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12001</v>
      </c>
      <c r="B2" t="str">
        <f>HYPERLINK("https://www.facebook.com/capnghihuong.cualo/", "Công an phường Nghi Hương tỉnh Nghệ An")</f>
        <v>Công an phường Nghi Hương tỉnh Nghệ An</v>
      </c>
      <c r="C2" t="str">
        <v>https://www.facebook.com/capnghihuong.cualo/</v>
      </c>
      <c r="D2" t="str">
        <v>-</v>
      </c>
      <c r="E2" t="str">
        <v/>
      </c>
      <c r="F2" t="str">
        <v>-</v>
      </c>
      <c r="G2" t="str">
        <v>-</v>
      </c>
    </row>
    <row r="3">
      <c r="A3">
        <v>12002</v>
      </c>
      <c r="B3" t="str">
        <f>HYPERLINK("https://dulich.nghean.gov.vn/tin-tuc-su-kien/phuong-nghi-huong-thi-xa-cua-lo-ky-niem-70-nam-thanh-lap-687820", "UBND Ủy ban nhân dân phường Nghi Hương tỉnh Nghệ An")</f>
        <v>UBND Ủy ban nhân dân phường Nghi Hương tỉnh Nghệ An</v>
      </c>
      <c r="C3" t="str">
        <v>https://dulich.nghean.gov.vn/tin-tuc-su-kien/phuong-nghi-huong-thi-xa-cua-lo-ky-niem-70-nam-thanh-lap-687820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12003</v>
      </c>
      <c r="B4" t="str">
        <f>HYPERLINK("https://www.facebook.com/p/C%C3%B4ng-an-ph%C6%B0%E1%BB%9Dng-Nghi-Thu-th%E1%BB%8B-x%C3%A3-C%E1%BB%ADa-L%C3%B2-Ngh%E1%BB%87-An-100072441126698/", "Công an phường Nghi Thu tỉnh Nghệ An")</f>
        <v>Công an phường Nghi Thu tỉnh Nghệ An</v>
      </c>
      <c r="C4" t="str">
        <v>https://www.facebook.com/p/C%C3%B4ng-an-ph%C6%B0%E1%BB%9Dng-Nghi-Thu-th%E1%BB%8B-x%C3%A3-C%E1%BB%ADa-L%C3%B2-Ngh%E1%BB%87-An-100072441126698/</v>
      </c>
      <c r="D4" t="str">
        <v>-</v>
      </c>
      <c r="E4" t="str">
        <v/>
      </c>
      <c r="F4" t="str">
        <v>-</v>
      </c>
      <c r="G4" t="str">
        <v>-</v>
      </c>
    </row>
    <row r="5">
      <c r="A5">
        <v>12004</v>
      </c>
      <c r="B5" t="str">
        <f>HYPERLINK("https://www.nghean.gov.vn/uy-ban-nhan-dan-tinh", "UBND Ủy ban nhân dân phường Nghi Thu tỉnh Nghệ An")</f>
        <v>UBND Ủy ban nhân dân phường Nghi Thu tỉnh Nghệ An</v>
      </c>
      <c r="C5" t="str">
        <v>https://www.nghean.gov.vn/uy-ban-nhan-dan-tinh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12005</v>
      </c>
      <c r="B6" t="str">
        <f>HYPERLINK("https://www.facebook.com/p/C%C3%B4ng-an-ph%C6%B0%E1%BB%9Dng-Ho%C3%A0-Hi%E1%BA%BFu-100057246198053/", "Công an phường Hoà Hiếu tỉnh Nghệ An")</f>
        <v>Công an phường Hoà Hiếu tỉnh Nghệ An</v>
      </c>
      <c r="C6" t="str">
        <v>https://www.facebook.com/p/C%C3%B4ng-an-ph%C6%B0%E1%BB%9Dng-Ho%C3%A0-Hi%E1%BA%BFu-100057246198053/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12006</v>
      </c>
      <c r="B7" t="str">
        <f>HYPERLINK("https://hoahieu.thaihoa.nghean.gov.vn/", "UBND Ủy ban nhân dân phường Hoà Hiếu tỉnh Nghệ An")</f>
        <v>UBND Ủy ban nhân dân phường Hoà Hiếu tỉnh Nghệ An</v>
      </c>
      <c r="C7" t="str">
        <v>https://hoahieu.thaihoa.nghean.gov.vn/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12007</v>
      </c>
      <c r="B8" t="str">
        <f>HYPERLINK("https://www.facebook.com/p/C%C3%B4ng-an-ph%C6%B0%E1%BB%9Dng-Quang-Phong-100064694558644/", "Công an phường Quang Phong tỉnh Nghệ An")</f>
        <v>Công an phường Quang Phong tỉnh Nghệ An</v>
      </c>
      <c r="C8" t="str">
        <v>https://www.facebook.com/p/C%C3%B4ng-an-ph%C6%B0%E1%BB%9Dng-Quang-Phong-100064694558644/</v>
      </c>
      <c r="D8" t="str">
        <v>-</v>
      </c>
      <c r="E8" t="str">
        <v/>
      </c>
      <c r="F8" t="str">
        <v>-</v>
      </c>
      <c r="G8" t="str">
        <v>-</v>
      </c>
    </row>
    <row r="9">
      <c r="A9">
        <v>12008</v>
      </c>
      <c r="B9" t="str">
        <f>HYPERLINK("https://quangphong.thaihoa.nghean.gov.vn/index.php/thong-bao/thong-bao-tuyen-chon-can-bo-khong-chuyen-trach-phuong-quang-phong-100.html", "UBND Ủy ban nhân dân phường Quang Phong tỉnh Nghệ An")</f>
        <v>UBND Ủy ban nhân dân phường Quang Phong tỉnh Nghệ An</v>
      </c>
      <c r="C9" t="str">
        <v>https://quangphong.thaihoa.nghean.gov.vn/index.php/thong-bao/thong-bao-tuyen-chon-can-bo-khong-chuyen-trach-phuong-quang-phong-100.html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12009</v>
      </c>
      <c r="B10" t="str">
        <f>HYPERLINK("https://www.facebook.com/p/C%C3%B4ng-an-ph%C6%B0%E1%BB%9Dng-Quang-Ti%E1%BA%BFn-Th%E1%BB%8B-x%C3%A3-Th%C3%A1i-H%C3%B2a-100088370754800/", "Công an phường Quang Tiến tỉnh Nghệ An")</f>
        <v>Công an phường Quang Tiến tỉnh Nghệ An</v>
      </c>
      <c r="C10" t="str">
        <v>https://www.facebook.com/p/C%C3%B4ng-an-ph%C6%B0%E1%BB%9Dng-Quang-Ti%E1%BA%BFn-Th%E1%BB%8B-x%C3%A3-Th%C3%A1i-H%C3%B2a-100088370754800/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12010</v>
      </c>
      <c r="B11" t="str">
        <f>HYPERLINK("https://quangtien.thaihoa.nghean.gov.vn/", "UBND Ủy ban nhân dân phường Quang Tiến tỉnh Nghệ An")</f>
        <v>UBND Ủy ban nhân dân phường Quang Tiến tỉnh Nghệ An</v>
      </c>
      <c r="C11" t="str">
        <v>https://quangtien.thaihoa.nghean.gov.vn/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12011</v>
      </c>
      <c r="B12" t="str">
        <v>Công an xã Nghĩa Hòa tỉnh Nghệ An</v>
      </c>
      <c r="C12" t="str">
        <v>-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12012</v>
      </c>
      <c r="B13" t="str">
        <f>HYPERLINK("https://nghiatien.thaihoa.nghean.gov.vn/", "UBND Ủy ban nhân dân xã Nghĩa Hòa tỉnh Nghệ An")</f>
        <v>UBND Ủy ban nhân dân xã Nghĩa Hòa tỉnh Nghệ An</v>
      </c>
      <c r="C13" t="str">
        <v>https://nghiatien.thaihoa.nghean.gov.vn/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12013</v>
      </c>
      <c r="B14" t="str">
        <f>HYPERLINK("https://www.facebook.com/p/C%C3%B4ng-an-ph%C6%B0%E1%BB%9Dng-Long-S%C6%A1n-100067151257927/", "Công an phường Long Sơn tỉnh Nghệ An")</f>
        <v>Công an phường Long Sơn tỉnh Nghệ An</v>
      </c>
      <c r="C14" t="str">
        <v>https://www.facebook.com/p/C%C3%B4ng-an-ph%C6%B0%E1%BB%9Dng-Long-S%C6%A1n-100067151257927/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12014</v>
      </c>
      <c r="B15" t="str">
        <f>HYPERLINK("https://longson.thaihoa.nghean.gov.vn/", "UBND Ủy ban nhân dân phường Long Sơn tỉnh Nghệ An")</f>
        <v>UBND Ủy ban nhân dân phường Long Sơn tỉnh Nghệ An</v>
      </c>
      <c r="C15" t="str">
        <v>https://longson.thaihoa.nghean.gov.vn/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12015</v>
      </c>
      <c r="B16" t="str">
        <v>Công an xã Nghĩa Tiến tỉnh Nghệ An</v>
      </c>
      <c r="C16" t="str">
        <v>-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12016</v>
      </c>
      <c r="B17" t="str">
        <f>HYPERLINK("https://nghiatien.thaihoa.nghean.gov.vn/", "UBND Ủy ban nhân dân xã Nghĩa Tiến tỉnh Nghệ An")</f>
        <v>UBND Ủy ban nhân dân xã Nghĩa Tiến tỉnh Nghệ An</v>
      </c>
      <c r="C17" t="str">
        <v>https://nghiatien.thaihoa.nghean.gov.vn/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12017</v>
      </c>
      <c r="B18" t="str">
        <v>Công an xã Nghĩa Mỹ tỉnh Nghệ An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12018</v>
      </c>
      <c r="B19" t="str">
        <f>HYPERLINK("https://nghiamy.thaihoa.nghean.gov.vn/", "UBND Ủy ban nhân dân xã Nghĩa Mỹ tỉnh Nghệ An")</f>
        <v>UBND Ủy ban nhân dân xã Nghĩa Mỹ tỉnh Nghệ An</v>
      </c>
      <c r="C19" t="str">
        <v>https://nghiamy.thaihoa.nghean.gov.vn/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12019</v>
      </c>
      <c r="B20" t="str">
        <v>Công an xã Tây Hiếu tỉnh Nghệ An</v>
      </c>
      <c r="C20" t="str">
        <v>-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12020</v>
      </c>
      <c r="B21" t="str">
        <f>HYPERLINK("https://tayhieu.thaihoa.nghean.gov.vn/", "UBND Ủy ban nhân dân xã Tây Hiếu tỉnh Nghệ An")</f>
        <v>UBND Ủy ban nhân dân xã Tây Hiếu tỉnh Nghệ An</v>
      </c>
      <c r="C21" t="str">
        <v>https://tayhieu.thaihoa.nghean.gov.vn/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12021</v>
      </c>
      <c r="B22" t="str">
        <f>HYPERLINK("https://www.facebook.com/caxnt/", "Công an xã Nghĩa Thuận tỉnh Nghệ An")</f>
        <v>Công an xã Nghĩa Thuận tỉnh Nghệ An</v>
      </c>
      <c r="C22" t="str">
        <v>https://www.facebook.com/caxnt/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12022</v>
      </c>
      <c r="B23" t="str">
        <f>HYPERLINK("https://nghiathuan.thaihoa.nghean.gov.vn/", "UBND Ủy ban nhân dân xã Nghĩa Thuận tỉnh Nghệ An")</f>
        <v>UBND Ủy ban nhân dân xã Nghĩa Thuận tỉnh Nghệ An</v>
      </c>
      <c r="C23" t="str">
        <v>https://nghiathuan.thaihoa.nghean.gov.vn/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12023</v>
      </c>
      <c r="B24" t="str">
        <f>HYPERLINK("https://www.facebook.com/ConganxaDongHieu/", "Công an xã Đông Hiếu tỉnh Nghệ An")</f>
        <v>Công an xã Đông Hiếu tỉnh Nghệ An</v>
      </c>
      <c r="C24" t="str">
        <v>https://www.facebook.com/ConganxaDongHieu/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12024</v>
      </c>
      <c r="B25" t="str">
        <f>HYPERLINK("https://donghieu.thaihoa.nghean.gov.vn/", "UBND Ủy ban nhân dân xã Đông Hiếu tỉnh Nghệ An")</f>
        <v>UBND Ủy ban nhân dân xã Đông Hiếu tỉnh Nghệ An</v>
      </c>
      <c r="C25" t="str">
        <v>https://donghieu.thaihoa.nghean.gov.vn/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12025</v>
      </c>
      <c r="B26" t="str">
        <f>HYPERLINK("https://www.facebook.com/2880898725296494", "Công an thị trấn Kim Sơn tỉnh Nghệ An")</f>
        <v>Công an thị trấn Kim Sơn tỉnh Nghệ An</v>
      </c>
      <c r="C26" t="str">
        <v>https://www.facebook.com/2880898725296494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12026</v>
      </c>
      <c r="B27" t="str">
        <f>HYPERLINK("https://quephong.nghean.gov.vn/kinh-te-chinh-tri/cong-bo-cuon-lich-su-dang-thi-tran-kim-son-621946", "UBND Ủy ban nhân dân thị trấn Kim Sơn tỉnh Nghệ An")</f>
        <v>UBND Ủy ban nhân dân thị trấn Kim Sơn tỉnh Nghệ An</v>
      </c>
      <c r="C27" t="str">
        <v>https://quephong.nghean.gov.vn/kinh-te-chinh-tri/cong-bo-cuon-lich-su-dang-thi-tran-kim-son-621946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12027</v>
      </c>
      <c r="B28" t="str">
        <v>Công an xã Thông Thụ tỉnh Nghệ An</v>
      </c>
      <c r="C28" t="str">
        <v>-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12028</v>
      </c>
      <c r="B29" t="str">
        <f>HYPERLINK("https://thongthu.quephong.nghean.gov.vn/", "UBND Ủy ban nhân dân xã Thông Thụ tỉnh Nghệ An")</f>
        <v>UBND Ủy ban nhân dân xã Thông Thụ tỉnh Nghệ An</v>
      </c>
      <c r="C29" t="str">
        <v>https://thongthu.quephong.nghean.gov.vn/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12029</v>
      </c>
      <c r="B30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30" t="str">
        <v>https://www.facebook.com/p/C%C3%B4ng-an-x%C3%A3-%C4%90%E1%BB%93ng-V%C4%83n-T%C3%A2n-K%E1%BB%B3-Ngh%E1%BB%87-An-100064657150316/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12030</v>
      </c>
      <c r="B31" t="str">
        <f>HYPERLINK("https://dongvan.tanky.nghean.gov.vn/", "UBND Ủy ban nhân dân xã Đồng Văn tỉnh Nghệ An")</f>
        <v>UBND Ủy ban nhân dân xã Đồng Văn tỉnh Nghệ An</v>
      </c>
      <c r="C31" t="str">
        <v>https://dongvan.tanky.nghean.gov.vn/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12031</v>
      </c>
      <c r="B32" t="str">
        <f>HYPERLINK("https://www.facebook.com/groups/170252553486018/", "Công an xã Hạnh Dịch tỉnh Nghệ An")</f>
        <v>Công an xã Hạnh Dịch tỉnh Nghệ An</v>
      </c>
      <c r="C32" t="str">
        <v>https://www.facebook.com/groups/170252553486018/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12032</v>
      </c>
      <c r="B33" t="str">
        <f>HYPERLINK("https://hanhdich.quephong.nghean.gov.vn/", "UBND Ủy ban nhân dân xã Hạnh Dịch tỉnh Nghệ An")</f>
        <v>UBND Ủy ban nhân dân xã Hạnh Dịch tỉnh Nghệ An</v>
      </c>
      <c r="C33" t="str">
        <v>https://hanhdich.quephong.nghean.gov.vn/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12033</v>
      </c>
      <c r="B34" t="str">
        <f>HYPERLINK("https://www.facebook.com/CAXTienPhong/", "Công an xã Tiền Phong tỉnh Nghệ An")</f>
        <v>Công an xã Tiền Phong tỉnh Nghệ An</v>
      </c>
      <c r="C34" t="str">
        <v>https://www.facebook.com/CAXTienPhong/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12034</v>
      </c>
      <c r="B35" t="str">
        <f>HYPERLINK("https://hanhdich.quephong.nghean.gov.vn/", "UBND Ủy ban nhân dân xã Tiền Phong tỉnh Nghệ An")</f>
        <v>UBND Ủy ban nhân dân xã Tiền Phong tỉnh Nghệ An</v>
      </c>
      <c r="C35" t="str">
        <v>https://hanhdich.quephong.nghean.gov.vn/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12035</v>
      </c>
      <c r="B36" t="str">
        <v>Công an xã Nậm Giải tỉnh Nghệ An</v>
      </c>
      <c r="C36" t="str">
        <v>-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12036</v>
      </c>
      <c r="B37" t="str">
        <f>HYPERLINK("https://namgiai.quephong.nghean.gov.vn/", "UBND Ủy ban nhân dân xã Nậm Giải tỉnh Nghệ An")</f>
        <v>UBND Ủy ban nhân dân xã Nậm Giải tỉnh Nghệ An</v>
      </c>
      <c r="C37" t="str">
        <v>https://namgiai.quephong.nghean.gov.vn/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12037</v>
      </c>
      <c r="B38" t="str">
        <f>HYPERLINK("https://www.facebook.com/conganBaTri/", "Công an xã Tri Lễ tỉnh Nghệ An")</f>
        <v>Công an xã Tri Lễ tỉnh Nghệ An</v>
      </c>
      <c r="C38" t="str">
        <v>https://www.facebook.com/conganBaTri/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12038</v>
      </c>
      <c r="B39" t="str">
        <f>HYPERLINK("https://trile.quephong.nghean.gov.vn/", "UBND Ủy ban nhân dân xã Tri Lễ tỉnh Nghệ An")</f>
        <v>UBND Ủy ban nhân dân xã Tri Lễ tỉnh Nghệ An</v>
      </c>
      <c r="C39" t="str">
        <v>https://trile.quephong.nghean.gov.vn/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12039</v>
      </c>
      <c r="B40" t="str">
        <f>HYPERLINK("https://www.facebook.com/p/Tu%E1%BB%95i-tr%E1%BA%BB-C%C3%B4ng-an-Th%C3%A0nh-ph%E1%BB%91-V%C4%A9nh-Y%C3%AAn-100066497717181/?locale=nl_BE", "Công an xã Châu Kim tỉnh Nghệ An")</f>
        <v>Công an xã Châu Kim tỉnh Nghệ An</v>
      </c>
      <c r="C40" t="str">
        <v>https://www.facebook.com/p/Tu%E1%BB%95i-tr%E1%BA%BB-C%C3%B4ng-an-Th%C3%A0nh-ph%E1%BB%91-V%C4%A9nh-Y%C3%AAn-100066497717181/?locale=nl_BE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12040</v>
      </c>
      <c r="B41" t="str">
        <f>HYPERLINK("https://chaukim.quephong.nghean.gov.vn/", "UBND Ủy ban nhân dân xã Châu Kim tỉnh Nghệ An")</f>
        <v>UBND Ủy ban nhân dân xã Châu Kim tỉnh Nghệ An</v>
      </c>
      <c r="C41" t="str">
        <v>https://chaukim.quephong.nghean.gov.vn/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12041</v>
      </c>
      <c r="B42" t="str">
        <f>HYPERLINK("https://www.facebook.com/p/C%C3%B4ng-an-x%C3%A3-M%C6%B0%E1%BB%9Dng-N%E1%BB%8Dc-100063527138562/", "Công an xã Mường Nọc tỉnh Nghệ An")</f>
        <v>Công an xã Mường Nọc tỉnh Nghệ An</v>
      </c>
      <c r="C42" t="str">
        <v>https://www.facebook.com/p/C%C3%B4ng-an-x%C3%A3-M%C6%B0%E1%BB%9Dng-N%E1%BB%8Dc-100063527138562/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12042</v>
      </c>
      <c r="B43" t="str">
        <f>HYPERLINK("https://muongnoc.quephong.nghean.gov.vn/", "UBND Ủy ban nhân dân xã Mường Nọc tỉnh Nghệ An")</f>
        <v>UBND Ủy ban nhân dân xã Mường Nọc tỉnh Nghệ An</v>
      </c>
      <c r="C43" t="str">
        <v>https://muongnoc.quephong.nghean.gov.vn/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12043</v>
      </c>
      <c r="B44" t="str">
        <v>Công an xã Quế Sơn tỉnh Nghệ An</v>
      </c>
      <c r="C44" t="str">
        <v>-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12044</v>
      </c>
      <c r="B45" t="str">
        <f>HYPERLINK("https://quean.queson.quangnam.gov.vn/", "UBND Ủy ban nhân dân xã Quế Sơn tỉnh Nghệ An")</f>
        <v>UBND Ủy ban nhân dân xã Quế Sơn tỉnh Nghệ An</v>
      </c>
      <c r="C45" t="str">
        <v>https://quean.queson.quangnam.gov.vn/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12045</v>
      </c>
      <c r="B46" t="str">
        <f>HYPERLINK("https://www.facebook.com/p/Tu%E1%BB%95i-tr%E1%BA%BB-C%C3%B4ng-an-Th%C3%A0nh-ph%E1%BB%91-V%C4%A9nh-Y%C3%AAn-100066497717181/?locale=nl_BE", "Công an xã Châu Thôn tỉnh Nghệ An")</f>
        <v>Công an xã Châu Thôn tỉnh Nghệ An</v>
      </c>
      <c r="C46" t="str">
        <v>https://www.facebook.com/p/Tu%E1%BB%95i-tr%E1%BA%BB-C%C3%B4ng-an-Th%C3%A0nh-ph%E1%BB%91-V%C4%A9nh-Y%C3%AAn-100066497717181/?locale=nl_BE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12046</v>
      </c>
      <c r="B47" t="str">
        <f>HYPERLINK("https://quephong.nghean.gov.vn/tin-noi-bat/dong-chi-cao-minh-tu-chu-tich-ubnd-huyen-du-ngay-hoi-dai-doan-ket-toan-dan-toc-ban-poi-xa-chau-t-701822", "UBND Ủy ban nhân dân xã Châu Thôn tỉnh Nghệ An")</f>
        <v>UBND Ủy ban nhân dân xã Châu Thôn tỉnh Nghệ An</v>
      </c>
      <c r="C47" t="str">
        <v>https://quephong.nghean.gov.vn/tin-noi-bat/dong-chi-cao-minh-tu-chu-tich-ubnd-huyen-du-ngay-hoi-dai-doan-ket-toan-dan-toc-ban-poi-xa-chau-t-701822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12047</v>
      </c>
      <c r="B48" t="str">
        <v>Công an xã Nậm Nhoóng tỉnh Nghệ An</v>
      </c>
      <c r="C48" t="str">
        <v>-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12048</v>
      </c>
      <c r="B49" t="str">
        <f>HYPERLINK("https://namnhoong.quephong.nghean.gov.vn/", "UBND Ủy ban nhân dân xã Nậm Nhoóng tỉnh Nghệ An")</f>
        <v>UBND Ủy ban nhân dân xã Nậm Nhoóng tỉnh Nghệ An</v>
      </c>
      <c r="C49" t="str">
        <v>https://namnhoong.quephong.nghean.gov.vn/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12049</v>
      </c>
      <c r="B50" t="str">
        <f>HYPERLINK("https://www.facebook.com/p/Tu%E1%BB%95i-tr%E1%BA%BB-C%C3%B4ng-an-Th%C3%A0nh-ph%E1%BB%91-V%C4%A9nh-Y%C3%AAn-100066497717181/?locale=nl_BE", "Công an xã Quang Phong tỉnh Nghệ An")</f>
        <v>Công an xã Quang Phong tỉnh Nghệ An</v>
      </c>
      <c r="C50" t="str">
        <v>https://www.facebook.com/p/Tu%E1%BB%95i-tr%E1%BA%BB-C%C3%B4ng-an-Th%C3%A0nh-ph%E1%BB%91-V%C4%A9nh-Y%C3%AAn-100066497717181/?locale=nl_BE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12050</v>
      </c>
      <c r="B51" t="str">
        <f>HYPERLINK("https://quephong.nghean.gov.vn/tin-noi-bat/khanh-thanh-cau-vuot-lu-khuyen-hoc-khuyen-tai-briar-tai-xa-quang-phong-huyen-que-phong-687875", "UBND Ủy ban nhân dân xã Quang Phong tỉnh Nghệ An")</f>
        <v>UBND Ủy ban nhân dân xã Quang Phong tỉnh Nghệ An</v>
      </c>
      <c r="C51" t="str">
        <v>https://quephong.nghean.gov.vn/tin-noi-bat/khanh-thanh-cau-vuot-lu-khuyen-hoc-khuyen-tai-briar-tai-xa-quang-phong-huyen-que-phong-687875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12051</v>
      </c>
      <c r="B52" t="str">
        <f>HYPERLINK("https://www.facebook.com/p/UBND-x%C3%A3-C%E1%BA%AFm-Mu%E1%BB%99n-huy%E1%BB%87n-Qu%E1%BA%BF-Phong-t%E1%BB%89nh-Ngh%E1%BB%87-An-100076012870757/", "Công an xã Căm Muộn tỉnh Nghệ An")</f>
        <v>Công an xã Căm Muộn tỉnh Nghệ An</v>
      </c>
      <c r="C52" t="str">
        <v>https://www.facebook.com/p/UBND-x%C3%A3-C%E1%BA%AFm-Mu%E1%BB%99n-huy%E1%BB%87n-Qu%E1%BA%BF-Phong-t%E1%BB%89nh-Ngh%E1%BB%87-An-100076012870757/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12052</v>
      </c>
      <c r="B53" t="str">
        <f>HYPERLINK("https://chicucthuyloi.nghean.gov.vn/tin-tuc-su-kien-59918/huyen-nam-dan-hoi-nghi-tiep-xuc-cu-tri-tai-xa-nam-xuan-700677", "UBND Ủy ban nhân dân xã Căm Muộn tỉnh Nghệ An")</f>
        <v>UBND Ủy ban nhân dân xã Căm Muộn tỉnh Nghệ An</v>
      </c>
      <c r="C53" t="str">
        <v>https://chicucthuyloi.nghean.gov.vn/tin-tuc-su-kien-59918/huyen-nam-dan-hoi-nghi-tiep-xuc-cu-tri-tai-xa-nam-xuan-700677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12053</v>
      </c>
      <c r="B54" t="str">
        <f>HYPERLINK("https://www.facebook.com/CATTTanLac/", "Công an thị trấn Tân Lạc tỉnh Nghệ An")</f>
        <v>Công an thị trấn Tân Lạc tỉnh Nghệ An</v>
      </c>
      <c r="C54" t="str">
        <v>https://www.facebook.com/CATTTanLac/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12054</v>
      </c>
      <c r="B55" t="str">
        <f>HYPERLINK("https://quychau.nghean.gov.vn/cac-xa-thi-tran", "UBND Ủy ban nhân dân thị trấn Tân Lạc tỉnh Nghệ An")</f>
        <v>UBND Ủy ban nhân dân thị trấn Tân Lạc tỉnh Nghệ An</v>
      </c>
      <c r="C55" t="str">
        <v>https://quychau.nghean.gov.vn/cac-xa-thi-tran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12055</v>
      </c>
      <c r="B56" t="str">
        <f>HYPERLINK("https://www.facebook.com/ConganxaChauBinh/", "Công an xã Châu Bính tỉnh Nghệ An")</f>
        <v>Công an xã Châu Bính tỉnh Nghệ An</v>
      </c>
      <c r="C56" t="str">
        <v>https://www.facebook.com/ConganxaChauBinh/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12056</v>
      </c>
      <c r="B57" t="str">
        <f>HYPERLINK("https://quychau.nghean.gov.vn/cac-xa-thi-tran", "UBND Ủy ban nhân dân xã Châu Bính tỉnh Nghệ An")</f>
        <v>UBND Ủy ban nhân dân xã Châu Bính tỉnh Nghệ An</v>
      </c>
      <c r="C57" t="str">
        <v>https://quychau.nghean.gov.vn/cac-xa-thi-tran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12057</v>
      </c>
      <c r="B58" t="str">
        <f>HYPERLINK("https://www.facebook.com/p/C%C3%B4ng-an-huy%E1%BB%87n-Thu%E1%BA%ADn-Ch%C3%A2u-t%E1%BB%89nh-S%C6%A1n-La-100064903382297/", "Công an xã Châu Thuận tỉnh Nghệ An")</f>
        <v>Công an xã Châu Thuận tỉnh Nghệ An</v>
      </c>
      <c r="C58" t="str">
        <v>https://www.facebook.com/p/C%C3%B4ng-an-huy%E1%BB%87n-Thu%E1%BA%ADn-Ch%C3%A2u-t%E1%BB%89nh-S%C6%A1n-La-100064903382297/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12058</v>
      </c>
      <c r="B59" t="str">
        <f>HYPERLINK("https://quychau.nghean.gov.vn/hoi-dong-nhan-dan/so-nong-nghiep-va-phat-trien-nong-thon-ban-giao-20-nha-tinh-nghia-tai-xa-chau-thuan-quy-chau-614317", "UBND Ủy ban nhân dân xã Châu Thuận tỉnh Nghệ An")</f>
        <v>UBND Ủy ban nhân dân xã Châu Thuận tỉnh Nghệ An</v>
      </c>
      <c r="C59" t="str">
        <v>https://quychau.nghean.gov.vn/hoi-dong-nhan-dan/so-nong-nghiep-va-phat-trien-nong-thon-ban-giao-20-nha-tinh-nghia-tai-xa-chau-thuan-quy-chau-614317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12059</v>
      </c>
      <c r="B60" t="str">
        <f>HYPERLINK("https://www.facebook.com/p/C%C3%B4ng-An-X%C3%A3-Ch%C3%A2u-H%E1%BB%99i-100065229990687/", "Công an xã Châu Hội tỉnh Nghệ An")</f>
        <v>Công an xã Châu Hội tỉnh Nghệ An</v>
      </c>
      <c r="C60" t="str">
        <v>https://www.facebook.com/p/C%C3%B4ng-An-X%C3%A3-Ch%C3%A2u-H%E1%BB%99i-100065229990687/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12060</v>
      </c>
      <c r="B61" t="str">
        <f>HYPERLINK("https://chaunhan.hungnguyen.nghean.gov.vn/", "UBND Ủy ban nhân dân xã Châu Hội tỉnh Nghệ An")</f>
        <v>UBND Ủy ban nhân dân xã Châu Hội tỉnh Nghệ An</v>
      </c>
      <c r="C61" t="str">
        <v>https://chaunhan.hungnguyen.nghean.gov.vn/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12061</v>
      </c>
      <c r="B62" t="str">
        <v>Công an xã Châu Nga tỉnh Nghệ An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12062</v>
      </c>
      <c r="B63" t="str">
        <f>HYPERLINK("https://chaunhan.hungnguyen.nghean.gov.vn/", "UBND Ủy ban nhân dân xã Châu Nga tỉnh Nghệ An")</f>
        <v>UBND Ủy ban nhân dân xã Châu Nga tỉnh Nghệ An</v>
      </c>
      <c r="C63" t="str">
        <v>https://chaunhan.hungnguyen.nghean.gov.vn/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12063</v>
      </c>
      <c r="B64" t="str">
        <f>HYPERLINK("https://www.facebook.com/p/C%C3%B4ng-an-x%C3%A3-Ch%C3%A2u-Ti%E1%BA%BFn-Qu%E1%BB%B3-H%E1%BB%A3p-100063616740624/", "Công an xã Châu Tiến tỉnh Nghệ An")</f>
        <v>Công an xã Châu Tiến tỉnh Nghệ An</v>
      </c>
      <c r="C64" t="str">
        <v>https://www.facebook.com/p/C%C3%B4ng-an-x%C3%A3-Ch%C3%A2u-Ti%E1%BA%BFn-Qu%E1%BB%B3-H%E1%BB%A3p-100063616740624/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12064</v>
      </c>
      <c r="B65" t="str">
        <f>HYPERLINK("https://quychau.nghean.gov.vn/kinh-te-chinh-tri/ubnd-huyen-la-viec-voi-xa-chau-tien-ban-giai-phap-day-nhanh-tien-do-xay-dung-xa-dat-bo-tieu-chi--567797", "UBND Ủy ban nhân dân xã Châu Tiến tỉnh Nghệ An")</f>
        <v>UBND Ủy ban nhân dân xã Châu Tiến tỉnh Nghệ An</v>
      </c>
      <c r="C65" t="str">
        <v>https://quychau.nghean.gov.vn/kinh-te-chinh-tri/ubnd-huyen-la-viec-voi-xa-chau-tien-ban-giai-phap-day-nhanh-tien-do-xay-dung-xa-dat-bo-tieu-chi--567797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12065</v>
      </c>
      <c r="B66" t="str">
        <v>Công an xã Châu Hạnh tỉnh Nghệ An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12066</v>
      </c>
      <c r="B67" t="str">
        <f>HYPERLINK("https://quychau.nghean.gov.vn/cac-xa-thi-tran", "UBND Ủy ban nhân dân xã Châu Hạnh tỉnh Nghệ An")</f>
        <v>UBND Ủy ban nhân dân xã Châu Hạnh tỉnh Nghệ An</v>
      </c>
      <c r="C67" t="str">
        <v>https://quychau.nghean.gov.vn/cac-xa-thi-tran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12067</v>
      </c>
      <c r="B68" t="str">
        <v>Công an xã Châu Thắng tỉnh Nghệ An</v>
      </c>
      <c r="C68" t="str">
        <v>-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12068</v>
      </c>
      <c r="B69" t="str">
        <f>HYPERLINK("https://chauquang.quyhop.nghean.gov.vn/", "UBND Ủy ban nhân dân xã Châu Thắng tỉnh Nghệ An")</f>
        <v>UBND Ủy ban nhân dân xã Châu Thắng tỉnh Nghệ An</v>
      </c>
      <c r="C69" t="str">
        <v>https://chauquang.quyhop.nghean.gov.vn/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12069</v>
      </c>
      <c r="B70" t="str">
        <f>HYPERLINK("https://www.facebook.com/caxchauphong/", "Công an xã Châu Phong tỉnh Nghệ An")</f>
        <v>Công an xã Châu Phong tỉnh Nghệ An</v>
      </c>
      <c r="C70" t="str">
        <v>https://www.facebook.com/caxchauphong/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12070</v>
      </c>
      <c r="B71" t="str">
        <f>HYPERLINK("https://chaunhan.hungnguyen.nghean.gov.vn/", "UBND Ủy ban nhân dân xã Châu Phong tỉnh Nghệ An")</f>
        <v>UBND Ủy ban nhân dân xã Châu Phong tỉnh Nghệ An</v>
      </c>
      <c r="C71" t="str">
        <v>https://chaunhan.hungnguyen.nghean.gov.vn/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12071</v>
      </c>
      <c r="B72" t="str">
        <f>HYPERLINK("https://www.facebook.com/ConganxaChauBinh/", "Công an xã Châu Bình tỉnh Nghệ An")</f>
        <v>Công an xã Châu Bình tỉnh Nghệ An</v>
      </c>
      <c r="C72" t="str">
        <v>https://www.facebook.com/ConganxaChauBinh/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12072</v>
      </c>
      <c r="B73" t="str">
        <f>HYPERLINK("https://quychau.nghean.gov.vn/cac-xa-thi-tran", "UBND Ủy ban nhân dân xã Châu Bình tỉnh Nghệ An")</f>
        <v>UBND Ủy ban nhân dân xã Châu Bình tỉnh Nghệ An</v>
      </c>
      <c r="C73" t="str">
        <v>https://quychau.nghean.gov.vn/cac-xa-thi-tran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12073</v>
      </c>
      <c r="B74" t="str">
        <f>HYPERLINK("https://www.facebook.com/ConganxaChauHoan789/", "Công an xã Châu Hoàn tỉnh Nghệ An")</f>
        <v>Công an xã Châu Hoàn tỉnh Nghệ An</v>
      </c>
      <c r="C74" t="str">
        <v>https://www.facebook.com/ConganxaChauHoan789/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12074</v>
      </c>
      <c r="B75" t="str">
        <f>HYPERLINK("https://chauhoan.quychau.nghean.gov.vn/", "UBND Ủy ban nhân dân xã Châu Hoàn tỉnh Nghệ An")</f>
        <v>UBND Ủy ban nhân dân xã Châu Hoàn tỉnh Nghệ An</v>
      </c>
      <c r="C75" t="str">
        <v>https://chauhoan.quychau.nghean.gov.vn/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12075</v>
      </c>
      <c r="B76" t="str">
        <f>HYPERLINK("https://www.facebook.com/caxdienlam/", "Công an xã Diên Lãm tỉnh Nghệ An")</f>
        <v>Công an xã Diên Lãm tỉnh Nghệ An</v>
      </c>
      <c r="C76" t="str">
        <v>https://www.facebook.com/caxdienlam/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12076</v>
      </c>
      <c r="B77" t="str">
        <f>HYPERLINK("https://quychau.nghean.gov.vn/cac-xa-thi-tran", "UBND Ủy ban nhân dân xã Diên Lãm tỉnh Nghệ An")</f>
        <v>UBND Ủy ban nhân dân xã Diên Lãm tỉnh Nghệ An</v>
      </c>
      <c r="C77" t="str">
        <v>https://quychau.nghean.gov.vn/cac-xa-thi-tran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12077</v>
      </c>
      <c r="B78" t="str">
        <v>Công an thị trấn Mường Xén tỉnh Nghệ An</v>
      </c>
      <c r="C78" t="str">
        <v>-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12078</v>
      </c>
      <c r="B79" t="str">
        <f>HYPERLINK("https://kyson.nghean.gov.vn/kinh-te-chinh-tri-63438/thi-tran-muong-xen-40-nam-xay-dung-va-phat-trien-685617", "UBND Ủy ban nhân dân thị trấn Mường Xén tỉnh Nghệ An")</f>
        <v>UBND Ủy ban nhân dân thị trấn Mường Xén tỉnh Nghệ An</v>
      </c>
      <c r="C79" t="str">
        <v>https://kyson.nghean.gov.vn/kinh-te-chinh-tri-63438/thi-tran-muong-xen-40-nam-xay-dung-va-phat-trien-685617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12079</v>
      </c>
      <c r="B80" t="str">
        <f>HYPERLINK("https://www.facebook.com/p/Tu%E1%BB%95i-tr%E1%BA%BB-C%C3%B4ng-an-Th%C3%A0nh-ph%E1%BB%91-V%C4%A9nh-Y%C3%AAn-100066497717181/?locale=nl_BE", "Công an xã Mỹ Lý tỉnh Nghệ An")</f>
        <v>Công an xã Mỹ Lý tỉnh Nghệ An</v>
      </c>
      <c r="C80" t="str">
        <v>https://www.facebook.com/p/Tu%E1%BB%95i-tr%E1%BA%BB-C%C3%B4ng-an-Th%C3%A0nh-ph%E1%BB%91-V%C4%A9nh-Y%C3%AAn-100066497717181/?locale=nl_BE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12080</v>
      </c>
      <c r="B81" t="str">
        <f>HYPERLINK("https://mythanh.yenthanh.nghean.gov.vn/", "UBND Ủy ban nhân dân xã Mỹ Lý tỉnh Nghệ An")</f>
        <v>UBND Ủy ban nhân dân xã Mỹ Lý tỉnh Nghệ An</v>
      </c>
      <c r="C81" t="str">
        <v>https://mythanh.yenthanh.nghean.gov.vn/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12081</v>
      </c>
      <c r="B82" t="str">
        <v>Công an xã Bắc Lý tỉnh Nghệ An</v>
      </c>
      <c r="C82" t="str">
        <v>-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12082</v>
      </c>
      <c r="B83" t="str">
        <f>HYPERLINK("https://kyson.nghean.gov.vn/cac-xa-thi-tran/20-xa-bac-ly-475463", "UBND Ủy ban nhân dân xã Bắc Lý tỉnh Nghệ An")</f>
        <v>UBND Ủy ban nhân dân xã Bắc Lý tỉnh Nghệ An</v>
      </c>
      <c r="C83" t="str">
        <v>https://kyson.nghean.gov.vn/cac-xa-thi-tran/20-xa-bac-ly-475463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12083</v>
      </c>
      <c r="B84" t="str">
        <f>HYPERLINK("https://www.facebook.com/caxkengdu/", "Công an xã Keng Đu tỉnh Nghệ An")</f>
        <v>Công an xã Keng Đu tỉnh Nghệ An</v>
      </c>
      <c r="C84" t="str">
        <v>https://www.facebook.com/caxkengdu/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12084</v>
      </c>
      <c r="B85" t="str">
        <f>HYPERLINK("https://kyson.nghean.gov.vn/cac-xa-thi-tran/18-xa-keng-du-435101", "UBND Ủy ban nhân dân xã Keng Đu tỉnh Nghệ An")</f>
        <v>UBND Ủy ban nhân dân xã Keng Đu tỉnh Nghệ An</v>
      </c>
      <c r="C85" t="str">
        <v>https://kyson.nghean.gov.vn/cac-xa-thi-tran/18-xa-keng-du-435101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12085</v>
      </c>
      <c r="B86" t="str">
        <f>HYPERLINK("https://www.facebook.com/p/C%C3%B4ng-an-x%C3%A3-%C4%90o%E1%BB%8Dc-M%E1%BA%A1y-100068303130178/?locale=fi_FI", "Công an xã Đoọc Mạy tỉnh Nghệ An")</f>
        <v>Công an xã Đoọc Mạy tỉnh Nghệ An</v>
      </c>
      <c r="C86" t="str">
        <v>https://www.facebook.com/p/C%C3%B4ng-an-x%C3%A3-%C4%90o%E1%BB%8Dc-M%E1%BA%A1y-100068303130178/?locale=fi_FI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12086</v>
      </c>
      <c r="B87" t="str">
        <f>HYPERLINK("https://kyson.nghean.gov.vn/cac-xa-thi-tran/17-xa-dooc-may-458893", "UBND Ủy ban nhân dân xã Đoọc Mạy tỉnh Nghệ An")</f>
        <v>UBND Ủy ban nhân dân xã Đoọc Mạy tỉnh Nghệ An</v>
      </c>
      <c r="C87" t="str">
        <v>https://kyson.nghean.gov.vn/cac-xa-thi-tran/17-xa-dooc-may-458893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12087</v>
      </c>
      <c r="B88" t="str">
        <f>HYPERLINK("https://www.facebook.com/p/X%C3%A3-Hu%E1%BB%93i-T%E1%BB%A5-K%E1%BB%B3-S%C6%A1n-Ngh%E1%BB%87-An-100057795513887/", "Công an xã Huồi Tụ tỉnh Nghệ An")</f>
        <v>Công an xã Huồi Tụ tỉnh Nghệ An</v>
      </c>
      <c r="C88" t="str">
        <v>https://www.facebook.com/p/X%C3%A3-Hu%E1%BB%93i-T%E1%BB%A5-K%E1%BB%B3-S%C6%A1n-Ngh%E1%BB%87-An-100057795513887/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12088</v>
      </c>
      <c r="B89" t="str">
        <f>HYPERLINK("https://kyson.nghean.gov.vn/cac-xa-thi-tran/15-xa-huoi-tu-435096?pageindex=0", "UBND Ủy ban nhân dân xã Huồi Tụ tỉnh Nghệ An")</f>
        <v>UBND Ủy ban nhân dân xã Huồi Tụ tỉnh Nghệ An</v>
      </c>
      <c r="C89" t="str">
        <v>https://kyson.nghean.gov.vn/cac-xa-thi-tran/15-xa-huoi-tu-435096?pageindex=0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12089</v>
      </c>
      <c r="B90" t="str">
        <v>Công an xã Mường Lống tỉnh Nghệ An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12090</v>
      </c>
      <c r="B91" t="str">
        <f>HYPERLINK("https://kyson.nghean.gov.vn/cac-xa-thi-tran", "UBND Ủy ban nhân dân xã Mường Lống tỉnh Nghệ An")</f>
        <v>UBND Ủy ban nhân dân xã Mường Lống tỉnh Nghệ An</v>
      </c>
      <c r="C91" t="str">
        <v>https://kyson.nghean.gov.vn/cac-xa-thi-tran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12091</v>
      </c>
      <c r="B92" t="str">
        <v>Công an xã Na Loi tỉnh Nghệ An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12092</v>
      </c>
      <c r="B93" t="str">
        <f>HYPERLINK("https://www.nghean.gov.vn/", "UBND Ủy ban nhân dân xã Na Loi tỉnh Nghệ An")</f>
        <v>UBND Ủy ban nhân dân xã Na Loi tỉnh Nghệ An</v>
      </c>
      <c r="C93" t="str">
        <v>https://www.nghean.gov.vn/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12093</v>
      </c>
      <c r="B94" t="str">
        <v>Công an xã Nậm Cắn tỉnh Nghệ An</v>
      </c>
      <c r="C94" t="str">
        <v>-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12094</v>
      </c>
      <c r="B95" t="str">
        <f>HYPERLINK("https://kyson.nghean.gov.vn/", "UBND Ủy ban nhân dân xã Nậm Cắn tỉnh Nghệ An")</f>
        <v>UBND Ủy ban nhân dân xã Nậm Cắn tỉnh Nghệ An</v>
      </c>
      <c r="C95" t="str">
        <v>https://kyson.nghean.gov.vn/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12095</v>
      </c>
      <c r="B96" t="str">
        <f>HYPERLINK("https://www.facebook.com/p/C%C3%B4ng-an-x%C3%A3-B%E1%BA%A3o-Nam-K%E1%BB%B3-S%C6%A1n-100066796596867/", "Công an xã Bảo Nam tỉnh Nghệ An")</f>
        <v>Công an xã Bảo Nam tỉnh Nghệ An</v>
      </c>
      <c r="C96" t="str">
        <v>https://www.facebook.com/p/C%C3%B4ng-an-x%C3%A3-B%E1%BA%A3o-Nam-K%E1%BB%B3-S%C6%A1n-100066796596867/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12096</v>
      </c>
      <c r="B97" t="str">
        <f>HYPERLINK("https://namdan.nghean.gov.vn/", "UBND Ủy ban nhân dân xã Bảo Nam tỉnh Nghệ An")</f>
        <v>UBND Ủy ban nhân dân xã Bảo Nam tỉnh Nghệ An</v>
      </c>
      <c r="C97" t="str">
        <v>https://namdan.nghean.gov.vn/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12097</v>
      </c>
      <c r="B98" t="str">
        <v>Công an xã Phà Đánh tỉnh Nghệ An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12098</v>
      </c>
      <c r="B99" t="str">
        <f>HYPERLINK("https://congan.nghean.gov.vn/tin-tuc-su-kien/202311/giam-doc-cong-an-tinh-nghe-an-du-ngay-hoi-dai-doan-ket-toan-dan-toc-o-ky-son-995609/", "UBND Ủy ban nhân dân xã Phà Đánh tỉnh Nghệ An")</f>
        <v>UBND Ủy ban nhân dân xã Phà Đánh tỉnh Nghệ An</v>
      </c>
      <c r="C99" t="str">
        <v>https://congan.nghean.gov.vn/tin-tuc-su-kien/202311/giam-doc-cong-an-tinh-nghe-an-du-ngay-hoi-dai-doan-ket-toan-dan-toc-o-ky-son-995609/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12099</v>
      </c>
      <c r="B100" t="str">
        <v>Công an xã Bảo Thắng tỉnh Nghệ An</v>
      </c>
      <c r="C100" t="str">
        <v>-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12100</v>
      </c>
      <c r="B101" t="str">
        <f>HYPERLINK("https://www.nghean.gov.vn/", "UBND Ủy ban nhân dân xã Bảo Thắng tỉnh Nghệ An")</f>
        <v>UBND Ủy ban nhân dân xã Bảo Thắng tỉnh Nghệ An</v>
      </c>
      <c r="C101" t="str">
        <v>https://www.nghean.gov.vn/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12101</v>
      </c>
      <c r="B102" t="str">
        <f>HYPERLINK("https://www.facebook.com/p/C%C3%B4ng-an-x%C3%A3-H%E1%BB%AFu-L%E1%BA%ADp-K%E1%BB%B3-S%C6%A1n-Ngh%E1%BB%87-An-100065239832486/", "Công an xã Hữu Lập tỉnh Nghệ An")</f>
        <v>Công an xã Hữu Lập tỉnh Nghệ An</v>
      </c>
      <c r="C102" t="str">
        <v>https://www.facebook.com/p/C%C3%B4ng-an-x%C3%A3-H%E1%BB%AFu-L%E1%BA%ADp-K%E1%BB%B3-S%C6%A1n-Ngh%E1%BB%87-An-100065239832486/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12102</v>
      </c>
      <c r="B103" t="str">
        <f>HYPERLINK("https://www.nghean.gov.vn/tuyen-truyen-chinh-sach-bao-hiem-xa-hoi/bhxh-tinh-trao-qua-ho-tro-nhan-dan-xa-huu-lap-huyen-ky-son-537580", "UBND Ủy ban nhân dân xã Hữu Lập tỉnh Nghệ An")</f>
        <v>UBND Ủy ban nhân dân xã Hữu Lập tỉnh Nghệ An</v>
      </c>
      <c r="C103" t="str">
        <v>https://www.nghean.gov.vn/tuyen-truyen-chinh-sach-bao-hiem-xa-hoi/bhxh-tinh-trao-qua-ho-tro-nhan-dan-xa-huu-lap-huyen-ky-son-537580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12103</v>
      </c>
      <c r="B104" t="str">
        <f>HYPERLINK("https://www.facebook.com/Congantaca/", "Công an xã Tà Cạ tỉnh Nghệ An")</f>
        <v>Công an xã Tà Cạ tỉnh Nghệ An</v>
      </c>
      <c r="C104" t="str">
        <v>https://www.facebook.com/Congantaca/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12104</v>
      </c>
      <c r="B105" t="str">
        <f>HYPERLINK("https://chicucthuyloi.nghean.gov.vn/tin-trong-tinh/chu-tich-ubnd-tinh-huy-dong-luc-luong-va-phuong-tien-khac-phuc-nhanh-hau-qua-mua-lu-o-ky-son-532590", "UBND Ủy ban nhân dân xã Tà Cạ tỉnh Nghệ An")</f>
        <v>UBND Ủy ban nhân dân xã Tà Cạ tỉnh Nghệ An</v>
      </c>
      <c r="C105" t="str">
        <v>https://chicucthuyloi.nghean.gov.vn/tin-trong-tinh/chu-tich-ubnd-tinh-huy-dong-luc-luong-va-phuong-tien-khac-phuc-nhanh-hau-qua-mua-lu-o-ky-son-532590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12105</v>
      </c>
      <c r="B106" t="str">
        <f>HYPERLINK("https://www.facebook.com/2030522043900428", "Công an xã Chiêu Lưu tỉnh Nghệ An")</f>
        <v>Công an xã Chiêu Lưu tỉnh Nghệ An</v>
      </c>
      <c r="C106" t="str">
        <v>https://www.facebook.com/2030522043900428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12106</v>
      </c>
      <c r="B107" t="str">
        <f>HYPERLINK("https://thongke.nghean.gov.vn/tin-hoat-dong/cuc-thong-ke-nghe-an-trao-qua-ung-ho-xa-chieu-luu-huyen-ky-son-tinh-nghe-an-453251", "UBND Ủy ban nhân dân xã Chiêu Lưu tỉnh Nghệ An")</f>
        <v>UBND Ủy ban nhân dân xã Chiêu Lưu tỉnh Nghệ An</v>
      </c>
      <c r="C107" t="str">
        <v>https://thongke.nghean.gov.vn/tin-hoat-dong/cuc-thong-ke-nghe-an-trao-qua-ung-ho-xa-chieu-luu-huyen-ky-son-tinh-nghe-an-453251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12107</v>
      </c>
      <c r="B108" t="str">
        <f>HYPERLINK("https://www.facebook.com/p/Ban-C%C3%B4ng-An-X%C3%A3-M%C6%B0%E1%BB%9Dng-T%C3%ADp-100065164734325/", "Công an xã Mường Típ tỉnh Nghệ An")</f>
        <v>Công an xã Mường Típ tỉnh Nghệ An</v>
      </c>
      <c r="C108" t="str">
        <v>https://www.facebook.com/p/Ban-C%C3%B4ng-An-X%C3%A3-M%C6%B0%E1%BB%9Dng-T%C3%ADp-100065164734325/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12108</v>
      </c>
      <c r="B109" t="str">
        <f>HYPERLINK("https://muongnoc.quephong.nghean.gov.vn/", "UBND Ủy ban nhân dân xã Mường Típ tỉnh Nghệ An")</f>
        <v>UBND Ủy ban nhân dân xã Mường Típ tỉnh Nghệ An</v>
      </c>
      <c r="C109" t="str">
        <v>https://muongnoc.quephong.nghean.gov.vn/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12109</v>
      </c>
      <c r="B110" t="str">
        <f>HYPERLINK("https://www.facebook.com/conganhuyenkyson/", "Công an xã Hữu Kiệm tỉnh Nghệ An")</f>
        <v>Công an xã Hữu Kiệm tỉnh Nghệ An</v>
      </c>
      <c r="C110" t="str">
        <v>https://www.facebook.com/conganhuyenkyson/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12110</v>
      </c>
      <c r="B111" t="str">
        <f>HYPERLINK("https://kyson.nghean.gov.vn/kinh-te-chinh-tri-63438/xa-huu-kiem-don-nhan-co-thi-dua-cua-chinh-phu-va-ra-mat-cuon-lich-su-dang-bo-xa-621032", "UBND Ủy ban nhân dân xã Hữu Kiệm tỉnh Nghệ An")</f>
        <v>UBND Ủy ban nhân dân xã Hữu Kiệm tỉnh Nghệ An</v>
      </c>
      <c r="C111" t="str">
        <v>https://kyson.nghean.gov.vn/kinh-te-chinh-tri-63438/xa-huu-kiem-don-nhan-co-thi-dua-cua-chinh-phu-va-ra-mat-cuon-lich-su-dang-bo-xa-621032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12111</v>
      </c>
      <c r="B112" t="str">
        <f>HYPERLINK("https://www.facebook.com/p/Tu%E1%BB%95i-tr%E1%BA%BB-C%C3%B4ng-an-th%E1%BB%8B-x%C3%A3-S%C6%A1n-T%C3%A2y-100040884909606/", "Công an xã Tây Sơn tỉnh Nghệ An")</f>
        <v>Công an xã Tây Sơn tỉnh Nghệ An</v>
      </c>
      <c r="C112" t="str">
        <v>https://www.facebook.com/p/Tu%E1%BB%95i-tr%E1%BA%BB-C%C3%B4ng-an-th%E1%BB%8B-x%C3%A3-S%C6%A1n-T%C3%A2y-100040884909606/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12112</v>
      </c>
      <c r="B113" t="str">
        <f>HYPERLINK("https://kyson.nghean.gov.vn/cac-xa-thi-tran/13-xa-tay-son-463890?pageindex=0", "UBND Ủy ban nhân dân xã Tây Sơn tỉnh Nghệ An")</f>
        <v>UBND Ủy ban nhân dân xã Tây Sơn tỉnh Nghệ An</v>
      </c>
      <c r="C113" t="str">
        <v>https://kyson.nghean.gov.vn/cac-xa-thi-tran/13-xa-tay-son-463890?pageindex=0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12113</v>
      </c>
      <c r="B114" t="str">
        <f>HYPERLINK("https://www.facebook.com/p/C%C3%B4ng-An-X%C3%A3-M%C6%B0%E1%BB%9Dng-%E1%BA%A2i-100066310819042/", "Công an xã Mường Ải tỉnh Nghệ An")</f>
        <v>Công an xã Mường Ải tỉnh Nghệ An</v>
      </c>
      <c r="C114" t="str">
        <v>https://www.facebook.com/p/C%C3%B4ng-An-X%C3%A3-M%C6%B0%E1%BB%9Dng-%E1%BA%A2i-100066310819042/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12114</v>
      </c>
      <c r="B115" t="str">
        <f>HYPERLINK("https://muongnoc.quephong.nghean.gov.vn/", "UBND Ủy ban nhân dân xã Mường Ải tỉnh Nghệ An")</f>
        <v>UBND Ủy ban nhân dân xã Mường Ải tỉnh Nghệ An</v>
      </c>
      <c r="C115" t="str">
        <v>https://muongnoc.quephong.nghean.gov.vn/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12115</v>
      </c>
      <c r="B116" t="str">
        <f>HYPERLINK("https://www.facebook.com/p/C%C3%B4ng-an-x%C3%A3-Na-Ngoi-K%E1%BB%B3-S%C6%A1n-100082136214740/", "Công an xã Na Ngoi tỉnh Nghệ An")</f>
        <v>Công an xã Na Ngoi tỉnh Nghệ An</v>
      </c>
      <c r="C116" t="str">
        <v>https://www.facebook.com/p/C%C3%B4ng-an-x%C3%A3-Na-Ngoi-K%E1%BB%B3-S%C6%A1n-100082136214740/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12116</v>
      </c>
      <c r="B117" t="str">
        <f>HYPERLINK("https://kyson.nghean.gov.vn/cac-xa-thi-tran/14-xa-na-ngoi-454182?pageindex=0", "UBND Ủy ban nhân dân xã Na Ngoi tỉnh Nghệ An")</f>
        <v>UBND Ủy ban nhân dân xã Na Ngoi tỉnh Nghệ An</v>
      </c>
      <c r="C117" t="str">
        <v>https://kyson.nghean.gov.vn/cac-xa-thi-tran/14-xa-na-ngoi-454182?pageindex=0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12117</v>
      </c>
      <c r="B118" t="str">
        <v>Công an xã Nậm Càn tỉnh Nghệ An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12118</v>
      </c>
      <c r="B119" t="str">
        <f>HYPERLINK("https://kyson.nghean.gov.vn/", "UBND Ủy ban nhân dân xã Nậm Càn tỉnh Nghệ An")</f>
        <v>UBND Ủy ban nhân dân xã Nậm Càn tỉnh Nghệ An</v>
      </c>
      <c r="C119" t="str">
        <v>https://kyson.nghean.gov.vn/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12119</v>
      </c>
      <c r="B120" t="str">
        <f>HYPERLINK("https://www.facebook.com/conganhuyenLacSon/", "Công an thị trấn Hòa Bình tỉnh Nghệ An")</f>
        <v>Công an thị trấn Hòa Bình tỉnh Nghệ An</v>
      </c>
      <c r="C120" t="str">
        <v>https://www.facebook.com/conganhuyenLacSon/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12120</v>
      </c>
      <c r="B121" t="str">
        <f>HYPERLINK("https://www.nghean.gov.vn/", "UBND Ủy ban nhân dân thị trấn Hòa Bình tỉnh Nghệ An")</f>
        <v>UBND Ủy ban nhân dân thị trấn Hòa Bình tỉnh Nghệ An</v>
      </c>
      <c r="C121" t="str">
        <v>https://www.nghean.gov.vn/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12121</v>
      </c>
      <c r="B122" t="str">
        <f>HYPERLINK("https://www.facebook.com/tuoitrecongansonla/", "Công an xã Mai Sơn tỉnh Nghệ An")</f>
        <v>Công an xã Mai Sơn tỉnh Nghệ An</v>
      </c>
      <c r="C122" t="str">
        <v>https://www.facebook.com/tuoitrecongansonla/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12122</v>
      </c>
      <c r="B123" t="str">
        <f>HYPERLINK("https://maison.tuongduong.nghean.gov.vn/", "UBND Ủy ban nhân dân xã Mai Sơn tỉnh Nghệ An")</f>
        <v>UBND Ủy ban nhân dân xã Mai Sơn tỉnh Nghệ An</v>
      </c>
      <c r="C123" t="str">
        <v>https://maison.tuongduong.nghean.gov.vn/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12123</v>
      </c>
      <c r="B124" t="str">
        <f>HYPERLINK("https://www.facebook.com/p/C%C3%B4ng-an-xa%CC%83-Nh%C3%B4n-Mai-100079104690411/", "Công an xã Nhôn Mai tỉnh Nghệ An")</f>
        <v>Công an xã Nhôn Mai tỉnh Nghệ An</v>
      </c>
      <c r="C124" t="str">
        <v>https://www.facebook.com/p/C%C3%B4ng-an-xa%CC%83-Nh%C3%B4n-Mai-100079104690411/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12124</v>
      </c>
      <c r="B125" t="str">
        <f>HYPERLINK("https://nhonmai.tuongduong.nghean.gov.vn/", "UBND Ủy ban nhân dân xã Nhôn Mai tỉnh Nghệ An")</f>
        <v>UBND Ủy ban nhân dân xã Nhôn Mai tỉnh Nghệ An</v>
      </c>
      <c r="C125" t="str">
        <v>https://nhonmai.tuongduong.nghean.gov.vn/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12125</v>
      </c>
      <c r="B126" t="str">
        <f>HYPERLINK("https://www.facebook.com/groups/520269888323961/", "Công an xã Hữu Khuông tỉnh Nghệ An")</f>
        <v>Công an xã Hữu Khuông tỉnh Nghệ An</v>
      </c>
      <c r="C126" t="str">
        <v>https://www.facebook.com/groups/520269888323961/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12126</v>
      </c>
      <c r="B127" t="str">
        <v>UBND Ủy ban nhân dân xã Hữu Khuông tỉnh Nghệ An</v>
      </c>
      <c r="C127" t="str">
        <v>-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12127</v>
      </c>
      <c r="B128" t="str">
        <v>Công an xã Yên Tĩnh tỉnh Nghệ An</v>
      </c>
      <c r="C128" t="str">
        <v>-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12128</v>
      </c>
      <c r="B129" t="str">
        <v>UBND Ủy ban nhân dân xã Yên Tĩnh tỉnh Nghệ An</v>
      </c>
      <c r="C129" t="str">
        <v>-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12129</v>
      </c>
      <c r="B130" t="str">
        <v>Công an xã Nga My tỉnh Nghệ An</v>
      </c>
      <c r="C130" t="str">
        <v>-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12130</v>
      </c>
      <c r="B131" t="str">
        <f>HYPERLINK("https://ngamy.tuongduong.nghean.gov.vn/", "UBND Ủy ban nhân dân xã Nga My tỉnh Nghệ An")</f>
        <v>UBND Ủy ban nhân dân xã Nga My tỉnh Nghệ An</v>
      </c>
      <c r="C131" t="str">
        <v>https://ngamy.tuongduong.nghean.gov.vn/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12131</v>
      </c>
      <c r="B132" t="str">
        <f>HYPERLINK("https://www.facebook.com/p/C%C3%B4ng-an-x%C3%A3-Xi%C3%AAng-My-T%C6%B0%C6%A1ng-D%C6%B0%C6%A1ng-Ngh%E1%BB%87-An-100063178782178/", "Công an xã Xiêng My tỉnh Nghệ An")</f>
        <v>Công an xã Xiêng My tỉnh Nghệ An</v>
      </c>
      <c r="C132" t="str">
        <v>https://www.facebook.com/p/C%C3%B4ng-an-x%C3%A3-Xi%C3%AAng-My-T%C6%B0%C6%A1ng-D%C6%B0%C6%A1ng-Ngh%E1%BB%87-An-100063178782178/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12132</v>
      </c>
      <c r="B133" t="str">
        <f>HYPERLINK("https://www.nghean.gov.vn/tin-noi-bat-danh-cho-nguoi-dan/nhieu-hoat-dong-ho-tro-chinh-quyen-nhan-dan-xa-xieng-my-day-lui-toi-pham-xoa-doi-giam-ngheo-541574", "UBND Ủy ban nhân dân xã Xiêng My tỉnh Nghệ An")</f>
        <v>UBND Ủy ban nhân dân xã Xiêng My tỉnh Nghệ An</v>
      </c>
      <c r="C133" t="str">
        <v>https://www.nghean.gov.vn/tin-noi-bat-danh-cho-nguoi-dan/nhieu-hoat-dong-ho-tro-chinh-quyen-nhan-dan-xa-xieng-my-day-lui-toi-pham-xoa-doi-giam-ngheo-541574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12133</v>
      </c>
      <c r="B134" t="str">
        <v>Công an xã Lưỡng Minh tỉnh Nghệ An</v>
      </c>
      <c r="C134" t="str">
        <v>-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12134</v>
      </c>
      <c r="B135" t="str">
        <f>HYPERLINK("https://luongminh.tuongduong.nghean.gov.vn/", "UBND Ủy ban nhân dân xã Lưỡng Minh tỉnh Nghệ An")</f>
        <v>UBND Ủy ban nhân dân xã Lưỡng Minh tỉnh Nghệ An</v>
      </c>
      <c r="C135" t="str">
        <v>https://luongminh.tuongduong.nghean.gov.vn/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12135</v>
      </c>
      <c r="B136" t="str">
        <v>Công an xã Yên Hòa tỉnh Nghệ An</v>
      </c>
      <c r="C136" t="str">
        <v>-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12136</v>
      </c>
      <c r="B137" t="str">
        <f>HYPERLINK("https://yenhoa.tuongduong.nghean.gov.vn/", "UBND Ủy ban nhân dân xã Yên Hòa tỉnh Nghệ An")</f>
        <v>UBND Ủy ban nhân dân xã Yên Hòa tỉnh Nghệ An</v>
      </c>
      <c r="C137" t="str">
        <v>https://yenhoa.tuongduong.nghean.gov.vn/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12137</v>
      </c>
      <c r="B138" t="str">
        <v>Công an xã Yên Na tỉnh Nghệ An</v>
      </c>
      <c r="C138" t="str">
        <v>-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12138</v>
      </c>
      <c r="B139" t="str">
        <f>HYPERLINK("https://yenna.tuongduong.nghean.gov.vn/", "UBND Ủy ban nhân dân xã Yên Na tỉnh Nghệ An")</f>
        <v>UBND Ủy ban nhân dân xã Yên Na tỉnh Nghệ An</v>
      </c>
      <c r="C139" t="str">
        <v>https://yenna.tuongduong.nghean.gov.vn/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12139</v>
      </c>
      <c r="B140" t="str">
        <f>HYPERLINK("https://www.facebook.com/p/C%C3%B4ng-An-x%C3%A3-L%C6%B0u-Ki%E1%BB%81n-100063935446696/", "Công an xã Lưu Kiền tỉnh Nghệ An")</f>
        <v>Công an xã Lưu Kiền tỉnh Nghệ An</v>
      </c>
      <c r="C140" t="str">
        <v>https://www.facebook.com/p/C%C3%B4ng-An-x%C3%A3-L%C6%B0u-Ki%E1%BB%81n-100063935446696/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12140</v>
      </c>
      <c r="B141" t="str">
        <f>HYPERLINK("https://luukien.tuongduong.nghean.gov.vn/", "UBND Ủy ban nhân dân xã Lưu Kiền tỉnh Nghệ An")</f>
        <v>UBND Ủy ban nhân dân xã Lưu Kiền tỉnh Nghệ An</v>
      </c>
      <c r="C141" t="str">
        <v>https://luukien.tuongduong.nghean.gov.vn/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12141</v>
      </c>
      <c r="B142" t="str">
        <v>Công an xã Thạch Giám tỉnh Nghệ An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12142</v>
      </c>
      <c r="B143" t="str">
        <f>HYPERLINK("https://thachgiam.tuongduong.nghean.gov.vn/", "UBND Ủy ban nhân dân xã Thạch Giám tỉnh Nghệ An")</f>
        <v>UBND Ủy ban nhân dân xã Thạch Giám tỉnh Nghệ An</v>
      </c>
      <c r="C143" t="str">
        <v>https://thachgiam.tuongduong.nghean.gov.vn/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12143</v>
      </c>
      <c r="B144" t="str">
        <v>Công an xã Xá Lượng tỉnh Nghệ An</v>
      </c>
      <c r="C144" t="str">
        <v>-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12144</v>
      </c>
      <c r="B145" t="str">
        <f>HYPERLINK("https://xaluong.tuongduong.nghean.gov.vn/", "UBND Ủy ban nhân dân xã Xá Lượng tỉnh Nghệ An")</f>
        <v>UBND Ủy ban nhân dân xã Xá Lượng tỉnh Nghệ An</v>
      </c>
      <c r="C145" t="str">
        <v>https://xaluong.tuongduong.nghean.gov.vn/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12145</v>
      </c>
      <c r="B146" t="str">
        <f>HYPERLINK("https://www.facebook.com/policetamthai/", "Công an xã Tam Thái tỉnh Nghệ An")</f>
        <v>Công an xã Tam Thái tỉnh Nghệ An</v>
      </c>
      <c r="C146" t="str">
        <v>https://www.facebook.com/policetamthai/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12146</v>
      </c>
      <c r="B147" t="str">
        <f>HYPERLINK("https://tamthai.tuongduong.nghean.gov.vn/", "UBND Ủy ban nhân dân xã Tam Thái tỉnh Nghệ An")</f>
        <v>UBND Ủy ban nhân dân xã Tam Thái tỉnh Nghệ An</v>
      </c>
      <c r="C147" t="str">
        <v>https://tamthai.tuongduong.nghean.gov.vn/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12147</v>
      </c>
      <c r="B148" t="str">
        <f>HYPERLINK("https://www.facebook.com/p/C%C3%B4ng-an-x%C3%A3-Tam-%C4%90%C3%ACnh-T%C6%B0%C6%A1ng-D%C6%B0%C6%A1ng-Ngh%E1%BB%87-An-100071549359332/", "Công an xã Tam Đình tỉnh Nghệ An")</f>
        <v>Công an xã Tam Đình tỉnh Nghệ An</v>
      </c>
      <c r="C148" t="str">
        <v>https://www.facebook.com/p/C%C3%B4ng-an-x%C3%A3-Tam-%C4%90%C3%ACnh-T%C6%B0%C6%A1ng-D%C6%B0%C6%A1ng-Ngh%E1%BB%87-An-100071549359332/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12148</v>
      </c>
      <c r="B149" t="str">
        <f>HYPERLINK("https://tamdinh.tuongduong.nghean.gov.vn/", "UBND Ủy ban nhân dân xã Tam Đình tỉnh Nghệ An")</f>
        <v>UBND Ủy ban nhân dân xã Tam Đình tỉnh Nghệ An</v>
      </c>
      <c r="C149" t="str">
        <v>https://tamdinh.tuongduong.nghean.gov.vn/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12149</v>
      </c>
      <c r="B150" t="str">
        <v>Công an xã Yên Thắng tỉnh Nghệ An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12150</v>
      </c>
      <c r="B151" t="str">
        <f>HYPERLINK("https://yenthang.tuongduong.nghean.gov.vn/", "UBND Ủy ban nhân dân xã Yên Thắng tỉnh Nghệ An")</f>
        <v>UBND Ủy ban nhân dân xã Yên Thắng tỉnh Nghệ An</v>
      </c>
      <c r="C151" t="str">
        <v>https://yenthang.tuongduong.nghean.gov.vn/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12151</v>
      </c>
      <c r="B152" t="str">
        <f>HYPERLINK("https://www.facebook.com/p/C%C3%B4ng-an-x%C3%A3-Tam-Quang-100068635860222/", "Công an xã Tam Quang tỉnh Nghệ An")</f>
        <v>Công an xã Tam Quang tỉnh Nghệ An</v>
      </c>
      <c r="C152" t="str">
        <v>https://www.facebook.com/p/C%C3%B4ng-an-x%C3%A3-Tam-Quang-100068635860222/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12152</v>
      </c>
      <c r="B153" t="str">
        <f>HYPERLINK("https://tamquang.tuongduong.nghean.gov.vn/", "UBND Ủy ban nhân dân xã Tam Quang tỉnh Nghệ An")</f>
        <v>UBND Ủy ban nhân dân xã Tam Quang tỉnh Nghệ An</v>
      </c>
      <c r="C153" t="str">
        <v>https://tamquang.tuongduong.nghean.gov.vn/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12153</v>
      </c>
      <c r="B154" t="str">
        <f>HYPERLINK("https://www.facebook.com/p/C%C3%B4ng-an-x%C3%A3-Tam-H%E1%BB%A3p-huy%E1%BB%87n-Qu%E1%BB%B3-H%E1%BB%A3p-100032787262165/", "Công an xã Tam Hợp tỉnh Nghệ An")</f>
        <v>Công an xã Tam Hợp tỉnh Nghệ An</v>
      </c>
      <c r="C154" t="str">
        <v>https://www.facebook.com/p/C%C3%B4ng-an-x%C3%A3-Tam-H%E1%BB%A3p-huy%E1%BB%87n-Qu%E1%BB%B3-H%E1%BB%A3p-100032787262165/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12154</v>
      </c>
      <c r="B155" t="str">
        <f>HYPERLINK("https://tamhop.quyhop.nghean.gov.vn/", "UBND Ủy ban nhân dân xã Tam Hợp tỉnh Nghệ An")</f>
        <v>UBND Ủy ban nhân dân xã Tam Hợp tỉnh Nghệ An</v>
      </c>
      <c r="C155" t="str">
        <v>https://tamhop.quyhop.nghean.gov.vn/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12155</v>
      </c>
      <c r="B156" t="str">
        <f>HYPERLINK("https://www.facebook.com/2030522043900428", "Công an thị trấn Nghĩa Đàn tỉnh Nghệ An")</f>
        <v>Công an thị trấn Nghĩa Đàn tỉnh Nghệ An</v>
      </c>
      <c r="C156" t="str">
        <v>https://www.facebook.com/2030522043900428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12156</v>
      </c>
      <c r="B157" t="str">
        <f>HYPERLINK("https://nghiadan.nghean.gov.vn/", "UBND Ủy ban nhân dân thị trấn Nghĩa Đàn tỉnh Nghệ An")</f>
        <v>UBND Ủy ban nhân dân thị trấn Nghĩa Đàn tỉnh Nghệ An</v>
      </c>
      <c r="C157" t="str">
        <v>https://nghiadan.nghean.gov.vn/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12157</v>
      </c>
      <c r="B158" t="str">
        <f>HYPERLINK("https://www.facebook.com/people/C%C3%B4ng-an-x%C3%A3-Ngh%C4%A9a-Mai/100067135170903/", "Công an xã Nghĩa Mai tỉnh Nghệ An")</f>
        <v>Công an xã Nghĩa Mai tỉnh Nghệ An</v>
      </c>
      <c r="C158" t="str">
        <v>https://www.facebook.com/people/C%C3%B4ng-an-x%C3%A3-Ngh%C4%A9a-Mai/100067135170903/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12158</v>
      </c>
      <c r="B159" t="str">
        <f>HYPERLINK("https://nghiamai.nghiadan.nghean.gov.vn/", "UBND Ủy ban nhân dân xã Nghĩa Mai tỉnh Nghệ An")</f>
        <v>UBND Ủy ban nhân dân xã Nghĩa Mai tỉnh Nghệ An</v>
      </c>
      <c r="C159" t="str">
        <v>https://nghiamai.nghiadan.nghean.gov.vn/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12159</v>
      </c>
      <c r="B160" t="str">
        <f>HYPERLINK("https://www.facebook.com/banconganxanghiayen/", "Công an xã Nghĩa Yên tỉnh Nghệ An")</f>
        <v>Công an xã Nghĩa Yên tỉnh Nghệ An</v>
      </c>
      <c r="C160" t="str">
        <v>https://www.facebook.com/banconganxanghiayen/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12160</v>
      </c>
      <c r="B161" t="str">
        <f>HYPERLINK("https://nghiayen.nghiadan.nghean.gov.vn/", "UBND Ủy ban nhân dân xã Nghĩa Yên tỉnh Nghệ An")</f>
        <v>UBND Ủy ban nhân dân xã Nghĩa Yên tỉnh Nghệ An</v>
      </c>
      <c r="C161" t="str">
        <v>https://nghiayen.nghiadan.nghean.gov.vn/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12161</v>
      </c>
      <c r="B162" t="str">
        <f>HYPERLINK("https://www.facebook.com/p/C%C3%B4ng-an-x%C3%A3-Ngh%C4%A9a-L%E1%BA%A1c-100066517454795/", "Công an xã Nghĩa Lạc tỉnh Nghệ An")</f>
        <v>Công an xã Nghĩa Lạc tỉnh Nghệ An</v>
      </c>
      <c r="C162" t="str">
        <v>https://www.facebook.com/p/C%C3%B4ng-an-x%C3%A3-Ngh%C4%A9a-L%E1%BA%A1c-100066517454795/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12162</v>
      </c>
      <c r="B163" t="str">
        <f>HYPERLINK("https://nghialac.nghiadan.nghean.gov.vn/", "UBND Ủy ban nhân dân xã Nghĩa Lạc tỉnh Nghệ An")</f>
        <v>UBND Ủy ban nhân dân xã Nghĩa Lạc tỉnh Nghệ An</v>
      </c>
      <c r="C163" t="str">
        <v>https://nghialac.nghiadan.nghean.gov.vn/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12163</v>
      </c>
      <c r="B164" t="str">
        <v>Công an xã Nghĩa Lâm tỉnh Nghệ An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12164</v>
      </c>
      <c r="B165" t="str">
        <f>HYPERLINK("https://nghialam.nghiadan.nghean.gov.vn/", "UBND Ủy ban nhân dân xã Nghĩa Lâm tỉnh Nghệ An")</f>
        <v>UBND Ủy ban nhân dân xã Nghĩa Lâm tỉnh Nghệ An</v>
      </c>
      <c r="C165" t="str">
        <v>https://nghialam.nghiadan.nghean.gov.vn/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12165</v>
      </c>
      <c r="B166" t="str">
        <f>HYPERLINK("https://www.facebook.com/p/C%C3%B4ng-an-x%C3%A3-Ngh%C4%A9a-S%C6%A1n-huy%E1%BB%87n-Ngh%C4%A9a-%C4%90%C3%A0n-t%E1%BB%89nh-Ngh%E1%BB%87-An-100050620252362/", "Công an xã Nghĩa Sơn tỉnh Nghệ An")</f>
        <v>Công an xã Nghĩa Sơn tỉnh Nghệ An</v>
      </c>
      <c r="C166" t="str">
        <v>https://www.facebook.com/p/C%C3%B4ng-an-x%C3%A3-Ngh%C4%A9a-S%C6%A1n-huy%E1%BB%87n-Ngh%C4%A9a-%C4%90%C3%A0n-t%E1%BB%89nh-Ngh%E1%BB%87-An-100050620252362/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12166</v>
      </c>
      <c r="B167" t="str">
        <f>HYPERLINK("https://nghiason.nghiadan.nghean.gov.vn/", "UBND Ủy ban nhân dân xã Nghĩa Sơn tỉnh Nghệ An")</f>
        <v>UBND Ủy ban nhân dân xã Nghĩa Sơn tỉnh Nghệ An</v>
      </c>
      <c r="C167" t="str">
        <v>https://nghiason.nghiadan.nghean.gov.vn/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12167</v>
      </c>
      <c r="B168" t="str">
        <v>Công an xã Nghĩa Lợi tỉnh Nghệ An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12168</v>
      </c>
      <c r="B169" t="str">
        <f>HYPERLINK("https://nghialoi.nghiadan.nghean.gov.vn/", "UBND Ủy ban nhân dân xã Nghĩa Lợi tỉnh Nghệ An")</f>
        <v>UBND Ủy ban nhân dân xã Nghĩa Lợi tỉnh Nghệ An</v>
      </c>
      <c r="C169" t="str">
        <v>https://nghialoi.nghiadan.nghean.gov.vn/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12169</v>
      </c>
      <c r="B170" t="str">
        <f>HYPERLINK("https://www.facebook.com/p/C%C3%B4ng-an-x%C3%A3-Ngh%C4%A9a-B%C3%ACnh-100063681475817/", "Công an xã Nghĩa Bình tỉnh Nghệ An")</f>
        <v>Công an xã Nghĩa Bình tỉnh Nghệ An</v>
      </c>
      <c r="C170" t="str">
        <v>https://www.facebook.com/p/C%C3%B4ng-an-x%C3%A3-Ngh%C4%A9a-B%C3%ACnh-100063681475817/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12170</v>
      </c>
      <c r="B171" t="str">
        <f>HYPERLINK("https://nghiadan.nghean.gov.vn/uy-ban-nhan-dan-huyen/ubnd-xa-thi-tran-487176", "UBND Ủy ban nhân dân xã Nghĩa Bình tỉnh Nghệ An")</f>
        <v>UBND Ủy ban nhân dân xã Nghĩa Bình tỉnh Nghệ An</v>
      </c>
      <c r="C171" t="str">
        <v>https://nghiadan.nghean.gov.vn/uy-ban-nhan-dan-huyen/ubnd-xa-thi-tran-487176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12171</v>
      </c>
      <c r="B172" t="str">
        <v>Công an xã Nghĩa Thọ tỉnh Nghệ An</v>
      </c>
      <c r="C172" t="str">
        <v>-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12172</v>
      </c>
      <c r="B173" t="str">
        <f>HYPERLINK("https://nghiadan.nghean.gov.vn/uy-ban-nhan-dan-huyen/ubnd-xa-thi-tran-487176", "UBND Ủy ban nhân dân xã Nghĩa Thọ tỉnh Nghệ An")</f>
        <v>UBND Ủy ban nhân dân xã Nghĩa Thọ tỉnh Nghệ An</v>
      </c>
      <c r="C173" t="str">
        <v>https://nghiadan.nghean.gov.vn/uy-ban-nhan-dan-huyen/ubnd-xa-thi-tran-487176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12173</v>
      </c>
      <c r="B174" t="str">
        <v>Công an xã Nghĩa Minh tỉnh Nghệ An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12174</v>
      </c>
      <c r="B175" t="str">
        <f>HYPERLINK("https://nghiadan.nghean.gov.vn/uy-ban-nhan-dan-huyen/ubnd-xa-thi-tran-487176", "UBND Ủy ban nhân dân xã Nghĩa Minh tỉnh Nghệ An")</f>
        <v>UBND Ủy ban nhân dân xã Nghĩa Minh tỉnh Nghệ An</v>
      </c>
      <c r="C175" t="str">
        <v>https://nghiadan.nghean.gov.vn/uy-ban-nhan-dan-huyen/ubnd-xa-thi-tran-487176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12175</v>
      </c>
      <c r="B176" t="str">
        <v>Công an xã Nghĩa Phú tỉnh Nghệ An</v>
      </c>
      <c r="C176" t="str">
        <v>-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12176</v>
      </c>
      <c r="B177" t="str">
        <f>HYPERLINK("https://nghiadan.nghean.gov.vn/uy-ban-nhan-dan-huyen/ubnd-xa-thi-tran-487176", "UBND Ủy ban nhân dân xã Nghĩa Phú tỉnh Nghệ An")</f>
        <v>UBND Ủy ban nhân dân xã Nghĩa Phú tỉnh Nghệ An</v>
      </c>
      <c r="C177" t="str">
        <v>https://nghiadan.nghean.gov.vn/uy-ban-nhan-dan-huyen/ubnd-xa-thi-tran-487176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12177</v>
      </c>
      <c r="B178" t="str">
        <f>HYPERLINK("https://www.facebook.com/conganxanghiahung.org/", "Công an xã Nghĩa Hưng tỉnh Nghệ An")</f>
        <v>Công an xã Nghĩa Hưng tỉnh Nghệ An</v>
      </c>
      <c r="C178" t="str">
        <v>https://www.facebook.com/conganxanghiahung.org/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12178</v>
      </c>
      <c r="B179" t="str">
        <f>HYPERLINK("https://hungnghia.hungnguyen.nghean.gov.vn/", "UBND Ủy ban nhân dân xã Nghĩa Hưng tỉnh Nghệ An")</f>
        <v>UBND Ủy ban nhân dân xã Nghĩa Hưng tỉnh Nghệ An</v>
      </c>
      <c r="C179" t="str">
        <v>https://hungnghia.hungnguyen.nghean.gov.vn/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12179</v>
      </c>
      <c r="B180" t="str">
        <v>Công an xã Nghĩa Hồng tỉnh Nghệ An</v>
      </c>
      <c r="C180" t="str">
        <v>-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12180</v>
      </c>
      <c r="B181" t="str">
        <f>HYPERLINK("https://nghiadan.nghean.gov.vn/uy-ban-nhan-dan-huyen/ubnd-xa-thi-tran-487176", "UBND Ủy ban nhân dân xã Nghĩa Hồng tỉnh Nghệ An")</f>
        <v>UBND Ủy ban nhân dân xã Nghĩa Hồng tỉnh Nghệ An</v>
      </c>
      <c r="C181" t="str">
        <v>https://nghiadan.nghean.gov.vn/uy-ban-nhan-dan-huyen/ubnd-xa-thi-tran-487176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12181</v>
      </c>
      <c r="B182" t="str">
        <f>HYPERLINK("https://www.facebook.com/conganxanghiathinh.nghiadan.nghean/", "Công an xã Nghĩa Thịnh tỉnh Nghệ An")</f>
        <v>Công an xã Nghĩa Thịnh tỉnh Nghệ An</v>
      </c>
      <c r="C182" t="str">
        <v>https://www.facebook.com/conganxanghiathinh.nghiadan.nghean/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12182</v>
      </c>
      <c r="B183" t="str">
        <f>HYPERLINK("https://nghiadan.nghean.gov.vn/uy-ban-nhan-dan-huyen/ubnd-xa-thi-tran-487176", "UBND Ủy ban nhân dân xã Nghĩa Thịnh tỉnh Nghệ An")</f>
        <v>UBND Ủy ban nhân dân xã Nghĩa Thịnh tỉnh Nghệ An</v>
      </c>
      <c r="C183" t="str">
        <v>https://nghiadan.nghean.gov.vn/uy-ban-nhan-dan-huyen/ubnd-xa-thi-tran-487176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12183</v>
      </c>
      <c r="B184" t="str">
        <f>HYPERLINK("https://www.facebook.com/p/C%C3%B4ng-an-x%C3%A3-Ngh%C4%A9a-Trung-huy%E1%BB%87n-Ngh%C4%A9a-%C4%90%C3%A0n-t%E1%BB%89nh-Ngh%E1%BB%87-An-100063575798734/", "Công an xã Nghĩa Trung tỉnh Nghệ An")</f>
        <v>Công an xã Nghĩa Trung tỉnh Nghệ An</v>
      </c>
      <c r="C184" t="str">
        <v>https://www.facebook.com/p/C%C3%B4ng-an-x%C3%A3-Ngh%C4%A9a-Trung-huy%E1%BB%87n-Ngh%C4%A9a-%C4%90%C3%A0n-t%E1%BB%89nh-Ngh%E1%BB%87-An-100063575798734/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12184</v>
      </c>
      <c r="B185" t="str">
        <f>HYPERLINK("https://nghiadan.nghean.gov.vn/uy-ban-nhan-dan-huyen/ubnd-xa-thi-tran-487176", "UBND Ủy ban nhân dân xã Nghĩa Trung tỉnh Nghệ An")</f>
        <v>UBND Ủy ban nhân dân xã Nghĩa Trung tỉnh Nghệ An</v>
      </c>
      <c r="C185" t="str">
        <v>https://nghiadan.nghean.gov.vn/uy-ban-nhan-dan-huyen/ubnd-xa-thi-tran-487176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12185</v>
      </c>
      <c r="B186" t="str">
        <v>Công an xã Nghĩa Hội tỉnh Nghệ An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12186</v>
      </c>
      <c r="B187" t="str">
        <f>HYPERLINK("https://nghiaan.nghiadan.nghean.gov.vn/", "UBND Ủy ban nhân dân xã Nghĩa Hội tỉnh Nghệ An")</f>
        <v>UBND Ủy ban nhân dân xã Nghĩa Hội tỉnh Nghệ An</v>
      </c>
      <c r="C187" t="str">
        <v>https://nghiaan.nghiadan.nghean.gov.vn/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12187</v>
      </c>
      <c r="B188" t="str">
        <v>Công an xã Nghĩa Tân tỉnh Nghệ An</v>
      </c>
      <c r="C188" t="str">
        <v>-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12188</v>
      </c>
      <c r="B189" t="str">
        <f>HYPERLINK("https://nghiadong-tanky.nghean.gov.vn/", "UBND Ủy ban nhân dân xã Nghĩa Tân tỉnh Nghệ An")</f>
        <v>UBND Ủy ban nhân dân xã Nghĩa Tân tỉnh Nghệ An</v>
      </c>
      <c r="C189" t="str">
        <v>https://nghiadong-tanky.nghean.gov.vn/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12189</v>
      </c>
      <c r="B190" t="str">
        <v>Công an xã Nghĩa Thắng tỉnh Nghệ An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12190</v>
      </c>
      <c r="B191" t="str">
        <f>HYPERLINK("https://nghiadan.nghean.gov.vn/", "UBND Ủy ban nhân dân xã Nghĩa Thắng tỉnh Nghệ An")</f>
        <v>UBND Ủy ban nhân dân xã Nghĩa Thắng tỉnh Nghệ An</v>
      </c>
      <c r="C191" t="str">
        <v>https://nghiadan.nghean.gov.vn/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12191</v>
      </c>
      <c r="B192" t="str">
        <v>Công an xã Nghĩa Hiếu tỉnh Nghệ An</v>
      </c>
      <c r="C192" t="str">
        <v>-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12192</v>
      </c>
      <c r="B193" t="str">
        <f>HYPERLINK("https://nghiahieu.nghiadan.nghean.gov.vn/", "UBND Ủy ban nhân dân xã Nghĩa Hiếu tỉnh Nghệ An")</f>
        <v>UBND Ủy ban nhân dân xã Nghĩa Hiếu tỉnh Nghệ An</v>
      </c>
      <c r="C193" t="str">
        <v>https://nghiahieu.nghiadan.nghean.gov.vn/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12193</v>
      </c>
      <c r="B194" t="str">
        <f>HYPERLINK("https://www.facebook.com/p/Tu%E1%BB%95i-tr%E1%BA%BB-C%C3%B4ng-an-Ngh%C4%A9a-L%E1%BB%99-100081887170070/", "Công an xã Nghĩa Liên tỉnh Nghệ An")</f>
        <v>Công an xã Nghĩa Liên tỉnh Nghệ An</v>
      </c>
      <c r="C194" t="str">
        <v>https://www.facebook.com/p/Tu%E1%BB%95i-tr%E1%BA%BB-C%C3%B4ng-an-Ngh%C4%A9a-L%E1%BB%99-100081887170070/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12194</v>
      </c>
      <c r="B195" t="str">
        <f>HYPERLINK("https://nghiatien.thaihoa.nghean.gov.vn/", "UBND Ủy ban nhân dân xã Nghĩa Liên tỉnh Nghệ An")</f>
        <v>UBND Ủy ban nhân dân xã Nghĩa Liên tỉnh Nghệ An</v>
      </c>
      <c r="C195" t="str">
        <v>https://nghiatien.thaihoa.nghean.gov.vn/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12195</v>
      </c>
      <c r="B196" t="str">
        <v>Công an xã Nghĩa Đức tỉnh Nghệ An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12196</v>
      </c>
      <c r="B197" t="str">
        <f>HYPERLINK("https://nghiaduc.nghiadan.nghean.gov.vn/", "UBND Ủy ban nhân dân xã Nghĩa Đức tỉnh Nghệ An")</f>
        <v>UBND Ủy ban nhân dân xã Nghĩa Đức tỉnh Nghệ An</v>
      </c>
      <c r="C197" t="str">
        <v>https://nghiaduc.nghiadan.nghean.gov.vn/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12197</v>
      </c>
      <c r="B198" t="str">
        <v>Công an xã Nghĩa An tỉnh Nghệ An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12198</v>
      </c>
      <c r="B199" t="str">
        <f>HYPERLINK("https://nghiaan.nghiadan.nghean.gov.vn/", "UBND Ủy ban nhân dân xã Nghĩa An tỉnh Nghệ An")</f>
        <v>UBND Ủy ban nhân dân xã Nghĩa An tỉnh Nghệ An</v>
      </c>
      <c r="C199" t="str">
        <v>https://nghiaan.nghiadan.nghean.gov.vn/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12199</v>
      </c>
      <c r="B200" t="str">
        <v>Công an xã Nghĩa Long tỉnh Nghệ An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12200</v>
      </c>
      <c r="B201" t="str">
        <f>HYPERLINK("https://nghiadan.nghean.gov.vn/uy-ban-nhan-dan-huyen/ubnd-xa-thi-tran-487176", "UBND Ủy ban nhân dân xã Nghĩa Long tỉnh Nghệ An")</f>
        <v>UBND Ủy ban nhân dân xã Nghĩa Long tỉnh Nghệ An</v>
      </c>
      <c r="C201" t="str">
        <v>https://nghiadan.nghean.gov.vn/uy-ban-nhan-dan-huyen/ubnd-xa-thi-tran-487176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12201</v>
      </c>
      <c r="B202" t="str">
        <f>HYPERLINK("https://www.facebook.com/p/C%C3%B4ng-an-X%C3%A3-Ngh%C4%A9a-L%E1%BB%99c-100062943894593/", "Công an xã Nghĩa Lộc tỉnh Nghệ An")</f>
        <v>Công an xã Nghĩa Lộc tỉnh Nghệ An</v>
      </c>
      <c r="C202" t="str">
        <v>https://www.facebook.com/p/C%C3%B4ng-an-X%C3%A3-Ngh%C4%A9a-L%E1%BB%99c-100062943894593/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12202</v>
      </c>
      <c r="B203" t="str">
        <f>HYPERLINK("https://nghiadan.nghean.gov.vn/uy-ban-nhan-dan-huyen/ubnd-xa-thi-tran-487176", "UBND Ủy ban nhân dân xã Nghĩa Lộc tỉnh Nghệ An")</f>
        <v>UBND Ủy ban nhân dân xã Nghĩa Lộc tỉnh Nghệ An</v>
      </c>
      <c r="C203" t="str">
        <v>https://nghiadan.nghean.gov.vn/uy-ban-nhan-dan-huyen/ubnd-xa-thi-tran-487176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12203</v>
      </c>
      <c r="B204" t="str">
        <v>Công an xã Nghĩa Khánh tỉnh Nghệ An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12204</v>
      </c>
      <c r="B205" t="str">
        <f>HYPERLINK("https://nghiakhanh.nghiadan.nghean.gov.vn/", "UBND Ủy ban nhân dân xã Nghĩa Khánh tỉnh Nghệ An")</f>
        <v>UBND Ủy ban nhân dân xã Nghĩa Khánh tỉnh Nghệ An</v>
      </c>
      <c r="C205" t="str">
        <v>https://nghiakhanh.nghiadan.nghean.gov.vn/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12205</v>
      </c>
      <c r="B206" t="str">
        <v>Công an thị trấn Quỳ Hợp tỉnh Nghệ An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12206</v>
      </c>
      <c r="B207" t="str">
        <f>HYPERLINK("http://quyhop.gov.vn/", "UBND Ủy ban nhân dân thị trấn Quỳ Hợp tỉnh Nghệ An")</f>
        <v>UBND Ủy ban nhân dân thị trấn Quỳ Hợp tỉnh Nghệ An</v>
      </c>
      <c r="C207" t="str">
        <v>http://quyhop.gov.vn/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12207</v>
      </c>
      <c r="B208" t="str">
        <v>Công an xã Yên Hợp tỉnh Nghệ An</v>
      </c>
      <c r="C208" t="str">
        <v>-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12208</v>
      </c>
      <c r="B209" t="str">
        <f>HYPERLINK("https://yenhop.quyhop.nghean.gov.vn/", "UBND Ủy ban nhân dân xã Yên Hợp tỉnh Nghệ An")</f>
        <v>UBND Ủy ban nhân dân xã Yên Hợp tỉnh Nghệ An</v>
      </c>
      <c r="C209" t="str">
        <v>https://yenhop.quyhop.nghean.gov.vn/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12209</v>
      </c>
      <c r="B210" t="str">
        <f>HYPERLINK("https://www.facebook.com/p/C%C3%B4ng-an-x%C3%A3-Ch%C3%A2u-Ti%E1%BA%BFn-Qu%E1%BB%B3-H%E1%BB%A3p-100063616740624/", "Công an xã Châu Tiến tỉnh Nghệ An")</f>
        <v>Công an xã Châu Tiến tỉnh Nghệ An</v>
      </c>
      <c r="C210" t="str">
        <v>https://www.facebook.com/p/C%C3%B4ng-an-x%C3%A3-Ch%C3%A2u-Ti%E1%BA%BFn-Qu%E1%BB%B3-H%E1%BB%A3p-100063616740624/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12210</v>
      </c>
      <c r="B211" t="str">
        <f>HYPERLINK("https://quychau.nghean.gov.vn/kinh-te-chinh-tri/ubnd-huyen-la-viec-voi-xa-chau-tien-ban-giai-phap-day-nhanh-tien-do-xay-dung-xa-dat-bo-tieu-chi--567797", "UBND Ủy ban nhân dân xã Châu Tiến tỉnh Nghệ An")</f>
        <v>UBND Ủy ban nhân dân xã Châu Tiến tỉnh Nghệ An</v>
      </c>
      <c r="C211" t="str">
        <v>https://quychau.nghean.gov.vn/kinh-te-chinh-tri/ubnd-huyen-la-viec-voi-xa-chau-tien-ban-giai-phap-day-nhanh-tien-do-xay-dung-xa-dat-bo-tieu-chi--567797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12211</v>
      </c>
      <c r="B212" t="str">
        <v>Công an xã Châu Hồng tỉnh Nghệ An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12212</v>
      </c>
      <c r="B213" t="str">
        <f>HYPERLINK("https://chauquang.quyhop.nghean.gov.vn/", "UBND Ủy ban nhân dân xã Châu Hồng tỉnh Nghệ An")</f>
        <v>UBND Ủy ban nhân dân xã Châu Hồng tỉnh Nghệ An</v>
      </c>
      <c r="C213" t="str">
        <v>https://chauquang.quyhop.nghean.gov.vn/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12213</v>
      </c>
      <c r="B214" t="str">
        <v>Công an xã Đồng Hợp tỉnh Nghệ An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12214</v>
      </c>
      <c r="B215" t="str">
        <f>HYPERLINK("https://www.nghean.gov.vn/", "UBND Ủy ban nhân dân xã Đồng Hợp tỉnh Nghệ An")</f>
        <v>UBND Ủy ban nhân dân xã Đồng Hợp tỉnh Nghệ An</v>
      </c>
      <c r="C215" t="str">
        <v>https://www.nghean.gov.vn/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12215</v>
      </c>
      <c r="B216" t="str">
        <v>Công an xã Châu Thành tỉnh Nghệ An</v>
      </c>
      <c r="C216" t="str">
        <v>-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12216</v>
      </c>
      <c r="B217" t="str">
        <f>HYPERLINK("https://chauquang.quyhop.nghean.gov.vn/", "UBND Ủy ban nhân dân xã Châu Thành tỉnh Nghệ An")</f>
        <v>UBND Ủy ban nhân dân xã Châu Thành tỉnh Nghệ An</v>
      </c>
      <c r="C217" t="str">
        <v>https://chauquang.quyhop.nghean.gov.vn/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12217</v>
      </c>
      <c r="B218" t="str">
        <v>Công an xã Liên Hợp tỉnh Nghệ An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12218</v>
      </c>
      <c r="B219" t="str">
        <f>HYPERLINK("https://bdt.nghean.gov.vn/tin-tuc-su-kien/dai-bieu-quoc-hoi-tiep-xuc-cu-tri-tai-xa-lien-hop-huyen-quy-hop-sau-ky-hop-thu-7-quoc-hoi-khoa-x-664317", "UBND Ủy ban nhân dân xã Liên Hợp tỉnh Nghệ An")</f>
        <v>UBND Ủy ban nhân dân xã Liên Hợp tỉnh Nghệ An</v>
      </c>
      <c r="C219" t="str">
        <v>https://bdt.nghean.gov.vn/tin-tuc-su-kien/dai-bieu-quoc-hoi-tiep-xuc-cu-tri-tai-xa-lien-hop-huyen-quy-hop-sau-ky-hop-thu-7-quoc-hoi-khoa-x-664317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12219</v>
      </c>
      <c r="B220" t="str">
        <f>HYPERLINK("https://www.facebook.com/caxchauloc/", "Công an xã Châu Lộc tỉnh Nghệ An")</f>
        <v>Công an xã Châu Lộc tỉnh Nghệ An</v>
      </c>
      <c r="C220" t="str">
        <v>https://www.facebook.com/caxchauloc/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12220</v>
      </c>
      <c r="B221" t="str">
        <f>HYPERLINK("https://chauloc.quyhop.nghean.gov.vn/", "UBND Ủy ban nhân dân xã Châu Lộc tỉnh Nghệ An")</f>
        <v>UBND Ủy ban nhân dân xã Châu Lộc tỉnh Nghệ An</v>
      </c>
      <c r="C221" t="str">
        <v>https://chauloc.quyhop.nghean.gov.vn/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12221</v>
      </c>
      <c r="B222" t="str">
        <f>HYPERLINK("https://www.facebook.com/p/C%C3%B4ng-an-x%C3%A3-Tam-H%E1%BB%A3p-huy%E1%BB%87n-Qu%E1%BB%B3-H%E1%BB%A3p-100032787262165/", "Công an xã Tam Hợp tỉnh Nghệ An")</f>
        <v>Công an xã Tam Hợp tỉnh Nghệ An</v>
      </c>
      <c r="C222" t="str">
        <v>https://www.facebook.com/p/C%C3%B4ng-an-x%C3%A3-Tam-H%E1%BB%A3p-huy%E1%BB%87n-Qu%E1%BB%B3-H%E1%BB%A3p-100032787262165/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12222</v>
      </c>
      <c r="B223" t="str">
        <f>HYPERLINK("https://tamhop.quyhop.nghean.gov.vn/", "UBND Ủy ban nhân dân xã Tam Hợp tỉnh Nghệ An")</f>
        <v>UBND Ủy ban nhân dân xã Tam Hợp tỉnh Nghệ An</v>
      </c>
      <c r="C223" t="str">
        <v>https://tamhop.quyhop.nghean.gov.vn/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12223</v>
      </c>
      <c r="B224" t="str">
        <v>Công an xã Châu Cường tỉnh Nghệ An</v>
      </c>
      <c r="C224" t="str">
        <v>-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12224</v>
      </c>
      <c r="B225" t="str">
        <f>HYPERLINK("https://chicucthuyloi.nghean.gov.vn/tin-tuc-su-kien-59918/huyen-quy-hop-to-chuc-le-phat-dong-ra-quan-lam-thuy-loi-nam-2024-697470", "UBND Ủy ban nhân dân xã Châu Cường tỉnh Nghệ An")</f>
        <v>UBND Ủy ban nhân dân xã Châu Cường tỉnh Nghệ An</v>
      </c>
      <c r="C225" t="str">
        <v>https://chicucthuyloi.nghean.gov.vn/tin-tuc-su-kien-59918/huyen-quy-hop-to-chuc-le-phat-dong-ra-quan-lam-thuy-loi-nam-2024-697470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12225</v>
      </c>
      <c r="B226" t="str">
        <v>Công an xã Châu Quang tỉnh Nghệ An</v>
      </c>
      <c r="C226" t="str">
        <v>-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12226</v>
      </c>
      <c r="B227" t="str">
        <f>HYPERLINK("https://chauquang.quyhop.nghean.gov.vn/", "UBND Ủy ban nhân dân xã Châu Quang tỉnh Nghệ An")</f>
        <v>UBND Ủy ban nhân dân xã Châu Quang tỉnh Nghệ An</v>
      </c>
      <c r="C227" t="str">
        <v>https://chauquang.quyhop.nghean.gov.vn/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12227</v>
      </c>
      <c r="B228" t="str">
        <v>Công an xã Thọ Hợp tỉnh Nghệ An</v>
      </c>
      <c r="C228" t="str">
        <v>-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12228</v>
      </c>
      <c r="B229" t="str">
        <f>HYPERLINK("https://thohop.quyhop.nghean.gov.vn/", "UBND Ủy ban nhân dân xã Thọ Hợp tỉnh Nghệ An")</f>
        <v>UBND Ủy ban nhân dân xã Thọ Hợp tỉnh Nghệ An</v>
      </c>
      <c r="C229" t="str">
        <v>https://thohop.quyhop.nghean.gov.vn/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12229</v>
      </c>
      <c r="B230" t="str">
        <f>HYPERLINK("https://www.facebook.com/p/C%C3%B4ng-an-x%C3%A3-Minh-H%E1%BB%A3p-100064615697253/?locale=vi_VN", "Công an xã Minh Hợp tỉnh Nghệ An")</f>
        <v>Công an xã Minh Hợp tỉnh Nghệ An</v>
      </c>
      <c r="C230" t="str">
        <v>https://www.facebook.com/p/C%C3%B4ng-an-x%C3%A3-Minh-H%E1%BB%A3p-100064615697253/?locale=vi_VN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12230</v>
      </c>
      <c r="B231" t="str">
        <f>HYPERLINK("http://minhhop.quyhop.nghean.gov.vn/", "UBND Ủy ban nhân dân xã Minh Hợp tỉnh Nghệ An")</f>
        <v>UBND Ủy ban nhân dân xã Minh Hợp tỉnh Nghệ An</v>
      </c>
      <c r="C231" t="str">
        <v>http://minhhop.quyhop.nghean.gov.vn/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12231</v>
      </c>
      <c r="B232" t="str">
        <v>Công an xã Nghĩa Xuân tỉnh Nghệ An</v>
      </c>
      <c r="C232" t="str">
        <v>-</v>
      </c>
      <c r="D232" t="str">
        <v>-</v>
      </c>
      <c r="E232" t="str">
        <v/>
      </c>
      <c r="F232" t="str">
        <v>-</v>
      </c>
      <c r="G232" t="str">
        <v>-</v>
      </c>
    </row>
    <row r="233">
      <c r="A233">
        <v>12232</v>
      </c>
      <c r="B233" t="str">
        <f>HYPERLINK("https://nghiaxuan.quyhop.nghean.gov.vn/", "UBND Ủy ban nhân dân xã Nghĩa Xuân tỉnh Nghệ An")</f>
        <v>UBND Ủy ban nhân dân xã Nghĩa Xuân tỉnh Nghệ An</v>
      </c>
      <c r="C233" t="str">
        <v>https://nghiaxuan.quyhop.nghean.gov.vn/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12233</v>
      </c>
      <c r="B234" t="str">
        <v>Công an xã Châu Thái tỉnh Nghệ An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12234</v>
      </c>
      <c r="B235" t="str">
        <f>HYPERLINK("https://chauquang.quyhop.nghean.gov.vn/", "UBND Ủy ban nhân dân xã Châu Thái tỉnh Nghệ An")</f>
        <v>UBND Ủy ban nhân dân xã Châu Thái tỉnh Nghệ An</v>
      </c>
      <c r="C235" t="str">
        <v>https://chauquang.quyhop.nghean.gov.vn/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12235</v>
      </c>
      <c r="B236" t="str">
        <f>HYPERLINK("https://www.facebook.com/p/C%C3%B4ng-an-x%C3%A3-Ch%C3%A2u-%C4%90%C3%ACnh-100031770866373/", "Công an xã Châu Đình tỉnh Nghệ An")</f>
        <v>Công an xã Châu Đình tỉnh Nghệ An</v>
      </c>
      <c r="C236" t="str">
        <v>https://www.facebook.com/p/C%C3%B4ng-an-x%C3%A3-Ch%C3%A2u-%C4%90%C3%ACnh-100031770866373/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12236</v>
      </c>
      <c r="B237" t="str">
        <f>HYPERLINK("https://chaudinh.quyhop.nghean.gov.vn/", "UBND Ủy ban nhân dân xã Châu Đình tỉnh Nghệ An")</f>
        <v>UBND Ủy ban nhân dân xã Châu Đình tỉnh Nghệ An</v>
      </c>
      <c r="C237" t="str">
        <v>https://chaudinh.quyhop.nghean.gov.vn/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12237</v>
      </c>
      <c r="B238" t="str">
        <f>HYPERLINK("https://www.facebook.com/p/C%C3%B4ng-an-x%C3%A3-v%C4%83n-l%E1%BB%A3i-huy%E1%BB%87n-Qu%E1%BB%B3-H%E1%BB%A3p-100066522771654/", "Công an xã Văn Lợi tỉnh Nghệ An")</f>
        <v>Công an xã Văn Lợi tỉnh Nghệ An</v>
      </c>
      <c r="C238" t="str">
        <v>https://www.facebook.com/p/C%C3%B4ng-an-x%C3%A3-v%C4%83n-l%E1%BB%A3i-huy%E1%BB%87n-Qu%E1%BB%B3-H%E1%BB%A3p-100066522771654/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12238</v>
      </c>
      <c r="B239" t="str">
        <f>HYPERLINK("https://vanloi.quyhop.nghean.gov.vn/", "UBND Ủy ban nhân dân xã Văn Lợi tỉnh Nghệ An")</f>
        <v>UBND Ủy ban nhân dân xã Văn Lợi tỉnh Nghệ An</v>
      </c>
      <c r="C239" t="str">
        <v>https://vanloi.quyhop.nghean.gov.vn/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12239</v>
      </c>
      <c r="B240" t="str">
        <f>HYPERLINK("https://www.facebook.com/p/C%C3%B4ng-an-x%C3%A3-Nam-S%C6%A1n-huy%E1%BB%87n-Qu%E1%BB%B3-H%E1%BB%A3p-t%E1%BB%89nh-Ngh%E1%BB%87-An-100070238080939/", "Công an xã Nam Sơn tỉnh Nghệ An")</f>
        <v>Công an xã Nam Sơn tỉnh Nghệ An</v>
      </c>
      <c r="C240" t="str">
        <v>https://www.facebook.com/p/C%C3%B4ng-an-x%C3%A3-Nam-S%C6%A1n-huy%E1%BB%87n-Qu%E1%BB%B3-H%E1%BB%A3p-t%E1%BB%89nh-Ngh%E1%BB%87-An-100070238080939/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12240</v>
      </c>
      <c r="B241" t="str">
        <f>HYPERLINK("https://namson.doluong.nghean.gov.vn/", "UBND Ủy ban nhân dân xã Nam Sơn tỉnh Nghệ An")</f>
        <v>UBND Ủy ban nhân dân xã Nam Sơn tỉnh Nghệ An</v>
      </c>
      <c r="C241" t="str">
        <v>https://namson.doluong.nghean.gov.vn/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12241</v>
      </c>
      <c r="B242" t="str">
        <v>Công an xã Châu Lý tỉnh Nghệ An</v>
      </c>
      <c r="C242" t="str">
        <v>-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12242</v>
      </c>
      <c r="B243" t="str">
        <f>HYPERLINK("https://chauly.quyhop.nghean.gov.vn/", "UBND Ủy ban nhân dân xã Châu Lý tỉnh Nghệ An")</f>
        <v>UBND Ủy ban nhân dân xã Châu Lý tỉnh Nghệ An</v>
      </c>
      <c r="C243" t="str">
        <v>https://chauly.quyhop.nghean.gov.vn/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12243</v>
      </c>
      <c r="B244" t="str">
        <v>Công an xã Hạ Sơn tỉnh Nghệ An</v>
      </c>
      <c r="C244" t="str">
        <v>-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12244</v>
      </c>
      <c r="B245" t="str">
        <f>HYPERLINK("https://hason.quyhop.nghean.gov.vn/", "UBND Ủy ban nhân dân xã Hạ Sơn tỉnh Nghệ An")</f>
        <v>UBND Ủy ban nhân dân xã Hạ Sơn tỉnh Nghệ An</v>
      </c>
      <c r="C245" t="str">
        <v>https://hason.quyhop.nghean.gov.vn/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12245</v>
      </c>
      <c r="B246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246" t="str">
        <v>https://www.facebook.com/p/C%C3%B4ng-an-x%C3%A3-B%E1%BA%AFc-S%C6%A1n-%C4%90%C3%B4-L%C6%B0%C6%A1ng-Ngh%E1%BB%87-An-100066829706376/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12246</v>
      </c>
      <c r="B247" t="str">
        <f>HYPERLINK("https://doluong.nghean.gov.vn/bac-son/gioi-thieu-chung-xa-bac-son-365180", "UBND Ủy ban nhân dân xã Bắc Sơn tỉnh Nghệ An")</f>
        <v>UBND Ủy ban nhân dân xã Bắc Sơn tỉnh Nghệ An</v>
      </c>
      <c r="C247" t="str">
        <v>https://doluong.nghean.gov.vn/bac-son/gioi-thieu-chung-xa-bac-son-365180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12247</v>
      </c>
      <c r="B248" t="str">
        <f>HYPERLINK("https://www.facebook.com/conganBaTri/", "Công an thị trấn Cầu Giát tỉnh Nghệ An")</f>
        <v>Công an thị trấn Cầu Giát tỉnh Nghệ An</v>
      </c>
      <c r="C248" t="str">
        <v>https://www.facebook.com/conganBaTri/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12248</v>
      </c>
      <c r="B249" t="str">
        <f>HYPERLINK("https://www.nghean.gov.vn/huyen-uy-hdnd-ubnd-huyen-quynh-luu", "UBND Ủy ban nhân dân thị trấn Cầu Giát tỉnh Nghệ An")</f>
        <v>UBND Ủy ban nhân dân thị trấn Cầu Giát tỉnh Nghệ An</v>
      </c>
      <c r="C249" t="str">
        <v>https://www.nghean.gov.vn/huyen-uy-hdnd-ubnd-huyen-quynh-luu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12249</v>
      </c>
      <c r="B250" t="str">
        <f>HYPERLINK("https://www.facebook.com/p/C%C3%B4ng-an-X%C3%A3-Qu%E1%BB%B3nh-Th%E1%BA%AFng-100063939104759/", "Công an xã Quỳnh Thắng tỉnh Nghệ An")</f>
        <v>Công an xã Quỳnh Thắng tỉnh Nghệ An</v>
      </c>
      <c r="C250" t="str">
        <v>https://www.facebook.com/p/C%C3%B4ng-an-X%C3%A3-Qu%E1%BB%B3nh-Th%E1%BA%AFng-100063939104759/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12250</v>
      </c>
      <c r="B251" t="str">
        <f>HYPERLINK("https://quynhluu.nghean.gov.vn/", "UBND Ủy ban nhân dân xã Quỳnh Thắng tỉnh Nghệ An")</f>
        <v>UBND Ủy ban nhân dân xã Quỳnh Thắng tỉnh Nghệ An</v>
      </c>
      <c r="C251" t="str">
        <v>https://quynhluu.nghean.gov.vn/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12251</v>
      </c>
      <c r="B252" t="str">
        <f>HYPERLINK("https://www.facebook.com/p/C%C3%B4ng-an-x%C3%A3-Qu%E1%BB%B3nh-T%C3%A2n-100063791641718/", "Công an xã Quỳnh Tân tỉnh Nghệ An")</f>
        <v>Công an xã Quỳnh Tân tỉnh Nghệ An</v>
      </c>
      <c r="C252" t="str">
        <v>https://www.facebook.com/p/C%C3%B4ng-an-x%C3%A3-Qu%E1%BB%B3nh-T%C3%A2n-100063791641718/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12252</v>
      </c>
      <c r="B253" t="str">
        <f>HYPERLINK("https://quynhluu.nghean.gov.vn/tin-cua-cac-xa-thi-tran-cac-ban-nganh/quynh-tan-quynh-luu-ky-niem-50-nam-ngay-thanh-lap-xa-553542", "UBND Ủy ban nhân dân xã Quỳnh Tân tỉnh Nghệ An")</f>
        <v>UBND Ủy ban nhân dân xã Quỳnh Tân tỉnh Nghệ An</v>
      </c>
      <c r="C253" t="str">
        <v>https://quynhluu.nghean.gov.vn/tin-cua-cac-xa-thi-tran-cac-ban-nganh/quynh-tan-quynh-luu-ky-niem-50-nam-ngay-thanh-lap-xa-553542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12253</v>
      </c>
      <c r="B254" t="str">
        <f>HYPERLINK("https://www.facebook.com/conganxaquynhchau/", "Công an xã Quỳnh Châu tỉnh Nghệ An")</f>
        <v>Công an xã Quỳnh Châu tỉnh Nghệ An</v>
      </c>
      <c r="C254" t="str">
        <v>https://www.facebook.com/conganxaquynhchau/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12254</v>
      </c>
      <c r="B255" t="str">
        <f>HYPERLINK("https://quynhchau.quynhluu.nghean.gov.vn/", "UBND Ủy ban nhân dân xã Quỳnh Châu tỉnh Nghệ An")</f>
        <v>UBND Ủy ban nhân dân xã Quỳnh Châu tỉnh Nghệ An</v>
      </c>
      <c r="C255" t="str">
        <v>https://quynhchau.quynhluu.nghean.gov.vn/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12255</v>
      </c>
      <c r="B256" t="str">
        <f>HYPERLINK("https://www.facebook.com/p/C%C3%B4ng-an-x%C3%A3-T%C3%A2n-S%C6%A1n-Qu%E1%BB%B3nh-L%C6%B0u-100079974690487/", "Công an xã Tân Sơn tỉnh Nghệ An")</f>
        <v>Công an xã Tân Sơn tỉnh Nghệ An</v>
      </c>
      <c r="C256" t="str">
        <v>https://www.facebook.com/p/C%C3%B4ng-an-x%C3%A3-T%C3%A2n-S%C6%A1n-Qu%E1%BB%B3nh-L%C6%B0u-100079974690487/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12256</v>
      </c>
      <c r="B257" t="str">
        <f>HYPERLINK("https://tanson.doluong.nghean.gov.vn/", "UBND Ủy ban nhân dân xã Tân Sơn tỉnh Nghệ An")</f>
        <v>UBND Ủy ban nhân dân xã Tân Sơn tỉnh Nghệ An</v>
      </c>
      <c r="C257" t="str">
        <v>https://tanson.doluong.nghean.gov.vn/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12257</v>
      </c>
      <c r="B258" t="str">
        <f>HYPERLINK("https://www.facebook.com/p/C%C3%B4ng-an-x%C3%A3-Qu%E1%BB%B3nh-V%C4%83n-100057236868043/", "Công an xã Quỳnh Văn tỉnh Nghệ An")</f>
        <v>Công an xã Quỳnh Văn tỉnh Nghệ An</v>
      </c>
      <c r="C258" t="str">
        <v>https://www.facebook.com/p/C%C3%B4ng-an-x%C3%A3-Qu%E1%BB%B3nh-V%C4%83n-100057236868043/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12258</v>
      </c>
      <c r="B259" t="str">
        <f>HYPERLINK("https://quynhluu.nghean.gov.vn/thoi-su-chinh-tri/quynh-van-quynh-luu-co-tan-chu-tich-ubnd-xa-491854", "UBND Ủy ban nhân dân xã Quỳnh Văn tỉnh Nghệ An")</f>
        <v>UBND Ủy ban nhân dân xã Quỳnh Văn tỉnh Nghệ An</v>
      </c>
      <c r="C259" t="str">
        <v>https://quynhluu.nghean.gov.vn/thoi-su-chinh-tri/quynh-van-quynh-luu-co-tan-chu-tich-ubnd-xa-491854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12259</v>
      </c>
      <c r="B260" t="str">
        <f>HYPERLINK("https://www.facebook.com/p/C%C3%B4ng-an-x%C3%A3-Ng%E1%BB%8Dc-S%C6%A1n-100063204161309/", "Công an xã Ngọc Sơn tỉnh Nghệ An")</f>
        <v>Công an xã Ngọc Sơn tỉnh Nghệ An</v>
      </c>
      <c r="C260" t="str">
        <v>https://www.facebook.com/p/C%C3%B4ng-an-x%C3%A3-Ng%E1%BB%8Dc-S%C6%A1n-100063204161309/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12260</v>
      </c>
      <c r="B261" t="str">
        <f>HYPERLINK("https://doluong.nghean.gov.vn/ngoc-son/gioi-thieu-chung-xa-ngoc-son-365175", "UBND Ủy ban nhân dân xã Ngọc Sơn tỉnh Nghệ An")</f>
        <v>UBND Ủy ban nhân dân xã Ngọc Sơn tỉnh Nghệ An</v>
      </c>
      <c r="C261" t="str">
        <v>https://doluong.nghean.gov.vn/ngoc-son/gioi-thieu-chung-xa-ngoc-son-365175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12261</v>
      </c>
      <c r="B262" t="str">
        <v>Công an xã Quỳnh Tam tỉnh Nghệ An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12262</v>
      </c>
      <c r="B263" t="str">
        <f>HYPERLINK("https://quynhtam.quynhluu.nghean.gov.vn/", "UBND Ủy ban nhân dân xã Quỳnh Tam tỉnh Nghệ An")</f>
        <v>UBND Ủy ban nhân dân xã Quỳnh Tam tỉnh Nghệ An</v>
      </c>
      <c r="C263" t="str">
        <v>https://quynhtam.quynhluu.nghean.gov.vn/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12263</v>
      </c>
      <c r="B264" t="str">
        <f>HYPERLINK("https://www.facebook.com/caxquynhhoa/", "Công an xã Quỳnh Hoa tỉnh Nghệ An")</f>
        <v>Công an xã Quỳnh Hoa tỉnh Nghệ An</v>
      </c>
      <c r="C264" t="str">
        <v>https://www.facebook.com/caxquynhhoa/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12264</v>
      </c>
      <c r="B265" t="str">
        <f>HYPERLINK("https://www.nghean.gov.vn/chinh-tri/xa-quynh-hoa-don-nhan-bang-cong-nhan-xa-dat-chuan-nong-thon-moi-527529", "UBND Ủy ban nhân dân xã Quỳnh Hoa tỉnh Nghệ An")</f>
        <v>UBND Ủy ban nhân dân xã Quỳnh Hoa tỉnh Nghệ An</v>
      </c>
      <c r="C265" t="str">
        <v>https://www.nghean.gov.vn/chinh-tri/xa-quynh-hoa-don-nhan-bang-cong-nhan-xa-dat-chuan-nong-thon-moi-527529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12265</v>
      </c>
      <c r="B266" t="str">
        <f>HYPERLINK("https://www.facebook.com/p/C%C3%B4ng-an-x%C3%A3-Qu%E1%BB%B3nh-Th%E1%BA%A1ch-100069481275726/", "Công an xã Quỳnh Thạch tỉnh Nghệ An")</f>
        <v>Công an xã Quỳnh Thạch tỉnh Nghệ An</v>
      </c>
      <c r="C266" t="str">
        <v>https://www.facebook.com/p/C%C3%B4ng-an-x%C3%A3-Qu%E1%BB%B3nh-Th%E1%BA%A1ch-100069481275726/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12266</v>
      </c>
      <c r="B267" t="str">
        <f>HYPERLINK("https://quynhthach.quynhluu.nghean.gov.vn/", "UBND Ủy ban nhân dân xã Quỳnh Thạch tỉnh Nghệ An")</f>
        <v>UBND Ủy ban nhân dân xã Quỳnh Thạch tỉnh Nghệ An</v>
      </c>
      <c r="C267" t="str">
        <v>https://quynhthach.quynhluu.nghean.gov.vn/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12267</v>
      </c>
      <c r="B268" t="str">
        <v>Công an xã Quỳnh Bảng tỉnh Nghệ An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12268</v>
      </c>
      <c r="B269" t="str">
        <f>HYPERLINK("https://quynhluu.nghean.gov.vn/van-hoa-xa-hoi/ubnd-huyen-quynh-luu-lam-viec-voi-xa-quynh-bang-ve-cong-tac-chuan-bi-le-cong-bo-huyen-dat-nong-t-550034", "UBND Ủy ban nhân dân xã Quỳnh Bảng tỉnh Nghệ An")</f>
        <v>UBND Ủy ban nhân dân xã Quỳnh Bảng tỉnh Nghệ An</v>
      </c>
      <c r="C269" t="str">
        <v>https://quynhluu.nghean.gov.vn/van-hoa-xa-hoi/ubnd-huyen-quynh-luu-lam-viec-voi-xa-quynh-bang-ve-cong-tac-chuan-bi-le-cong-bo-huyen-dat-nong-t-550034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12269</v>
      </c>
      <c r="B270" t="str">
        <v>Công an xã Quỳnh Mỹ tỉnh Nghệ An</v>
      </c>
      <c r="C270" t="str">
        <v>-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12270</v>
      </c>
      <c r="B271" t="str">
        <f>HYPERLINK("https://quynhluu.nghean.gov.vn/", "UBND Ủy ban nhân dân xã Quỳnh Mỹ tỉnh Nghệ An")</f>
        <v>UBND Ủy ban nhân dân xã Quỳnh Mỹ tỉnh Nghệ An</v>
      </c>
      <c r="C271" t="str">
        <v>https://quynhluu.nghean.gov.vn/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12271</v>
      </c>
      <c r="B272" t="str">
        <f>HYPERLINK("https://www.facebook.com/ConganxaQuynhThanh/", "Công an xã Quỳnh Thanh tỉnh Nghệ An")</f>
        <v>Công an xã Quỳnh Thanh tỉnh Nghệ An</v>
      </c>
      <c r="C272" t="str">
        <v>https://www.facebook.com/ConganxaQuynhThanh/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12272</v>
      </c>
      <c r="B273" t="str">
        <f>HYPERLINK("https://quynhthanh.quynhluu.nghean.gov.vn/", "UBND Ủy ban nhân dân xã Quỳnh Thanh tỉnh Nghệ An")</f>
        <v>UBND Ủy ban nhân dân xã Quỳnh Thanh tỉnh Nghệ An</v>
      </c>
      <c r="C273" t="str">
        <v>https://quynhthanh.quynhluu.nghean.gov.vn/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12273</v>
      </c>
      <c r="B274" t="str">
        <v>Công an xã Quỳnh Hậu tỉnh Nghệ An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12274</v>
      </c>
      <c r="B275" t="str">
        <f>HYPERLINK("https://nghean.gov.vn/kinh-te/xa-quynh-hau-don-bang-cong-nhan-xa-dat-chuan-nong-thon-moi-nang-cao-nam-2021-550141", "UBND Ủy ban nhân dân xã Quỳnh Hậu tỉnh Nghệ An")</f>
        <v>UBND Ủy ban nhân dân xã Quỳnh Hậu tỉnh Nghệ An</v>
      </c>
      <c r="C275" t="str">
        <v>https://nghean.gov.vn/kinh-te/xa-quynh-hau-don-bang-cong-nhan-xa-dat-chuan-nong-thon-moi-nang-cao-nam-2021-550141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12275</v>
      </c>
      <c r="B276" t="str">
        <f>HYPERLINK("https://www.facebook.com/p/C%C3%B4ng-an-x%C3%A3-Qu%E1%BB%B3nh-L%C3%A2m-100063703022571/", "Công an xã Quỳnh Lâm tỉnh Nghệ An")</f>
        <v>Công an xã Quỳnh Lâm tỉnh Nghệ An</v>
      </c>
      <c r="C276" t="str">
        <v>https://www.facebook.com/p/C%C3%B4ng-an-x%C3%A3-Qu%E1%BB%B3nh-L%C3%A2m-100063703022571/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12276</v>
      </c>
      <c r="B277" t="str">
        <f>HYPERLINK("https://quynhlam.quynhluu.nghean.gov.vn/", "UBND Ủy ban nhân dân xã Quỳnh Lâm tỉnh Nghệ An")</f>
        <v>UBND Ủy ban nhân dân xã Quỳnh Lâm tỉnh Nghệ An</v>
      </c>
      <c r="C277" t="str">
        <v>https://quynhlam.quynhluu.nghean.gov.vn/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12277</v>
      </c>
      <c r="B278" t="str">
        <f>HYPERLINK("https://www.facebook.com/conganxaquynhdoi/", "Công an xã Quỳnh Đôi tỉnh Nghệ An")</f>
        <v>Công an xã Quỳnh Đôi tỉnh Nghệ An</v>
      </c>
      <c r="C278" t="str">
        <v>https://www.facebook.com/conganxaquynhdoi/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12278</v>
      </c>
      <c r="B279" t="str">
        <f>HYPERLINK("https://quynhdoi.gov.vn/", "UBND Ủy ban nhân dân xã Quỳnh Đôi tỉnh Nghệ An")</f>
        <v>UBND Ủy ban nhân dân xã Quỳnh Đôi tỉnh Nghệ An</v>
      </c>
      <c r="C279" t="str">
        <v>https://quynhdoi.gov.vn/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12279</v>
      </c>
      <c r="B280" t="str">
        <f>HYPERLINK("https://www.facebook.com/p/C%C3%B4ng-an-x%C3%A3-Qu%E1%BB%B3nh-L%C6%B0%C6%A1ng-100032459812635/", "Công an xã Quỳnh Lương tỉnh Nghệ An")</f>
        <v>Công an xã Quỳnh Lương tỉnh Nghệ An</v>
      </c>
      <c r="C280" t="str">
        <v>https://www.facebook.com/p/C%C3%B4ng-an-x%C3%A3-Qu%E1%BB%B3nh-L%C6%B0%C6%A1ng-100032459812635/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12280</v>
      </c>
      <c r="B281" t="str">
        <f>HYPERLINK("https://quynhluu.nghean.gov.vn/tin-cua-cac-xa-thi-tran-cac-ban-nganh/xa-quynh-luong-quynh-luu-to-chuc-ngay-hoi-toan-dan-bao-ve-an-ninh-to-quoc-578621", "UBND Ủy ban nhân dân xã Quỳnh Lương tỉnh Nghệ An")</f>
        <v>UBND Ủy ban nhân dân xã Quỳnh Lương tỉnh Nghệ An</v>
      </c>
      <c r="C281" t="str">
        <v>https://quynhluu.nghean.gov.vn/tin-cua-cac-xa-thi-tran-cac-ban-nganh/xa-quynh-luong-quynh-luu-to-chuc-ngay-hoi-toan-dan-bao-ve-an-ninh-to-quoc-578621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12281</v>
      </c>
      <c r="B282" t="str">
        <v>Công an xã Quỳnh Hồng tỉnh Nghệ An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12282</v>
      </c>
      <c r="B283" t="str">
        <f>HYPERLINK("https://quynhluu.nghean.gov.vn/", "UBND Ủy ban nhân dân xã Quỳnh Hồng tỉnh Nghệ An")</f>
        <v>UBND Ủy ban nhân dân xã Quỳnh Hồng tỉnh Nghệ An</v>
      </c>
      <c r="C283" t="str">
        <v>https://quynhluu.nghean.gov.vn/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12283</v>
      </c>
      <c r="B284" t="str">
        <f>HYPERLINK("https://www.facebook.com/caxquynhyen17182/", "Công an xã Quỳnh Yên tỉnh Nghệ An")</f>
        <v>Công an xã Quỳnh Yên tỉnh Nghệ An</v>
      </c>
      <c r="C284" t="str">
        <v>https://www.facebook.com/caxquynhyen17182/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12284</v>
      </c>
      <c r="B285" t="str">
        <f>HYPERLINK("https://quynhyen.quynhluu.nghean.gov.vn/", "UBND Ủy ban nhân dân xã Quỳnh Yên tỉnh Nghệ An")</f>
        <v>UBND Ủy ban nhân dân xã Quỳnh Yên tỉnh Nghệ An</v>
      </c>
      <c r="C285" t="str">
        <v>https://quynhyen.quynhluu.nghean.gov.vn/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12285</v>
      </c>
      <c r="B286" t="str">
        <f>HYPERLINK("https://www.facebook.com/p/C%C3%B4ng-an-x%C3%A3-Qu%E1%BB%B3nh-B%C3%A1-100064972360325/", "Công an xã Quỳnh Bá tỉnh Nghệ An")</f>
        <v>Công an xã Quỳnh Bá tỉnh Nghệ An</v>
      </c>
      <c r="C286" t="str">
        <v>https://www.facebook.com/p/C%C3%B4ng-an-x%C3%A3-Qu%E1%BB%B3nh-B%C3%A1-100064972360325/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12286</v>
      </c>
      <c r="B287" t="str">
        <f>HYPERLINK("https://quynhba.quynhluu.nghean.gov.vn/", "UBND Ủy ban nhân dân xã Quỳnh Bá tỉnh Nghệ An")</f>
        <v>UBND Ủy ban nhân dân xã Quỳnh Bá tỉnh Nghệ An</v>
      </c>
      <c r="C287" t="str">
        <v>https://quynhba.quynhluu.nghean.gov.vn/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12287</v>
      </c>
      <c r="B288" t="str">
        <f>HYPERLINK("https://www.facebook.com/conganxaquynhminh/", "Công an xã Quỳnh Minh tỉnh Nghệ An")</f>
        <v>Công an xã Quỳnh Minh tỉnh Nghệ An</v>
      </c>
      <c r="C288" t="str">
        <v>https://www.facebook.com/conganxaquynhminh/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12288</v>
      </c>
      <c r="B289" t="str">
        <f>HYPERLINK("https://www.nghean.gov.vn/kinh-te/xa-quynh-minh-huyen-quynh-luu-don-nhan-bang-cong-nhan-xa-nong-thon-moi-nang-cao-610144", "UBND Ủy ban nhân dân xã Quỳnh Minh tỉnh Nghệ An")</f>
        <v>UBND Ủy ban nhân dân xã Quỳnh Minh tỉnh Nghệ An</v>
      </c>
      <c r="C289" t="str">
        <v>https://www.nghean.gov.vn/kinh-te/xa-quynh-minh-huyen-quynh-luu-don-nhan-bang-cong-nhan-xa-nong-thon-moi-nang-cao-610144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12289</v>
      </c>
      <c r="B290" t="str">
        <f>HYPERLINK("https://www.facebook.com/p/C%C3%B4ng-an-x%C3%A3-Qu%E1%BB%B3nh-Di%E1%BB%85n-100063497774788/", "Công an xã Quỳnh Diễn tỉnh Nghệ An")</f>
        <v>Công an xã Quỳnh Diễn tỉnh Nghệ An</v>
      </c>
      <c r="C290" t="str">
        <v>https://www.facebook.com/p/C%C3%B4ng-an-x%C3%A3-Qu%E1%BB%B3nh-Di%E1%BB%85n-100063497774788/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12290</v>
      </c>
      <c r="B291" t="str">
        <f>HYPERLINK("https://quynhluu.nghean.gov.vn/", "UBND Ủy ban nhân dân xã Quỳnh Diễn tỉnh Nghệ An")</f>
        <v>UBND Ủy ban nhân dân xã Quỳnh Diễn tỉnh Nghệ An</v>
      </c>
      <c r="C291" t="str">
        <v>https://quynhluu.nghean.gov.vn/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12291</v>
      </c>
      <c r="B292" t="str">
        <f>HYPERLINK("https://www.facebook.com/p/C%C3%B4ng-an-x%C3%A3-Qu%E1%BB%B3nh-H%C6%B0ng-100067509011427/", "Công an xã Quỳnh Hưng tỉnh Nghệ An")</f>
        <v>Công an xã Quỳnh Hưng tỉnh Nghệ An</v>
      </c>
      <c r="C292" t="str">
        <v>https://www.facebook.com/p/C%C3%B4ng-an-x%C3%A3-Qu%E1%BB%B3nh-H%C6%B0ng-100067509011427/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12292</v>
      </c>
      <c r="B293" t="str">
        <f>HYPERLINK("https://quynhluu.nghean.gov.vn/", "UBND Ủy ban nhân dân xã Quỳnh Hưng tỉnh Nghệ An")</f>
        <v>UBND Ủy ban nhân dân xã Quỳnh Hưng tỉnh Nghệ An</v>
      </c>
      <c r="C293" t="str">
        <v>https://quynhluu.nghean.gov.vn/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12293</v>
      </c>
      <c r="B294" t="str">
        <f>HYPERLINK("https://www.facebook.com/p/C%C3%B4ng-an-x%C3%A3-Qu%E1%BB%B3nh-Giang-100068939718382/", "Công an xã Quỳnh Giang tỉnh Nghệ An")</f>
        <v>Công an xã Quỳnh Giang tỉnh Nghệ An</v>
      </c>
      <c r="C294" t="str">
        <v>https://www.facebook.com/p/C%C3%B4ng-an-x%C3%A3-Qu%E1%BB%B3nh-Giang-100068939718382/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12294</v>
      </c>
      <c r="B295" t="str">
        <f>HYPERLINK("https://quynhluu.nghean.gov.vn/tin-cua-cac-xa-thi-tran-cac-ban-nganh/dang-bo-xa-quynh-giang-quynh-luu-trao-huy-hieu-dang-va-tong-ket-cong-tac-xay-dung-dang-nam-2023-613797", "UBND Ủy ban nhân dân xã Quỳnh Giang tỉnh Nghệ An")</f>
        <v>UBND Ủy ban nhân dân xã Quỳnh Giang tỉnh Nghệ An</v>
      </c>
      <c r="C295" t="str">
        <v>https://quynhluu.nghean.gov.vn/tin-cua-cac-xa-thi-tran-cac-ban-nganh/dang-bo-xa-quynh-giang-quynh-luu-trao-huy-hieu-dang-va-tong-ket-cong-tac-xay-dung-dang-nam-2023-613797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12295</v>
      </c>
      <c r="B296" t="str">
        <f>HYPERLINK("https://www.facebook.com/p/C%C3%B4ng-an-x%C3%A3-Qu%E1%BB%B3nh-Ng%E1%BB%8Dc-100063223510811/", "Công an xã Quỳnh Ngọc tỉnh Nghệ An")</f>
        <v>Công an xã Quỳnh Ngọc tỉnh Nghệ An</v>
      </c>
      <c r="C296" t="str">
        <v>https://www.facebook.com/p/C%C3%B4ng-an-x%C3%A3-Qu%E1%BB%B3nh-Ng%E1%BB%8Dc-100063223510811/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12296</v>
      </c>
      <c r="B297" t="str">
        <f>HYPERLINK("https://quynhluu.nghean.gov.vn/thoi-su-chinh-tri/lanh-dao-so-ke-hoach-va-dau-tu-tinh-nghe-an-du-ngay-hoi-dai-doan-ket-o-thon-song-ngoc-xa-quynh-n-609672", "UBND Ủy ban nhân dân xã Quỳnh Ngọc tỉnh Nghệ An")</f>
        <v>UBND Ủy ban nhân dân xã Quỳnh Ngọc tỉnh Nghệ An</v>
      </c>
      <c r="C297" t="str">
        <v>https://quynhluu.nghean.gov.vn/thoi-su-chinh-tri/lanh-dao-so-ke-hoach-va-dau-tu-tinh-nghe-an-du-ngay-hoi-dai-doan-ket-o-thon-song-ngoc-xa-quynh-n-609672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12297</v>
      </c>
      <c r="B298" t="str">
        <v>Công an xã Quỳnh Nghĩa tỉnh Nghệ An</v>
      </c>
      <c r="C298" t="str">
        <v>-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12298</v>
      </c>
      <c r="B299" t="str">
        <f>HYPERLINK("https://quynhluu.nghean.gov.vn/", "UBND Ủy ban nhân dân xã Quỳnh Nghĩa tỉnh Nghệ An")</f>
        <v>UBND Ủy ban nhân dân xã Quỳnh Nghĩa tỉnh Nghệ An</v>
      </c>
      <c r="C299" t="str">
        <v>https://quynhluu.nghean.gov.vn/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12299</v>
      </c>
      <c r="B300" t="str">
        <f>HYPERLINK("https://www.facebook.com/p/Truy%E1%BB%81n-th%C3%B4ng-Th%C3%A1i-H%C3%B2a-100057187671239/", "Công an xã An Hòa tỉnh Nghệ An")</f>
        <v>Công an xã An Hòa tỉnh Nghệ An</v>
      </c>
      <c r="C300" t="str">
        <v>https://www.facebook.com/p/Truy%E1%BB%81n-th%C3%B4ng-Th%C3%A1i-H%C3%B2a-100057187671239/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12300</v>
      </c>
      <c r="B301" t="str">
        <f>HYPERLINK("https://nghiatien.thaihoa.nghean.gov.vn/", "UBND Ủy ban nhân dân xã An Hòa tỉnh Nghệ An")</f>
        <v>UBND Ủy ban nhân dân xã An Hòa tỉnh Nghệ An</v>
      </c>
      <c r="C301" t="str">
        <v>https://nghiatien.thaihoa.nghean.gov.vn/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12301</v>
      </c>
      <c r="B302" t="str">
        <v>Công an xã Tiến Thủy tỉnh Nghệ An</v>
      </c>
      <c r="C302" t="str">
        <v>-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12302</v>
      </c>
      <c r="B303" t="str">
        <f>HYPERLINK("https://www.nghean.gov.vn/", "UBND Ủy ban nhân dân xã Tiến Thủy tỉnh Nghệ An")</f>
        <v>UBND Ủy ban nhân dân xã Tiến Thủy tỉnh Nghệ An</v>
      </c>
      <c r="C303" t="str">
        <v>https://www.nghean.gov.vn/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12303</v>
      </c>
      <c r="B304" t="str">
        <f>HYPERLINK("https://www.facebook.com/caxsonhai/", "Công an xã Sơn Hải tỉnh Nghệ An")</f>
        <v>Công an xã Sơn Hải tỉnh Nghệ An</v>
      </c>
      <c r="C304" t="str">
        <v>https://www.facebook.com/caxsonhai/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12304</v>
      </c>
      <c r="B305" t="str">
        <f>HYPERLINK("https://sonthanh.yenthanh.nghean.gov.vn/to-chuc-bo-may/uy-ban-nhan-dan.html", "UBND Ủy ban nhân dân xã Sơn Hải tỉnh Nghệ An")</f>
        <v>UBND Ủy ban nhân dân xã Sơn Hải tỉnh Nghệ An</v>
      </c>
      <c r="C305" t="str">
        <v>https://sonthanh.yenthanh.nghean.gov.vn/to-chuc-bo-may/uy-ban-nhan-dan.html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12305</v>
      </c>
      <c r="B306" t="str">
        <f>HYPERLINK("https://www.facebook.com/p/C%C3%B4ng-An-X%C3%A3-Qu%E1%BB%B3nh-Th%E1%BB%8D-100065240926119/", "Công an xã Quỳnh Thọ tỉnh Nghệ An")</f>
        <v>Công an xã Quỳnh Thọ tỉnh Nghệ An</v>
      </c>
      <c r="C306" t="str">
        <v>https://www.facebook.com/p/C%C3%B4ng-An-X%C3%A3-Qu%E1%BB%B3nh-Th%E1%BB%8D-100065240926119/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12306</v>
      </c>
      <c r="B307" t="str">
        <f>HYPERLINK("https://quynhluu.nghean.gov.vn/thoi-su-chinh-tri/xa-quynh-tho-huyen-quynh-luu-ky-niem-70-nam-thanh-lap-697885", "UBND Ủy ban nhân dân xã Quỳnh Thọ tỉnh Nghệ An")</f>
        <v>UBND Ủy ban nhân dân xã Quỳnh Thọ tỉnh Nghệ An</v>
      </c>
      <c r="C307" t="str">
        <v>https://quynhluu.nghean.gov.vn/thoi-su-chinh-tri/xa-quynh-tho-huyen-quynh-luu-ky-niem-70-nam-thanh-lap-697885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12307</v>
      </c>
      <c r="B308" t="str">
        <f>HYPERLINK("https://www.facebook.com/p/C%C3%B4ng-An-X%C3%A3-Qu%E1%BB%B3nh-Thu%E1%BA%ADn-100067204946231/", "Công an xã Quỳnh Thuận tỉnh Nghệ An")</f>
        <v>Công an xã Quỳnh Thuận tỉnh Nghệ An</v>
      </c>
      <c r="C308" t="str">
        <v>https://www.facebook.com/p/C%C3%B4ng-An-X%C3%A3-Qu%E1%BB%B3nh-Thu%E1%BA%ADn-100067204946231/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12308</v>
      </c>
      <c r="B309" t="str">
        <f>HYPERLINK("https://chicucthuyloi.nghean.gov.vn/tin-hoat-dong/doan-cong-tac-cua-uy-ban-nhan-dan-tinh-nghe-an-kiem-tra-cong-tac-chuan-bi-ung-pho-bao-so-3-tai-c-690384", "UBND Ủy ban nhân dân xã Quỳnh Thuận tỉnh Nghệ An")</f>
        <v>UBND Ủy ban nhân dân xã Quỳnh Thuận tỉnh Nghệ An</v>
      </c>
      <c r="C309" t="str">
        <v>https://chicucthuyloi.nghean.gov.vn/tin-hoat-dong/doan-cong-tac-cua-uy-ban-nhan-dan-tinh-nghe-an-kiem-tra-cong-tac-chuan-bi-ung-pho-bao-so-3-tai-c-690384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12309</v>
      </c>
      <c r="B310" t="str">
        <f>HYPERLINK("https://www.facebook.com/p/C%C3%B4ng-an-x%C3%A3-Qu%E1%BB%B3nh-Long-100046294881355/", "Công an xã Quỳnh Long tỉnh Nghệ An")</f>
        <v>Công an xã Quỳnh Long tỉnh Nghệ An</v>
      </c>
      <c r="C310" t="str">
        <v>https://www.facebook.com/p/C%C3%B4ng-an-x%C3%A3-Qu%E1%BB%B3nh-Long-100046294881355/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12310</v>
      </c>
      <c r="B311" t="str">
        <v>UBND Ủy ban nhân dân xã Quỳnh Long tỉnh Nghệ An</v>
      </c>
      <c r="C311" t="str">
        <v>-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12311</v>
      </c>
      <c r="B312" t="str">
        <v>Công an xã Tân Thắng tỉnh Nghệ An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12312</v>
      </c>
      <c r="B313" t="str">
        <f>HYPERLINK("https://tanthang.quynhluu.nghean.gov.vn/tin-noi-bat/gioi-thieu-ve-tan-thang-574310", "UBND Ủy ban nhân dân xã Tân Thắng tỉnh Nghệ An")</f>
        <v>UBND Ủy ban nhân dân xã Tân Thắng tỉnh Nghệ An</v>
      </c>
      <c r="C313" t="str">
        <v>https://tanthang.quynhluu.nghean.gov.vn/tin-noi-bat/gioi-thieu-ve-tan-thang-574310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12313</v>
      </c>
      <c r="B314" t="str">
        <f>HYPERLINK("https://www.facebook.com/p/Tu%E1%BB%95i-tr%E1%BA%BB-Con-Cu%C3%B4ng-100080489384664/", "Công an thị trấn Con Cuông tỉnh Nghệ An")</f>
        <v>Công an thị trấn Con Cuông tỉnh Nghệ An</v>
      </c>
      <c r="C314" t="str">
        <v>https://www.facebook.com/p/Tu%E1%BB%95i-tr%E1%BA%BB-Con-Cu%C3%B4ng-100080489384664/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12314</v>
      </c>
      <c r="B315" t="str">
        <f>HYPERLINK("https://concuong.nghean.gov.vn/", "UBND Ủy ban nhân dân thị trấn Con Cuông tỉnh Nghệ An")</f>
        <v>UBND Ủy ban nhân dân thị trấn Con Cuông tỉnh Nghệ An</v>
      </c>
      <c r="C315" t="str">
        <v>https://concuong.nghean.gov.vn/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12315</v>
      </c>
      <c r="B316" t="str">
        <v>Công an xã Bình Chuẩn tỉnh Nghệ An</v>
      </c>
      <c r="C316" t="str">
        <v>-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12316</v>
      </c>
      <c r="B317" t="str">
        <f>HYPERLINK("https://binhchuan.concuong.nghean.gov.vn/", "UBND Ủy ban nhân dân xã Bình Chuẩn tỉnh Nghệ An")</f>
        <v>UBND Ủy ban nhân dân xã Bình Chuẩn tỉnh Nghệ An</v>
      </c>
      <c r="C317" t="str">
        <v>https://binhchuan.concuong.nghean.gov.vn/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12317</v>
      </c>
      <c r="B318" t="str">
        <f>HYPERLINK("https://www.facebook.com/groups/593722651462275/", "Công an xã Lạng Khê tỉnh Nghệ An")</f>
        <v>Công an xã Lạng Khê tỉnh Nghệ An</v>
      </c>
      <c r="C318" t="str">
        <v>https://www.facebook.com/groups/593722651462275/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12318</v>
      </c>
      <c r="B319" t="str">
        <f>HYPERLINK("https://vienkiemsat.nghean.gov.vn/tin-hoat-dong/vien-ksnd-huyen-con-cuong-truc-tiep-kiem-sat-viec-chap-hanh-an-treo-va-cai-tao-khong-giam-giu-ta-543505", "UBND Ủy ban nhân dân xã Lạng Khê tỉnh Nghệ An")</f>
        <v>UBND Ủy ban nhân dân xã Lạng Khê tỉnh Nghệ An</v>
      </c>
      <c r="C319" t="str">
        <v>https://vienkiemsat.nghean.gov.vn/tin-hoat-dong/vien-ksnd-huyen-con-cuong-truc-tiep-kiem-sat-viec-chap-hanh-an-treo-va-cai-tao-khong-giam-giu-ta-543505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12319</v>
      </c>
      <c r="B320" t="str">
        <f>HYPERLINK("https://www.facebook.com/p/Tu%E1%BB%95i-tr%E1%BA%BB-C%C3%B4ng-an-huy%E1%BB%87n-Ninh-Ph%C6%B0%E1%BB%9Bc-100068114569027/", "Công an xã Cam Lâm tỉnh Nghệ An")</f>
        <v>Công an xã Cam Lâm tỉnh Nghệ An</v>
      </c>
      <c r="C320" t="str">
        <v>https://www.facebook.com/p/Tu%E1%BB%95i-tr%E1%BA%BB-C%C3%B4ng-an-huy%E1%BB%87n-Ninh-Ph%C6%B0%E1%BB%9Bc-100068114569027/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12320</v>
      </c>
      <c r="B321" t="str">
        <f>HYPERLINK("https://anhson.nghean.gov.vn/cam-son/cam-son-473890", "UBND Ủy ban nhân dân xã Cam Lâm tỉnh Nghệ An")</f>
        <v>UBND Ủy ban nhân dân xã Cam Lâm tỉnh Nghệ An</v>
      </c>
      <c r="C321" t="str">
        <v>https://anhson.nghean.gov.vn/cam-son/cam-son-473890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12321</v>
      </c>
      <c r="B322" t="str">
        <f>HYPERLINK("https://www.facebook.com/cathachngan/", "Công an xã Thạch Ngàn tỉnh Nghệ An")</f>
        <v>Công an xã Thạch Ngàn tỉnh Nghệ An</v>
      </c>
      <c r="C322" t="str">
        <v>https://www.facebook.com/cathachngan/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12322</v>
      </c>
      <c r="B323" t="str">
        <f>HYPERLINK("https://datafiles.nghean.gov.vn/nan-ubnd/2934/steeringdocument/qd_cong_bo_het_dich__20240704020240704052318754_Signed638557627877033751.pdf", "UBND Ủy ban nhân dân xã Thạch Ngàn tỉnh Nghệ An")</f>
        <v>UBND Ủy ban nhân dân xã Thạch Ngàn tỉnh Nghệ An</v>
      </c>
      <c r="C323" t="str">
        <v>https://datafiles.nghean.gov.vn/nan-ubnd/2934/steeringdocument/qd_cong_bo_het_dich__20240704020240704052318754_Signed638557627877033751.pdf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12323</v>
      </c>
      <c r="B324" t="str">
        <f>HYPERLINK("https://www.facebook.com/p/Tu%E1%BB%95i-tr%E1%BA%BB-Con-Cu%C3%B4ng-100080489384664/", "Công an xã Đôn Phục tỉnh Nghệ An")</f>
        <v>Công an xã Đôn Phục tỉnh Nghệ An</v>
      </c>
      <c r="C324" t="str">
        <v>https://www.facebook.com/p/Tu%E1%BB%95i-tr%E1%BA%BB-Con-Cu%C3%B4ng-100080489384664/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12324</v>
      </c>
      <c r="B325" t="str">
        <f>HYPERLINK("https://datafiles.nghean.gov.vn/nan-ubnd/2934/steeringdocument/139qd_cong_bo__dtlcp_xa__dp_2020240913053430465_Signed.pdf", "UBND Ủy ban nhân dân xã Đôn Phục tỉnh Nghệ An")</f>
        <v>UBND Ủy ban nhân dân xã Đôn Phục tỉnh Nghệ An</v>
      </c>
      <c r="C325" t="str">
        <v>https://datafiles.nghean.gov.vn/nan-ubnd/2934/steeringdocument/139qd_cong_bo__dtlcp_xa__dp_2020240913053430465_Signed.pdf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12325</v>
      </c>
      <c r="B326" t="str">
        <f>HYPERLINK("https://www.facebook.com/TuoitreMoDuc/", "Công an xã Mậu Đức tỉnh Nghệ An")</f>
        <v>Công an xã Mậu Đức tỉnh Nghệ An</v>
      </c>
      <c r="C326" t="str">
        <v>https://www.facebook.com/TuoitreMoDuc/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12326</v>
      </c>
      <c r="B327" t="str">
        <f>HYPERLINK("https://concuong.nghean.gov.vn/tin-tuc-su-kien/mau-duc-con-cuong-to-chuc-toa-dam-ky-niem-55-nam-ngay-thanh-lap-xa-5-7-1963-5-7-2018-436144?pageindex=0", "UBND Ủy ban nhân dân xã Mậu Đức tỉnh Nghệ An")</f>
        <v>UBND Ủy ban nhân dân xã Mậu Đức tỉnh Nghệ An</v>
      </c>
      <c r="C327" t="str">
        <v>https://concuong.nghean.gov.vn/tin-tuc-su-kien/mau-duc-con-cuong-to-chuc-toa-dam-ky-niem-55-nam-ngay-thanh-lap-xa-5-7-1963-5-7-2018-436144?pageindex=0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12327</v>
      </c>
      <c r="B328" t="str">
        <f>HYPERLINK("https://www.facebook.com/p/C%C3%B4ng-an-x%C3%A3-Ch%C3%A2u-Kh%C3%AA-100064414196704/", "Công an xã Châu Khê tỉnh Nghệ An")</f>
        <v>Công an xã Châu Khê tỉnh Nghệ An</v>
      </c>
      <c r="C328" t="str">
        <v>https://www.facebook.com/p/C%C3%B4ng-an-x%C3%A3-Ch%C3%A2u-Kh%C3%AA-100064414196704/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12328</v>
      </c>
      <c r="B329" t="str">
        <f>HYPERLINK("https://chaukhe.concuong.nghean.gov.vn/", "UBND Ủy ban nhân dân xã Châu Khê tỉnh Nghệ An")</f>
        <v>UBND Ủy ban nhân dân xã Châu Khê tỉnh Nghệ An</v>
      </c>
      <c r="C329" t="str">
        <v>https://chaukhe.concuong.nghean.gov.vn/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12329</v>
      </c>
      <c r="B330" t="str">
        <v>Công an xã Chi Khê tỉnh Nghệ An</v>
      </c>
      <c r="C330" t="str">
        <v>-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12330</v>
      </c>
      <c r="B331" t="str">
        <f>HYPERLINK("https://chikhe.concuong.nghean.gov.vn/", "UBND Ủy ban nhân dân xã Chi Khê tỉnh Nghệ An")</f>
        <v>UBND Ủy ban nhân dân xã Chi Khê tỉnh Nghệ An</v>
      </c>
      <c r="C331" t="str">
        <v>https://chikhe.concuong.nghean.gov.vn/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12331</v>
      </c>
      <c r="B332" t="str">
        <f>HYPERLINK("https://www.facebook.com/p/C%C3%B4ng-an-x%C3%A3-B%E1%BB%93ng-Kh%C3%AA-100070235858506/", "Công an xã Bồng Khê tỉnh Nghệ An")</f>
        <v>Công an xã Bồng Khê tỉnh Nghệ An</v>
      </c>
      <c r="C332" t="str">
        <v>https://www.facebook.com/p/C%C3%B4ng-an-x%C3%A3-B%E1%BB%93ng-Kh%C3%AA-100070235858506/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12332</v>
      </c>
      <c r="B333" t="str">
        <f>HYPERLINK("https://chaukhe.concuong.nghean.gov.vn/", "UBND Ủy ban nhân dân xã Bồng Khê tỉnh Nghệ An")</f>
        <v>UBND Ủy ban nhân dân xã Bồng Khê tỉnh Nghệ An</v>
      </c>
      <c r="C333" t="str">
        <v>https://chaukhe.concuong.nghean.gov.vn/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12333</v>
      </c>
      <c r="B334" t="str">
        <v>Công an xã Yên Khê tỉnh Nghệ An</v>
      </c>
      <c r="C334" t="str">
        <v>-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12334</v>
      </c>
      <c r="B335" t="str">
        <f>HYPERLINK("https://datafiles.nghean.gov.vn/nan-ubnd/4117/steeringdocument/bc_giam_sat_cua_hdnd_20240508020240508050157084_Signed638508361957203069.pdf", "UBND Ủy ban nhân dân xã Yên Khê tỉnh Nghệ An")</f>
        <v>UBND Ủy ban nhân dân xã Yên Khê tỉnh Nghệ An</v>
      </c>
      <c r="C335" t="str">
        <v>https://datafiles.nghean.gov.vn/nan-ubnd/4117/steeringdocument/bc_giam_sat_cua_hdnd_20240508020240508050157084_Signed638508361957203069.pdf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12335</v>
      </c>
      <c r="B336" t="str">
        <v>Công an xã Lục Dạ tỉnh Nghệ An</v>
      </c>
      <c r="C336" t="str">
        <v>-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12336</v>
      </c>
      <c r="B337" t="str">
        <f>HYPERLINK("https://concuong.nghean.gov.vn/tin-tuc-su-kien/uy-ban-nhan-dan-tinh-nghe-an-cong-bo-quyet-dinh-tan-pho-chu-tich-ubnd-huyen-con-cuong-634369?pageindex=0", "UBND Ủy ban nhân dân xã Lục Dạ tỉnh Nghệ An")</f>
        <v>UBND Ủy ban nhân dân xã Lục Dạ tỉnh Nghệ An</v>
      </c>
      <c r="C337" t="str">
        <v>https://concuong.nghean.gov.vn/tin-tuc-su-kien/uy-ban-nhan-dan-tinh-nghe-an-cong-bo-quyet-dinh-tan-pho-chu-tich-ubnd-huyen-con-cuong-634369?pageindex=0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12337</v>
      </c>
      <c r="B338" t="str">
        <f>HYPERLINK("https://www.facebook.com/tuoitrecongansonla/", "Công an xã Môn Sơn tỉnh Nghệ An")</f>
        <v>Công an xã Môn Sơn tỉnh Nghệ An</v>
      </c>
      <c r="C338" t="str">
        <v>https://www.facebook.com/tuoitrecongansonla/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12338</v>
      </c>
      <c r="B339" t="str">
        <f>HYPERLINK("https://www.nghean.gov.vn/uy-ban-nhan-dan-tinh", "UBND Ủy ban nhân dân xã Môn Sơn tỉnh Nghệ An")</f>
        <v>UBND Ủy ban nhân dân xã Môn Sơn tỉnh Nghệ An</v>
      </c>
      <c r="C339" t="str">
        <v>https://www.nghean.gov.vn/uy-ban-nhan-dan-tinh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12339</v>
      </c>
      <c r="B340" t="str">
        <f>HYPERLINK("https://www.facebook.com/trungtamvanhoathethaovatruyenthongtanky/?locale=vi_VN", "Công an thị trấn Tân Kỳ tỉnh Nghệ An")</f>
        <v>Công an thị trấn Tân Kỳ tỉnh Nghệ An</v>
      </c>
      <c r="C340" t="str">
        <v>https://www.facebook.com/trungtamvanhoathethaovatruyenthongtanky/?locale=vi_VN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12340</v>
      </c>
      <c r="B341" t="str">
        <f>HYPERLINK("https://tanky.nghean.gov.vn/", "UBND Ủy ban nhân dân thị trấn Tân Kỳ tỉnh Nghệ An")</f>
        <v>UBND Ủy ban nhân dân thị trấn Tân Kỳ tỉnh Nghệ An</v>
      </c>
      <c r="C341" t="str">
        <v>https://tanky.nghean.gov.vn/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12341</v>
      </c>
      <c r="B342" t="str">
        <f>HYPERLINK("https://www.facebook.com/p/C%C3%B4ng-An-x%C3%A3-T%C3%A2n-H%E1%BB%A3p-huy%E1%BB%87n-T%C3%A2n-K%E1%BB%B3-t%E1%BB%89nh-Ngh%E1%BB%87-An-100034170041811/", "Công an xã Tân Hợp tỉnh Nghệ An")</f>
        <v>Công an xã Tân Hợp tỉnh Nghệ An</v>
      </c>
      <c r="C342" t="str">
        <v>https://www.facebook.com/p/C%C3%B4ng-An-x%C3%A3-T%C3%A2n-H%E1%BB%A3p-huy%E1%BB%87n-T%C3%A2n-K%E1%BB%B3-t%E1%BB%89nh-Ngh%E1%BB%87-An-100034170041811/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12342</v>
      </c>
      <c r="B343" t="str">
        <f>HYPERLINK("https://tanky.nghean.gov.vn/tin-hoat-dong1/hoi-nong-dan-xa-tan-hop-to-chuc-le-ra-mat-mo-hinh-to-tiet-kiem-va-vay-von-688849", "UBND Ủy ban nhân dân xã Tân Hợp tỉnh Nghệ An")</f>
        <v>UBND Ủy ban nhân dân xã Tân Hợp tỉnh Nghệ An</v>
      </c>
      <c r="C343" t="str">
        <v>https://tanky.nghean.gov.vn/tin-hoat-dong1/hoi-nong-dan-xa-tan-hop-to-chuc-le-ra-mat-mo-hinh-to-tiet-kiem-va-vay-von-688849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12343</v>
      </c>
      <c r="B344" t="str">
        <f>HYPERLINK("https://www.facebook.com/trungtamvanhoathethaovatruyenthongtanky/?locale=vi_VN", "Công an xã Tân Phú tỉnh Nghệ An")</f>
        <v>Công an xã Tân Phú tỉnh Nghệ An</v>
      </c>
      <c r="C344" t="str">
        <v>https://www.facebook.com/trungtamvanhoathethaovatruyenthongtanky/?locale=vi_VN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12344</v>
      </c>
      <c r="B345" t="str">
        <f>HYPERLINK("https://tanphu.tanky.nghean.gov.vn/", "UBND Ủy ban nhân dân xã Tân Phú tỉnh Nghệ An")</f>
        <v>UBND Ủy ban nhân dân xã Tân Phú tỉnh Nghệ An</v>
      </c>
      <c r="C345" t="str">
        <v>https://tanphu.tanky.nghean.gov.vn/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12345</v>
      </c>
      <c r="B346" t="str">
        <f>HYPERLINK("https://www.facebook.com/conganBaTri/", "Công an xã Tân Xuân tỉnh Nghệ An")</f>
        <v>Công an xã Tân Xuân tỉnh Nghệ An</v>
      </c>
      <c r="C346" t="str">
        <v>https://www.facebook.com/conganBaTri/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12346</v>
      </c>
      <c r="B347" t="str">
        <f>HYPERLINK("https://tanky.nghean.gov.vn/danh-sach-nguoi-phat-ngon/danh-sach-nguoi-phat-ngon-364848", "UBND Ủy ban nhân dân xã Tân Xuân tỉnh Nghệ An")</f>
        <v>UBND Ủy ban nhân dân xã Tân Xuân tỉnh Nghệ An</v>
      </c>
      <c r="C347" t="str">
        <v>https://tanky.nghean.gov.vn/danh-sach-nguoi-phat-ngon/danh-sach-nguoi-phat-ngon-364848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12347</v>
      </c>
      <c r="B348" t="str">
        <f>HYPERLINK("https://www.facebook.com/p/C%C3%B4ng-an-X%C3%A3-Giai-Xu%C3%A2n-T%C3%A2n-K%E1%BB%B3-Ngh%E1%BB%87-An-61553861566048/", "Công an xã Giai Xuân tỉnh Nghệ An")</f>
        <v>Công an xã Giai Xuân tỉnh Nghệ An</v>
      </c>
      <c r="C348" t="str">
        <v>https://www.facebook.com/p/C%C3%B4ng-an-X%C3%A3-Giai-Xu%C3%A2n-T%C3%A2n-K%E1%BB%B3-Ngh%E1%BB%87-An-61553861566048/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12348</v>
      </c>
      <c r="B349" t="str">
        <f>HYPERLINK("https://giaixuan.tanky.nghean.gov.vn/", "UBND Ủy ban nhân dân xã Giai Xuân tỉnh Nghệ An")</f>
        <v>UBND Ủy ban nhân dân xã Giai Xuân tỉnh Nghệ An</v>
      </c>
      <c r="C349" t="str">
        <v>https://giaixuan.tanky.nghean.gov.vn/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12349</v>
      </c>
      <c r="B350" t="str">
        <f>HYPERLINK("https://www.facebook.com/p/C%C3%B4ng-an-x%C3%A3-Ngh%C4%A9a-B%C3%ACnh-100063681475817/", "Công an xã Nghĩa Bình tỉnh Nghệ An")</f>
        <v>Công an xã Nghĩa Bình tỉnh Nghệ An</v>
      </c>
      <c r="C350" t="str">
        <v>https://www.facebook.com/p/C%C3%B4ng-an-x%C3%A3-Ngh%C4%A9a-B%C3%ACnh-100063681475817/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12350</v>
      </c>
      <c r="B351" t="str">
        <f>HYPERLINK("https://nghiadan.nghean.gov.vn/uy-ban-nhan-dan-huyen/ubnd-xa-thi-tran-487176", "UBND Ủy ban nhân dân xã Nghĩa Bình tỉnh Nghệ An")</f>
        <v>UBND Ủy ban nhân dân xã Nghĩa Bình tỉnh Nghệ An</v>
      </c>
      <c r="C351" t="str">
        <v>https://nghiadan.nghean.gov.vn/uy-ban-nhan-dan-huyen/ubnd-xa-thi-tran-487176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12351</v>
      </c>
      <c r="B352" t="str">
        <v>Công an xã Nghĩa Đồng tỉnh Nghệ An</v>
      </c>
      <c r="C352" t="str">
        <v>-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12352</v>
      </c>
      <c r="B353" t="str">
        <f>HYPERLINK("https://nghiadong-tanky.nghean.gov.vn/", "UBND Ủy ban nhân dân xã Nghĩa Đồng tỉnh Nghệ An")</f>
        <v>UBND Ủy ban nhân dân xã Nghĩa Đồng tỉnh Nghệ An</v>
      </c>
      <c r="C353" t="str">
        <v>https://nghiadong-tanky.nghean.gov.vn/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12353</v>
      </c>
      <c r="B354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354" t="str">
        <v>https://www.facebook.com/p/C%C3%B4ng-an-x%C3%A3-%C4%90%E1%BB%93ng-V%C4%83n-T%C3%A2n-K%E1%BB%B3-Ngh%E1%BB%87-An-100064657150316/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12354</v>
      </c>
      <c r="B355" t="str">
        <f>HYPERLINK("https://dongvan.tanky.nghean.gov.vn/", "UBND Ủy ban nhân dân xã Đồng Văn tỉnh Nghệ An")</f>
        <v>UBND Ủy ban nhân dân xã Đồng Văn tỉnh Nghệ An</v>
      </c>
      <c r="C355" t="str">
        <v>https://dongvan.tanky.nghean.gov.vn/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12355</v>
      </c>
      <c r="B356" t="str">
        <v>Công an xã Nghĩa Thái tỉnh Nghệ An</v>
      </c>
      <c r="C356" t="str">
        <v>-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12356</v>
      </c>
      <c r="B357" t="str">
        <f>HYPERLINK("https://nghiatien.thaihoa.nghean.gov.vn/", "UBND Ủy ban nhân dân xã Nghĩa Thái tỉnh Nghệ An")</f>
        <v>UBND Ủy ban nhân dân xã Nghĩa Thái tỉnh Nghệ An</v>
      </c>
      <c r="C357" t="str">
        <v>https://nghiatien.thaihoa.nghean.gov.vn/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12357</v>
      </c>
      <c r="B358" t="str">
        <v>Công an xã Nghĩa Hợp tỉnh Nghệ An</v>
      </c>
      <c r="C358" t="str">
        <v>-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12358</v>
      </c>
      <c r="B359" t="str">
        <f>HYPERLINK("https://nghiatien.thaihoa.nghean.gov.vn/", "UBND Ủy ban nhân dân xã Nghĩa Hợp tỉnh Nghệ An")</f>
        <v>UBND Ủy ban nhân dân xã Nghĩa Hợp tỉnh Nghệ An</v>
      </c>
      <c r="C359" t="str">
        <v>https://nghiatien.thaihoa.nghean.gov.vn/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12359</v>
      </c>
      <c r="B360" t="str">
        <f>HYPERLINK("https://www.facebook.com/100063224499709", "Công an xã Nghĩa Hoàn tỉnh Nghệ An")</f>
        <v>Công an xã Nghĩa Hoàn tỉnh Nghệ An</v>
      </c>
      <c r="C360" t="str">
        <v>https://www.facebook.com/100063224499709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12360</v>
      </c>
      <c r="B361" t="str">
        <f>HYPERLINK("https://nghiahoan.tanky.nghean.gov.vn/tin-tuc-su-kien/chieu-ngay-01-07-2024-ubnd-xa-nghia-hoan-to-chuc-le-ra-mat-luc-luong-bao-ve-an-ninh-trat-tu-o-co-664477?pageindex=0", "UBND Ủy ban nhân dân xã Nghĩa Hoàn tỉnh Nghệ An")</f>
        <v>UBND Ủy ban nhân dân xã Nghĩa Hoàn tỉnh Nghệ An</v>
      </c>
      <c r="C361" t="str">
        <v>https://nghiahoan.tanky.nghean.gov.vn/tin-tuc-su-kien/chieu-ngay-01-07-2024-ubnd-xa-nghia-hoan-to-chuc-le-ra-mat-luc-luong-bao-ve-an-ninh-trat-tu-o-co-664477?pageindex=0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12361</v>
      </c>
      <c r="B362" t="str">
        <f>HYPERLINK("https://www.facebook.com/p/Tu%E1%BB%95i-tr%E1%BA%BB-C%C3%B4ng-an-Ngh%C4%A9a-L%E1%BB%99-100081887170070/", "Công an xã Nghĩa Phúc tỉnh Nghệ An")</f>
        <v>Công an xã Nghĩa Phúc tỉnh Nghệ An</v>
      </c>
      <c r="C362" t="str">
        <v>https://www.facebook.com/p/Tu%E1%BB%95i-tr%E1%BA%BB-C%C3%B4ng-an-Ngh%C4%A9a-L%E1%BB%99-100081887170070/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12362</v>
      </c>
      <c r="B363" t="str">
        <f>HYPERLINK("https://nghiaphuc.tanky.nghean.gov.vn/", "UBND Ủy ban nhân dân xã Nghĩa Phúc tỉnh Nghệ An")</f>
        <v>UBND Ủy ban nhân dân xã Nghĩa Phúc tỉnh Nghệ An</v>
      </c>
      <c r="C363" t="str">
        <v>https://nghiaphuc.tanky.nghean.gov.vn/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12363</v>
      </c>
      <c r="B364" t="str">
        <f>HYPERLINK("https://www.facebook.com/trungtamvanhoathethaovatruyenthongtanky/?locale=vi_VN", "Công an xã Tiên Kỳ tỉnh Nghệ An")</f>
        <v>Công an xã Tiên Kỳ tỉnh Nghệ An</v>
      </c>
      <c r="C364" t="str">
        <v>https://www.facebook.com/trungtamvanhoathethaovatruyenthongtanky/?locale=vi_VN</v>
      </c>
      <c r="D364" t="str">
        <v>-</v>
      </c>
      <c r="E364" t="str">
        <v/>
      </c>
      <c r="F364" t="str">
        <v>-</v>
      </c>
      <c r="G364" t="str">
        <v>-</v>
      </c>
    </row>
    <row r="365">
      <c r="A365">
        <v>12364</v>
      </c>
      <c r="B365" t="str">
        <f>HYPERLINK("https://tanky.nghean.gov.vn/di-tich-huyen-tan-ky/tan-ky-to-chuc-le-don-nhan-bang-xep-hang-di-tich-lich-su-cap-tinh-thanh-le-loi-va-den-tho-le-tha-610339", "UBND Ủy ban nhân dân xã Tiên Kỳ tỉnh Nghệ An")</f>
        <v>UBND Ủy ban nhân dân xã Tiên Kỳ tỉnh Nghệ An</v>
      </c>
      <c r="C365" t="str">
        <v>https://tanky.nghean.gov.vn/di-tich-huyen-tan-ky/tan-ky-to-chuc-le-don-nhan-bang-xep-hang-di-tich-lich-su-cap-tinh-thanh-le-loi-va-den-tho-le-tha-610339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12365</v>
      </c>
      <c r="B366" t="str">
        <f>HYPERLINK("https://www.facebook.com/conganBaTri/", "Công an xã Tân An tỉnh Nghệ An")</f>
        <v>Công an xã Tân An tỉnh Nghệ An</v>
      </c>
      <c r="C366" t="str">
        <v>https://www.facebook.com/conganBaTri/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12366</v>
      </c>
      <c r="B367" t="str">
        <f>HYPERLINK("https://tanson.doluong.nghean.gov.vn/", "UBND Ủy ban nhân dân xã Tân An tỉnh Nghệ An")</f>
        <v>UBND Ủy ban nhân dân xã Tân An tỉnh Nghệ An</v>
      </c>
      <c r="C367" t="str">
        <v>https://tanson.doluong.nghean.gov.vn/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12367</v>
      </c>
      <c r="B368" t="str">
        <f>HYPERLINK("https://www.facebook.com/p/C%C3%B4ng-an-x%C3%A3-Ngh%C4%A9a-D%C5%A9ng-100032868716281/", "Công an xã Nghĩa Dũng tỉnh Nghệ An")</f>
        <v>Công an xã Nghĩa Dũng tỉnh Nghệ An</v>
      </c>
      <c r="C368" t="str">
        <v>https://www.facebook.com/p/C%C3%B4ng-an-x%C3%A3-Ngh%C4%A9a-D%C5%A9ng-100032868716281/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12368</v>
      </c>
      <c r="B369" t="str">
        <f>HYPERLINK("https://tanky.nghean.gov.vn/danh-sach-nguoi-phat-ngon/danh-sach-nguoi-phat-ngon-364848", "UBND Ủy ban nhân dân xã Nghĩa Dũng tỉnh Nghệ An")</f>
        <v>UBND Ủy ban nhân dân xã Nghĩa Dũng tỉnh Nghệ An</v>
      </c>
      <c r="C369" t="str">
        <v>https://tanky.nghean.gov.vn/danh-sach-nguoi-phat-ngon/danh-sach-nguoi-phat-ngon-364848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12369</v>
      </c>
      <c r="B370" t="str">
        <f>HYPERLINK("https://www.facebook.com/trungtamvanhoathethaovatruyenthongtanky/", "Công an xã Tân Long tỉnh Nghệ An")</f>
        <v>Công an xã Tân Long tỉnh Nghệ An</v>
      </c>
      <c r="C370" t="str">
        <v>https://www.facebook.com/trungtamvanhoathethaovatruyenthongtanky/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12370</v>
      </c>
      <c r="B371" t="str">
        <f>HYPERLINK("https://tanky.nghean.gov.vn/xa-tan-long/gioi-thieu-ve-xa-tan-long-365503", "UBND Ủy ban nhân dân xã Tân Long tỉnh Nghệ An")</f>
        <v>UBND Ủy ban nhân dân xã Tân Long tỉnh Nghệ An</v>
      </c>
      <c r="C371" t="str">
        <v>https://tanky.nghean.gov.vn/xa-tan-long/gioi-thieu-ve-xa-tan-long-365503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12371</v>
      </c>
      <c r="B372" t="str">
        <f>HYPERLINK("https://www.facebook.com/conganhuyenkyson/", "Công an xã Kỳ Sơn tỉnh Nghệ An")</f>
        <v>Công an xã Kỳ Sơn tỉnh Nghệ An</v>
      </c>
      <c r="C372" t="str">
        <v>https://www.facebook.com/conganhuyenkyson/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12372</v>
      </c>
      <c r="B373" t="str">
        <f>HYPERLINK("https://www.nghean.gov.vn/huyen-uy-hdnd-ubnd-huyen-ky-son", "UBND Ủy ban nhân dân xã Kỳ Sơn tỉnh Nghệ An")</f>
        <v>UBND Ủy ban nhân dân xã Kỳ Sơn tỉnh Nghệ An</v>
      </c>
      <c r="C373" t="str">
        <v>https://www.nghean.gov.vn/huyen-uy-hdnd-ubnd-huyen-ky-son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12373</v>
      </c>
      <c r="B374" t="str">
        <f>HYPERLINK("https://www.facebook.com/conganxahuongson/", "Công an xã Hương Sơn tỉnh Nghệ An")</f>
        <v>Công an xã Hương Sơn tỉnh Nghệ An</v>
      </c>
      <c r="C374" t="str">
        <v>https://www.facebook.com/conganxahuongson/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12374</v>
      </c>
      <c r="B375" t="str">
        <f>HYPERLINK("https://huongson.hatinh.gov.vn/", "UBND Ủy ban nhân dân xã Hương Sơn tỉnh Nghệ An")</f>
        <v>UBND Ủy ban nhân dân xã Hương Sơn tỉnh Nghệ An</v>
      </c>
      <c r="C375" t="str">
        <v>https://huongson.hatinh.gov.vn/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12375</v>
      </c>
      <c r="B376" t="str">
        <f>HYPERLINK("https://www.facebook.com/trungtamvanhoathethaovatruyenthongtanky/?locale=vi_VN", "Công an xã Kỳ Tân tỉnh Nghệ An")</f>
        <v>Công an xã Kỳ Tân tỉnh Nghệ An</v>
      </c>
      <c r="C376" t="str">
        <v>https://www.facebook.com/trungtamvanhoathethaovatruyenthongtanky/?locale=vi_VN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12376</v>
      </c>
      <c r="B377" t="str">
        <f>HYPERLINK("https://tanky.nghean.gov.vn/", "UBND Ủy ban nhân dân xã Kỳ Tân tỉnh Nghệ An")</f>
        <v>UBND Ủy ban nhân dân xã Kỳ Tân tỉnh Nghệ An</v>
      </c>
      <c r="C377" t="str">
        <v>https://tanky.nghean.gov.vn/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12377</v>
      </c>
      <c r="B378" t="str">
        <f>HYPERLINK("https://www.facebook.com/p/C%C3%B4ng-an-x%C3%A3-Ph%C3%BA-S%C6%A1n-T%C3%A2n-K%E1%BB%B3-Ngh%E1%BB%87-An-100063045199682/", "Công an xã Phú Sơn tỉnh Nghệ An")</f>
        <v>Công an xã Phú Sơn tỉnh Nghệ An</v>
      </c>
      <c r="C378" t="str">
        <v>https://www.facebook.com/p/C%C3%B4ng-an-x%C3%A3-Ph%C3%BA-S%C6%A1n-T%C3%A2n-K%E1%BB%B3-Ngh%E1%BB%87-An-100063045199682/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12378</v>
      </c>
      <c r="B379" t="str">
        <f>HYPERLINK("https://tanky.nghean.gov.vn/xa-phu-son/gioi-thieu-ve-xa-phu-son-365501", "UBND Ủy ban nhân dân xã Phú Sơn tỉnh Nghệ An")</f>
        <v>UBND Ủy ban nhân dân xã Phú Sơn tỉnh Nghệ An</v>
      </c>
      <c r="C379" t="str">
        <v>https://tanky.nghean.gov.vn/xa-phu-son/gioi-thieu-ve-xa-phu-son-365501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12379</v>
      </c>
      <c r="B380" t="str">
        <f>HYPERLINK("https://www.facebook.com/p/C%C3%B4ng-an-x%C3%A3-T%C3%A2n-H%C6%B0%C6%A1ng-100036759554463/", "Công an xã Tân Hương tỉnh Nghệ An")</f>
        <v>Công an xã Tân Hương tỉnh Nghệ An</v>
      </c>
      <c r="C380" t="str">
        <v>https://www.facebook.com/p/C%C3%B4ng-an-x%C3%A3-T%C3%A2n-H%C6%B0%C6%A1ng-100036759554463/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12380</v>
      </c>
      <c r="B381" t="str">
        <f>HYPERLINK("https://tanhuong.tanky.nghean.gov.vn/", "UBND Ủy ban nhân dân xã Tân Hương tỉnh Nghệ An")</f>
        <v>UBND Ủy ban nhân dân xã Tân Hương tỉnh Nghệ An</v>
      </c>
      <c r="C381" t="str">
        <v>https://tanhuong.tanky.nghean.gov.vn/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12381</v>
      </c>
      <c r="B382" t="str">
        <f>HYPERLINK("https://www.facebook.com/p/C%C3%B4ng-an-x%C3%A3-Ngh%C4%A9a-H%C3%A0nh-100029925888978/", "Công an xã Nghĩa Hành tỉnh Nghệ An")</f>
        <v>Công an xã Nghĩa Hành tỉnh Nghệ An</v>
      </c>
      <c r="C382" t="str">
        <v>https://www.facebook.com/p/C%C3%B4ng-an-x%C3%A3-Ngh%C4%A9a-H%C3%A0nh-100029925888978/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12382</v>
      </c>
      <c r="B383" t="str">
        <f>HYPERLINK("https://nghiaan.nghiadan.nghean.gov.vn/", "UBND Ủy ban nhân dân xã Nghĩa Hành tỉnh Nghệ An")</f>
        <v>UBND Ủy ban nhân dân xã Nghĩa Hành tỉnh Nghệ An</v>
      </c>
      <c r="C383" t="str">
        <v>https://nghiaan.nghiadan.nghean.gov.vn/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12383</v>
      </c>
      <c r="B384" t="str">
        <f>HYPERLINK("https://www.facebook.com/p/C%C3%B4ng-an-huy%E1%BB%87n-Anh-S%C6%A1n-100050389963999/", "Công an thị trấn Anh Sơn tỉnh Nghệ An")</f>
        <v>Công an thị trấn Anh Sơn tỉnh Nghệ An</v>
      </c>
      <c r="C384" t="str">
        <v>https://www.facebook.com/p/C%C3%B4ng-an-huy%E1%BB%87n-Anh-S%C6%A1n-100050389963999/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12384</v>
      </c>
      <c r="B385" t="str">
        <f>HYPERLINK("https://anhson.nghean.gov.vn/", "UBND Ủy ban nhân dân thị trấn Anh Sơn tỉnh Nghệ An")</f>
        <v>UBND Ủy ban nhân dân thị trấn Anh Sơn tỉnh Nghệ An</v>
      </c>
      <c r="C385" t="str">
        <v>https://anhson.nghean.gov.vn/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12385</v>
      </c>
      <c r="B386" t="str">
        <f>HYPERLINK("https://www.facebook.com/p/C%C3%B4ng-an-x%C3%A3-Th%E1%BB%8D-S%C6%A1n-Anh-S%C6%A1n-Ngh%E1%BB%87-An-100063965673447/", "Công an xã Thọ Sơn tỉnh Nghệ An")</f>
        <v>Công an xã Thọ Sơn tỉnh Nghệ An</v>
      </c>
      <c r="C386" t="str">
        <v>https://www.facebook.com/p/C%C3%B4ng-an-x%C3%A3-Th%E1%BB%8D-S%C6%A1n-Anh-S%C6%A1n-Ngh%E1%BB%87-An-100063965673447/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12386</v>
      </c>
      <c r="B387" t="str">
        <f>HYPERLINK("https://anhson.nghean.gov.vn/cac-xa-thi-tran/tho-son-418927", "UBND Ủy ban nhân dân xã Thọ Sơn tỉnh Nghệ An")</f>
        <v>UBND Ủy ban nhân dân xã Thọ Sơn tỉnh Nghệ An</v>
      </c>
      <c r="C387" t="str">
        <v>https://anhson.nghean.gov.vn/cac-xa-thi-tran/tho-son-418927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12387</v>
      </c>
      <c r="B388" t="str">
        <f>HYPERLINK("https://www.facebook.com/conganxathanhson.anhson.nghean/", "Công an xã Thành Sơn tỉnh Nghệ An")</f>
        <v>Công an xã Thành Sơn tỉnh Nghệ An</v>
      </c>
      <c r="C388" t="str">
        <v>https://www.facebook.com/conganxathanhson.anhson.nghean/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12388</v>
      </c>
      <c r="B389" t="str">
        <f>HYPERLINK("https://anhson.nghean.gov.vn/thanh-son/thanh-son-460870", "UBND Ủy ban nhân dân xã Thành Sơn tỉnh Nghệ An")</f>
        <v>UBND Ủy ban nhân dân xã Thành Sơn tỉnh Nghệ An</v>
      </c>
      <c r="C389" t="str">
        <v>https://anhson.nghean.gov.vn/thanh-son/thanh-son-460870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12389</v>
      </c>
      <c r="B390" t="str">
        <f>HYPERLINK("https://www.facebook.com/xabinhsonanhson/", "Công an xã Bình Sơn tỉnh Nghệ An")</f>
        <v>Công an xã Bình Sơn tỉnh Nghệ An</v>
      </c>
      <c r="C390" t="str">
        <v>https://www.facebook.com/xabinhsonanhson/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12390</v>
      </c>
      <c r="B391" t="str">
        <f>HYPERLINK("https://anhson.nghean.gov.vn/cac-xa-thi-tran/binh-son-455422", "UBND Ủy ban nhân dân xã Bình Sơn tỉnh Nghệ An")</f>
        <v>UBND Ủy ban nhân dân xã Bình Sơn tỉnh Nghệ An</v>
      </c>
      <c r="C391" t="str">
        <v>https://anhson.nghean.gov.vn/cac-xa-thi-tran/binh-son-455422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12391</v>
      </c>
      <c r="B392" t="str">
        <f>HYPERLINK("https://www.facebook.com/p/C%C3%B4ng-an-x%C3%A3-Tam-S%C6%A1n-huy%E1%BB%87n-Anh-S%C6%A1n-t%E1%BB%89nh-Ngh%E1%BB%87-An-100063558187942/", "Công an xã Tam Sơn tỉnh Nghệ An")</f>
        <v>Công an xã Tam Sơn tỉnh Nghệ An</v>
      </c>
      <c r="C392" t="str">
        <v>https://www.facebook.com/p/C%C3%B4ng-an-x%C3%A3-Tam-S%C6%A1n-huy%E1%BB%87n-Anh-S%C6%A1n-t%E1%BB%89nh-Ngh%E1%BB%87-An-100063558187942/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12392</v>
      </c>
      <c r="B393" t="str">
        <f>HYPERLINK("https://anhson.nghean.gov.vn/tin-hoat-dong-cac-xa-thi-tran/le-hoi-hoa-gao-xa-tam-son-lan-thu-nhat-thanh-cong-tot-dep-627255", "UBND Ủy ban nhân dân xã Tam Sơn tỉnh Nghệ An")</f>
        <v>UBND Ủy ban nhân dân xã Tam Sơn tỉnh Nghệ An</v>
      </c>
      <c r="C393" t="str">
        <v>https://anhson.nghean.gov.vn/tin-hoat-dong-cac-xa-thi-tran/le-hoi-hoa-gao-xa-tam-son-lan-thu-nhat-thanh-cong-tot-dep-627255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12393</v>
      </c>
      <c r="B394" t="str">
        <f>HYPERLINK("https://www.facebook.com/p/C%C3%B4ng-an-x%C3%A3-%C4%90%E1%BB%89nh-S%C6%A1n-100057603752643/", "Công an xã Đỉnh Sơn tỉnh Nghệ An")</f>
        <v>Công an xã Đỉnh Sơn tỉnh Nghệ An</v>
      </c>
      <c r="C394" t="str">
        <v>https://www.facebook.com/p/C%C3%B4ng-an-x%C3%A3-%C4%90%E1%BB%89nh-S%C6%A1n-100057603752643/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12394</v>
      </c>
      <c r="B395" t="str">
        <f>HYPERLINK("https://anhson.nghean.gov.vn/hoi-dong-nhan-dan", "UBND Ủy ban nhân dân xã Đỉnh Sơn tỉnh Nghệ An")</f>
        <v>UBND Ủy ban nhân dân xã Đỉnh Sơn tỉnh Nghệ An</v>
      </c>
      <c r="C395" t="str">
        <v>https://anhson.nghean.gov.vn/hoi-dong-nhan-dan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12395</v>
      </c>
      <c r="B396" t="str">
        <f>HYPERLINK("https://www.facebook.com/p/C%C3%B4ng-an-x%C3%A3-H%C3%B9ng-S%C6%A1n-huy%E1%BB%87n-Anh-S%C6%A1n-t%E1%BB%89nh-Ngh%E1%BB%87-An-100069096802627/", "Công an xã Hùng Sơn tỉnh Nghệ An")</f>
        <v>Công an xã Hùng Sơn tỉnh Nghệ An</v>
      </c>
      <c r="C396" t="str">
        <v>https://www.facebook.com/p/C%C3%B4ng-an-x%C3%A3-H%C3%B9ng-S%C6%A1n-huy%E1%BB%87n-Anh-S%C6%A1n-t%E1%BB%89nh-Ngh%E1%BB%87-An-100069096802627/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12396</v>
      </c>
      <c r="B397" t="str">
        <f>HYPERLINK("https://hungson.anhson.nghean.gov.vn/", "UBND Ủy ban nhân dân xã Hùng Sơn tỉnh Nghệ An")</f>
        <v>UBND Ủy ban nhân dân xã Hùng Sơn tỉnh Nghệ An</v>
      </c>
      <c r="C397" t="str">
        <v>https://hungson.anhson.nghean.gov.vn/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12397</v>
      </c>
      <c r="B398" t="str">
        <f>HYPERLINK("https://www.facebook.com/p/C%C3%B4ng-An-X%C3%A3-C%E1%BA%A9m-S%C6%A1n-Anh-S%C6%A1n-Ngh%E1%BB%87-An-100071152134782/", "Công an xã Cẩm Sơn tỉnh Nghệ An")</f>
        <v>Công an xã Cẩm Sơn tỉnh Nghệ An</v>
      </c>
      <c r="C398" t="str">
        <v>https://www.facebook.com/p/C%C3%B4ng-An-X%C3%A3-C%E1%BA%A9m-S%C6%A1n-Anh-S%C6%A1n-Ngh%E1%BB%87-An-100071152134782/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12398</v>
      </c>
      <c r="B399" t="str">
        <f>HYPERLINK("https://anhson.nghean.gov.vn/cam-son/cam-son-473890", "UBND Ủy ban nhân dân xã Cẩm Sơn tỉnh Nghệ An")</f>
        <v>UBND Ủy ban nhân dân xã Cẩm Sơn tỉnh Nghệ An</v>
      </c>
      <c r="C399" t="str">
        <v>https://anhson.nghean.gov.vn/cam-son/cam-son-473890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12399</v>
      </c>
      <c r="B400" t="str">
        <f>HYPERLINK("https://www.facebook.com/p/C%C3%B4ng-an-x%C3%A3-%C4%90%E1%BB%A9c-S%C6%A1n-huy%E1%BB%87n-Anh-S%C6%A1n-t%E1%BB%89nh-Ngh%E1%BB%87-An-100065082120782/", "Công an xã Đức Sơn tỉnh Nghệ An")</f>
        <v>Công an xã Đức Sơn tỉnh Nghệ An</v>
      </c>
      <c r="C400" t="str">
        <v>https://www.facebook.com/p/C%C3%B4ng-an-x%C3%A3-%C4%90%E1%BB%A9c-S%C6%A1n-huy%E1%BB%87n-Anh-S%C6%A1n-t%E1%BB%89nh-Ngh%E1%BB%87-An-100065082120782/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12400</v>
      </c>
      <c r="B401" t="str">
        <f>HYPERLINK("https://anhson.nghean.gov.vn/duc-son", "UBND Ủy ban nhân dân xã Đức Sơn tỉnh Nghệ An")</f>
        <v>UBND Ủy ban nhân dân xã Đức Sơn tỉnh Nghệ An</v>
      </c>
      <c r="C401" t="str">
        <v>https://anhson.nghean.gov.vn/duc-son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12401</v>
      </c>
      <c r="B402" t="str">
        <f>HYPERLINK("https://www.facebook.com/p/C%C3%B4ng-an-x%C3%A3-T%C6%B0%E1%BB%9Dng-S%C6%A1n-Anh-S%C6%A1n-Ngh%E1%BB%87-An-100068208302455/", "Công an xã Tường Sơn tỉnh Nghệ An")</f>
        <v>Công an xã Tường Sơn tỉnh Nghệ An</v>
      </c>
      <c r="C402" t="str">
        <v>https://www.facebook.com/p/C%C3%B4ng-an-x%C3%A3-T%C6%B0%E1%BB%9Dng-S%C6%A1n-Anh-S%C6%A1n-Ngh%E1%BB%87-An-100068208302455/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12402</v>
      </c>
      <c r="B403" t="str">
        <f>HYPERLINK("https://anhson.nghean.gov.vn/tuong-son", "UBND Ủy ban nhân dân xã Tường Sơn tỉnh Nghệ An")</f>
        <v>UBND Ủy ban nhân dân xã Tường Sơn tỉnh Nghệ An</v>
      </c>
      <c r="C403" t="str">
        <v>https://anhson.nghean.gov.vn/tuong-son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12403</v>
      </c>
      <c r="B404" t="str">
        <f>HYPERLINK("https://www.facebook.com/p/C%C3%B4ng-An-X%C3%A3-Hoa-S%C6%A1n-Anh-S%C6%A1n-Ngh%E1%BB%87-An-100066429339767/", "Công an xã Hoa Sơn tỉnh Nghệ An")</f>
        <v>Công an xã Hoa Sơn tỉnh Nghệ An</v>
      </c>
      <c r="C404" t="str">
        <v>https://www.facebook.com/p/C%C3%B4ng-An-X%C3%A3-Hoa-S%C6%A1n-Anh-S%C6%A1n-Ngh%E1%BB%87-An-100066429339767/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12404</v>
      </c>
      <c r="B405" t="str">
        <f>HYPERLINK("https://anhson.nghean.gov.vn/hoa-son", "UBND Ủy ban nhân dân xã Hoa Sơn tỉnh Nghệ An")</f>
        <v>UBND Ủy ban nhân dân xã Hoa Sơn tỉnh Nghệ An</v>
      </c>
      <c r="C405" t="str">
        <v>https://anhson.nghean.gov.vn/hoa-son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12405</v>
      </c>
      <c r="B406" t="str">
        <f>HYPERLINK("https://www.facebook.com/p/C%C3%B4ng-An-x%C3%A3-T%C3%A0o-S%C6%A1n-100068646372531/", "Công an xã Tào Sơn tỉnh Nghệ An")</f>
        <v>Công an xã Tào Sơn tỉnh Nghệ An</v>
      </c>
      <c r="C406" t="str">
        <v>https://www.facebook.com/p/C%C3%B4ng-An-x%C3%A3-T%C3%A0o-S%C6%A1n-100068646372531/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12406</v>
      </c>
      <c r="B407" t="str">
        <f>HYPERLINK("https://anhson.nghean.gov.vn/tao-son/tao-son-505294", "UBND Ủy ban nhân dân xã Tào Sơn tỉnh Nghệ An")</f>
        <v>UBND Ủy ban nhân dân xã Tào Sơn tỉnh Nghệ An</v>
      </c>
      <c r="C407" t="str">
        <v>https://anhson.nghean.gov.vn/tao-son/tao-son-505294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12407</v>
      </c>
      <c r="B408" t="str">
        <f>HYPERLINK("https://www.facebook.com/Conganxavs113/", "Công an xã Vĩnh Sơn tỉnh Nghệ An")</f>
        <v>Công an xã Vĩnh Sơn tỉnh Nghệ An</v>
      </c>
      <c r="C408" t="str">
        <v>https://www.facebook.com/Conganxavs113/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12408</v>
      </c>
      <c r="B409" t="str">
        <f>HYPERLINK("https://anhson.nghean.gov.vn/vinh-son/vinh-son-454103", "UBND Ủy ban nhân dân xã Vĩnh Sơn tỉnh Nghệ An")</f>
        <v>UBND Ủy ban nhân dân xã Vĩnh Sơn tỉnh Nghệ An</v>
      </c>
      <c r="C409" t="str">
        <v>https://anhson.nghean.gov.vn/vinh-son/vinh-son-454103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12409</v>
      </c>
      <c r="B410" t="str">
        <f>HYPERLINK("https://www.facebook.com/p/C%C3%B4ng-an-x%C3%A3-L%E1%BA%A1ng-S%C6%A1n-huy%E1%BB%87n-Anh-S%C6%A1n-t%E1%BB%89nh-Ngh%E1%BB%87-An-100063654392836/", "Công an xã Lạng Sơn tỉnh Nghệ An")</f>
        <v>Công an xã Lạng Sơn tỉnh Nghệ An</v>
      </c>
      <c r="C410" t="str">
        <v>https://www.facebook.com/p/C%C3%B4ng-an-x%C3%A3-L%E1%BA%A1ng-S%C6%A1n-huy%E1%BB%87n-Anh-S%C6%A1n-t%E1%BB%89nh-Ngh%E1%BB%87-An-100063654392836/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12410</v>
      </c>
      <c r="B411" t="str">
        <f>HYPERLINK("https://langson.anhson.nghean.gov.vn/", "UBND Ủy ban nhân dân xã Lạng Sơn tỉnh Nghệ An")</f>
        <v>UBND Ủy ban nhân dân xã Lạng Sơn tỉnh Nghệ An</v>
      </c>
      <c r="C411" t="str">
        <v>https://langson.anhson.nghean.gov.vn/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12411</v>
      </c>
      <c r="B412" t="str">
        <f>HYPERLINK("https://www.facebook.com/p/C%C3%B4ng-an-huy%E1%BB%87n-Anh-S%C6%A1n-100050389963999/", "Công an xã Hội Sơn tỉnh Nghệ An")</f>
        <v>Công an xã Hội Sơn tỉnh Nghệ An</v>
      </c>
      <c r="C412" t="str">
        <v>https://www.facebook.com/p/C%C3%B4ng-an-huy%E1%BB%87n-Anh-S%C6%A1n-100050389963999/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12412</v>
      </c>
      <c r="B413" t="str">
        <f>HYPERLINK("https://anhson.nghean.gov.vn/", "UBND Ủy ban nhân dân xã Hội Sơn tỉnh Nghệ An")</f>
        <v>UBND Ủy ban nhân dân xã Hội Sơn tỉnh Nghệ An</v>
      </c>
      <c r="C413" t="str">
        <v>https://anhson.nghean.gov.vn/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12413</v>
      </c>
      <c r="B414" t="str">
        <v>Công an xã Thạch Sơn tỉnh Nghệ An</v>
      </c>
      <c r="C414" t="str">
        <v>-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12414</v>
      </c>
      <c r="B415" t="str">
        <f>HYPERLINK("https://anhson.nghean.gov.vn/thach-son/thach-son-418933", "UBND Ủy ban nhân dân xã Thạch Sơn tỉnh Nghệ An")</f>
        <v>UBND Ủy ban nhân dân xã Thạch Sơn tỉnh Nghệ An</v>
      </c>
      <c r="C415" t="str">
        <v>https://anhson.nghean.gov.vn/thach-son/thach-son-418933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12415</v>
      </c>
      <c r="B416" t="str">
        <f>HYPERLINK("https://www.facebook.com/p/C%C3%B4ng-an-x%C3%A3-Ph%C3%BAc-S%C6%A1n-Anh-S%C6%A1n-Ngh%E1%BB%87-An-100064636367905/", "Công an xã Phúc Sơn tỉnh Nghệ An")</f>
        <v>Công an xã Phúc Sơn tỉnh Nghệ An</v>
      </c>
      <c r="C416" t="str">
        <v>https://www.facebook.com/p/C%C3%B4ng-an-x%C3%A3-Ph%C3%BAc-S%C6%A1n-Anh-S%C6%A1n-Ngh%E1%BB%87-An-100064636367905/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12416</v>
      </c>
      <c r="B417" t="str">
        <f>HYPERLINK("https://phucson.anhson.nghean.gov.vn/", "UBND Ủy ban nhân dân xã Phúc Sơn tỉnh Nghệ An")</f>
        <v>UBND Ủy ban nhân dân xã Phúc Sơn tỉnh Nghệ An</v>
      </c>
      <c r="C417" t="str">
        <v>https://phucson.anhson.nghean.gov.vn/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12417</v>
      </c>
      <c r="B418" t="str">
        <f>HYPERLINK("https://www.facebook.com/ubndxalongson2011/", "Công an xã Long Sơn tỉnh Nghệ An")</f>
        <v>Công an xã Long Sơn tỉnh Nghệ An</v>
      </c>
      <c r="C418" t="str">
        <v>https://www.facebook.com/ubndxalongson2011/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12418</v>
      </c>
      <c r="B419" t="str">
        <f>HYPERLINK("https://anhson.nghean.gov.vn/long-son", "UBND Ủy ban nhân dân xã Long Sơn tỉnh Nghệ An")</f>
        <v>UBND Ủy ban nhân dân xã Long Sơn tỉnh Nghệ An</v>
      </c>
      <c r="C419" t="str">
        <v>https://anhson.nghean.gov.vn/long-son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12419</v>
      </c>
      <c r="B420" t="str">
        <f>HYPERLINK("https://www.facebook.com/p/C%C3%B4ng-an-x%C3%A3-Khai-S%C6%A1n-huy%E1%BB%87n-Anh-S%C6%A1n-100028371683732/", "Công an xã Khai Sơn tỉnh Nghệ An")</f>
        <v>Công an xã Khai Sơn tỉnh Nghệ An</v>
      </c>
      <c r="C420" t="str">
        <v>https://www.facebook.com/p/C%C3%B4ng-an-x%C3%A3-Khai-S%C6%A1n-huy%E1%BB%87n-Anh-S%C6%A1n-100028371683732/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12420</v>
      </c>
      <c r="B421" t="str">
        <f>HYPERLINK("https://khaison.anhson.nghean.gov.vn/", "UBND Ủy ban nhân dân xã Khai Sơn tỉnh Nghệ An")</f>
        <v>UBND Ủy ban nhân dân xã Khai Sơn tỉnh Nghệ An</v>
      </c>
      <c r="C421" t="str">
        <v>https://khaison.anhson.nghean.gov.vn/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12421</v>
      </c>
      <c r="B422" t="str">
        <f>HYPERLINK("https://www.facebook.com/p/C%C3%B4ng-an-x%C3%A3-L%C4%A9nh-S%C6%A1n-Anh-S%C6%A1n-Ngh%E1%BB%87-An-100067850830408/", "Công an xã Lĩnh Sơn tỉnh Nghệ An")</f>
        <v>Công an xã Lĩnh Sơn tỉnh Nghệ An</v>
      </c>
      <c r="C422" t="str">
        <v>https://www.facebook.com/p/C%C3%B4ng-an-x%C3%A3-L%C4%A9nh-S%C6%A1n-Anh-S%C6%A1n-Ngh%E1%BB%87-An-100067850830408/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12422</v>
      </c>
      <c r="B423" t="str">
        <f>HYPERLINK("https://anhson.nghean.gov.vn/cac-xa-thi-tran/linh-son-418936", "UBND Ủy ban nhân dân xã Lĩnh Sơn tỉnh Nghệ An")</f>
        <v>UBND Ủy ban nhân dân xã Lĩnh Sơn tỉnh Nghệ An</v>
      </c>
      <c r="C423" t="str">
        <v>https://anhson.nghean.gov.vn/cac-xa-thi-tran/linh-son-418936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12423</v>
      </c>
      <c r="B424" t="str">
        <f>HYPERLINK("https://www.facebook.com/p/UBND-x%C3%A3-Cao-S%C6%A1n-Anh-S%C6%A1n-Ngh%E1%BB%87-An-100043234310071/", "Công an xã Cao Sơn tỉnh Nghệ An")</f>
        <v>Công an xã Cao Sơn tỉnh Nghệ An</v>
      </c>
      <c r="C424" t="str">
        <v>https://www.facebook.com/p/UBND-x%C3%A3-Cao-S%C6%A1n-Anh-S%C6%A1n-Ngh%E1%BB%87-An-100043234310071/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12424</v>
      </c>
      <c r="B425" t="str">
        <f>HYPERLINK("https://caoson.anhson.nghean.gov.vn/", "UBND Ủy ban nhân dân xã Cao Sơn tỉnh Nghệ An")</f>
        <v>UBND Ủy ban nhân dân xã Cao Sơn tỉnh Nghệ An</v>
      </c>
      <c r="C425" t="str">
        <v>https://caoson.anhson.nghean.gov.vn/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12425</v>
      </c>
      <c r="B426" t="str">
        <f>HYPERLINK("https://www.facebook.com/conganhuyendienchau/", "Công an thị trấn Diễn Châu tỉnh Nghệ An")</f>
        <v>Công an thị trấn Diễn Châu tỉnh Nghệ An</v>
      </c>
      <c r="C426" t="str">
        <v>https://www.facebook.com/conganhuyendienchau/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12426</v>
      </c>
      <c r="B427" t="str">
        <f>HYPERLINK("https://dienchau.nghean.gov.vn/uy-ban-nhan-dan-huyen", "UBND Ủy ban nhân dân thị trấn Diễn Châu tỉnh Nghệ An")</f>
        <v>UBND Ủy ban nhân dân thị trấn Diễn Châu tỉnh Nghệ An</v>
      </c>
      <c r="C427" t="str">
        <v>https://dienchau.nghean.gov.vn/uy-ban-nhan-dan-huyen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12427</v>
      </c>
      <c r="B428" t="str">
        <f>HYPERLINK("https://www.facebook.com/caxdienlam/", "Công an xã Diễn Lâm tỉnh Nghệ An")</f>
        <v>Công an xã Diễn Lâm tỉnh Nghệ An</v>
      </c>
      <c r="C428" t="str">
        <v>https://www.facebook.com/caxdienlam/</v>
      </c>
      <c r="D428" t="str">
        <v>-</v>
      </c>
      <c r="E428" t="str">
        <v/>
      </c>
      <c r="F428" t="str">
        <v>-</v>
      </c>
      <c r="G428" t="str">
        <v>-</v>
      </c>
    </row>
    <row r="429">
      <c r="A429">
        <v>12428</v>
      </c>
      <c r="B429" t="str">
        <f>HYPERLINK("https://dienchau.nghean.gov.vn/cac-xa-thi-tran", "UBND Ủy ban nhân dân xã Diễn Lâm tỉnh Nghệ An")</f>
        <v>UBND Ủy ban nhân dân xã Diễn Lâm tỉnh Nghệ An</v>
      </c>
      <c r="C429" t="str">
        <v>https://dienchau.nghean.gov.vn/cac-xa-thi-tran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12429</v>
      </c>
      <c r="B430" t="str">
        <f>HYPERLINK("https://www.facebook.com/nguoidiendoai/", "Công an xã Diễn Đoài tỉnh Nghệ An")</f>
        <v>Công an xã Diễn Đoài tỉnh Nghệ An</v>
      </c>
      <c r="C430" t="str">
        <v>https://www.facebook.com/nguoidiendoai/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12430</v>
      </c>
      <c r="B431" t="str">
        <f>HYPERLINK("https://dienchau.nghean.gov.vn/cac-xa-thi-tran", "UBND Ủy ban nhân dân xã Diễn Đoài tỉnh Nghệ An")</f>
        <v>UBND Ủy ban nhân dân xã Diễn Đoài tỉnh Nghệ An</v>
      </c>
      <c r="C431" t="str">
        <v>https://dienchau.nghean.gov.vn/cac-xa-thi-tran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12431</v>
      </c>
      <c r="B432" t="str">
        <f>HYPERLINK("https://www.facebook.com/p/C%C3%B4ng-an-x%C3%A3-Di%E1%BB%85n-Tr%C6%B0%E1%BB%9Dng-100063593404074/", "Công an xã Diễn Trường tỉnh Nghệ An")</f>
        <v>Công an xã Diễn Trường tỉnh Nghệ An</v>
      </c>
      <c r="C432" t="str">
        <v>https://www.facebook.com/p/C%C3%B4ng-an-x%C3%A3-Di%E1%BB%85n-Tr%C6%B0%E1%BB%9Dng-100063593404074/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12432</v>
      </c>
      <c r="B433" t="str">
        <f>HYPERLINK("https://dientruong.dienchau.nghean.gov.vn/", "UBND Ủy ban nhân dân xã Diễn Trường tỉnh Nghệ An")</f>
        <v>UBND Ủy ban nhân dân xã Diễn Trường tỉnh Nghệ An</v>
      </c>
      <c r="C433" t="str">
        <v>https://dientruong.dienchau.nghean.gov.vn/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12433</v>
      </c>
      <c r="B434" t="str">
        <f>HYPERLINK("https://www.facebook.com/p/C%C3%B4ng-an-x%C3%A3-Di%E1%BB%85n-Y%C3%AAn-100086745135571/", "Công an xã Diễn Yên tỉnh Nghệ An")</f>
        <v>Công an xã Diễn Yên tỉnh Nghệ An</v>
      </c>
      <c r="C434" t="str">
        <v>https://www.facebook.com/p/C%C3%B4ng-an-x%C3%A3-Di%E1%BB%85n-Y%C3%AAn-100086745135571/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12434</v>
      </c>
      <c r="B435" t="str">
        <f>HYPERLINK("https://dienyen.dienchau.nghean.gov.vn/", "UBND Ủy ban nhân dân xã Diễn Yên tỉnh Nghệ An")</f>
        <v>UBND Ủy ban nhân dân xã Diễn Yên tỉnh Nghệ An</v>
      </c>
      <c r="C435" t="str">
        <v>https://dienyen.dienchau.nghean.gov.vn/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12435</v>
      </c>
      <c r="B436" t="str">
        <v>Công an xã Diễn Hoàng tỉnh Nghệ An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12436</v>
      </c>
      <c r="B437" t="str">
        <f>HYPERLINK("https://dienhoang.dienchau.nghean.gov.vn/", "UBND Ủy ban nhân dân xã Diễn Hoàng tỉnh Nghệ An")</f>
        <v>UBND Ủy ban nhân dân xã Diễn Hoàng tỉnh Nghệ An</v>
      </c>
      <c r="C437" t="str">
        <v>https://dienhoang.dienchau.nghean.gov.vn/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12437</v>
      </c>
      <c r="B438" t="str">
        <f>HYPERLINK("https://www.facebook.com/p/C%C3%B4ng-An-X%C3%A3-Di%E1%BB%85n-H%C3%B9ng-Di%E1%BB%85n-Ch%C3%A2u-Ngh%E1%BB%87-An-100027232043879/", "Công an xã Diễn Hùng tỉnh Nghệ An")</f>
        <v>Công an xã Diễn Hùng tỉnh Nghệ An</v>
      </c>
      <c r="C438" t="str">
        <v>https://www.facebook.com/p/C%C3%B4ng-An-X%C3%A3-Di%E1%BB%85n-H%C3%B9ng-Di%E1%BB%85n-Ch%C3%A2u-Ngh%E1%BB%87-An-100027232043879/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12438</v>
      </c>
      <c r="B439" t="str">
        <f>HYPERLINK("https://dienhung.dienchau.nghean.gov.vn/", "UBND Ủy ban nhân dân xã Diễn Hùng tỉnh Nghệ An")</f>
        <v>UBND Ủy ban nhân dân xã Diễn Hùng tỉnh Nghệ An</v>
      </c>
      <c r="C439" t="str">
        <v>https://dienhung.dienchau.nghean.gov.vn/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12439</v>
      </c>
      <c r="B440" t="str">
        <f>HYPERLINK("https://www.facebook.com/people/C%C3%B4ng-an-x%C3%A3-Di%E1%BB%85n-M%E1%BB%B9/100069064274898/", "Công an xã Diễn Mỹ tỉnh Nghệ An")</f>
        <v>Công an xã Diễn Mỹ tỉnh Nghệ An</v>
      </c>
      <c r="C440" t="str">
        <v>https://www.facebook.com/people/C%C3%B4ng-an-x%C3%A3-Di%E1%BB%85n-M%E1%BB%B9/100069064274898/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12440</v>
      </c>
      <c r="B441" t="str">
        <f>HYPERLINK("https://dienchau.nghean.gov.vn/cac-xa-thi-tran", "UBND Ủy ban nhân dân xã Diễn Mỹ tỉnh Nghệ An")</f>
        <v>UBND Ủy ban nhân dân xã Diễn Mỹ tỉnh Nghệ An</v>
      </c>
      <c r="C441" t="str">
        <v>https://dienchau.nghean.gov.vn/cac-xa-thi-tran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12441</v>
      </c>
      <c r="B442" t="str">
        <f>HYPERLINK("https://www.facebook.com/p/C%E1%BB%95ng-Th%C3%B4ng-Tin-Di%E1%BB%85n-H%E1%BB%93ng-100063463901680/", "Công an xã Diễn Hồng tỉnh Nghệ An")</f>
        <v>Công an xã Diễn Hồng tỉnh Nghệ An</v>
      </c>
      <c r="C442" t="str">
        <v>https://www.facebook.com/p/C%E1%BB%95ng-Th%C3%B4ng-Tin-Di%E1%BB%85n-H%E1%BB%93ng-100063463901680/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12442</v>
      </c>
      <c r="B443" t="str">
        <f>HYPERLINK("https://www.nghean.gov.vn/uy-ban-nhan-dan-tinh", "UBND Ủy ban nhân dân xã Diễn Hồng tỉnh Nghệ An")</f>
        <v>UBND Ủy ban nhân dân xã Diễn Hồng tỉnh Nghệ An</v>
      </c>
      <c r="C443" t="str">
        <v>https://www.nghean.gov.vn/uy-ban-nhan-dan-tinh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12443</v>
      </c>
      <c r="B444" t="str">
        <v>Công an xã Diễn Phong tỉnh Nghệ An</v>
      </c>
      <c r="C444" t="str">
        <v>-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12444</v>
      </c>
      <c r="B445" t="str">
        <f>HYPERLINK("https://dienphong.dienchau.nghean.gov.vn/", "UBND Ủy ban nhân dân xã Diễn Phong tỉnh Nghệ An")</f>
        <v>UBND Ủy ban nhân dân xã Diễn Phong tỉnh Nghệ An</v>
      </c>
      <c r="C445" t="str">
        <v>https://dienphong.dienchau.nghean.gov.vn/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12445</v>
      </c>
      <c r="B446" t="str">
        <f>HYPERLINK("https://www.facebook.com/conganxadienhai/", "Công an xã Diễn Hải tỉnh Nghệ An")</f>
        <v>Công an xã Diễn Hải tỉnh Nghệ An</v>
      </c>
      <c r="C446" t="str">
        <v>https://www.facebook.com/conganxadienhai/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12446</v>
      </c>
      <c r="B447" t="str">
        <f>HYPERLINK("https://www.nghean.gov.vn/uy-ban-nhan-dan-tinh", "UBND Ủy ban nhân dân xã Diễn Hải tỉnh Nghệ An")</f>
        <v>UBND Ủy ban nhân dân xã Diễn Hải tỉnh Nghệ An</v>
      </c>
      <c r="C447" t="str">
        <v>https://www.nghean.gov.vn/uy-ban-nhan-dan-tinh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12447</v>
      </c>
      <c r="B448" t="str">
        <f>HYPERLINK("https://www.facebook.com/conganxadienthap/", "Công an xã Diễn Tháp tỉnh Nghệ An")</f>
        <v>Công an xã Diễn Tháp tỉnh Nghệ An</v>
      </c>
      <c r="C448" t="str">
        <v>https://www.facebook.com/conganxadienthap/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12448</v>
      </c>
      <c r="B449" t="str">
        <f>HYPERLINK("https://dienthap.dienchau.nghean.gov.vn/", "UBND Ủy ban nhân dân xã Diễn Tháp tỉnh Nghệ An")</f>
        <v>UBND Ủy ban nhân dân xã Diễn Tháp tỉnh Nghệ An</v>
      </c>
      <c r="C449" t="str">
        <v>https://dienthap.dienchau.nghean.gov.vn/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12449</v>
      </c>
      <c r="B450" t="str">
        <v>Công an xã Diễn Liên tỉnh Nghệ An</v>
      </c>
      <c r="C450" t="str">
        <v>-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12450</v>
      </c>
      <c r="B451" t="str">
        <f>HYPERLINK("https://dienchau.nghean.gov.vn/cac-xa-thi-tran", "UBND Ủy ban nhân dân xã Diễn Liên tỉnh Nghệ An")</f>
        <v>UBND Ủy ban nhân dân xã Diễn Liên tỉnh Nghệ An</v>
      </c>
      <c r="C451" t="str">
        <v>https://dienchau.nghean.gov.vn/cac-xa-thi-tran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12451</v>
      </c>
      <c r="B452" t="str">
        <f>HYPERLINK("https://www.facebook.com/p/C%E1%BB%95ng-th%C3%B4ng-tin-x%C3%A3-Di%E1%BB%85n-V%E1%BA%A1n-100066649725583/", "Công an xã Diễn Vạn tỉnh Nghệ An")</f>
        <v>Công an xã Diễn Vạn tỉnh Nghệ An</v>
      </c>
      <c r="C452" t="str">
        <v>https://www.facebook.com/p/C%E1%BB%95ng-th%C3%B4ng-tin-x%C3%A3-Di%E1%BB%85n-V%E1%BA%A1n-100066649725583/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12452</v>
      </c>
      <c r="B453" t="str">
        <f>HYPERLINK("https://dienchau.nghean.gov.vn/", "UBND Ủy ban nhân dân xã Diễn Vạn tỉnh Nghệ An")</f>
        <v>UBND Ủy ban nhân dân xã Diễn Vạn tỉnh Nghệ An</v>
      </c>
      <c r="C453" t="str">
        <v>https://dienchau.nghean.gov.vn/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12453</v>
      </c>
      <c r="B454" t="str">
        <f>HYPERLINK("https://www.facebook.com/p/C%C3%B4ng-an-x%C3%A3-Di%E1%BB%85n-Kim-100082112993206/", "Công an xã Diễn Kim tỉnh Nghệ An")</f>
        <v>Công an xã Diễn Kim tỉnh Nghệ An</v>
      </c>
      <c r="C454" t="str">
        <v>https://www.facebook.com/p/C%C3%B4ng-an-x%C3%A3-Di%E1%BB%85n-Kim-100082112993206/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12454</v>
      </c>
      <c r="B455" t="str">
        <f>HYPERLINK("https://dienkim.dienchau.nghean.gov.vn/", "UBND Ủy ban nhân dân xã Diễn Kim tỉnh Nghệ An")</f>
        <v>UBND Ủy ban nhân dân xã Diễn Kim tỉnh Nghệ An</v>
      </c>
      <c r="C455" t="str">
        <v>https://dienkim.dienchau.nghean.gov.vn/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12455</v>
      </c>
      <c r="B456" t="str">
        <f>HYPERLINK("https://www.facebook.com/p/C%C3%B4ng-an-x%C3%A3-Di%E1%BB%85n-K%E1%BB%B7-huy%E1%BB%87n-Di%E1%BB%85n-Ch%C3%A2u-t%E1%BB%89nh-Ngh%E1%BB%87-An-100027836786062/", "Công an xã Diễn Kỷ tỉnh Nghệ An")</f>
        <v>Công an xã Diễn Kỷ tỉnh Nghệ An</v>
      </c>
      <c r="C456" t="str">
        <v>https://www.facebook.com/p/C%C3%B4ng-an-x%C3%A3-Di%E1%BB%85n-K%E1%BB%B7-huy%E1%BB%87n-Di%E1%BB%85n-Ch%C3%A2u-t%E1%BB%89nh-Ngh%E1%BB%87-An-100027836786062/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12456</v>
      </c>
      <c r="B457" t="str">
        <f>HYPERLINK("https://www.nghean.gov.vn/kinh-te/xa-dien-ky-huyen-dien-chau-don-nhan-xa-dat-chuan-nong-thon-moi-nang-cao-543654", "UBND Ủy ban nhân dân xã Diễn Kỷ tỉnh Nghệ An")</f>
        <v>UBND Ủy ban nhân dân xã Diễn Kỷ tỉnh Nghệ An</v>
      </c>
      <c r="C457" t="str">
        <v>https://www.nghean.gov.vn/kinh-te/xa-dien-ky-huyen-dien-chau-don-nhan-xa-dat-chuan-nong-thon-moi-nang-cao-543654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12457</v>
      </c>
      <c r="B458" t="str">
        <v>Công an xã Diễn Xuân tỉnh Nghệ An</v>
      </c>
      <c r="C458" t="str">
        <v>-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12458</v>
      </c>
      <c r="B459" t="str">
        <f>HYPERLINK("https://dienchau.nghean.gov.vn/uy-ban-nhan-dan-huyen", "UBND Ủy ban nhân dân xã Diễn Xuân tỉnh Nghệ An")</f>
        <v>UBND Ủy ban nhân dân xã Diễn Xuân tỉnh Nghệ An</v>
      </c>
      <c r="C459" t="str">
        <v>https://dienchau.nghean.gov.vn/uy-ban-nhan-dan-huyen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12459</v>
      </c>
      <c r="B460" t="str">
        <v>Công an xã Diễn Thái tỉnh Nghệ An</v>
      </c>
      <c r="C460" t="str">
        <v>-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12460</v>
      </c>
      <c r="B461" t="str">
        <f>HYPERLINK("https://www.nghean.gov.vn/uy-ban-nhan-dan-tinh", "UBND Ủy ban nhân dân xã Diễn Thái tỉnh Nghệ An")</f>
        <v>UBND Ủy ban nhân dân xã Diễn Thái tỉnh Nghệ An</v>
      </c>
      <c r="C461" t="str">
        <v>https://www.nghean.gov.vn/uy-ban-nhan-dan-tinh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12461</v>
      </c>
      <c r="B462" t="str">
        <f>HYPERLINK("https://www.facebook.com/conganxadiendong/", "Công an xã Diễn Đồng tỉnh Nghệ An")</f>
        <v>Công an xã Diễn Đồng tỉnh Nghệ An</v>
      </c>
      <c r="C462" t="str">
        <v>https://www.facebook.com/conganxadiendong/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12462</v>
      </c>
      <c r="B463" t="str">
        <f>HYPERLINK("https://www.nghean.gov.vn/uy-ban-nhan-dan-tinh", "UBND Ủy ban nhân dân xã Diễn Đồng tỉnh Nghệ An")</f>
        <v>UBND Ủy ban nhân dân xã Diễn Đồng tỉnh Nghệ An</v>
      </c>
      <c r="C463" t="str">
        <v>https://www.nghean.gov.vn/uy-ban-nhan-dan-tinh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12463</v>
      </c>
      <c r="B464" t="str">
        <f>HYPERLINK("https://www.facebook.com/ducthuk1/", "Công an xã Diễn Bích tỉnh Nghệ An")</f>
        <v>Công an xã Diễn Bích tỉnh Nghệ An</v>
      </c>
      <c r="C464" t="str">
        <v>https://www.facebook.com/ducthuk1/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12464</v>
      </c>
      <c r="B465" t="str">
        <f>HYPERLINK("https://www.nghean.gov.vn/kinh-te/xa-dien-bich-huyen-dien-chau-ky-niem-70-nam-thanh-lap-va-don-bang-cong-nhan-xa-dat-chuan-nong-th-606617", "UBND Ủy ban nhân dân xã Diễn Bích tỉnh Nghệ An")</f>
        <v>UBND Ủy ban nhân dân xã Diễn Bích tỉnh Nghệ An</v>
      </c>
      <c r="C465" t="str">
        <v>https://www.nghean.gov.vn/kinh-te/xa-dien-bich-huyen-dien-chau-ky-niem-70-nam-thanh-lap-va-don-bang-cong-nhan-xa-dat-chuan-nong-th-606617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12465</v>
      </c>
      <c r="B466" t="str">
        <f>HYPERLINK("https://www.facebook.com/conganxadienhanh/", "Công an xã Diễn Hạnh tỉnh Nghệ An")</f>
        <v>Công an xã Diễn Hạnh tỉnh Nghệ An</v>
      </c>
      <c r="C466" t="str">
        <v>https://www.facebook.com/conganxadienhanh/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12466</v>
      </c>
      <c r="B467" t="str">
        <f>HYPERLINK("https://www.nghean.gov.vn/uy-ban-nhan-dan-tinh", "UBND Ủy ban nhân dân xã Diễn Hạnh tỉnh Nghệ An")</f>
        <v>UBND Ủy ban nhân dân xã Diễn Hạnh tỉnh Nghệ An</v>
      </c>
      <c r="C467" t="str">
        <v>https://www.nghean.gov.vn/uy-ban-nhan-dan-tinh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12467</v>
      </c>
      <c r="B468" t="str">
        <f>HYPERLINK("https://www.facebook.com/p/C%C3%B4ng-an-x%C3%A3-Di%E1%BB%85n-Ng%E1%BB%8Dc-100061688553553/", "Công an xã Diễn Ngọc tỉnh Nghệ An")</f>
        <v>Công an xã Diễn Ngọc tỉnh Nghệ An</v>
      </c>
      <c r="C468" t="str">
        <v>https://www.facebook.com/p/C%C3%B4ng-an-x%C3%A3-Di%E1%BB%85n-Ng%E1%BB%8Dc-100061688553553/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12468</v>
      </c>
      <c r="B469" t="str">
        <f>HYPERLINK("https://dienchau.nghean.gov.vn/cac-xa-thi-tran", "UBND Ủy ban nhân dân xã Diễn Ngọc tỉnh Nghệ An")</f>
        <v>UBND Ủy ban nhân dân xã Diễn Ngọc tỉnh Nghệ An</v>
      </c>
      <c r="C469" t="str">
        <v>https://dienchau.nghean.gov.vn/cac-xa-thi-tran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12469</v>
      </c>
      <c r="B470" t="str">
        <f>HYPERLINK("https://www.facebook.com/p/C%C3%B4ng-an-x%C3%A3-Di%E1%BB%85n-Qu%E1%BA%A3ng-100069338404295/", "Công an xã Diễn Quảng tỉnh Nghệ An")</f>
        <v>Công an xã Diễn Quảng tỉnh Nghệ An</v>
      </c>
      <c r="C470" t="str">
        <v>https://www.facebook.com/p/C%C3%B4ng-an-x%C3%A3-Di%E1%BB%85n-Qu%E1%BA%A3ng-100069338404295/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12470</v>
      </c>
      <c r="B471" t="str">
        <f>HYPERLINK("https://dienquang.dienchau.nghean.gov.vn/", "UBND Ủy ban nhân dân xã Diễn Quảng tỉnh Nghệ An")</f>
        <v>UBND Ủy ban nhân dân xã Diễn Quảng tỉnh Nghệ An</v>
      </c>
      <c r="C471" t="str">
        <v>https://dienquang.dienchau.nghean.gov.vn/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12471</v>
      </c>
      <c r="B472" t="str">
        <v>Công an xã Diễn Nguyên tỉnh Nghệ An</v>
      </c>
      <c r="C472" t="str">
        <v>-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12472</v>
      </c>
      <c r="B473" t="str">
        <f>HYPERLINK("https://www.nghean.gov.vn/kinh-te/xa-dien-nguyen-huyen-dien-chau-ky-niem-70-nam-thanh-lap-va-don-nhan-bang-cong-nhan-xa-ntm-nang-c-581056", "UBND Ủy ban nhân dân xã Diễn Nguyên tỉnh Nghệ An")</f>
        <v>UBND Ủy ban nhân dân xã Diễn Nguyên tỉnh Nghệ An</v>
      </c>
      <c r="C473" t="str">
        <v>https://www.nghean.gov.vn/kinh-te/xa-dien-nguyen-huyen-dien-chau-ky-niem-70-nam-thanh-lap-va-don-nhan-bang-cong-nhan-xa-ntm-nang-c-581056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12473</v>
      </c>
      <c r="B474" t="str">
        <f>HYPERLINK("https://www.facebook.com/C%C3%B4ng-an-x%C3%A3-Di%E1%BB%85n-Hoa-100087969756716/", "Công an xã Diễn Hoa tỉnh Nghệ An")</f>
        <v>Công an xã Diễn Hoa tỉnh Nghệ An</v>
      </c>
      <c r="C474" t="str">
        <v>https://www.facebook.com/C%C3%B4ng-an-x%C3%A3-Di%E1%BB%85n-Hoa-100087969756716/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12474</v>
      </c>
      <c r="B475" t="str">
        <f>HYPERLINK("https://www.nghean.gov.vn/uy-ban-nhan-dan-tinh", "UBND Ủy ban nhân dân xã Diễn Hoa tỉnh Nghệ An")</f>
        <v>UBND Ủy ban nhân dân xã Diễn Hoa tỉnh Nghệ An</v>
      </c>
      <c r="C475" t="str">
        <v>https://www.nghean.gov.vn/uy-ban-nhan-dan-tinh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12475</v>
      </c>
      <c r="B476" t="str">
        <v>Công an xã Diễn Thành tỉnh Nghệ An</v>
      </c>
      <c r="C476" t="str">
        <v>-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12476</v>
      </c>
      <c r="B477" t="str">
        <f>HYPERLINK("https://www.nghean.gov.vn/uy-ban-nhan-dan-tinh", "UBND Ủy ban nhân dân xã Diễn Thành tỉnh Nghệ An")</f>
        <v>UBND Ủy ban nhân dân xã Diễn Thành tỉnh Nghệ An</v>
      </c>
      <c r="C477" t="str">
        <v>https://www.nghean.gov.vn/uy-ban-nhan-dan-tinh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12477</v>
      </c>
      <c r="B478" t="str">
        <v>Công an xã Diễn Phúc tỉnh Nghệ An</v>
      </c>
      <c r="C478" t="str">
        <v>-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12478</v>
      </c>
      <c r="B479" t="str">
        <f>HYPERLINK("https://dienchau.nghean.gov.vn/", "UBND Ủy ban nhân dân xã Diễn Phúc tỉnh Nghệ An")</f>
        <v>UBND Ủy ban nhân dân xã Diễn Phúc tỉnh Nghệ An</v>
      </c>
      <c r="C479" t="str">
        <v>https://dienchau.nghean.gov.vn/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12479</v>
      </c>
      <c r="B480" t="str">
        <v>Công an xã Diễn Minh tỉnh Nghệ An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12480</v>
      </c>
      <c r="B481" t="str">
        <f>HYPERLINK("https://www.nghean.gov.vn/uy-ban-nhan-dan-tinh", "UBND Ủy ban nhân dân xã Diễn Minh tỉnh Nghệ An")</f>
        <v>UBND Ủy ban nhân dân xã Diễn Minh tỉnh Nghệ An</v>
      </c>
      <c r="C481" t="str">
        <v>https://www.nghean.gov.vn/uy-ban-nhan-dan-tinh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12481</v>
      </c>
      <c r="B482" t="str">
        <v>Công an xã Diễn Bình tỉnh Nghệ An</v>
      </c>
      <c r="C482" t="str">
        <v>-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12482</v>
      </c>
      <c r="B483" t="str">
        <f>HYPERLINK("https://www.nghean.gov.vn/uy-ban-nhan-dan-tinh", "UBND Ủy ban nhân dân xã Diễn Bình tỉnh Nghệ An")</f>
        <v>UBND Ủy ban nhân dân xã Diễn Bình tỉnh Nghệ An</v>
      </c>
      <c r="C483" t="str">
        <v>https://www.nghean.gov.vn/uy-ban-nhan-dan-tinh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12483</v>
      </c>
      <c r="B484" t="str">
        <v>Công an xã Diễn Cát tỉnh Nghệ An</v>
      </c>
      <c r="C484" t="str">
        <v>-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12484</v>
      </c>
      <c r="B485" t="str">
        <f>HYPERLINK("https://dienchau.nghean.gov.vn/cac-xa-thi-tran", "UBND Ủy ban nhân dân xã Diễn Cát tỉnh Nghệ An")</f>
        <v>UBND Ủy ban nhân dân xã Diễn Cát tỉnh Nghệ An</v>
      </c>
      <c r="C485" t="str">
        <v>https://dienchau.nghean.gov.vn/cac-xa-thi-tran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12485</v>
      </c>
      <c r="B486" t="str">
        <f>HYPERLINK("https://www.facebook.com/p/C%C3%B4ng-an-x%C3%A3-Di%E1%BB%85n-Th%E1%BB%8Bnh-100057623162213/", "Công an xã Diễn Thịnh tỉnh Nghệ An")</f>
        <v>Công an xã Diễn Thịnh tỉnh Nghệ An</v>
      </c>
      <c r="C486" t="str">
        <v>https://www.facebook.com/p/C%C3%B4ng-an-x%C3%A3-Di%E1%BB%85n-Th%E1%BB%8Bnh-100057623162213/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12486</v>
      </c>
      <c r="B487" t="str">
        <f>HYPERLINK("https://dienchau.nghean.gov.vn/uy-ban-nhan-dan-huyen", "UBND Ủy ban nhân dân xã Diễn Thịnh tỉnh Nghệ An")</f>
        <v>UBND Ủy ban nhân dân xã Diễn Thịnh tỉnh Nghệ An</v>
      </c>
      <c r="C487" t="str">
        <v>https://dienchau.nghean.gov.vn/uy-ban-nhan-dan-huyen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12487</v>
      </c>
      <c r="B488" t="str">
        <v>Công an xã Diễn Tân tỉnh Nghệ An</v>
      </c>
      <c r="C488" t="str">
        <v>-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12488</v>
      </c>
      <c r="B489" t="str">
        <f>HYPERLINK("https://dientan.dienchau.nghean.gov.vn/", "UBND Ủy ban nhân dân xã Diễn Tân tỉnh Nghệ An")</f>
        <v>UBND Ủy ban nhân dân xã Diễn Tân tỉnh Nghệ An</v>
      </c>
      <c r="C489" t="str">
        <v>https://dientan.dienchau.nghean.gov.vn/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12489</v>
      </c>
      <c r="B490" t="str">
        <v>Công an xã Diễn Thắng tỉnh Nghệ An</v>
      </c>
      <c r="C490" t="str">
        <v>-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12490</v>
      </c>
      <c r="B491" t="str">
        <f>HYPERLINK("https://dientan.dienchau.nghean.gov.vn/", "UBND Ủy ban nhân dân xã Diễn Thắng tỉnh Nghệ An")</f>
        <v>UBND Ủy ban nhân dân xã Diễn Thắng tỉnh Nghệ An</v>
      </c>
      <c r="C491" t="str">
        <v>https://dientan.dienchau.nghean.gov.vn/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12491</v>
      </c>
      <c r="B492" t="str">
        <v>Công an xã Diễn Thọ tỉnh Nghệ An</v>
      </c>
      <c r="C492" t="str">
        <v>-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12492</v>
      </c>
      <c r="B493" t="str">
        <f>HYPERLINK("https://dienchau.nghean.gov.vn/cac-xa-thi-tran", "UBND Ủy ban nhân dân xã Diễn Thọ tỉnh Nghệ An")</f>
        <v>UBND Ủy ban nhân dân xã Diễn Thọ tỉnh Nghệ An</v>
      </c>
      <c r="C493" t="str">
        <v>https://dienchau.nghean.gov.vn/cac-xa-thi-tran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12493</v>
      </c>
      <c r="B494" t="str">
        <f>HYPERLINK("https://www.facebook.com/2734911943461431", "Công an xã Diễn Lợi tỉnh Nghệ An")</f>
        <v>Công an xã Diễn Lợi tỉnh Nghệ An</v>
      </c>
      <c r="C494" t="str">
        <v>https://www.facebook.com/2734911943461431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12494</v>
      </c>
      <c r="B495" t="str">
        <f>HYPERLINK("https://www.nghean.gov.vn/kinh-te/xa-dien-loi-don-bang-cong-nhan-xa-dat-chuan-nong-thon-moi-537770", "UBND Ủy ban nhân dân xã Diễn Lợi tỉnh Nghệ An")</f>
        <v>UBND Ủy ban nhân dân xã Diễn Lợi tỉnh Nghệ An</v>
      </c>
      <c r="C495" t="str">
        <v>https://www.nghean.gov.vn/kinh-te/xa-dien-loi-don-bang-cong-nhan-xa-dat-chuan-nong-thon-moi-537770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12495</v>
      </c>
      <c r="B496" t="str">
        <v>Công an xã Diễn Lộc tỉnh Nghệ An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12496</v>
      </c>
      <c r="B497" t="str">
        <f>HYPERLINK("https://dienloc.dienchau.nghean.gov.vn/", "UBND Ủy ban nhân dân xã Diễn Lộc tỉnh Nghệ An")</f>
        <v>UBND Ủy ban nhân dân xã Diễn Lộc tỉnh Nghệ An</v>
      </c>
      <c r="C497" t="str">
        <v>https://dienloc.dienchau.nghean.gov.vn/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12497</v>
      </c>
      <c r="B498" t="str">
        <f>HYPERLINK("https://www.facebook.com/p/C%C3%B4ng-an-x%C3%A3-Di%E1%BB%85n-Trung-100093776466554/", "Công an xã Diễn Trung tỉnh Nghệ An")</f>
        <v>Công an xã Diễn Trung tỉnh Nghệ An</v>
      </c>
      <c r="C498" t="str">
        <v>https://www.facebook.com/p/C%C3%B4ng-an-x%C3%A3-Di%E1%BB%85n-Trung-100093776466554/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12498</v>
      </c>
      <c r="B499" t="str">
        <f>HYPERLINK("https://www.nghean.gov.vn/uy-ban-nhan-dan-tinh", "UBND Ủy ban nhân dân xã Diễn Trung tỉnh Nghệ An")</f>
        <v>UBND Ủy ban nhân dân xã Diễn Trung tỉnh Nghệ An</v>
      </c>
      <c r="C499" t="str">
        <v>https://www.nghean.gov.vn/uy-ban-nhan-dan-tinh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12499</v>
      </c>
      <c r="B500" t="str">
        <v>Công an xã Diễn An tỉnh Nghệ An</v>
      </c>
      <c r="C500" t="str">
        <v>-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12500</v>
      </c>
      <c r="B501" t="str">
        <f>HYPERLINK("https://dienyen.dienchau.nghean.gov.vn/", "UBND Ủy ban nhân dân xã Diễn An tỉnh Nghệ An")</f>
        <v>UBND Ủy ban nhân dân xã Diễn An tỉnh Nghệ An</v>
      </c>
      <c r="C501" t="str">
        <v>https://dienyen.dienchau.nghean.gov.vn/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12501</v>
      </c>
      <c r="B502" t="str">
        <v>Công an xã Diễn Phú tỉnh Nghệ An</v>
      </c>
      <c r="C502" t="str">
        <v>-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12502</v>
      </c>
      <c r="B503" t="str">
        <f>HYPERLINK("https://www.nghean.gov.vn/uy-ban-nhan-dan-tinh", "UBND Ủy ban nhân dân xã Diễn Phú tỉnh Nghệ An")</f>
        <v>UBND Ủy ban nhân dân xã Diễn Phú tỉnh Nghệ An</v>
      </c>
      <c r="C503" t="str">
        <v>https://www.nghean.gov.vn/uy-ban-nhan-dan-tinh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12503</v>
      </c>
      <c r="B504" t="str">
        <f>HYPERLINK("https://www.facebook.com/p/C%C3%B4ng-an-huy%E1%BB%87n-Y%C3%AAn-Th%C3%A0nh-100064179789086/", "Công an thị trấn Yên Thành tỉnh Nghệ An")</f>
        <v>Công an thị trấn Yên Thành tỉnh Nghệ An</v>
      </c>
      <c r="C504" t="str">
        <v>https://www.facebook.com/p/C%C3%B4ng-an-huy%E1%BB%87n-Y%C3%AAn-Th%C3%A0nh-100064179789086/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12504</v>
      </c>
      <c r="B505" t="str">
        <f>HYPERLINK("https://thitran.yenthanh.nghean.gov.vn/", "UBND Ủy ban nhân dân thị trấn Yên Thành tỉnh Nghệ An")</f>
        <v>UBND Ủy ban nhân dân thị trấn Yên Thành tỉnh Nghệ An</v>
      </c>
      <c r="C505" t="str">
        <v>https://thitran.yenthanh.nghean.gov.vn/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12505</v>
      </c>
      <c r="B506" t="str">
        <f>HYPERLINK("https://www.facebook.com/p/Tu%E1%BB%95i-tr%E1%BA%BB-C%C3%B4ng-an-Th%C3%A0nh-ph%E1%BB%91-V%C4%A9nh-Y%C3%AAn-100066497717181/?locale=nl_BE", "Công an xã Mã Thành tỉnh Nghệ An")</f>
        <v>Công an xã Mã Thành tỉnh Nghệ An</v>
      </c>
      <c r="C506" t="str">
        <v>https://www.facebook.com/p/Tu%E1%BB%95i-tr%E1%BA%BB-C%C3%B4ng-an-Th%C3%A0nh-ph%E1%BB%91-V%C4%A9nh-Y%C3%AAn-100066497717181/?locale=nl_BE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12506</v>
      </c>
      <c r="B507" t="str">
        <f>HYPERLINK("https://mathanh.yenthanh.nghean.gov.vn/", "UBND Ủy ban nhân dân xã Mã Thành tỉnh Nghệ An")</f>
        <v>UBND Ủy ban nhân dân xã Mã Thành tỉnh Nghệ An</v>
      </c>
      <c r="C507" t="str">
        <v>https://mathanh.yenthanh.nghean.gov.vn/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12507</v>
      </c>
      <c r="B508" t="str">
        <v>Công an xã Tiến Thành tỉnh Nghệ An</v>
      </c>
      <c r="C508" t="str">
        <v>-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12508</v>
      </c>
      <c r="B509" t="str">
        <f>HYPERLINK("https://tienthanh.yenthanh.nghean.gov.vn/", "UBND Ủy ban nhân dân xã Tiến Thành tỉnh Nghệ An")</f>
        <v>UBND Ủy ban nhân dân xã Tiến Thành tỉnh Nghệ An</v>
      </c>
      <c r="C509" t="str">
        <v>https://tienthanh.yenthanh.nghean.gov.vn/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12509</v>
      </c>
      <c r="B510" t="str">
        <f>HYPERLINK("https://www.facebook.com/p/C%C3%B4ng-an-x%C3%A3-L%C4%83ng-Th%C3%A0nh-Y%C3%AAn-Th%C3%A0nh-Ngh%E1%BB%87-An-100064300383178/", "Công an xã Lăng Thành tỉnh Nghệ An")</f>
        <v>Công an xã Lăng Thành tỉnh Nghệ An</v>
      </c>
      <c r="C510" t="str">
        <v>https://www.facebook.com/p/C%C3%B4ng-an-x%C3%A3-L%C4%83ng-Th%C3%A0nh-Y%C3%AAn-Th%C3%A0nh-Ngh%E1%BB%87-An-100064300383178/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12510</v>
      </c>
      <c r="B511" t="str">
        <f>HYPERLINK("https://langthanh.yenthanh.nghean.gov.vn/", "UBND Ủy ban nhân dân xã Lăng Thành tỉnh Nghệ An")</f>
        <v>UBND Ủy ban nhân dân xã Lăng Thành tỉnh Nghệ An</v>
      </c>
      <c r="C511" t="str">
        <v>https://langthanh.yenthanh.nghean.gov.vn/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12511</v>
      </c>
      <c r="B512" t="str">
        <f>HYPERLINK("https://www.facebook.com/conganBaTri/", "Công an xã Tân Thành tỉnh Nghệ An")</f>
        <v>Công an xã Tân Thành tỉnh Nghệ An</v>
      </c>
      <c r="C512" t="str">
        <v>https://www.facebook.com/conganBaTri/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12512</v>
      </c>
      <c r="B513" t="str">
        <f>HYPERLINK("https://tanthanh.yenthanh.nghean.gov.vn/", "UBND Ủy ban nhân dân xã Tân Thành tỉnh Nghệ An")</f>
        <v>UBND Ủy ban nhân dân xã Tân Thành tỉnh Nghệ An</v>
      </c>
      <c r="C513" t="str">
        <v>https://tanthanh.yenthanh.nghean.gov.vn/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12513</v>
      </c>
      <c r="B514" t="str">
        <f>HYPERLINK("https://www.facebook.com/groups/1017887645742830/", "Công an xã Đức Thành tỉnh Nghệ An")</f>
        <v>Công an xã Đức Thành tỉnh Nghệ An</v>
      </c>
      <c r="C514" t="str">
        <v>https://www.facebook.com/groups/1017887645742830/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12514</v>
      </c>
      <c r="B515" t="str">
        <f>HYPERLINK("https://ducthanh.yenthanh.nghean.gov.vn/", "UBND Ủy ban nhân dân xã Đức Thành tỉnh Nghệ An")</f>
        <v>UBND Ủy ban nhân dân xã Đức Thành tỉnh Nghệ An</v>
      </c>
      <c r="C515" t="str">
        <v>https://ducthanh.yenthanh.nghean.gov.vn/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12515</v>
      </c>
      <c r="B516" t="str">
        <f>HYPERLINK("https://www.facebook.com/p/C%C3%B4ng-an-x%C3%A3-Nghi-Kim-TP-Vinh-Ngh%E1%BB%87-An-100070912245243/", "Công an xã Kim Thành tỉnh Nghệ An")</f>
        <v>Công an xã Kim Thành tỉnh Nghệ An</v>
      </c>
      <c r="C516" t="str">
        <v>https://www.facebook.com/p/C%C3%B4ng-an-x%C3%A3-Nghi-Kim-TP-Vinh-Ngh%E1%BB%87-An-100070912245243/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12516</v>
      </c>
      <c r="B517" t="str">
        <v>UBND Ủy ban nhân dân xã Kim Thành tỉnh Nghệ An</v>
      </c>
      <c r="C517" t="str">
        <v>-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12517</v>
      </c>
      <c r="B518" t="str">
        <v>Công an xã Hậu Thành tỉnh Nghệ An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12518</v>
      </c>
      <c r="B519" t="str">
        <v>UBND Ủy ban nhân dân xã Hậu Thành tỉnh Nghệ An</v>
      </c>
      <c r="C519" t="str">
        <v>-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12519</v>
      </c>
      <c r="B520" t="str">
        <v>Công an xã Hùng Thành tỉnh Nghệ An</v>
      </c>
      <c r="C520" t="str">
        <v>-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12520</v>
      </c>
      <c r="B521" t="str">
        <v>UBND Ủy ban nhân dân xã Hùng Thành tỉnh Nghệ An</v>
      </c>
      <c r="C521" t="str">
        <v>-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12521</v>
      </c>
      <c r="B522" t="str">
        <f>HYPERLINK("https://www.facebook.com/p/C%C3%B4ng-an-x%C3%A3-%C4%90%C3%B4-Th%C3%A0nh-100072144301619/", "Công an xã Đô Thành tỉnh Nghệ An")</f>
        <v>Công an xã Đô Thành tỉnh Nghệ An</v>
      </c>
      <c r="C522" t="str">
        <v>https://www.facebook.com/p/C%C3%B4ng-an-x%C3%A3-%C4%90%C3%B4-Th%C3%A0nh-100072144301619/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12522</v>
      </c>
      <c r="B523" t="str">
        <f>HYPERLINK("https://dothanh.yenthanh.nghean.gov.vn/", "UBND Ủy ban nhân dân xã Đô Thành tỉnh Nghệ An")</f>
        <v>UBND Ủy ban nhân dân xã Đô Thành tỉnh Nghệ An</v>
      </c>
      <c r="C523" t="str">
        <v>https://dothanh.yenthanh.nghean.gov.vn/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12523</v>
      </c>
      <c r="B524" t="str">
        <f>HYPERLINK("https://www.facebook.com/p/C%C3%B4ng-an-x%C3%A3-Th%E1%BB%8D-Th%C3%A0nh-huy%E1%BB%87n-Y%C3%AAn-Th%C3%A0nh-100088688576902/", "Công an xã Thọ Thành tỉnh Nghệ An")</f>
        <v>Công an xã Thọ Thành tỉnh Nghệ An</v>
      </c>
      <c r="C524" t="str">
        <v>https://www.facebook.com/p/C%C3%B4ng-an-x%C3%A3-Th%E1%BB%8D-Th%C3%A0nh-huy%E1%BB%87n-Y%C3%AAn-Th%C3%A0nh-100088688576902/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12524</v>
      </c>
      <c r="B525" t="str">
        <f>HYPERLINK("https://thothanh.yenthanh.nghean.gov.vn/", "UBND Ủy ban nhân dân xã Thọ Thành tỉnh Nghệ An")</f>
        <v>UBND Ủy ban nhân dân xã Thọ Thành tỉnh Nghệ An</v>
      </c>
      <c r="C525" t="str">
        <v>https://thothanh.yenthanh.nghean.gov.vn/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12525</v>
      </c>
      <c r="B526" t="str">
        <f>HYPERLINK("https://www.facebook.com/100057089994328", "Công an xã Quang Thành tỉnh Nghệ An")</f>
        <v>Công an xã Quang Thành tỉnh Nghệ An</v>
      </c>
      <c r="C526" t="str">
        <v>https://www.facebook.com/100057089994328</v>
      </c>
      <c r="D526" t="str">
        <v>0365477838</v>
      </c>
      <c r="E526" t="str">
        <v>-</v>
      </c>
      <c r="F526" t="str">
        <v>-</v>
      </c>
      <c r="G526" t="str">
        <v>UBND XÃ QUANG THÀNH, HUYỆN YÊN THÀNH, TỈNH NGHỆ AN</v>
      </c>
    </row>
    <row r="527">
      <c r="A527">
        <v>12526</v>
      </c>
      <c r="B527" t="str">
        <f>HYPERLINK("https://quangthanh.yenthanh.nghean.gov.vn/", "UBND Ủy ban nhân dân xã Quang Thành tỉnh Nghệ An")</f>
        <v>UBND Ủy ban nhân dân xã Quang Thành tỉnh Nghệ An</v>
      </c>
      <c r="C527" t="str">
        <v>https://quangthanh.yenthanh.nghean.gov.vn/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12527</v>
      </c>
      <c r="B528" t="str">
        <f>HYPERLINK("https://www.facebook.com/p/C%C3%B4ng-An-X%C3%A3-T%C3%A2y-Th%C3%A0nh-Y%C3%AAn-Th%C3%A0nh-Ngh%E1%BB%87-An-100065523488440/", "Công an xã Tây Thành tỉnh Nghệ An")</f>
        <v>Công an xã Tây Thành tỉnh Nghệ An</v>
      </c>
      <c r="C528" t="str">
        <v>https://www.facebook.com/p/C%C3%B4ng-An-X%C3%A3-T%C3%A2y-Th%C3%A0nh-Y%C3%AAn-Th%C3%A0nh-Ngh%E1%BB%87-An-100065523488440/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12528</v>
      </c>
      <c r="B529" t="str">
        <f>HYPERLINK("https://taythanh.yenthanh.nghean.gov.vn/", "UBND Ủy ban nhân dân xã Tây Thành tỉnh Nghệ An")</f>
        <v>UBND Ủy ban nhân dân xã Tây Thành tỉnh Nghệ An</v>
      </c>
      <c r="C529" t="str">
        <v>https://taythanh.yenthanh.nghean.gov.vn/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12529</v>
      </c>
      <c r="B530" t="str">
        <f>HYPERLINK("https://www.facebook.com/conganxaphucthanh/", "Công an xã Phúc Thành tỉnh Nghệ An")</f>
        <v>Công an xã Phúc Thành tỉnh Nghệ An</v>
      </c>
      <c r="C530" t="str">
        <v>https://www.facebook.com/conganxaphucthanh/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12530</v>
      </c>
      <c r="B531" t="str">
        <f>HYPERLINK("https://phucthanh.yenthanh.nghean.gov.vn/", "UBND Ủy ban nhân dân xã Phúc Thành tỉnh Nghệ An")</f>
        <v>UBND Ủy ban nhân dân xã Phúc Thành tỉnh Nghệ An</v>
      </c>
      <c r="C531" t="str">
        <v>https://phucthanh.yenthanh.nghean.gov.vn/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12531</v>
      </c>
      <c r="B532" t="str">
        <f>HYPERLINK("https://www.facebook.com/p/C%C3%B4ng-an-x%C3%A3-H%E1%BB%93ng-Th%C3%A0nh-huy%E1%BB%87n-Y%C3%AAn-Th%C3%A0nh-100068683877018/", "Công an xã Hồng Thành tỉnh Nghệ An")</f>
        <v>Công an xã Hồng Thành tỉnh Nghệ An</v>
      </c>
      <c r="C532" t="str">
        <v>https://www.facebook.com/p/C%C3%B4ng-an-x%C3%A3-H%E1%BB%93ng-Th%C3%A0nh-huy%E1%BB%87n-Y%C3%AAn-Th%C3%A0nh-100068683877018/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12532</v>
      </c>
      <c r="B533" t="str">
        <f>HYPERLINK("https://hongthanh.yenthanh.nghean.gov.vn/", "UBND Ủy ban nhân dân xã Hồng Thành tỉnh Nghệ An")</f>
        <v>UBND Ủy ban nhân dân xã Hồng Thành tỉnh Nghệ An</v>
      </c>
      <c r="C533" t="str">
        <v>https://hongthanh.yenthanh.nghean.gov.vn/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12533</v>
      </c>
      <c r="B534" t="str">
        <f>HYPERLINK("https://www.facebook.com/CAXDongThanh/", "Công an xã Đồng Thành tỉnh Nghệ An")</f>
        <v>Công an xã Đồng Thành tỉnh Nghệ An</v>
      </c>
      <c r="C534" t="str">
        <v>https://www.facebook.com/CAXDongThanh/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12534</v>
      </c>
      <c r="B535" t="str">
        <f>HYPERLINK("https://dongthanh.yenthanh.nghean.gov.vn/", "UBND Ủy ban nhân dân xã Đồng Thành tỉnh Nghệ An")</f>
        <v>UBND Ủy ban nhân dân xã Đồng Thành tỉnh Nghệ An</v>
      </c>
      <c r="C535" t="str">
        <v>https://dongthanh.yenthanh.nghean.gov.vn/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12535</v>
      </c>
      <c r="B536" t="str">
        <v>Công an xã Phú Thành tỉnh Nghệ An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12536</v>
      </c>
      <c r="B537" t="str">
        <f>HYPERLINK("https://phuthanh.yenthanh.nghean.gov.vn/", "UBND Ủy ban nhân dân xã Phú Thành tỉnh Nghệ An")</f>
        <v>UBND Ủy ban nhân dân xã Phú Thành tỉnh Nghệ An</v>
      </c>
      <c r="C537" t="str">
        <v>https://phuthanh.yenthanh.nghean.gov.vn/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12537</v>
      </c>
      <c r="B538" t="str">
        <v>Công an xã Hoa Thành tỉnh Nghệ An</v>
      </c>
      <c r="C538" t="str">
        <v>-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12538</v>
      </c>
      <c r="B539" t="str">
        <f>HYPERLINK("https://hoathanh.yenthanh.nghean.gov.vn/", "UBND Ủy ban nhân dân xã Hoa Thành tỉnh Nghệ An")</f>
        <v>UBND Ủy ban nhân dân xã Hoa Thành tỉnh Nghệ An</v>
      </c>
      <c r="C539" t="str">
        <v>https://hoathanh.yenthanh.nghean.gov.vn/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12539</v>
      </c>
      <c r="B540" t="str">
        <v>Công an xã Tăng Thành tỉnh Nghệ An</v>
      </c>
      <c r="C540" t="str">
        <v>-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12540</v>
      </c>
      <c r="B541" t="str">
        <f>HYPERLINK("https://tangthanh.yenthanh.nghean.gov.vn/", "UBND Ủy ban nhân dân xã Tăng Thành tỉnh Nghệ An")</f>
        <v>UBND Ủy ban nhân dân xã Tăng Thành tỉnh Nghệ An</v>
      </c>
      <c r="C541" t="str">
        <v>https://tangthanh.yenthanh.nghean.gov.vn/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12541</v>
      </c>
      <c r="B542" t="str">
        <f>HYPERLINK("https://www.facebook.com/p/C%C3%B4ng-an-x%C3%A3-V%C4%83n-Th%C3%A0nh-100064138209121/", "Công an xã Văn Thành tỉnh Nghệ An")</f>
        <v>Công an xã Văn Thành tỉnh Nghệ An</v>
      </c>
      <c r="C542" t="str">
        <v>https://www.facebook.com/p/C%C3%B4ng-an-x%C3%A3-V%C4%83n-Th%C3%A0nh-100064138209121/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12542</v>
      </c>
      <c r="B543" t="str">
        <f>HYPERLINK("https://vanthanh.yenthanh.nghean.gov.vn/", "UBND Ủy ban nhân dân xã Văn Thành tỉnh Nghệ An")</f>
        <v>UBND Ủy ban nhân dân xã Văn Thành tỉnh Nghệ An</v>
      </c>
      <c r="C543" t="str">
        <v>https://vanthanh.yenthanh.nghean.gov.vn/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12543</v>
      </c>
      <c r="B544" t="str">
        <f>HYPERLINK("https://www.facebook.com/p/C%C3%B4ng-An-X%C3%A3-Th%E1%BB%8Bnh-Th%C3%A0nh-100065105078252/", "Công an xã Thịnh Thành tỉnh Nghệ An")</f>
        <v>Công an xã Thịnh Thành tỉnh Nghệ An</v>
      </c>
      <c r="C544" t="str">
        <v>https://www.facebook.com/p/C%C3%B4ng-An-X%C3%A3-Th%E1%BB%8Bnh-Th%C3%A0nh-100065105078252/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12544</v>
      </c>
      <c r="B545" t="str">
        <f>HYPERLINK("https://thinhthanh.yenthanh.nghean.gov.vn/", "UBND Ủy ban nhân dân xã Thịnh Thành tỉnh Nghệ An")</f>
        <v>UBND Ủy ban nhân dân xã Thịnh Thành tỉnh Nghệ An</v>
      </c>
      <c r="C545" t="str">
        <v>https://thinhthanh.yenthanh.nghean.gov.vn/</v>
      </c>
      <c r="D545" t="str">
        <v>-</v>
      </c>
      <c r="E545" t="str">
        <v>-</v>
      </c>
      <c r="F545" t="str">
        <v>-</v>
      </c>
      <c r="G545" t="str">
        <v>-</v>
      </c>
    </row>
    <row r="546">
      <c r="A546">
        <v>12545</v>
      </c>
      <c r="B546" t="str">
        <f>HYPERLINK("https://www.facebook.com/conganxahopthanh/", "Công an xã Hợp Thành tỉnh Nghệ An")</f>
        <v>Công an xã Hợp Thành tỉnh Nghệ An</v>
      </c>
      <c r="C546" t="str">
        <v>https://www.facebook.com/conganxahopthanh/</v>
      </c>
      <c r="D546" t="str">
        <v>-</v>
      </c>
      <c r="E546" t="str">
        <v/>
      </c>
      <c r="F546" t="str">
        <v>-</v>
      </c>
      <c r="G546" t="str">
        <v>-</v>
      </c>
    </row>
    <row r="547">
      <c r="A547">
        <v>12546</v>
      </c>
      <c r="B547" t="str">
        <f>HYPERLINK("https://hopthanh.yenthanh.nghean.gov.vn/", "UBND Ủy ban nhân dân xã Hợp Thành tỉnh Nghệ An")</f>
        <v>UBND Ủy ban nhân dân xã Hợp Thành tỉnh Nghệ An</v>
      </c>
      <c r="C547" t="str">
        <v>https://hopthanh.yenthanh.nghean.gov.vn/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12547</v>
      </c>
      <c r="B548" t="str">
        <f>HYPERLINK("https://www.facebook.com/p/C%C3%B4ng-an-x%C3%A3-Xu%C3%A2n-Th%C3%A0nh-100063499509521/", "Công an xã Xuân Thành tỉnh Nghệ An")</f>
        <v>Công an xã Xuân Thành tỉnh Nghệ An</v>
      </c>
      <c r="C548" t="str">
        <v>https://www.facebook.com/p/C%C3%B4ng-an-x%C3%A3-Xu%C3%A2n-Th%C3%A0nh-100063499509521/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12548</v>
      </c>
      <c r="B549" t="str">
        <f>HYPERLINK("https://www.xuanthanh.yenthanh.nghean.gov.vn/", "UBND Ủy ban nhân dân xã Xuân Thành tỉnh Nghệ An")</f>
        <v>UBND Ủy ban nhân dân xã Xuân Thành tỉnh Nghệ An</v>
      </c>
      <c r="C549" t="str">
        <v>https://www.xuanthanh.yenthanh.nghean.gov.vn/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12549</v>
      </c>
      <c r="B550" t="str">
        <f>HYPERLINK("https://www.facebook.com/groups/626742791748164/", "Công an xã Bắc Thành tỉnh Nghệ An")</f>
        <v>Công an xã Bắc Thành tỉnh Nghệ An</v>
      </c>
      <c r="C550" t="str">
        <v>https://www.facebook.com/groups/626742791748164/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12550</v>
      </c>
      <c r="B551" t="str">
        <f>HYPERLINK("https://bacthanh.yenthanh.nghean.gov.vn/", "UBND Ủy ban nhân dân xã Bắc Thành tỉnh Nghệ An")</f>
        <v>UBND Ủy ban nhân dân xã Bắc Thành tỉnh Nghệ An</v>
      </c>
      <c r="C551" t="str">
        <v>https://bacthanh.yenthanh.nghean.gov.vn/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12551</v>
      </c>
      <c r="B552" t="str">
        <v>Công an xã Nhân Thành tỉnh Nghệ An</v>
      </c>
      <c r="C552" t="str">
        <v>-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12552</v>
      </c>
      <c r="B553" t="str">
        <f>HYPERLINK("https://nhanthanh.yenthanh.nghean.gov.vn/", "UBND Ủy ban nhân dân xã Nhân Thành tỉnh Nghệ An")</f>
        <v>UBND Ủy ban nhân dân xã Nhân Thành tỉnh Nghệ An</v>
      </c>
      <c r="C553" t="str">
        <v>https://nhanthanh.yenthanh.nghean.gov.vn/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12553</v>
      </c>
      <c r="B554" t="str">
        <f>HYPERLINK("https://www.facebook.com/p/Tu%E1%BB%95i-tr%E1%BA%BB-C%C3%B4ng-an-Th%C3%A0nh-ph%E1%BB%91-V%C4%A9nh-Y%C3%AAn-100066497717181/?locale=nl_BE", "Công an xã Trung Thành tỉnh Nghệ An")</f>
        <v>Công an xã Trung Thành tỉnh Nghệ An</v>
      </c>
      <c r="C554" t="str">
        <v>https://www.facebook.com/p/Tu%E1%BB%95i-tr%E1%BA%BB-C%C3%B4ng-an-Th%C3%A0nh-ph%E1%BB%91-V%C4%A9nh-Y%C3%AAn-100066497717181/?locale=nl_BE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12554</v>
      </c>
      <c r="B555" t="str">
        <f>HYPERLINK("https://trungthanh.yenthanh.nghean.gov.vn/", "UBND Ủy ban nhân dân xã Trung Thành tỉnh Nghệ An")</f>
        <v>UBND Ủy ban nhân dân xã Trung Thành tỉnh Nghệ An</v>
      </c>
      <c r="C555" t="str">
        <v>https://trungthanh.yenthanh.nghean.gov.vn/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12555</v>
      </c>
      <c r="B556" t="str">
        <f>HYPERLINK("https://www.facebook.com/ANTT.LongThanh/", "Công an xã Long Thành tỉnh Nghệ An")</f>
        <v>Công an xã Long Thành tỉnh Nghệ An</v>
      </c>
      <c r="C556" t="str">
        <v>https://www.facebook.com/ANTT.LongThanh/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12556</v>
      </c>
      <c r="B557" t="str">
        <f>HYPERLINK("https://longthanh.yenthanh.nghean.gov.vn/", "UBND Ủy ban nhân dân xã Long Thành tỉnh Nghệ An")</f>
        <v>UBND Ủy ban nhân dân xã Long Thành tỉnh Nghệ An</v>
      </c>
      <c r="C557" t="str">
        <v>https://longthanh.yenthanh.nghean.gov.vn/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12557</v>
      </c>
      <c r="B558" t="str">
        <f>HYPERLINK("https://www.facebook.com/p/Tu%E1%BB%95i-tr%E1%BA%BB-C%C3%B4ng-an-Th%C3%A0nh-ph%E1%BB%91-V%C4%A9nh-Y%C3%AAn-100066497717181/?locale=nl_BE", "Công an xã Minh Thành tỉnh Nghệ An")</f>
        <v>Công an xã Minh Thành tỉnh Nghệ An</v>
      </c>
      <c r="C558" t="str">
        <v>https://www.facebook.com/p/Tu%E1%BB%95i-tr%E1%BA%BB-C%C3%B4ng-an-Th%C3%A0nh-ph%E1%BB%91-V%C4%A9nh-Y%C3%AAn-100066497717181/?locale=nl_BE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12558</v>
      </c>
      <c r="B559" t="str">
        <f>HYPERLINK("https://minhthanh.yenthanh.nghean.gov.vn/", "UBND Ủy ban nhân dân xã Minh Thành tỉnh Nghệ An")</f>
        <v>UBND Ủy ban nhân dân xã Minh Thành tỉnh Nghệ An</v>
      </c>
      <c r="C559" t="str">
        <v>https://minhthanh.yenthanh.nghean.gov.vn/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12559</v>
      </c>
      <c r="B560" t="str">
        <f>HYPERLINK("https://www.facebook.com/CongAnXaNamThanh/", "Công an xã Nam Thành tỉnh Nghệ An")</f>
        <v>Công an xã Nam Thành tỉnh Nghệ An</v>
      </c>
      <c r="C560" t="str">
        <v>https://www.facebook.com/CongAnXaNamThanh/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12560</v>
      </c>
      <c r="B561" t="str">
        <f>HYPERLINK("https://namthanh.yenthanh.nghean.gov.vn/", "UBND Ủy ban nhân dân xã Nam Thành tỉnh Nghệ An")</f>
        <v>UBND Ủy ban nhân dân xã Nam Thành tỉnh Nghệ An</v>
      </c>
      <c r="C561" t="str">
        <v>https://namthanh.yenthanh.nghean.gov.vn/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12561</v>
      </c>
      <c r="B562" t="str">
        <f>HYPERLINK("https://www.facebook.com/p/Tu%E1%BB%95i-tr%E1%BA%BB-C%C3%B4ng-an-Th%C3%A0nh-ph%E1%BB%91-V%C4%A9nh-Y%C3%AAn-100066497717181/?locale=nl_BE", "Công an xã Vĩnh Thành tỉnh Nghệ An")</f>
        <v>Công an xã Vĩnh Thành tỉnh Nghệ An</v>
      </c>
      <c r="C562" t="str">
        <v>https://www.facebook.com/p/Tu%E1%BB%95i-tr%E1%BA%BB-C%C3%B4ng-an-Th%C3%A0nh-ph%E1%BB%91-V%C4%A9nh-Y%C3%AAn-100066497717181/?locale=nl_BE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12562</v>
      </c>
      <c r="B563" t="str">
        <f>HYPERLINK("https://vinhthanh.yenthanh.nghean.gov.vn/", "UBND Ủy ban nhân dân xã Vĩnh Thành tỉnh Nghệ An")</f>
        <v>UBND Ủy ban nhân dân xã Vĩnh Thành tỉnh Nghệ An</v>
      </c>
      <c r="C563" t="str">
        <v>https://vinhthanh.yenthanh.nghean.gov.vn/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12563</v>
      </c>
      <c r="B564" t="str">
        <v>Công an xã Lý Thành tỉnh Nghệ An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12564</v>
      </c>
      <c r="B565" t="str">
        <f>HYPERLINK("https://lythanh.yenthanh.nghean.gov.vn/", "UBND Ủy ban nhân dân xã Lý Thành tỉnh Nghệ An")</f>
        <v>UBND Ủy ban nhân dân xã Lý Thành tỉnh Nghệ An</v>
      </c>
      <c r="C565" t="str">
        <v>https://lythanh.yenthanh.nghean.gov.vn/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12565</v>
      </c>
      <c r="B566" t="str">
        <v>Công an xã Khánh Thành tỉnh Nghệ An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12566</v>
      </c>
      <c r="B567" t="str">
        <f>HYPERLINK("http://khanhthanh.yenkhanh.ninhbinh.gov.vn/", "UBND Ủy ban nhân dân xã Khánh Thành tỉnh Nghệ An")</f>
        <v>UBND Ủy ban nhân dân xã Khánh Thành tỉnh Nghệ An</v>
      </c>
      <c r="C567" t="str">
        <v>http://khanhthanh.yenkhanh.ninhbinh.gov.vn/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12567</v>
      </c>
      <c r="B568" t="str">
        <v>Công an xã Viên Thành tỉnh Nghệ An</v>
      </c>
      <c r="C568" t="str">
        <v>-</v>
      </c>
      <c r="D568" t="str">
        <v>-</v>
      </c>
      <c r="E568" t="str">
        <v/>
      </c>
      <c r="F568" t="str">
        <v>-</v>
      </c>
      <c r="G568" t="str">
        <v>-</v>
      </c>
    </row>
    <row r="569">
      <c r="A569">
        <v>12568</v>
      </c>
      <c r="B569" t="str">
        <f>HYPERLINK("https://vienthanh.yenthanh.nghean.gov.vn/", "UBND Ủy ban nhân dân xã Viên Thành tỉnh Nghệ An")</f>
        <v>UBND Ủy ban nhân dân xã Viên Thành tỉnh Nghệ An</v>
      </c>
      <c r="C569" t="str">
        <v>https://vienthanh.yenthanh.nghean.gov.vn/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12569</v>
      </c>
      <c r="B570" t="str">
        <f>HYPERLINK("https://www.facebook.com/tuoitreconganthuathienhue/", "Công an xã Đại Thành tỉnh Nghệ An")</f>
        <v>Công an xã Đại Thành tỉnh Nghệ An</v>
      </c>
      <c r="C570" t="str">
        <v>https://www.facebook.com/tuoitreconganthuathienhue/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12570</v>
      </c>
      <c r="B571" t="str">
        <f>HYPERLINK("https://daithanh.yenthanh.nghean.gov.vn/", "UBND Ủy ban nhân dân xã Đại Thành tỉnh Nghệ An")</f>
        <v>UBND Ủy ban nhân dân xã Đại Thành tỉnh Nghệ An</v>
      </c>
      <c r="C571" t="str">
        <v>https://daithanh.yenthanh.nghean.gov.vn/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12571</v>
      </c>
      <c r="B572" t="str">
        <v>Công an xã Liên Thành tỉnh Nghệ An</v>
      </c>
      <c r="C572" t="str">
        <v>-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12572</v>
      </c>
      <c r="B573" t="str">
        <f>HYPERLINK("https://lienthanh.yenthanh.nghean.gov.vn/", "UBND Ủy ban nhân dân xã Liên Thành tỉnh Nghệ An")</f>
        <v>UBND Ủy ban nhân dân xã Liên Thành tỉnh Nghệ An</v>
      </c>
      <c r="C573" t="str">
        <v>https://lienthanh.yenthanh.nghean.gov.vn/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12573</v>
      </c>
      <c r="B574" t="str">
        <f>HYPERLINK("https://www.facebook.com/p/C%C3%B4ng-An-X%C3%A3-B%E1%BA%A3o-Th%C3%A0nh-100069490098019/", "Công an xã Bảo Thành tỉnh Nghệ An")</f>
        <v>Công an xã Bảo Thành tỉnh Nghệ An</v>
      </c>
      <c r="C574" t="str">
        <v>https://www.facebook.com/p/C%C3%B4ng-An-X%C3%A3-B%E1%BA%A3o-Th%C3%A0nh-100069490098019/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12574</v>
      </c>
      <c r="B575" t="str">
        <f>HYPERLINK("https://baothanh.yenthanh.nghean.gov.vn/", "UBND Ủy ban nhân dân xã Bảo Thành tỉnh Nghệ An")</f>
        <v>UBND Ủy ban nhân dân xã Bảo Thành tỉnh Nghệ An</v>
      </c>
      <c r="C575" t="str">
        <v>https://baothanh.yenthanh.nghean.gov.vn/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12575</v>
      </c>
      <c r="B576" t="str">
        <f>HYPERLINK("https://www.facebook.com/p/C%C3%B4ng-an-x%C3%A3-M%E1%BB%B9-Th%E1%BA%A1nh-An-B%E1%BA%BFn-Tre-100075841302470/?locale=vi_VN", "Công an xã Mỹ Thành tỉnh Nghệ An")</f>
        <v>Công an xã Mỹ Thành tỉnh Nghệ An</v>
      </c>
      <c r="C576" t="str">
        <v>https://www.facebook.com/p/C%C3%B4ng-an-x%C3%A3-M%E1%BB%B9-Th%E1%BA%A1nh-An-B%E1%BA%BFn-Tre-100075841302470/?locale=vi_VN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12576</v>
      </c>
      <c r="B577" t="str">
        <f>HYPERLINK("https://mythanh.yenthanh.nghean.gov.vn/", "UBND Ủy ban nhân dân xã Mỹ Thành tỉnh Nghệ An")</f>
        <v>UBND Ủy ban nhân dân xã Mỹ Thành tỉnh Nghệ An</v>
      </c>
      <c r="C577" t="str">
        <v>https://mythanh.yenthanh.nghean.gov.vn/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12577</v>
      </c>
      <c r="B578" t="str">
        <f>HYPERLINK("https://www.facebook.com/congthanhyenthanhngheanvn/", "Công an xã Công Thành tỉnh Nghệ An")</f>
        <v>Công an xã Công Thành tỉnh Nghệ An</v>
      </c>
      <c r="C578" t="str">
        <v>https://www.facebook.com/congthanhyenthanhngheanvn/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12578</v>
      </c>
      <c r="B579" t="str">
        <f>HYPERLINK("https://congthanh.yenthanh.nghean.gov.vn/", "UBND Ủy ban nhân dân xã Công Thành tỉnh Nghệ An")</f>
        <v>UBND Ủy ban nhân dân xã Công Thành tỉnh Nghệ An</v>
      </c>
      <c r="C579" t="str">
        <v>https://congthanh.yenthanh.nghean.gov.vn/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12579</v>
      </c>
      <c r="B580" t="str">
        <f>HYPERLINK("https://www.facebook.com/p/Tu%E1%BB%95i-tr%E1%BA%BB-C%C3%B4ng-an-Th%C3%A0nh-ph%E1%BB%91-V%C4%A9nh-Y%C3%AAn-100066497717181/?locale=nl_BE", "Công an xã Sơn Thành tỉnh Nghệ An")</f>
        <v>Công an xã Sơn Thành tỉnh Nghệ An</v>
      </c>
      <c r="C580" t="str">
        <v>https://www.facebook.com/p/Tu%E1%BB%95i-tr%E1%BA%BB-C%C3%B4ng-an-Th%C3%A0nh-ph%E1%BB%91-V%C4%A9nh-Y%C3%AAn-100066497717181/?locale=nl_BE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12580</v>
      </c>
      <c r="B581" t="str">
        <f>HYPERLINK("https://sonthanh.yenthanh.nghean.gov.vn/", "UBND Ủy ban nhân dân xã Sơn Thành tỉnh Nghệ An")</f>
        <v>UBND Ủy ban nhân dân xã Sơn Thành tỉnh Nghệ An</v>
      </c>
      <c r="C581" t="str">
        <v>https://sonthanh.yenthanh.nghean.gov.vn/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12581</v>
      </c>
      <c r="B582" t="str">
        <f>HYPERLINK("https://www.facebook.com/ConganDoLuong/?locale=vi_VN", "Công an thị trấn Đô Lương tỉnh Nghệ An")</f>
        <v>Công an thị trấn Đô Lương tỉnh Nghệ An</v>
      </c>
      <c r="C582" t="str">
        <v>https://www.facebook.com/ConganDoLuong/?locale=vi_VN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12582</v>
      </c>
      <c r="B583" t="str">
        <f>HYPERLINK("https://doluong.nghean.gov.vn/", "UBND Ủy ban nhân dân thị trấn Đô Lương tỉnh Nghệ An")</f>
        <v>UBND Ủy ban nhân dân thị trấn Đô Lương tỉnh Nghệ An</v>
      </c>
      <c r="C583" t="str">
        <v>https://doluong.nghean.gov.vn/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12583</v>
      </c>
      <c r="B584" t="str">
        <v>Công an xã Giang Sơn Đông tỉnh Nghệ An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12584</v>
      </c>
      <c r="B585" t="str">
        <f>HYPERLINK("https://doluong.nghean.gov.vn/giang-son-dong/giang-son-dong-365172", "UBND Ủy ban nhân dân xã Giang Sơn Đông tỉnh Nghệ An")</f>
        <v>UBND Ủy ban nhân dân xã Giang Sơn Đông tỉnh Nghệ An</v>
      </c>
      <c r="C585" t="str">
        <v>https://doluong.nghean.gov.vn/giang-son-dong/giang-son-dong-365172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12585</v>
      </c>
      <c r="B586" t="str">
        <f>HYPERLINK("https://www.facebook.com/p/C%C3%B4ng-an-x%C3%A3-Giang-S%C6%A1n-T%C3%A2y-100071710172905/", "Công an xã Giang Sơn Tây tỉnh Nghệ An")</f>
        <v>Công an xã Giang Sơn Tây tỉnh Nghệ An</v>
      </c>
      <c r="C586" t="str">
        <v>https://www.facebook.com/p/C%C3%B4ng-an-x%C3%A3-Giang-S%C6%A1n-T%C3%A2y-100071710172905/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12586</v>
      </c>
      <c r="B587" t="str">
        <f>HYPERLINK("https://doluong.nghean.gov.vn/giang-son-tay/gioi-thieu-chung-xa-giang-son-tay-365011", "UBND Ủy ban nhân dân xã Giang Sơn Tây tỉnh Nghệ An")</f>
        <v>UBND Ủy ban nhân dân xã Giang Sơn Tây tỉnh Nghệ An</v>
      </c>
      <c r="C587" t="str">
        <v>https://doluong.nghean.gov.vn/giang-son-tay/gioi-thieu-chung-xa-giang-son-tay-365011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12587</v>
      </c>
      <c r="B588" t="str">
        <f>HYPERLINK("https://www.facebook.com/p/C%C3%B4ng-an-x%C3%A3-Lam-S%C6%A1n-huy%E1%BB%87n-%C4%90%C3%B4-L%C6%B0%C6%A1ng-t%E1%BB%89nh-Ngh%E1%BB%87-An-100063660604580/", "Công an xã Lam Sơn tỉnh Nghệ An")</f>
        <v>Công an xã Lam Sơn tỉnh Nghệ An</v>
      </c>
      <c r="C588" t="str">
        <v>https://www.facebook.com/p/C%C3%B4ng-an-x%C3%A3-Lam-S%C6%A1n-huy%E1%BB%87n-%C4%90%C3%B4-L%C6%B0%C6%A1ng-t%E1%BB%89nh-Ngh%E1%BB%87-An-100063660604580/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12588</v>
      </c>
      <c r="B589" t="str">
        <f>HYPERLINK("https://doluong.nghean.gov.vn/lam-son/gioi-thieu-chung-xa-lam-son-365176", "UBND Ủy ban nhân dân xã Lam Sơn tỉnh Nghệ An")</f>
        <v>UBND Ủy ban nhân dân xã Lam Sơn tỉnh Nghệ An</v>
      </c>
      <c r="C589" t="str">
        <v>https://doluong.nghean.gov.vn/lam-son/gioi-thieu-chung-xa-lam-son-365176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12589</v>
      </c>
      <c r="B590" t="str">
        <f>HYPERLINK("https://www.facebook.com/p/C%C3%B4ng-an-x%C3%A3-%C4%90%C3%B4ng-S%C6%A1n-100063504305196/", "Công an xã Bồi Sơn tỉnh Nghệ An")</f>
        <v>Công an xã Bồi Sơn tỉnh Nghệ An</v>
      </c>
      <c r="C590" t="str">
        <v>https://www.facebook.com/p/C%C3%B4ng-an-x%C3%A3-%C4%90%C3%B4ng-S%C6%A1n-100063504305196/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12590</v>
      </c>
      <c r="B591" t="str">
        <f>HYPERLINK("https://doluong.nghean.gov.vn/lam-son/gioi-thieu-chung-xa-lam-son-365176", "UBND Ủy ban nhân dân xã Bồi Sơn tỉnh Nghệ An")</f>
        <v>UBND Ủy ban nhân dân xã Bồi Sơn tỉnh Nghệ An</v>
      </c>
      <c r="C591" t="str">
        <v>https://doluong.nghean.gov.vn/lam-son/gioi-thieu-chung-xa-lam-son-365176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12591</v>
      </c>
      <c r="B592" t="str">
        <f>HYPERLINK("https://www.facebook.com/conganxahongson/", "Công an xã Hồng Sơn tỉnh Nghệ An")</f>
        <v>Công an xã Hồng Sơn tỉnh Nghệ An</v>
      </c>
      <c r="C592" t="str">
        <v>https://www.facebook.com/conganxahongson/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12592</v>
      </c>
      <c r="B593" t="str">
        <f>HYPERLINK("https://doluong.nghean.gov.vn/hong-son/gioi-thieu-chung-xa-hong-son-365173", "UBND Ủy ban nhân dân xã Hồng Sơn tỉnh Nghệ An")</f>
        <v>UBND Ủy ban nhân dân xã Hồng Sơn tỉnh Nghệ An</v>
      </c>
      <c r="C593" t="str">
        <v>https://doluong.nghean.gov.vn/hong-son/gioi-thieu-chung-xa-hong-son-365173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12593</v>
      </c>
      <c r="B594" t="str">
        <f>HYPERLINK("https://www.facebook.com/p/C%C3%B4ng-an-x%C3%A3-B%C3%A0i-S%C6%A1n-100063963042940/", "Công an xã Bài Sơn tỉnh Nghệ An")</f>
        <v>Công an xã Bài Sơn tỉnh Nghệ An</v>
      </c>
      <c r="C594" t="str">
        <v>https://www.facebook.com/p/C%C3%B4ng-an-x%C3%A3-B%C3%A0i-S%C6%A1n-100063963042940/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12594</v>
      </c>
      <c r="B595" t="str">
        <f>HYPERLINK("https://doluong.nghean.gov.vn/bai-son/gioi-thieu-chung-bai-son-365174", "UBND Ủy ban nhân dân xã Bài Sơn tỉnh Nghệ An")</f>
        <v>UBND Ủy ban nhân dân xã Bài Sơn tỉnh Nghệ An</v>
      </c>
      <c r="C595" t="str">
        <v>https://doluong.nghean.gov.vn/bai-son/gioi-thieu-chung-bai-son-365174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12595</v>
      </c>
      <c r="B596" t="str">
        <f>HYPERLINK("https://www.facebook.com/p/C%C3%B4ng-an-x%C3%A3-Ng%E1%BB%8Dc-S%C6%A1n-100063204161309/", "Công an xã Ngọc Sơn tỉnh Nghệ An")</f>
        <v>Công an xã Ngọc Sơn tỉnh Nghệ An</v>
      </c>
      <c r="C596" t="str">
        <v>https://www.facebook.com/p/C%C3%B4ng-an-x%C3%A3-Ng%E1%BB%8Dc-S%C6%A1n-100063204161309/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12596</v>
      </c>
      <c r="B597" t="str">
        <f>HYPERLINK("https://doluong.nghean.gov.vn/ngoc-son/gioi-thieu-chung-xa-ngoc-son-365175", "UBND Ủy ban nhân dân xã Ngọc Sơn tỉnh Nghệ An")</f>
        <v>UBND Ủy ban nhân dân xã Ngọc Sơn tỉnh Nghệ An</v>
      </c>
      <c r="C597" t="str">
        <v>https://doluong.nghean.gov.vn/ngoc-son/gioi-thieu-chung-xa-ngoc-son-365175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12597</v>
      </c>
      <c r="B598" t="str">
        <f>HYPERLINK("https://www.facebook.com/p/C%C3%B4ng-an-x%C3%A3-B%E1%BA%AFc-S%C6%A1n-%C4%90%C3%B4-L%C6%B0%C6%A1ng-Ngh%E1%BB%87-An-100066829706376/", "Công an xã Bắc Sơn tỉnh Nghệ An")</f>
        <v>Công an xã Bắc Sơn tỉnh Nghệ An</v>
      </c>
      <c r="C598" t="str">
        <v>https://www.facebook.com/p/C%C3%B4ng-an-x%C3%A3-B%E1%BA%AFc-S%C6%A1n-%C4%90%C3%B4-L%C6%B0%C6%A1ng-Ngh%E1%BB%87-An-100066829706376/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12598</v>
      </c>
      <c r="B599" t="str">
        <f>HYPERLINK("https://doluong.nghean.gov.vn/bac-son/gioi-thieu-chung-xa-bac-son-365180", "UBND Ủy ban nhân dân xã Bắc Sơn tỉnh Nghệ An")</f>
        <v>UBND Ủy ban nhân dân xã Bắc Sơn tỉnh Nghệ An</v>
      </c>
      <c r="C599" t="str">
        <v>https://doluong.nghean.gov.vn/bac-son/gioi-thieu-chung-xa-bac-son-365180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12599</v>
      </c>
      <c r="B600" t="str">
        <f>HYPERLINK("https://www.facebook.com/doanthanhniencongannghean/?locale=hi_IN", "Công an xã Tràng Sơn tỉnh Nghệ An")</f>
        <v>Công an xã Tràng Sơn tỉnh Nghệ An</v>
      </c>
      <c r="C600" t="str">
        <v>https://www.facebook.com/doanthanhniencongannghean/?locale=hi_IN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12600</v>
      </c>
      <c r="B601" t="str">
        <f>HYPERLINK("https://trangson.doluong.nghean.gov.vn/", "UBND Ủy ban nhân dân xã Tràng Sơn tỉnh Nghệ An")</f>
        <v>UBND Ủy ban nhân dân xã Tràng Sơn tỉnh Nghệ An</v>
      </c>
      <c r="C601" t="str">
        <v>https://trangson.doluong.nghean.gov.vn/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12601</v>
      </c>
      <c r="B602" t="str">
        <f>HYPERLINK("https://www.facebook.com/p/C%C3%B4ng-an-x%C3%A3-Th%C6%B0%E1%BB%A3ng-S%C6%A1n-100048941125027/?locale=ar_AR", "Công an xã Thượng Sơn tỉnh Nghệ An")</f>
        <v>Công an xã Thượng Sơn tỉnh Nghệ An</v>
      </c>
      <c r="C602" t="str">
        <v>https://www.facebook.com/p/C%C3%B4ng-an-x%C3%A3-Th%C6%B0%E1%BB%A3ng-S%C6%A1n-100048941125027/?locale=ar_AR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12602</v>
      </c>
      <c r="B603" t="str">
        <f>HYPERLINK("https://doluong.nghean.gov.vn/thuong-son/gioi-thieu-chung-xa-thuong-son-365198", "UBND Ủy ban nhân dân xã Thượng Sơn tỉnh Nghệ An")</f>
        <v>UBND Ủy ban nhân dân xã Thượng Sơn tỉnh Nghệ An</v>
      </c>
      <c r="C603" t="str">
        <v>https://doluong.nghean.gov.vn/thuong-son/gioi-thieu-chung-xa-thuong-son-365198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12603</v>
      </c>
      <c r="B604" t="str">
        <f>HYPERLINK("https://www.facebook.com/p/C%C3%B4ng-An-X%C3%A3-Hoa-S%C6%A1n-Anh-S%C6%A1n-Ngh%E1%BB%87-An-100066429339767/", "Công an xã Hòa Sơn tỉnh Nghệ An")</f>
        <v>Công an xã Hòa Sơn tỉnh Nghệ An</v>
      </c>
      <c r="C604" t="str">
        <v>https://www.facebook.com/p/C%C3%B4ng-An-X%C3%A3-Hoa-S%C6%A1n-Anh-S%C6%A1n-Ngh%E1%BB%87-An-100066429339767/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12604</v>
      </c>
      <c r="B605" t="str">
        <f>HYPERLINK("https://doluong.nghean.gov.vn/hoa-son/gioi-thieu-chung-hoa-son-365191", "UBND Ủy ban nhân dân xã Hòa Sơn tỉnh Nghệ An")</f>
        <v>UBND Ủy ban nhân dân xã Hòa Sơn tỉnh Nghệ An</v>
      </c>
      <c r="C605" t="str">
        <v>https://doluong.nghean.gov.vn/hoa-son/gioi-thieu-chung-hoa-son-365191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12605</v>
      </c>
      <c r="B606" t="str">
        <f>HYPERLINK("https://www.facebook.com/p/C%C3%B4ng-an-x%C3%A3-%C4%90%E1%BA%B7ng-S%C6%A1n-huy%E1%BB%81n-%C4%90%C3%B4-L%C6%B0%C6%A1ng-100063686486546/", "Công an xã Đặng Sơn tỉnh Nghệ An")</f>
        <v>Công an xã Đặng Sơn tỉnh Nghệ An</v>
      </c>
      <c r="C606" t="str">
        <v>https://www.facebook.com/p/C%C3%B4ng-an-x%C3%A3-%C4%90%E1%BA%B7ng-S%C6%A1n-huy%E1%BB%81n-%C4%90%C3%B4-L%C6%B0%C6%A1ng-100063686486546/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12606</v>
      </c>
      <c r="B607" t="str">
        <f>HYPERLINK("https://dangson.doluong.nghean.gov.vn/", "UBND Ủy ban nhân dân xã Đặng Sơn tỉnh Nghệ An")</f>
        <v>UBND Ủy ban nhân dân xã Đặng Sơn tỉnh Nghệ An</v>
      </c>
      <c r="C607" t="str">
        <v>https://dangson.doluong.nghean.gov.vn/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12607</v>
      </c>
      <c r="B608" t="str">
        <f>HYPERLINK("https://www.facebook.com/p/C%C3%B4ng-an-x%C3%A3-%C4%90%C3%B4ng-S%C6%A1n-100063504305196/", "Công an xã Đông Sơn tỉnh Nghệ An")</f>
        <v>Công an xã Đông Sơn tỉnh Nghệ An</v>
      </c>
      <c r="C608" t="str">
        <v>https://www.facebook.com/p/C%C3%B4ng-an-x%C3%A3-%C4%90%C3%B4ng-S%C6%A1n-100063504305196/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12608</v>
      </c>
      <c r="B609" t="str">
        <f>HYPERLINK("https://doluong.nghean.gov.vn/dong-son/gioi-thieu-chung-xa-dong-son-365181", "UBND Ủy ban nhân dân xã Đông Sơn tỉnh Nghệ An")</f>
        <v>UBND Ủy ban nhân dân xã Đông Sơn tỉnh Nghệ An</v>
      </c>
      <c r="C609" t="str">
        <v>https://doluong.nghean.gov.vn/dong-son/gioi-thieu-chung-xa-dong-son-365181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12609</v>
      </c>
      <c r="B610" t="str">
        <f>HYPERLINK("https://www.facebook.com/p/C%C3%B4ng-an-x%C3%A3-Nam-S%C6%A1n-huy%E1%BB%87n-Qu%E1%BB%B3-H%E1%BB%A3p-t%E1%BB%89nh-Ngh%E1%BB%87-An-100070238080939/", "Công an xã Nam Sơn tỉnh Nghệ An")</f>
        <v>Công an xã Nam Sơn tỉnh Nghệ An</v>
      </c>
      <c r="C610" t="str">
        <v>https://www.facebook.com/p/C%C3%B4ng-an-x%C3%A3-Nam-S%C6%A1n-huy%E1%BB%87n-Qu%E1%BB%B3-H%E1%BB%A3p-t%E1%BB%89nh-Ngh%E1%BB%87-An-100070238080939/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12610</v>
      </c>
      <c r="B611" t="str">
        <f>HYPERLINK("https://namson.doluong.nghean.gov.vn/", "UBND Ủy ban nhân dân xã Nam Sơn tỉnh Nghệ An")</f>
        <v>UBND Ủy ban nhân dân xã Nam Sơn tỉnh Nghệ An</v>
      </c>
      <c r="C611" t="str">
        <v>https://namson.doluong.nghean.gov.vn/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12611</v>
      </c>
      <c r="B612" t="str">
        <f>HYPERLINK("https://www.facebook.com/xaluuson2811/?locale=vi_VN", "Công an xã Lưu Sơn tỉnh Nghệ An")</f>
        <v>Công an xã Lưu Sơn tỉnh Nghệ An</v>
      </c>
      <c r="C612" t="str">
        <v>https://www.facebook.com/xaluuson2811/?locale=vi_VN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12612</v>
      </c>
      <c r="B613" t="str">
        <f>HYPERLINK("https://doluong.nghean.gov.vn/luu-son/gioi-thieu-chung-xa-luu-son-365184", "UBND Ủy ban nhân dân xã Lưu Sơn tỉnh Nghệ An")</f>
        <v>UBND Ủy ban nhân dân xã Lưu Sơn tỉnh Nghệ An</v>
      </c>
      <c r="C613" t="str">
        <v>https://doluong.nghean.gov.vn/luu-son/gioi-thieu-chung-xa-luu-son-365184</v>
      </c>
      <c r="D613" t="str">
        <v>-</v>
      </c>
      <c r="E613" t="str">
        <v>-</v>
      </c>
      <c r="F613" t="str">
        <v>-</v>
      </c>
      <c r="G613" t="str">
        <v>-</v>
      </c>
    </row>
    <row r="614">
      <c r="A614">
        <v>12613</v>
      </c>
      <c r="B614" t="str">
        <f>HYPERLINK("https://www.facebook.com/p/C%C3%B4ng-an-xa%CC%83-Y%C3%AAn-S%C6%A1n-100069071174526/", "Công an xã Yên Sơn tỉnh Nghệ An")</f>
        <v>Công an xã Yên Sơn tỉnh Nghệ An</v>
      </c>
      <c r="C614" t="str">
        <v>https://www.facebook.com/p/C%C3%B4ng-an-xa%CC%83-Y%C3%AAn-S%C6%A1n-100069071174526/</v>
      </c>
      <c r="D614" t="str">
        <v>-</v>
      </c>
      <c r="E614" t="str">
        <v/>
      </c>
      <c r="F614" t="str">
        <v>-</v>
      </c>
      <c r="G614" t="str">
        <v>-</v>
      </c>
    </row>
    <row r="615">
      <c r="A615">
        <v>12614</v>
      </c>
      <c r="B615" t="str">
        <f>HYPERLINK("https://yenson.doluong.nghean.gov.vn/", "UBND Ủy ban nhân dân xã Yên Sơn tỉnh Nghệ An")</f>
        <v>UBND Ủy ban nhân dân xã Yên Sơn tỉnh Nghệ An</v>
      </c>
      <c r="C615" t="str">
        <v>https://yenson.doluong.nghean.gov.vn/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12615</v>
      </c>
      <c r="B616" t="str">
        <f>HYPERLINK("https://www.facebook.com/p/X%C3%83-V%C4%82N-S%C6%A0N-100026420532022/", "Công an xã Văn Sơn tỉnh Nghệ An")</f>
        <v>Công an xã Văn Sơn tỉnh Nghệ An</v>
      </c>
      <c r="C616" t="str">
        <v>https://www.facebook.com/p/X%C3%83-V%C4%82N-S%C6%A0N-100026420532022/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12616</v>
      </c>
      <c r="B617" t="str">
        <f>HYPERLINK("https://vanson.doluong.nghean.gov.vn/", "UBND Ủy ban nhân dân xã Văn Sơn tỉnh Nghệ An")</f>
        <v>UBND Ủy ban nhân dân xã Văn Sơn tỉnh Nghệ An</v>
      </c>
      <c r="C617" t="str">
        <v>https://vanson.doluong.nghean.gov.vn/</v>
      </c>
      <c r="D617" t="str">
        <v>-</v>
      </c>
      <c r="E617" t="str">
        <v>-</v>
      </c>
      <c r="F617" t="str">
        <v>-</v>
      </c>
      <c r="G617" t="str">
        <v>-</v>
      </c>
    </row>
    <row r="618">
      <c r="A618">
        <v>12617</v>
      </c>
      <c r="B618" t="str">
        <f>HYPERLINK("https://www.facebook.com/p/C%C3%B4ng-an-x%C3%A3-%C4%90%C3%A0-S%C6%A1n-100067119197567/", "Công an xã Đà Sơn tỉnh Nghệ An")</f>
        <v>Công an xã Đà Sơn tỉnh Nghệ An</v>
      </c>
      <c r="C618" t="str">
        <v>https://www.facebook.com/p/C%C3%B4ng-an-x%C3%A3-%C4%90%C3%A0-S%C6%A1n-100067119197567/</v>
      </c>
      <c r="D618" t="str">
        <v>-</v>
      </c>
      <c r="E618" t="str">
        <v/>
      </c>
      <c r="F618" t="str">
        <v>-</v>
      </c>
      <c r="G618" t="str">
        <v>-</v>
      </c>
    </row>
    <row r="619">
      <c r="A619">
        <v>12618</v>
      </c>
      <c r="B619" t="str">
        <f>HYPERLINK("https://dason.doluong.nghean.gov.vn/", "UBND Ủy ban nhân dân xã Đà Sơn tỉnh Nghệ An")</f>
        <v>UBND Ủy ban nhân dân xã Đà Sơn tỉnh Nghệ An</v>
      </c>
      <c r="C619" t="str">
        <v>https://dason.doluong.nghean.gov.vn/</v>
      </c>
      <c r="D619" t="str">
        <v>-</v>
      </c>
      <c r="E619" t="str">
        <v>-</v>
      </c>
      <c r="F619" t="str">
        <v>-</v>
      </c>
      <c r="G619" t="str">
        <v>-</v>
      </c>
    </row>
    <row r="620">
      <c r="A620">
        <v>12619</v>
      </c>
      <c r="B620" t="str">
        <f>HYPERLINK("https://www.facebook.com/p/C%C3%B4ng-an-x%C3%A3-L%E1%BA%A1c-S%C6%A1n-%C4%90%C3%B4-L%C6%B0%C6%A1ng-Ngh%E1%BB%87-An-100063490723830/", "Công an xã Lạc Sơn tỉnh Nghệ An")</f>
        <v>Công an xã Lạc Sơn tỉnh Nghệ An</v>
      </c>
      <c r="C620" t="str">
        <v>https://www.facebook.com/p/C%C3%B4ng-an-x%C3%A3-L%E1%BA%A1c-S%C6%A1n-%C4%90%C3%B4-L%C6%B0%C6%A1ng-Ngh%E1%BB%87-An-100063490723830/</v>
      </c>
      <c r="D620" t="str">
        <v>-</v>
      </c>
      <c r="E620" t="str">
        <v/>
      </c>
      <c r="F620" t="str">
        <v>-</v>
      </c>
      <c r="G620" t="str">
        <v>-</v>
      </c>
    </row>
    <row r="621">
      <c r="A621">
        <v>12620</v>
      </c>
      <c r="B621" t="str">
        <f>HYPERLINK("https://doluong.nghean.gov.vn/lac-son/gioi-thieu-chung-xa-lac-son-365192", "UBND Ủy ban nhân dân xã Lạc Sơn tỉnh Nghệ An")</f>
        <v>UBND Ủy ban nhân dân xã Lạc Sơn tỉnh Nghệ An</v>
      </c>
      <c r="C621" t="str">
        <v>https://doluong.nghean.gov.vn/lac-son/gioi-thieu-chung-xa-lac-son-365192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12621</v>
      </c>
      <c r="B622" t="str">
        <f>HYPERLINK("https://www.facebook.com/p/C%C3%B4ng-an-x%C3%A3-T%C3%A2n-S%C6%A1n-Qu%E1%BB%B3nh-L%C6%B0u-100079974690487/", "Công an xã Tân Sơn tỉnh Nghệ An")</f>
        <v>Công an xã Tân Sơn tỉnh Nghệ An</v>
      </c>
      <c r="C622" t="str">
        <v>https://www.facebook.com/p/C%C3%B4ng-an-x%C3%A3-T%C3%A2n-S%C6%A1n-Qu%E1%BB%B3nh-L%C6%B0u-100079974690487/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12622</v>
      </c>
      <c r="B623" t="str">
        <f>HYPERLINK("https://tanson.doluong.nghean.gov.vn/", "UBND Ủy ban nhân dân xã Tân Sơn tỉnh Nghệ An")</f>
        <v>UBND Ủy ban nhân dân xã Tân Sơn tỉnh Nghệ An</v>
      </c>
      <c r="C623" t="str">
        <v>https://tanson.doluong.nghean.gov.vn/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12623</v>
      </c>
      <c r="B624" t="str">
        <f>HYPERLINK("https://www.facebook.com/p/C%C3%B4ng-an-x%C3%A3-Th%C3%A1i-S%C6%A1n-100076040301406/", "Công an xã Thái Sơn tỉnh Nghệ An")</f>
        <v>Công an xã Thái Sơn tỉnh Nghệ An</v>
      </c>
      <c r="C624" t="str">
        <v>https://www.facebook.com/p/C%C3%B4ng-an-x%C3%A3-Th%C3%A1i-S%C6%A1n-100076040301406/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12624</v>
      </c>
      <c r="B625" t="str">
        <f>HYPERLINK("https://doluong.nghean.gov.vn/thai-son/gioi-thieu-chung-xa-thai-son-365196", "UBND Ủy ban nhân dân xã Thái Sơn tỉnh Nghệ An")</f>
        <v>UBND Ủy ban nhân dân xã Thái Sơn tỉnh Nghệ An</v>
      </c>
      <c r="C625" t="str">
        <v>https://doluong.nghean.gov.vn/thai-son/gioi-thieu-chung-xa-thai-son-365196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12625</v>
      </c>
      <c r="B626" t="str">
        <f>HYPERLINK("https://www.facebook.com/p/C%C3%B4ng-an-x%C3%A3-Qu%E1%BA%A3ng-S%C6%A1n-100068854224748/", "Công an xã Quang Sơn tỉnh Nghệ An")</f>
        <v>Công an xã Quang Sơn tỉnh Nghệ An</v>
      </c>
      <c r="C626" t="str">
        <v>https://www.facebook.com/p/C%C3%B4ng-an-x%C3%A3-Qu%E1%BA%A3ng-S%C6%A1n-100068854224748/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12626</v>
      </c>
      <c r="B627" t="str">
        <f>HYPERLINK("https://doluong.nghean.gov.vn/quang-son/gioi-thieu-chung-xa-quang-son-365197", "UBND Ủy ban nhân dân xã Quang Sơn tỉnh Nghệ An")</f>
        <v>UBND Ủy ban nhân dân xã Quang Sơn tỉnh Nghệ An</v>
      </c>
      <c r="C627" t="str">
        <v>https://doluong.nghean.gov.vn/quang-son/gioi-thieu-chung-xa-quang-son-365197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12627</v>
      </c>
      <c r="B628" t="str">
        <f>HYPERLINK("https://www.facebook.com/p/C%C3%B4ng-an-x%C3%A3-Th%E1%BB%8Bnh-S%C6%A1n-%C4%90%C3%B4-L%C6%B0%C6%A1ng-Ngh%E1%BB%87-An-100031913931880/", "Công an xã Thịnh Sơn tỉnh Nghệ An")</f>
        <v>Công an xã Thịnh Sơn tỉnh Nghệ An</v>
      </c>
      <c r="C628" t="str">
        <v>https://www.facebook.com/p/C%C3%B4ng-an-x%C3%A3-Th%E1%BB%8Bnh-S%C6%A1n-%C4%90%C3%B4-L%C6%B0%C6%A1ng-Ngh%E1%BB%87-An-100031913931880/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12628</v>
      </c>
      <c r="B629" t="str">
        <f>HYPERLINK("https://thinhson.doluong.nghean.gov.vn/", "UBND Ủy ban nhân dân xã Thịnh Sơn tỉnh Nghệ An")</f>
        <v>UBND Ủy ban nhân dân xã Thịnh Sơn tỉnh Nghệ An</v>
      </c>
      <c r="C629" t="str">
        <v>https://thinhson.doluong.nghean.gov.vn/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12629</v>
      </c>
      <c r="B630" t="str">
        <f>HYPERLINK("https://www.facebook.com/p/C%C3%B4ng-an-x%C3%A3-Trung-S%C6%A1n-100068020364679/", "Công an xã Trung Sơn tỉnh Nghệ An")</f>
        <v>Công an xã Trung Sơn tỉnh Nghệ An</v>
      </c>
      <c r="C630" t="str">
        <v>https://www.facebook.com/p/C%C3%B4ng-an-x%C3%A3-Trung-S%C6%A1n-100068020364679/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12630</v>
      </c>
      <c r="B631" t="str">
        <f>HYPERLINK("https://trungson.doluong.nghean.gov.vn/", "UBND Ủy ban nhân dân xã Trung Sơn tỉnh Nghệ An")</f>
        <v>UBND Ủy ban nhân dân xã Trung Sơn tỉnh Nghệ An</v>
      </c>
      <c r="C631" t="str">
        <v>https://trungson.doluong.nghean.gov.vn/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12631</v>
      </c>
      <c r="B632" t="str">
        <v>Công an xã Xuân Sơn tỉnh Nghệ An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12632</v>
      </c>
      <c r="B633" t="str">
        <f>HYPERLINK("https://xuanson.doluong.nghean.gov.vn/", "UBND Ủy ban nhân dân xã Xuân Sơn tỉnh Nghệ An")</f>
        <v>UBND Ủy ban nhân dân xã Xuân Sơn tỉnh Nghệ An</v>
      </c>
      <c r="C633" t="str">
        <v>https://xuanson.doluong.nghean.gov.vn/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12633</v>
      </c>
      <c r="B634" t="str">
        <f>HYPERLINK("https://www.facebook.com/p/C%C3%B4ng-an-x%C3%A3-Minh-S%C6%A1n-H-%C4%90%C3%B4-L%C6%B0%C6%A1ng-T-Ngh%E1%BB%87-An-100063649283693/?locale=vi_VN", "Công an xã Minh Sơn tỉnh Nghệ An")</f>
        <v>Công an xã Minh Sơn tỉnh Nghệ An</v>
      </c>
      <c r="C634" t="str">
        <v>https://www.facebook.com/p/C%C3%B4ng-an-x%C3%A3-Minh-S%C6%A1n-H-%C4%90%C3%B4-L%C6%B0%C6%A1ng-T-Ngh%E1%BB%87-An-100063649283693/?locale=vi_VN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12634</v>
      </c>
      <c r="B635" t="str">
        <f>HYPERLINK("https://doluong.nghean.gov.vn/minh-son/gioi-thieu-chung-xa-minh-son-365195", "UBND Ủy ban nhân dân xã Minh Sơn tỉnh Nghệ An")</f>
        <v>UBND Ủy ban nhân dân xã Minh Sơn tỉnh Nghệ An</v>
      </c>
      <c r="C635" t="str">
        <v>https://doluong.nghean.gov.vn/minh-son/gioi-thieu-chung-xa-minh-son-365195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12635</v>
      </c>
      <c r="B636" t="str">
        <f>HYPERLINK("https://www.facebook.com/p/C%C3%B4ng-an-x%C3%A3-Thu%E1%BA%ADn-S%C6%A1n-huy%E1%BB%87n-%C4%90%C3%B4-L%C6%B0%C6%A1ng-100063607835593/", "Công an xã Thuận Sơn tỉnh Nghệ An")</f>
        <v>Công an xã Thuận Sơn tỉnh Nghệ An</v>
      </c>
      <c r="C636" t="str">
        <v>https://www.facebook.com/p/C%C3%B4ng-an-x%C3%A3-Thu%E1%BA%ADn-S%C6%A1n-huy%E1%BB%87n-%C4%90%C3%B4-L%C6%B0%C6%A1ng-100063607835593/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12636</v>
      </c>
      <c r="B637" t="str">
        <f>HYPERLINK("https://doluong.nghean.gov.vn/thuan-son/gioi-thieu-chung-xa-thuan-son-365187", "UBND Ủy ban nhân dân xã Thuận Sơn tỉnh Nghệ An")</f>
        <v>UBND Ủy ban nhân dân xã Thuận Sơn tỉnh Nghệ An</v>
      </c>
      <c r="C637" t="str">
        <v>https://doluong.nghean.gov.vn/thuan-son/gioi-thieu-chung-xa-thuan-son-365187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12637</v>
      </c>
      <c r="B638" t="str">
        <f>HYPERLINK("https://www.facebook.com/p/Tu%E1%BB%95i-tr%E1%BA%BB-C%C3%B4ng-an-Th%C3%A0nh-ph%E1%BB%91-V%C4%A9nh-Y%C3%AAn-100066497717181/?locale=nl_BE", "Công an xã Nhân Sơn tỉnh Nghệ An")</f>
        <v>Công an xã Nhân Sơn tỉnh Nghệ An</v>
      </c>
      <c r="C638" t="str">
        <v>https://www.facebook.com/p/Tu%E1%BB%95i-tr%E1%BA%BB-C%C3%B4ng-an-Th%C3%A0nh-ph%E1%BB%91-V%C4%A9nh-Y%C3%AAn-100066497717181/?locale=nl_BE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12638</v>
      </c>
      <c r="B639" t="str">
        <f>HYPERLINK("https://tanson.doluong.nghean.gov.vn/", "UBND Ủy ban nhân dân xã Nhân Sơn tỉnh Nghệ An")</f>
        <v>UBND Ủy ban nhân dân xã Nhân Sơn tỉnh Nghệ An</v>
      </c>
      <c r="C639" t="str">
        <v>https://tanson.doluong.nghean.gov.vn/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12639</v>
      </c>
      <c r="B640" t="str">
        <v>Công an xã Hiến Sơn tỉnh Nghệ An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12640</v>
      </c>
      <c r="B641" t="str">
        <f>HYPERLINK("https://doluong.nghean.gov.vn/hien-son/gioi-thieu-chung-xa-hien-son-365199", "UBND Ủy ban nhân dân xã Hiến Sơn tỉnh Nghệ An")</f>
        <v>UBND Ủy ban nhân dân xã Hiến Sơn tỉnh Nghệ An</v>
      </c>
      <c r="C641" t="str">
        <v>https://doluong.nghean.gov.vn/hien-son/gioi-thieu-chung-xa-hien-son-365199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12641</v>
      </c>
      <c r="B642" t="str">
        <v>Công an xã Mỹ Sơn tỉnh Nghệ An</v>
      </c>
      <c r="C642" t="str">
        <v>-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12642</v>
      </c>
      <c r="B643" t="str">
        <f>HYPERLINK("https://doluong.nghean.gov.vn/my-son/gioi-thieu-chung-xa-my-son-365201", "UBND Ủy ban nhân dân xã Mỹ Sơn tỉnh Nghệ An")</f>
        <v>UBND Ủy ban nhân dân xã Mỹ Sơn tỉnh Nghệ An</v>
      </c>
      <c r="C643" t="str">
        <v>https://doluong.nghean.gov.vn/my-son/gioi-thieu-chung-xa-my-son-365201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12643</v>
      </c>
      <c r="B644" t="str">
        <f>HYPERLINK("https://www.facebook.com/p/Tu%E1%BB%95i-tr%E1%BA%BB-C%C3%B4ng-an-Th%C3%A0nh-ph%E1%BB%91-V%C4%A9nh-Y%C3%AAn-100066497717181/?locale=nl_BE", "Công an xã Trù Sơn tỉnh Nghệ An")</f>
        <v>Công an xã Trù Sơn tỉnh Nghệ An</v>
      </c>
      <c r="C644" t="str">
        <v>https://www.facebook.com/p/Tu%E1%BB%95i-tr%E1%BA%BB-C%C3%B4ng-an-Th%C3%A0nh-ph%E1%BB%91-V%C4%A9nh-Y%C3%AAn-100066497717181/?locale=nl_BE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12644</v>
      </c>
      <c r="B645" t="str">
        <f>HYPERLINK("https://doluong.nghean.gov.vn/tru-son", "UBND Ủy ban nhân dân xã Trù Sơn tỉnh Nghệ An")</f>
        <v>UBND Ủy ban nhân dân xã Trù Sơn tỉnh Nghệ An</v>
      </c>
      <c r="C645" t="str">
        <v>https://doluong.nghean.gov.vn/tru-son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12645</v>
      </c>
      <c r="B646" t="str">
        <f>HYPERLINK("https://www.facebook.com/p/C%C3%B4ng-An-X%C3%A3-%C4%90%E1%BA%A1i-S%C6%A1n-H-%C4%90%C3%B4-L%C6%B0%C6%A1ng-T%E1%BB%89nh-Ngh%E1%BB%87-An-100066870234881/", "Công an xã Đại Sơn tỉnh Nghệ An")</f>
        <v>Công an xã Đại Sơn tỉnh Nghệ An</v>
      </c>
      <c r="C646" t="str">
        <v>https://www.facebook.com/p/C%C3%B4ng-An-X%C3%A3-%C4%90%E1%BA%A1i-S%C6%A1n-H-%C4%90%C3%B4-L%C6%B0%C6%A1ng-T%E1%BB%89nh-Ngh%E1%BB%87-An-100066870234881/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12646</v>
      </c>
      <c r="B647" t="str">
        <f>HYPERLINK("https://doluong.nghean.gov.vn/dai-son/gioi-thieu-chung-xa-dai-son-365203", "UBND Ủy ban nhân dân xã Đại Sơn tỉnh Nghệ An")</f>
        <v>UBND Ủy ban nhân dân xã Đại Sơn tỉnh Nghệ An</v>
      </c>
      <c r="C647" t="str">
        <v>https://doluong.nghean.gov.vn/dai-son/gioi-thieu-chung-xa-dai-son-365203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12647</v>
      </c>
      <c r="B648" t="str">
        <f>HYPERLINK("https://www.facebook.com/Thitran.ThanhChuong.NA/", "Công an thị trấn Thanh Chương tỉnh Nghệ An")</f>
        <v>Công an thị trấn Thanh Chương tỉnh Nghệ An</v>
      </c>
      <c r="C648" t="str">
        <v>https://www.facebook.com/Thitran.ThanhChuong.NA/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12648</v>
      </c>
      <c r="B649" t="str">
        <f>HYPERLINK("https://thanhchuong.nghean.gov.vn/", "UBND Ủy ban nhân dân thị trấn Thanh Chương tỉnh Nghệ An")</f>
        <v>UBND Ủy ban nhân dân thị trấn Thanh Chương tỉnh Nghệ An</v>
      </c>
      <c r="C649" t="str">
        <v>https://thanhchuong.nghean.gov.vn/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12649</v>
      </c>
      <c r="B650" t="str">
        <v>Công an xã Cát Văn tỉnh Nghệ An</v>
      </c>
      <c r="C650" t="str">
        <v>-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12650</v>
      </c>
      <c r="B651" t="str">
        <f>HYPERLINK("https://nghean.gov.vn/kinh-te/xa-cat-van-don-bang-cong-nhan-xa-dat-chuan-nong-thon-moi-537490", "UBND Ủy ban nhân dân xã Cát Văn tỉnh Nghệ An")</f>
        <v>UBND Ủy ban nhân dân xã Cát Văn tỉnh Nghệ An</v>
      </c>
      <c r="C651" t="str">
        <v>https://nghean.gov.vn/kinh-te/xa-cat-van-don-bang-cong-nhan-xa-dat-chuan-nong-thon-moi-537490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12651</v>
      </c>
      <c r="B652" t="str">
        <v>Công an xã Thanh Nho tỉnh Nghệ An</v>
      </c>
      <c r="C652" t="str">
        <v>-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12652</v>
      </c>
      <c r="B653" t="str">
        <f>HYPERLINK("https://www.nghean.gov.vn/tin-tuc-xay-dung-nong-thon-moi/xa-thanh-nho-thanh-chuong-don-bang-cong-nhan-xa-dat-chuan-nong-thon-moi-525946", "UBND Ủy ban nhân dân xã Thanh Nho tỉnh Nghệ An")</f>
        <v>UBND Ủy ban nhân dân xã Thanh Nho tỉnh Nghệ An</v>
      </c>
      <c r="C653" t="str">
        <v>https://www.nghean.gov.vn/tin-tuc-xay-dung-nong-thon-moi/xa-thanh-nho-thanh-chuong-don-bang-cong-nhan-xa-dat-chuan-nong-thon-moi-525946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12653</v>
      </c>
      <c r="B654" t="str">
        <f>HYPERLINK("https://www.facebook.com/p/C%C3%B4ng-An-x%C3%A3-H%E1%BA%A1nh-L%C3%A2m-100066464537815/", "Công an xã Hạnh Lâm tỉnh Nghệ An")</f>
        <v>Công an xã Hạnh Lâm tỉnh Nghệ An</v>
      </c>
      <c r="C654" t="str">
        <v>https://www.facebook.com/p/C%C3%B4ng-An-x%C3%A3-H%E1%BA%A1nh-L%C3%A2m-100066464537815/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12654</v>
      </c>
      <c r="B655" t="str">
        <f>HYPERLINK("https://hanhlam.thanhchuong.nghean.gov.vn/", "UBND Ủy ban nhân dân xã Hạnh Lâm tỉnh Nghệ An")</f>
        <v>UBND Ủy ban nhân dân xã Hạnh Lâm tỉnh Nghệ An</v>
      </c>
      <c r="C655" t="str">
        <v>https://hanhlam.thanhchuong.nghean.gov.vn/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12655</v>
      </c>
      <c r="B656" t="str">
        <f>HYPERLINK("https://www.facebook.com/tuoitrecongansonla/", "Công an xã Thanh Sơn tỉnh Nghệ An")</f>
        <v>Công an xã Thanh Sơn tỉnh Nghệ An</v>
      </c>
      <c r="C656" t="str">
        <v>https://www.facebook.com/tuoitrecongansonla/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12656</v>
      </c>
      <c r="B657" t="str">
        <f>HYPERLINK("https://tanson.doluong.nghean.gov.vn/", "UBND Ủy ban nhân dân xã Thanh Sơn tỉnh Nghệ An")</f>
        <v>UBND Ủy ban nhân dân xã Thanh Sơn tỉnh Nghệ An</v>
      </c>
      <c r="C657" t="str">
        <v>https://tanson.doluong.nghean.gov.vn/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12657</v>
      </c>
      <c r="B658" t="str">
        <f>HYPERLINK("https://www.facebook.com/Tu%E1%BB%95i-tr%E1%BA%BB-C%C3%B4ng-an-TP-S%E1%BA%A7m-S%C6%A1n-100069346653553/?locale=vi_VN", "Công an xã Thanh Hòa tỉnh Nghệ An")</f>
        <v>Công an xã Thanh Hòa tỉnh Nghệ An</v>
      </c>
      <c r="C658" t="str">
        <v>https://www.facebook.com/Tu%E1%BB%95i-tr%E1%BA%BB-C%C3%B4ng-an-TP-S%E1%BA%A7m-S%C6%A1n-100069346653553/?locale=vi_VN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12658</v>
      </c>
      <c r="B659" t="str">
        <f>HYPERLINK("https://www.nghean.gov.vn/", "UBND Ủy ban nhân dân xã Thanh Hòa tỉnh Nghệ An")</f>
        <v>UBND Ủy ban nhân dân xã Thanh Hòa tỉnh Nghệ An</v>
      </c>
      <c r="C659" t="str">
        <v>https://www.nghean.gov.vn/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12659</v>
      </c>
      <c r="B660" t="str">
        <f>HYPERLINK("https://www.facebook.com/TruyenhinhThanhChuong/videos/h%E1%BB%99i-%C4%91%E1%BB%93ng-th%E1%BA%A9m-tra-ntm-n%C3%A2ng-cao-t%E1%BA%A1i-x%C3%A3-phong-th%E1%BB%8Bnh-huy%E1%BB%87n-thanh-ch%C6%B0%C6%A1ng/1578394046112283/", "Công an xã Phong Thịnh tỉnh Nghệ An")</f>
        <v>Công an xã Phong Thịnh tỉnh Nghệ An</v>
      </c>
      <c r="C660" t="str">
        <v>https://www.facebook.com/TruyenhinhThanhChuong/videos/h%E1%BB%99i-%C4%91%E1%BB%93ng-th%E1%BA%A9m-tra-ntm-n%C3%A2ng-cao-t%E1%BA%A1i-x%C3%A3-phong-th%E1%BB%8Bnh-huy%E1%BB%87n-thanh-ch%C6%B0%C6%A1ng/1578394046112283/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12660</v>
      </c>
      <c r="B661" t="str">
        <f>HYPERLINK("https://phongthinh.thanhchuong.nghean.gov.vn/", "UBND Ủy ban nhân dân xã Phong Thịnh tỉnh Nghệ An")</f>
        <v>UBND Ủy ban nhân dân xã Phong Thịnh tỉnh Nghệ An</v>
      </c>
      <c r="C661" t="str">
        <v>https://phongthinh.thanhchuong.nghean.gov.vn/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12661</v>
      </c>
      <c r="B662" t="str">
        <f>HYPERLINK("https://www.facebook.com/p/C%C3%B4ng-an-x%C3%A3-Thanh-Phong-Thanh-Ch%C6%B0%C6%A1ng-Ngh%E1%BB%87-An-100071548539806/", "Công an xã Thanh Phong tỉnh Nghệ An")</f>
        <v>Công an xã Thanh Phong tỉnh Nghệ An</v>
      </c>
      <c r="C662" t="str">
        <v>https://www.facebook.com/p/C%C3%B4ng-an-x%C3%A3-Thanh-Phong-Thanh-Ch%C6%B0%C6%A1ng-Ngh%E1%BB%87-An-100071548539806/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12662</v>
      </c>
      <c r="B663" t="str">
        <f>HYPERLINK("http://thanhphong.thanhchuong.nghean.gov.vn/", "UBND Ủy ban nhân dân xã Thanh Phong tỉnh Nghệ An")</f>
        <v>UBND Ủy ban nhân dân xã Thanh Phong tỉnh Nghệ An</v>
      </c>
      <c r="C663" t="str">
        <v>http://thanhphong.thanhchuong.nghean.gov.vn/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12663</v>
      </c>
      <c r="B664" t="str">
        <f>HYPERLINK("https://www.facebook.com/p/TH%C3%94NG-TIN-THANH-M%E1%BB%B8-100064844134326/", "Công an xã Thanh Mỹ tỉnh Nghệ An")</f>
        <v>Công an xã Thanh Mỹ tỉnh Nghệ An</v>
      </c>
      <c r="C664" t="str">
        <v>https://www.facebook.com/p/TH%C3%94NG-TIN-THANH-M%E1%BB%B8-100064844134326/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12664</v>
      </c>
      <c r="B665" t="str">
        <f>HYPERLINK("https://thanhmy.thanhchuong.nghean.gov.vn/", "UBND Ủy ban nhân dân xã Thanh Mỹ tỉnh Nghệ An")</f>
        <v>UBND Ủy ban nhân dân xã Thanh Mỹ tỉnh Nghệ An</v>
      </c>
      <c r="C665" t="str">
        <v>https://thanhmy.thanhchuong.nghean.gov.vn/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12665</v>
      </c>
      <c r="B666" t="str">
        <f>HYPERLINK("https://www.facebook.com/p/Tu%E1%BB%95i-tr%E1%BA%BB-C%C3%B4ng-an-Th%C3%A0nh-ph%E1%BB%91-V%C4%A9nh-Y%C3%AAn-100066497717181/?locale=nl_BE", "Công an xã Thanh Tiên tỉnh Nghệ An")</f>
        <v>Công an xã Thanh Tiên tỉnh Nghệ An</v>
      </c>
      <c r="C666" t="str">
        <v>https://www.facebook.com/p/Tu%E1%BB%95i-tr%E1%BA%BB-C%C3%B4ng-an-Th%C3%A0nh-ph%E1%BB%91-V%C4%A9nh-Y%C3%AAn-100066497717181/?locale=nl_BE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12666</v>
      </c>
      <c r="B667" t="str">
        <f>HYPERLINK("https://thanhtien.thanhchuong.nghean.gov.vn/", "UBND Ủy ban nhân dân xã Thanh Tiên tỉnh Nghệ An")</f>
        <v>UBND Ủy ban nhân dân xã Thanh Tiên tỉnh Nghệ An</v>
      </c>
      <c r="C667" t="str">
        <v>https://thanhtien.thanhchuong.nghean.gov.vn/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12667</v>
      </c>
      <c r="B668" t="str">
        <v>Công an xã Thanh Hưng tỉnh Nghệ An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12668</v>
      </c>
      <c r="B669" t="str">
        <f>HYPERLINK("https://www.nghean.gov.vn/uy-ban-nhan-dan-tinh", "UBND Ủy ban nhân dân xã Thanh Hưng tỉnh Nghệ An")</f>
        <v>UBND Ủy ban nhân dân xã Thanh Hưng tỉnh Nghệ An</v>
      </c>
      <c r="C669" t="str">
        <v>https://www.nghean.gov.vn/uy-ban-nhan-dan-tinh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12669</v>
      </c>
      <c r="B670" t="str">
        <v>Công an xã Thanh Liên tỉnh Nghệ An</v>
      </c>
      <c r="C670" t="str">
        <v>-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12670</v>
      </c>
      <c r="B671" t="str">
        <f>HYPERLINK("https://thanhlien.thanhchuong.nghean.gov.vn/index.php/laws/subject/UBND-xa-Thanh-Lien/", "UBND Ủy ban nhân dân xã Thanh Liên tỉnh Nghệ An")</f>
        <v>UBND Ủy ban nhân dân xã Thanh Liên tỉnh Nghệ An</v>
      </c>
      <c r="C671" t="str">
        <v>https://thanhlien.thanhchuong.nghean.gov.vn/index.php/laws/subject/UBND-xa-Thanh-Lien/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12671</v>
      </c>
      <c r="B672" t="str">
        <f>HYPERLINK("https://www.facebook.com/p/Tu%E1%BB%95i-tr%E1%BA%BB-C%C3%B4ng-an-Th%C3%A0nh-ph%E1%BB%91-V%C4%A9nh-Y%C3%AAn-100066497717181/?locale=nl_BE", "Công an xã Thanh Tường tỉnh Nghệ An")</f>
        <v>Công an xã Thanh Tường tỉnh Nghệ An</v>
      </c>
      <c r="C672" t="str">
        <v>https://www.facebook.com/p/Tu%E1%BB%95i-tr%E1%BA%BB-C%C3%B4ng-an-Th%C3%A0nh-ph%E1%BB%91-V%C4%A9nh-Y%C3%AAn-100066497717181/?locale=nl_BE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12672</v>
      </c>
      <c r="B673" t="str">
        <f>HYPERLINK("https://www.nghean.gov.vn/", "UBND Ủy ban nhân dân xã Thanh Tường tỉnh Nghệ An")</f>
        <v>UBND Ủy ban nhân dân xã Thanh Tường tỉnh Nghệ An</v>
      </c>
      <c r="C673" t="str">
        <v>https://www.nghean.gov.vn/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12673</v>
      </c>
      <c r="B674" t="str">
        <v>Công an xã Thanh Văn tỉnh Nghệ An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12674</v>
      </c>
      <c r="B675" t="str">
        <f>HYPERLINK("https://www.nghean.gov.vn/uy-ban-nhan-dan-tinh", "UBND Ủy ban nhân dân xã Thanh Văn tỉnh Nghệ An")</f>
        <v>UBND Ủy ban nhân dân xã Thanh Văn tỉnh Nghệ An</v>
      </c>
      <c r="C675" t="str">
        <v>https://www.nghean.gov.vn/uy-ban-nhan-dan-tinh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12675</v>
      </c>
      <c r="B676" t="str">
        <v>Công an xã Thanh Đồng tỉnh Nghệ An</v>
      </c>
      <c r="C676" t="str">
        <v>-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12676</v>
      </c>
      <c r="B677" t="str">
        <f>HYPERLINK("https://www.nghean.gov.vn/uy-ban-nhan-dan-tinh", "UBND Ủy ban nhân dân xã Thanh Đồng tỉnh Nghệ An")</f>
        <v>UBND Ủy ban nhân dân xã Thanh Đồng tỉnh Nghệ An</v>
      </c>
      <c r="C677" t="str">
        <v>https://www.nghean.gov.vn/uy-ban-nhan-dan-tinh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12677</v>
      </c>
      <c r="B678" t="str">
        <f>HYPERLINK("https://www.facebook.com/xathanhngoc.gov.vn/", "Công an xã Thanh Ngọc tỉnh Nghệ An")</f>
        <v>Công an xã Thanh Ngọc tỉnh Nghệ An</v>
      </c>
      <c r="C678" t="str">
        <v>https://www.facebook.com/xathanhngoc.gov.vn/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12678</v>
      </c>
      <c r="B679" t="str">
        <f>HYPERLINK("https://thanhngoc.thanhchuong.nghean.gov.vn/", "UBND Ủy ban nhân dân xã Thanh Ngọc tỉnh Nghệ An")</f>
        <v>UBND Ủy ban nhân dân xã Thanh Ngọc tỉnh Nghệ An</v>
      </c>
      <c r="C679" t="str">
        <v>https://thanhngoc.thanhchuong.nghean.gov.vn/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12679</v>
      </c>
      <c r="B680" t="str">
        <v>Công an xã Thanh Hương tỉnh Nghệ An</v>
      </c>
      <c r="C680" t="str">
        <v>-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12680</v>
      </c>
      <c r="B681" t="str">
        <f>HYPERLINK("https://nghean.gov.vn/kinh-te/xa-thanh-huong-huyen-thanh-chuong-don-bang-cong-nhan-dat-chuan-nong-thon-moi-611577", "UBND Ủy ban nhân dân xã Thanh Hương tỉnh Nghệ An")</f>
        <v>UBND Ủy ban nhân dân xã Thanh Hương tỉnh Nghệ An</v>
      </c>
      <c r="C681" t="str">
        <v>https://nghean.gov.vn/kinh-te/xa-thanh-huong-huyen-thanh-chuong-don-bang-cong-nhan-dat-chuan-nong-thon-moi-611577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12681</v>
      </c>
      <c r="B682" t="str">
        <v>Công an xã Ngọc Lâm tỉnh Nghệ An</v>
      </c>
      <c r="C682" t="str">
        <v>-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12682</v>
      </c>
      <c r="B683" t="str">
        <f>HYPERLINK("https://www.nghean.gov.vn/tet-vi-nguoi-ngheo-xuan-giap-thin-2024/bi-thu-dang-uy-khoi-cac-co-quan-tinh-trao-qua-va-nha-o-cho-nguoi-ngheo-nhan-dip-tet-nguyen-dan-2-621652", "UBND Ủy ban nhân dân xã Ngọc Lâm tỉnh Nghệ An")</f>
        <v>UBND Ủy ban nhân dân xã Ngọc Lâm tỉnh Nghệ An</v>
      </c>
      <c r="C683" t="str">
        <v>https://www.nghean.gov.vn/tet-vi-nguoi-ngheo-xuan-giap-thin-2024/bi-thu-dang-uy-khoi-cac-co-quan-tinh-trao-qua-va-nha-o-cho-nguoi-ngheo-nhan-dip-tet-nguyen-dan-2-621652</v>
      </c>
      <c r="D683" t="str">
        <v>-</v>
      </c>
      <c r="E683" t="str">
        <v>-</v>
      </c>
      <c r="F683" t="str">
        <v>-</v>
      </c>
      <c r="G683" t="str">
        <v>-</v>
      </c>
    </row>
    <row r="684">
      <c r="A684">
        <v>12683</v>
      </c>
      <c r="B684" t="str">
        <f>HYPERLINK("https://www.facebook.com/p/Tu%E1%BB%95i-tr%E1%BA%BB-C%C3%B4ng-an-Th%C3%A0nh-ph%E1%BB%91-V%C4%A9nh-Y%C3%AAn-100066497717181/?locale=nl_BE", "Công an xã Thanh Lĩnh tỉnh Nghệ An")</f>
        <v>Công an xã Thanh Lĩnh tỉnh Nghệ An</v>
      </c>
      <c r="C684" t="str">
        <v>https://www.facebook.com/p/Tu%E1%BB%95i-tr%E1%BA%BB-C%C3%B4ng-an-Th%C3%A0nh-ph%E1%BB%91-V%C4%A9nh-Y%C3%AAn-100066497717181/?locale=nl_BE</v>
      </c>
      <c r="D684" t="str">
        <v>-</v>
      </c>
      <c r="E684" t="str">
        <v/>
      </c>
      <c r="F684" t="str">
        <v>-</v>
      </c>
      <c r="G684" t="str">
        <v>-</v>
      </c>
    </row>
    <row r="685">
      <c r="A685">
        <v>12684</v>
      </c>
      <c r="B685" t="str">
        <v>UBND Ủy ban nhân dân xã Thanh Lĩnh tỉnh Nghệ An</v>
      </c>
      <c r="C685" t="str">
        <v>-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12685</v>
      </c>
      <c r="B686" t="str">
        <f>HYPERLINK("https://www.facebook.com/p/C%C3%B4ng-an-x%C3%A3-%C4%90%E1%BB%93ng-V%C4%83n-T%C3%A2n-K%E1%BB%B3-Ngh%E1%BB%87-An-100064657150316/", "Công an xã Đồng Văn tỉnh Nghệ An")</f>
        <v>Công an xã Đồng Văn tỉnh Nghệ An</v>
      </c>
      <c r="C686" t="str">
        <v>https://www.facebook.com/p/C%C3%B4ng-an-x%C3%A3-%C4%90%E1%BB%93ng-V%C4%83n-T%C3%A2n-K%E1%BB%B3-Ngh%E1%BB%87-An-100064657150316/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12686</v>
      </c>
      <c r="B687" t="str">
        <f>HYPERLINK("https://dongvan.tanky.nghean.gov.vn/", "UBND Ủy ban nhân dân xã Đồng Văn tỉnh Nghệ An")</f>
        <v>UBND Ủy ban nhân dân xã Đồng Văn tỉnh Nghệ An</v>
      </c>
      <c r="C687" t="str">
        <v>https://dongvan.tanky.nghean.gov.vn/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12687</v>
      </c>
      <c r="B688" t="str">
        <f>HYPERLINK("https://www.facebook.com/p/C%C3%B4ng-an-x%C3%A3-Ng%E1%BB%8Dc-S%C6%A1n-100063204161309/", "Công an xã Ngọc Sơn tỉnh Nghệ An")</f>
        <v>Công an xã Ngọc Sơn tỉnh Nghệ An</v>
      </c>
      <c r="C688" t="str">
        <v>https://www.facebook.com/p/C%C3%B4ng-an-x%C3%A3-Ng%E1%BB%8Dc-S%C6%A1n-100063204161309/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12688</v>
      </c>
      <c r="B689" t="str">
        <f>HYPERLINK("https://doluong.nghean.gov.vn/ngoc-son/gioi-thieu-chung-xa-ngoc-son-365175", "UBND Ủy ban nhân dân xã Ngọc Sơn tỉnh Nghệ An")</f>
        <v>UBND Ủy ban nhân dân xã Ngọc Sơn tỉnh Nghệ An</v>
      </c>
      <c r="C689" t="str">
        <v>https://doluong.nghean.gov.vn/ngoc-son/gioi-thieu-chung-xa-ngoc-son-365175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12689</v>
      </c>
      <c r="B690" t="str">
        <f>HYPERLINK("https://www.facebook.com/p/Tu%E1%BB%95i-tr%E1%BA%BB-C%C3%B4ng-an-Th%C3%A0nh-ph%E1%BB%91-V%C4%A9nh-Y%C3%AAn-100066497717181/?locale=nl_BE", "Công an xã Thanh Thịnh tỉnh Nghệ An")</f>
        <v>Công an xã Thanh Thịnh tỉnh Nghệ An</v>
      </c>
      <c r="C690" t="str">
        <v>https://www.facebook.com/p/Tu%E1%BB%95i-tr%E1%BA%BB-C%C3%B4ng-an-Th%C3%A0nh-ph%E1%BB%91-V%C4%A9nh-Y%C3%AAn-100066497717181/?locale=nl_BE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12690</v>
      </c>
      <c r="B691" t="str">
        <f>HYPERLINK("https://thanhkhe.thanhchuong.nghean.gov.vn/", "UBND Ủy ban nhân dân xã Thanh Thịnh tỉnh Nghệ An")</f>
        <v>UBND Ủy ban nhân dân xã Thanh Thịnh tỉnh Nghệ An</v>
      </c>
      <c r="C691" t="str">
        <v>https://thanhkhe.thanhchuong.nghean.gov.vn/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12691</v>
      </c>
      <c r="B692" t="str">
        <f>HYPERLINK("https://www.facebook.com/tuoitreconganthuathienhue/", "Công an xã Thanh An tỉnh Nghệ An")</f>
        <v>Công an xã Thanh An tỉnh Nghệ An</v>
      </c>
      <c r="C692" t="str">
        <v>https://www.facebook.com/tuoitreconganthuathienhue/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12692</v>
      </c>
      <c r="B693" t="str">
        <f>HYPERLINK("https://www.nghean.gov.vn/uy-ban-nhan-dan-tinh", "UBND Ủy ban nhân dân xã Thanh An tỉnh Nghệ An")</f>
        <v>UBND Ủy ban nhân dân xã Thanh An tỉnh Nghệ An</v>
      </c>
      <c r="C693" t="str">
        <v>https://www.nghean.gov.vn/uy-ban-nhan-dan-tinh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12693</v>
      </c>
      <c r="B694" t="str">
        <v>Công an xã Thanh Chi tỉnh Nghệ An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12694</v>
      </c>
      <c r="B695" t="str">
        <v>UBND Ủy ban nhân dân xã Thanh Chi tỉnh Nghệ An</v>
      </c>
      <c r="C695" t="str">
        <v>-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12695</v>
      </c>
      <c r="B696" t="str">
        <f>HYPERLINK("https://www.facebook.com/p/C%C3%B4ng-an-x%C3%A3-Xu%C3%A2n-T%C6%B0%E1%BB%9Dng-100071456937319/", "Công an xã Xuân Tường tỉnh Nghệ An")</f>
        <v>Công an xã Xuân Tường tỉnh Nghệ An</v>
      </c>
      <c r="C696" t="str">
        <v>https://www.facebook.com/p/C%C3%B4ng-an-x%C3%A3-Xu%C3%A2n-T%C6%B0%E1%BB%9Dng-100071456937319/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12696</v>
      </c>
      <c r="B697" t="str">
        <f>HYPERLINK("https://www.nghean.gov.vn/kinh-te/xa-xuan-tuong-huyen-thanh-chuong-don-bang-cong-nhan-xa-dat-chuan-nong-thon-moi-565278", "UBND Ủy ban nhân dân xã Xuân Tường tỉnh Nghệ An")</f>
        <v>UBND Ủy ban nhân dân xã Xuân Tường tỉnh Nghệ An</v>
      </c>
      <c r="C697" t="str">
        <v>https://www.nghean.gov.vn/kinh-te/xa-xuan-tuong-huyen-thanh-chuong-don-bang-cong-nhan-xa-dat-chuan-nong-thon-moi-565278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12697</v>
      </c>
      <c r="B698" t="str">
        <f>HYPERLINK("https://www.facebook.com/nguyensysach/?locale=cy_GB", "Công an xã Thanh Dương tỉnh Nghệ An")</f>
        <v>Công an xã Thanh Dương tỉnh Nghệ An</v>
      </c>
      <c r="C698" t="str">
        <v>https://www.facebook.com/nguyensysach/?locale=cy_GB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12698</v>
      </c>
      <c r="B699" t="str">
        <f>HYPERLINK("http://thanhduong.thanhchuong.nghean.gov.vn/", "UBND Ủy ban nhân dân xã Thanh Dương tỉnh Nghệ An")</f>
        <v>UBND Ủy ban nhân dân xã Thanh Dương tỉnh Nghệ An</v>
      </c>
      <c r="C699" t="str">
        <v>http://thanhduong.thanhchuong.nghean.gov.vn/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12699</v>
      </c>
      <c r="B700" t="str">
        <f>HYPERLINK("https://www.facebook.com/p/C%C3%B4ng-an-x%C3%A3-Thanh-L%C6%B0%C6%A1ng-100063607404733/", "Công an xã Thanh Lương tỉnh Nghệ An")</f>
        <v>Công an xã Thanh Lương tỉnh Nghệ An</v>
      </c>
      <c r="C700" t="str">
        <v>https://www.facebook.com/p/C%C3%B4ng-an-x%C3%A3-Thanh-L%C6%B0%C6%A1ng-100063607404733/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12700</v>
      </c>
      <c r="B701" t="str">
        <f>HYPERLINK("https://thanhchuong.nghean.gov.vn/kinh-te-chinh-tri/thanh-luong-to-chuc-ky-niem-70-nam-ngay-thanh-lap-xa-13-3-2054-13-3-2024-626130", "UBND Ủy ban nhân dân xã Thanh Lương tỉnh Nghệ An")</f>
        <v>UBND Ủy ban nhân dân xã Thanh Lương tỉnh Nghệ An</v>
      </c>
      <c r="C701" t="str">
        <v>https://thanhchuong.nghean.gov.vn/kinh-te-chinh-tri/thanh-luong-to-chuc-ky-niem-70-nam-ngay-thanh-lap-xa-13-3-2054-13-3-2024-626130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12701</v>
      </c>
      <c r="B702" t="str">
        <f>HYPERLINK("https://www.facebook.com/congtythuongmaivadaututaad/", "Công an xã Thanh Khê tỉnh Nghệ An")</f>
        <v>Công an xã Thanh Khê tỉnh Nghệ An</v>
      </c>
      <c r="C702" t="str">
        <v>https://www.facebook.com/congtythuongmaivadaututaad/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12702</v>
      </c>
      <c r="B703" t="str">
        <f>HYPERLINK("https://thanhkhe.thanhchuong.nghean.gov.vn/", "UBND Ủy ban nhân dân xã Thanh Khê tỉnh Nghệ An")</f>
        <v>UBND Ủy ban nhân dân xã Thanh Khê tỉnh Nghệ An</v>
      </c>
      <c r="C703" t="str">
        <v>https://thanhkhe.thanhchuong.nghean.gov.vn/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12703</v>
      </c>
      <c r="B704" t="str">
        <f>HYPERLINK("https://www.facebook.com/people/Tr%C6%B0%E1%BB%9Dng-ti%E1%BB%83u-h%E1%BB%8Dc-V%C3%B5-Li%E1%BB%87t/100075739850990/", "Công an xã Võ Liệt tỉnh Nghệ An")</f>
        <v>Công an xã Võ Liệt tỉnh Nghệ An</v>
      </c>
      <c r="C704" t="str">
        <v>https://www.facebook.com/people/Tr%C6%B0%E1%BB%9Dng-ti%E1%BB%83u-h%E1%BB%8Dc-V%C3%B5-Li%E1%BB%87t/100075739850990/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12704</v>
      </c>
      <c r="B705" t="str">
        <f>HYPERLINK("https://thanhchuong.nghean.gov.vn/thong-bao/thong-bao-ket-luan-thanh-tra-trach-nhiem-cong-vu-tai-ubnd-xa-vo-liet-huyen-thanh-chuong-tinh-ngh-579298", "UBND Ủy ban nhân dân xã Võ Liệt tỉnh Nghệ An")</f>
        <v>UBND Ủy ban nhân dân xã Võ Liệt tỉnh Nghệ An</v>
      </c>
      <c r="C705" t="str">
        <v>https://thanhchuong.nghean.gov.vn/thong-bao/thong-bao-ket-luan-thanh-tra-trach-nhiem-cong-vu-tai-ubnd-xa-vo-liet-huyen-thanh-chuong-tinh-ngh-579298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12705</v>
      </c>
      <c r="B706" t="str">
        <v>Công an xã Thanh Long tỉnh Nghệ An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12706</v>
      </c>
      <c r="B707" t="str">
        <f>HYPERLINK("https://www.nghean.gov.vn/uy-ban-nhan-dan-tinh", "UBND Ủy ban nhân dân xã Thanh Long tỉnh Nghệ An")</f>
        <v>UBND Ủy ban nhân dân xã Thanh Long tỉnh Nghệ An</v>
      </c>
      <c r="C707" t="str">
        <v>https://www.nghean.gov.vn/uy-ban-nhan-dan-tinh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12707</v>
      </c>
      <c r="B708" t="str">
        <f>HYPERLINK("https://www.facebook.com/p/C%C3%B4ng-an-x%C3%A3-Thanh-Th%E1%BB%A7y-100063537911822/", "Công an xã Thanh Thủy tỉnh Nghệ An")</f>
        <v>Công an xã Thanh Thủy tỉnh Nghệ An</v>
      </c>
      <c r="C708" t="str">
        <v>https://www.facebook.com/p/C%C3%B4ng-an-x%C3%A3-Thanh-Th%E1%BB%A7y-100063537911822/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12708</v>
      </c>
      <c r="B709" t="str">
        <f>HYPERLINK("https://www.nghean.gov.vn/", "UBND Ủy ban nhân dân xã Thanh Thủy tỉnh Nghệ An")</f>
        <v>UBND Ủy ban nhân dân xã Thanh Thủy tỉnh Nghệ An</v>
      </c>
      <c r="C709" t="str">
        <v>https://www.nghean.gov.vn/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12709</v>
      </c>
      <c r="B710" t="str">
        <v>Công an xã Thanh Khai tỉnh Nghệ An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12710</v>
      </c>
      <c r="B711" t="str">
        <f>HYPERLINK("https://thanhlinh-thanhchuong.nghean.gov.vn/laws/subject/UBND-xa-Thanh-Linh/", "UBND Ủy ban nhân dân xã Thanh Khai tỉnh Nghệ An")</f>
        <v>UBND Ủy ban nhân dân xã Thanh Khai tỉnh Nghệ An</v>
      </c>
      <c r="C711" t="str">
        <v>https://thanhlinh-thanhchuong.nghean.gov.vn/laws/subject/UBND-xa-Thanh-Linh/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12711</v>
      </c>
      <c r="B712" t="str">
        <f>HYPERLINK("https://www.facebook.com/p/Tu%E1%BB%95i-tr%E1%BA%BB-C%C3%B4ng-an-Th%C3%A0nh-ph%E1%BB%91-V%C4%A9nh-Y%C3%AAn-100066497717181/?locale=nl_BE", "Công an xã Thanh Yên tỉnh Nghệ An")</f>
        <v>Công an xã Thanh Yên tỉnh Nghệ An</v>
      </c>
      <c r="C712" t="str">
        <v>https://www.facebook.com/p/Tu%E1%BB%95i-tr%E1%BA%BB-C%C3%B4ng-an-Th%C3%A0nh-ph%E1%BB%91-V%C4%A9nh-Y%C3%AAn-100066497717181/?locale=nl_BE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12712</v>
      </c>
      <c r="B713" t="str">
        <f>HYPERLINK("https://www.nghean.gov.vn/uy-ban-nhan-dan-tinh", "UBND Ủy ban nhân dân xã Thanh Yên tỉnh Nghệ An")</f>
        <v>UBND Ủy ban nhân dân xã Thanh Yên tỉnh Nghệ An</v>
      </c>
      <c r="C713" t="str">
        <v>https://www.nghean.gov.vn/uy-ban-nhan-dan-tinh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12713</v>
      </c>
      <c r="B714" t="str">
        <f>HYPERLINK("https://www.facebook.com/doanthanhnien.1956/", "Công an xã Thanh Hà tỉnh Nghệ An")</f>
        <v>Công an xã Thanh Hà tỉnh Nghệ An</v>
      </c>
      <c r="C714" t="str">
        <v>https://www.facebook.com/doanthanhnien.1956/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12714</v>
      </c>
      <c r="B715" t="str">
        <f>HYPERLINK("https://thanhha.thanhchuong.nghean.gov.vn/", "UBND Ủy ban nhân dân xã Thanh Hà tỉnh Nghệ An")</f>
        <v>UBND Ủy ban nhân dân xã Thanh Hà tỉnh Nghệ An</v>
      </c>
      <c r="C715" t="str">
        <v>https://thanhha.thanhchuong.nghean.gov.vn/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12715</v>
      </c>
      <c r="B716" t="str">
        <f>HYPERLINK("https://www.facebook.com/CAXTG/", "Công an xã Thanh Giang tỉnh Nghệ An")</f>
        <v>Công an xã Thanh Giang tỉnh Nghệ An</v>
      </c>
      <c r="C716" t="str">
        <v>https://www.facebook.com/CAXTG/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12716</v>
      </c>
      <c r="B717" t="str">
        <f>HYPERLINK("http://thanhgiang.thanhmien.haiduong.gov.vn/", "UBND Ủy ban nhân dân xã Thanh Giang tỉnh Nghệ An")</f>
        <v>UBND Ủy ban nhân dân xã Thanh Giang tỉnh Nghệ An</v>
      </c>
      <c r="C717" t="str">
        <v>http://thanhgiang.thanhmien.haiduong.gov.vn/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12717</v>
      </c>
      <c r="B718" t="str">
        <v>Công an xã Thanh Tùng tỉnh Nghệ An</v>
      </c>
      <c r="C718" t="str">
        <v>-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12718</v>
      </c>
      <c r="B719" t="str">
        <f>HYPERLINK("https://thanhtung.thanhchuong.nghean.gov.vn/", "UBND Ủy ban nhân dân xã Thanh Tùng tỉnh Nghệ An")</f>
        <v>UBND Ủy ban nhân dân xã Thanh Tùng tỉnh Nghệ An</v>
      </c>
      <c r="C719" t="str">
        <v>https://thanhtung.thanhchuong.nghean.gov.vn/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12719</v>
      </c>
      <c r="B720" t="str">
        <v>Công an xã Thanh Lâm tỉnh Nghệ An</v>
      </c>
      <c r="C720" t="str">
        <v>-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12720</v>
      </c>
      <c r="B721" t="str">
        <f>HYPERLINK("https://thanhlam.thanhchuong.nghean.gov.vn/", "UBND Ủy ban nhân dân xã Thanh Lâm tỉnh Nghệ An")</f>
        <v>UBND Ủy ban nhân dân xã Thanh Lâm tỉnh Nghệ An</v>
      </c>
      <c r="C721" t="str">
        <v>https://thanhlam.thanhchuong.nghean.gov.vn/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12721</v>
      </c>
      <c r="B722" t="str">
        <v>Công an xã Thanh Mai tỉnh Nghệ An</v>
      </c>
      <c r="C722" t="str">
        <v>-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12722</v>
      </c>
      <c r="B723" t="str">
        <f>HYPERLINK("https://thanhmai.thanhchuong.nghean.gov.vn/", "UBND Ủy ban nhân dân xã Thanh Mai tỉnh Nghệ An")</f>
        <v>UBND Ủy ban nhân dân xã Thanh Mai tỉnh Nghệ An</v>
      </c>
      <c r="C723" t="str">
        <v>https://thanhmai.thanhchuong.nghean.gov.vn/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12723</v>
      </c>
      <c r="B724" t="str">
        <f>HYPERLINK("https://www.facebook.com/CAQTX/", "Công an xã Thanh Xuân tỉnh Nghệ An")</f>
        <v>Công an xã Thanh Xuân tỉnh Nghệ An</v>
      </c>
      <c r="C724" t="str">
        <v>https://www.facebook.com/CAQTX/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12724</v>
      </c>
      <c r="B725" t="str">
        <f>HYPERLINK("http://thanhxuan.thanhchuong.nghean.gov.vn/", "UBND Ủy ban nhân dân xã Thanh Xuân tỉnh Nghệ An")</f>
        <v>UBND Ủy ban nhân dân xã Thanh Xuân tỉnh Nghệ An</v>
      </c>
      <c r="C725" t="str">
        <v>http://thanhxuan.thanhchuong.nghean.gov.vn/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12725</v>
      </c>
      <c r="B726" t="str">
        <f>HYPERLINK("https://www.facebook.com/CAXThanhDuc/", "Công an xã Thanh Đức tỉnh Nghệ An")</f>
        <v>Công an xã Thanh Đức tỉnh Nghệ An</v>
      </c>
      <c r="C726" t="str">
        <v>https://www.facebook.com/CAXThanhDuc/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12726</v>
      </c>
      <c r="B727" t="str">
        <f>HYPERLINK("https://www.nghean.gov.vn/uy-ban-nhan-dan-tinh", "UBND Ủy ban nhân dân xã Thanh Đức tỉnh Nghệ An")</f>
        <v>UBND Ủy ban nhân dân xã Thanh Đức tỉnh Nghệ An</v>
      </c>
      <c r="C727" t="str">
        <v>https://www.nghean.gov.vn/uy-ban-nhan-dan-tinh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12727</v>
      </c>
      <c r="B728" t="str">
        <f>HYPERLINK("https://www.facebook.com/p/C%C3%B4ng-an-th%E1%BB%8B-tr%E1%BA%A5n-Qu%C3%A1n-H%C3%A0nh-100063354121756/", "Công an thị trấn Quán Hành tỉnh Nghệ An")</f>
        <v>Công an thị trấn Quán Hành tỉnh Nghệ An</v>
      </c>
      <c r="C728" t="str">
        <v>https://www.facebook.com/p/C%C3%B4ng-an-th%E1%BB%8B-tr%E1%BA%A5n-Qu%C3%A1n-H%C3%A0nh-100063354121756/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12728</v>
      </c>
      <c r="B729" t="str">
        <f>HYPERLINK("https://nghiloc.nghean.gov.vn/ubnd-huyen", "UBND Ủy ban nhân dân thị trấn Quán Hành tỉnh Nghệ An")</f>
        <v>UBND Ủy ban nhân dân thị trấn Quán Hành tỉnh Nghệ An</v>
      </c>
      <c r="C729" t="str">
        <v>https://nghiloc.nghean.gov.vn/ubnd-huyen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12729</v>
      </c>
      <c r="B730" t="str">
        <f>HYPERLINK("https://www.facebook.com/people/C%C3%B4ng-an-x%C3%A3-Nghi-V%C4%83n/100063458887693/", "Công an xã Nghi Văn tỉnh Nghệ An")</f>
        <v>Công an xã Nghi Văn tỉnh Nghệ An</v>
      </c>
      <c r="C730" t="str">
        <v>https://www.facebook.com/people/C%C3%B4ng-an-x%C3%A3-Nghi-V%C4%83n/100063458887693/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12730</v>
      </c>
      <c r="B731" t="str">
        <f>HYPERLINK("https://www.nghean.gov.vn/kinh-te/xa-nghi-van-huyen-nghi-loc-ky-niem-70-nam-thanh-lap-va-cong-bo-xa-dat-chuan-nong-thon-moi-kieu-m-689410", "UBND Ủy ban nhân dân xã Nghi Văn tỉnh Nghệ An")</f>
        <v>UBND Ủy ban nhân dân xã Nghi Văn tỉnh Nghệ An</v>
      </c>
      <c r="C731" t="str">
        <v>https://www.nghean.gov.vn/kinh-te/xa-nghi-van-huyen-nghi-loc-ky-niem-70-nam-thanh-lap-va-cong-bo-xa-dat-chuan-nong-thon-moi-kieu-m-689410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12731</v>
      </c>
      <c r="B732" t="str">
        <v>Công an xã Nghi Yên tỉnh Nghệ An</v>
      </c>
      <c r="C732" t="str">
        <v>-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12732</v>
      </c>
      <c r="B733" t="str">
        <f>HYPERLINK("https://nghiloc.nghean.gov.vn/cac-xa-thi-tran", "UBND Ủy ban nhân dân xã Nghi Yên tỉnh Nghệ An")</f>
        <v>UBND Ủy ban nhân dân xã Nghi Yên tỉnh Nghệ An</v>
      </c>
      <c r="C733" t="str">
        <v>https://nghiloc.nghean.gov.vn/cac-xa-thi-tran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12733</v>
      </c>
      <c r="B734" t="str">
        <f>HYPERLINK("https://www.facebook.com/conganxaNghiTien/", "Công an xã Nghi Tiến tỉnh Nghệ An")</f>
        <v>Công an xã Nghi Tiến tỉnh Nghệ An</v>
      </c>
      <c r="C734" t="str">
        <v>https://www.facebook.com/conganxaNghiTien/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12734</v>
      </c>
      <c r="B735" t="str">
        <f>HYPERLINK("https://www.nghean.gov.vn/", "UBND Ủy ban nhân dân xã Nghi Tiến tỉnh Nghệ An")</f>
        <v>UBND Ủy ban nhân dân xã Nghi Tiến tỉnh Nghệ An</v>
      </c>
      <c r="C735" t="str">
        <v>https://www.nghean.gov.vn/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12735</v>
      </c>
      <c r="B736" t="str">
        <v>Công an xã Nghi Hưng tỉnh Nghệ An</v>
      </c>
      <c r="C736" t="str">
        <v>-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12736</v>
      </c>
      <c r="B737" t="str">
        <f>HYPERLINK("https://hungnghia.hungnguyen.nghean.gov.vn/", "UBND Ủy ban nhân dân xã Nghi Hưng tỉnh Nghệ An")</f>
        <v>UBND Ủy ban nhân dân xã Nghi Hưng tỉnh Nghệ An</v>
      </c>
      <c r="C737" t="str">
        <v>https://hungnghia.hungnguyen.nghean.gov.vn/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12737</v>
      </c>
      <c r="B738" t="str">
        <f>HYPERLINK("https://www.facebook.com/conganxanghidong/", "Công an xã Nghi Đồng tỉnh Nghệ An")</f>
        <v>Công an xã Nghi Đồng tỉnh Nghệ An</v>
      </c>
      <c r="C738" t="str">
        <v>https://www.facebook.com/conganxanghidong/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12738</v>
      </c>
      <c r="B739" t="str">
        <f>HYPERLINK("https://www.nghean.gov.vn/", "UBND Ủy ban nhân dân xã Nghi Đồng tỉnh Nghệ An")</f>
        <v>UBND Ủy ban nhân dân xã Nghi Đồng tỉnh Nghệ An</v>
      </c>
      <c r="C739" t="str">
        <v>https://www.nghean.gov.vn/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12739</v>
      </c>
      <c r="B740" t="str">
        <v>Công an xã Nghi Thiết tỉnh Nghệ An</v>
      </c>
      <c r="C740" t="str">
        <v>-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12740</v>
      </c>
      <c r="B741" t="str">
        <f>HYPERLINK("https://nghiloc.nghean.gov.vn/cac-xa-thi-tran", "UBND Ủy ban nhân dân xã Nghi Thiết tỉnh Nghệ An")</f>
        <v>UBND Ủy ban nhân dân xã Nghi Thiết tỉnh Nghệ An</v>
      </c>
      <c r="C741" t="str">
        <v>https://nghiloc.nghean.gov.vn/cac-xa-thi-tran</v>
      </c>
      <c r="D741" t="str">
        <v>-</v>
      </c>
      <c r="E741" t="str">
        <v>-</v>
      </c>
      <c r="F741" t="str">
        <v>-</v>
      </c>
      <c r="G741" t="str">
        <v>-</v>
      </c>
    </row>
    <row r="742">
      <c r="A742">
        <v>12741</v>
      </c>
      <c r="B742" t="str">
        <f>HYPERLINK("https://www.facebook.com/p/C%C3%B4ng-an-x%C3%A3-Nghi-L%C3%A2m-Huy%E1%BB%87n-Nghi-L%E1%BB%99c-100072454866376/", "Công an xã Nghi Lâm tỉnh Nghệ An")</f>
        <v>Công an xã Nghi Lâm tỉnh Nghệ An</v>
      </c>
      <c r="C742" t="str">
        <v>https://www.facebook.com/p/C%C3%B4ng-an-x%C3%A3-Nghi-L%C3%A2m-Huy%E1%BB%87n-Nghi-L%E1%BB%99c-100072454866376/</v>
      </c>
      <c r="D742" t="str">
        <v>-</v>
      </c>
      <c r="E742" t="str">
        <v/>
      </c>
      <c r="F742" t="str">
        <v>-</v>
      </c>
      <c r="G742" t="str">
        <v>-</v>
      </c>
    </row>
    <row r="743">
      <c r="A743">
        <v>12742</v>
      </c>
      <c r="B743" t="str">
        <f>HYPERLINK("https://nghiloc.nghean.gov.vn/cac-xa-thi-tran", "UBND Ủy ban nhân dân xã Nghi Lâm tỉnh Nghệ An")</f>
        <v>UBND Ủy ban nhân dân xã Nghi Lâm tỉnh Nghệ An</v>
      </c>
      <c r="C743" t="str">
        <v>https://nghiloc.nghean.gov.vn/cac-xa-thi-tran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12743</v>
      </c>
      <c r="B744" t="str">
        <f>HYPERLINK("https://www.facebook.com/conganxanghiquang/", "Công an xã Nghi Quang tỉnh Nghệ An")</f>
        <v>Công an xã Nghi Quang tỉnh Nghệ An</v>
      </c>
      <c r="C744" t="str">
        <v>https://www.facebook.com/conganxanghiquang/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12744</v>
      </c>
      <c r="B745" t="str">
        <f>HYPERLINK("https://nghiloc.nghean.gov.vn/cac-xa-thi-tran", "UBND Ủy ban nhân dân xã Nghi Quang tỉnh Nghệ An")</f>
        <v>UBND Ủy ban nhân dân xã Nghi Quang tỉnh Nghệ An</v>
      </c>
      <c r="C745" t="str">
        <v>https://nghiloc.nghean.gov.vn/cac-xa-thi-tran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12745</v>
      </c>
      <c r="B746" t="str">
        <f>HYPERLINK("https://www.facebook.com/caxnghikieu/", "Công an xã Nghi Kiều tỉnh Nghệ An")</f>
        <v>Công an xã Nghi Kiều tỉnh Nghệ An</v>
      </c>
      <c r="C746" t="str">
        <v>https://www.facebook.com/caxnghikieu/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12746</v>
      </c>
      <c r="B747" t="str">
        <f>HYPERLINK("https://nghikieu.nghiloc.nghean.gov.vn/", "UBND Ủy ban nhân dân xã Nghi Kiều tỉnh Nghệ An")</f>
        <v>UBND Ủy ban nhân dân xã Nghi Kiều tỉnh Nghệ An</v>
      </c>
      <c r="C747" t="str">
        <v>https://nghikieu.nghiloc.nghean.gov.vn/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12747</v>
      </c>
      <c r="B748" t="str">
        <f>HYPERLINK("https://www.facebook.com/p/C%C3%B4ng-an-x%C3%A3-Nghi-M%E1%BB%B9-C%C3%B4ng-an-huy%E1%BB%87n-Nghi-L%E1%BB%99ct%E1%BB%89nh-Ngh%E1%BB%87-An-100066832214858/", "Công an xã Nghi Mỹ tỉnh Nghệ An")</f>
        <v>Công an xã Nghi Mỹ tỉnh Nghệ An</v>
      </c>
      <c r="C748" t="str">
        <v>https://www.facebook.com/p/C%C3%B4ng-an-x%C3%A3-Nghi-M%E1%BB%B9-C%C3%B4ng-an-huy%E1%BB%87n-Nghi-L%E1%BB%99ct%E1%BB%89nh-Ngh%E1%BB%87-An-100066832214858/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12748</v>
      </c>
      <c r="B749" t="str">
        <f>HYPERLINK("https://nghimy.nghiloc.nghean.gov.vn/", "UBND Ủy ban nhân dân xã Nghi Mỹ tỉnh Nghệ An")</f>
        <v>UBND Ủy ban nhân dân xã Nghi Mỹ tỉnh Nghệ An</v>
      </c>
      <c r="C749" t="str">
        <v>https://nghimy.nghiloc.nghean.gov.vn/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12749</v>
      </c>
      <c r="B750" t="str">
        <f>HYPERLINK("https://www.facebook.com/p/C%C3%B4ng-an-x%C3%A3-Nghi-Ph%C6%B0%C6%A1ng-100087480679043/", "Công an xã Nghi Phương tỉnh Nghệ An")</f>
        <v>Công an xã Nghi Phương tỉnh Nghệ An</v>
      </c>
      <c r="C750" t="str">
        <v>https://www.facebook.com/p/C%C3%B4ng-an-x%C3%A3-Nghi-Ph%C6%B0%C6%A1ng-100087480679043/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12750</v>
      </c>
      <c r="B751" t="str">
        <f>HYPERLINK("https://nghiloc.nghean.gov.vn/", "UBND Ủy ban nhân dân xã Nghi Phương tỉnh Nghệ An")</f>
        <v>UBND Ủy ban nhân dân xã Nghi Phương tỉnh Nghệ An</v>
      </c>
      <c r="C751" t="str">
        <v>https://nghiloc.nghean.gov.vn/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12751</v>
      </c>
      <c r="B752" t="str">
        <f>HYPERLINK("https://www.facebook.com/p/C%C3%B4ng-an-x%C3%A3-Nghi-Thu%E1%BA%ADn-100068121019550/", "Công an xã Nghi Thuận tỉnh Nghệ An")</f>
        <v>Công an xã Nghi Thuận tỉnh Nghệ An</v>
      </c>
      <c r="C752" t="str">
        <v>https://www.facebook.com/p/C%C3%B4ng-an-x%C3%A3-Nghi-Thu%E1%BA%ADn-100068121019550/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12752</v>
      </c>
      <c r="B753" t="str">
        <f>HYPERLINK("https://nghiloc.nghean.gov.vn/cac-xa-thi-tran", "UBND Ủy ban nhân dân xã Nghi Thuận tỉnh Nghệ An")</f>
        <v>UBND Ủy ban nhân dân xã Nghi Thuận tỉnh Nghệ An</v>
      </c>
      <c r="C753" t="str">
        <v>https://nghiloc.nghean.gov.vn/cac-xa-thi-tran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12753</v>
      </c>
      <c r="B754" t="str">
        <f>HYPERLINK("https://www.facebook.com/DoanXaNghiLong/", "Công an xã Nghi Long tỉnh Nghệ An")</f>
        <v>Công an xã Nghi Long tỉnh Nghệ An</v>
      </c>
      <c r="C754" t="str">
        <v>https://www.facebook.com/DoanXaNghiLong/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12754</v>
      </c>
      <c r="B755" t="str">
        <f>HYPERLINK("https://nghiloc.nghean.gov.vn/cac-xa-thi-tran", "UBND Ủy ban nhân dân xã Nghi Long tỉnh Nghệ An")</f>
        <v>UBND Ủy ban nhân dân xã Nghi Long tỉnh Nghệ An</v>
      </c>
      <c r="C755" t="str">
        <v>https://nghiloc.nghean.gov.vn/cac-xa-thi-tran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12755</v>
      </c>
      <c r="B756" t="str">
        <f>HYPERLINK("https://www.facebook.com/POLICE.NXA.NLOC.NA/", "Công an xã Nghi Xá tỉnh Nghệ An")</f>
        <v>Công an xã Nghi Xá tỉnh Nghệ An</v>
      </c>
      <c r="C756" t="str">
        <v>https://www.facebook.com/POLICE.NXA.NLOC.NA/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12756</v>
      </c>
      <c r="B757" t="str">
        <f>HYPERLINK("https://nghiloc.nghean.gov.vn/", "UBND Ủy ban nhân dân xã Nghi Xá tỉnh Nghệ An")</f>
        <v>UBND Ủy ban nhân dân xã Nghi Xá tỉnh Nghệ An</v>
      </c>
      <c r="C757" t="str">
        <v>https://nghiloc.nghean.gov.vn/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12757</v>
      </c>
      <c r="B758" t="str">
        <v>Công an xã Nghi Hợp tỉnh Nghệ An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12758</v>
      </c>
      <c r="B759" t="str">
        <f>HYPERLINK("https://www.nghean.gov.vn/", "UBND Ủy ban nhân dân xã Nghi Hợp tỉnh Nghệ An")</f>
        <v>UBND Ủy ban nhân dân xã Nghi Hợp tỉnh Nghệ An</v>
      </c>
      <c r="C759" t="str">
        <v>https://www.nghean.gov.vn/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12759</v>
      </c>
      <c r="B760" t="str">
        <f>HYPERLINK("https://www.facebook.com/p/C%C3%B4ng-an-x%C3%A3-Nghi-Hoa-100070253172862/", "Công an xã Nghi Hoa tỉnh Nghệ An")</f>
        <v>Công an xã Nghi Hoa tỉnh Nghệ An</v>
      </c>
      <c r="C760" t="str">
        <v>https://www.facebook.com/p/C%C3%B4ng-an-x%C3%A3-Nghi-Hoa-100070253172862/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12760</v>
      </c>
      <c r="B761" t="str">
        <f>HYPERLINK("https://www.nghean.gov.vn/kinh-te/xa-nghi-hoa-cong-bo-xa-dat-chuan-nong-thon-moi-nang-cao-700760", "UBND Ủy ban nhân dân xã Nghi Hoa tỉnh Nghệ An")</f>
        <v>UBND Ủy ban nhân dân xã Nghi Hoa tỉnh Nghệ An</v>
      </c>
      <c r="C761" t="str">
        <v>https://www.nghean.gov.vn/kinh-te/xa-nghi-hoa-cong-bo-xa-dat-chuan-nong-thon-moi-nang-cao-700760</v>
      </c>
      <c r="D761" t="str">
        <v>-</v>
      </c>
      <c r="E761" t="str">
        <v>-</v>
      </c>
      <c r="F761" t="str">
        <v>-</v>
      </c>
      <c r="G761" t="str">
        <v>-</v>
      </c>
    </row>
    <row r="762">
      <c r="A762">
        <v>12761</v>
      </c>
      <c r="B762" t="str">
        <v>Công an xã Nghi Khánh tỉnh Nghệ An</v>
      </c>
      <c r="C762" t="str">
        <v>-</v>
      </c>
      <c r="D762" t="str">
        <v>-</v>
      </c>
      <c r="E762" t="str">
        <v/>
      </c>
      <c r="F762" t="str">
        <v>-</v>
      </c>
      <c r="G762" t="str">
        <v>-</v>
      </c>
    </row>
    <row r="763">
      <c r="A763">
        <v>12762</v>
      </c>
      <c r="B763" t="str">
        <f>HYPERLINK("https://www.nghean.gov.vn/tin-noi-bat/pho-chu-tich-thuong-truc-ubnd-tinh-le-hong-vinh-du-le-ky-niem-70-nam-thanh-lap-xa-nghi-my-va-con-689377", "UBND Ủy ban nhân dân xã Nghi Khánh tỉnh Nghệ An")</f>
        <v>UBND Ủy ban nhân dân xã Nghi Khánh tỉnh Nghệ An</v>
      </c>
      <c r="C763" t="str">
        <v>https://www.nghean.gov.vn/tin-noi-bat/pho-chu-tich-thuong-truc-ubnd-tinh-le-hong-vinh-du-le-ky-niem-70-nam-thanh-lap-xa-nghi-my-va-con-689377</v>
      </c>
      <c r="D763" t="str">
        <v>-</v>
      </c>
      <c r="E763" t="str">
        <v>-</v>
      </c>
      <c r="F763" t="str">
        <v>-</v>
      </c>
      <c r="G763" t="str">
        <v>-</v>
      </c>
    </row>
    <row r="764">
      <c r="A764">
        <v>12763</v>
      </c>
      <c r="B764" t="str">
        <v>Công an xã Nghi Thịnh tỉnh Nghệ An</v>
      </c>
      <c r="C764" t="str">
        <v>-</v>
      </c>
      <c r="D764" t="str">
        <v>-</v>
      </c>
      <c r="E764" t="str">
        <v/>
      </c>
      <c r="F764" t="str">
        <v>-</v>
      </c>
      <c r="G764" t="str">
        <v>-</v>
      </c>
    </row>
    <row r="765">
      <c r="A765">
        <v>12764</v>
      </c>
      <c r="B765" t="str">
        <f>HYPERLINK("https://www.nghean.gov.vn/kinh-te/xa-nghi-thinh-huyen-nghi-loc-don-bang-cong-nhan-xa-dat-chuan-nong-thon-moi-nang-cao-nam-2024-701791?pageindex=0", "UBND Ủy ban nhân dân xã Nghi Thịnh tỉnh Nghệ An")</f>
        <v>UBND Ủy ban nhân dân xã Nghi Thịnh tỉnh Nghệ An</v>
      </c>
      <c r="C765" t="str">
        <v>https://www.nghean.gov.vn/kinh-te/xa-nghi-thinh-huyen-nghi-loc-don-bang-cong-nhan-xa-dat-chuan-nong-thon-moi-nang-cao-nam-2024-701791?pageindex=0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12765</v>
      </c>
      <c r="B766" t="str">
        <v>Công an xã Nghi Công Bắc tỉnh Nghệ An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12766</v>
      </c>
      <c r="B767" t="str">
        <f>HYPERLINK("https://nghiloc.nghean.gov.vn/cac-xa-thi-tran", "UBND Ủy ban nhân dân xã Nghi Công Bắc tỉnh Nghệ An")</f>
        <v>UBND Ủy ban nhân dân xã Nghi Công Bắc tỉnh Nghệ An</v>
      </c>
      <c r="C767" t="str">
        <v>https://nghiloc.nghean.gov.vn/cac-xa-thi-tran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12767</v>
      </c>
      <c r="B768" t="str">
        <v>Công an xã Nghi Công Nam tỉnh Nghệ An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12768</v>
      </c>
      <c r="B769" t="str">
        <f>HYPERLINK("https://www.nghean.gov.vn/", "UBND Ủy ban nhân dân xã Nghi Công Nam tỉnh Nghệ An")</f>
        <v>UBND Ủy ban nhân dân xã Nghi Công Nam tỉnh Nghệ An</v>
      </c>
      <c r="C769" t="str">
        <v>https://www.nghean.gov.vn/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12769</v>
      </c>
      <c r="B770" t="str">
        <f>HYPERLINK("https://www.facebook.com/p/C%C3%B4ng-an-x%C3%A3-Nghi-Th%E1%BA%A1ch-100064701937679/", "Công an xã Nghi Thạch tỉnh Nghệ An")</f>
        <v>Công an xã Nghi Thạch tỉnh Nghệ An</v>
      </c>
      <c r="C770" t="str">
        <v>https://www.facebook.com/p/C%C3%B4ng-an-x%C3%A3-Nghi-Th%E1%BA%A1ch-100064701937679/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12770</v>
      </c>
      <c r="B771" t="str">
        <f>HYPERLINK("https://nghithach.nghiloc.nghean.gov.vn/to-chuc-bo-may/uy-ban-nhan-dan.html", "UBND Ủy ban nhân dân xã Nghi Thạch tỉnh Nghệ An")</f>
        <v>UBND Ủy ban nhân dân xã Nghi Thạch tỉnh Nghệ An</v>
      </c>
      <c r="C771" t="str">
        <v>https://nghithach.nghiloc.nghean.gov.vn/to-chuc-bo-may/uy-ban-nhan-dan.html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12771</v>
      </c>
      <c r="B772" t="str">
        <f>HYPERLINK("https://www.facebook.com/conganxanghitrung/", "Công an xã Nghi Trung tỉnh Nghệ An")</f>
        <v>Công an xã Nghi Trung tỉnh Nghệ An</v>
      </c>
      <c r="C772" t="str">
        <v>https://www.facebook.com/conganxanghitrung/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12772</v>
      </c>
      <c r="B773" t="str">
        <f>HYPERLINK("https://www.nghean.gov.vn/", "UBND Ủy ban nhân dân xã Nghi Trung tỉnh Nghệ An")</f>
        <v>UBND Ủy ban nhân dân xã Nghi Trung tỉnh Nghệ An</v>
      </c>
      <c r="C773" t="str">
        <v>https://www.nghean.gov.vn/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12773</v>
      </c>
      <c r="B774" t="str">
        <f>HYPERLINK("https://www.facebook.com/conganhuyennghilocnghean/?locale=vi_VN", "Công an xã Nghi Trường tỉnh Nghệ An")</f>
        <v>Công an xã Nghi Trường tỉnh Nghệ An</v>
      </c>
      <c r="C774" t="str">
        <v>https://www.facebook.com/conganhuyennghilocnghean/?locale=vi_VN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12774</v>
      </c>
      <c r="B775" t="str">
        <f>HYPERLINK("https://www.nghean.gov.vn/uy-ban-nhan-dan-tinh", "UBND Ủy ban nhân dân xã Nghi Trường tỉnh Nghệ An")</f>
        <v>UBND Ủy ban nhân dân xã Nghi Trường tỉnh Nghệ An</v>
      </c>
      <c r="C775" t="str">
        <v>https://www.nghean.gov.vn/uy-ban-nhan-dan-tinh</v>
      </c>
      <c r="D775" t="str">
        <v>-</v>
      </c>
      <c r="E775" t="str">
        <v>-</v>
      </c>
      <c r="F775" t="str">
        <v>-</v>
      </c>
      <c r="G775" t="str">
        <v>-</v>
      </c>
    </row>
    <row r="776">
      <c r="A776">
        <v>12775</v>
      </c>
      <c r="B776" t="str">
        <v>Công an xã Nghi Diên tỉnh Nghệ An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>
      <c r="A777">
        <v>12776</v>
      </c>
      <c r="B777" t="str">
        <f>HYPERLINK("https://nghiloc.nghean.gov.vn/cac-xa-thi-tran", "UBND Ủy ban nhân dân xã Nghi Diên tỉnh Nghệ An")</f>
        <v>UBND Ủy ban nhân dân xã Nghi Diên tỉnh Nghệ An</v>
      </c>
      <c r="C777" t="str">
        <v>https://nghiloc.nghean.gov.vn/cac-xa-thi-tran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12777</v>
      </c>
      <c r="B778" t="str">
        <f>HYPERLINK("https://www.facebook.com/p/C%C3%B4ng-an-x%C3%A3-Nghi-Phong-100068573334701/", "Công an xã Nghi Phong tỉnh Nghệ An")</f>
        <v>Công an xã Nghi Phong tỉnh Nghệ An</v>
      </c>
      <c r="C778" t="str">
        <v>https://www.facebook.com/p/C%C3%B4ng-an-x%C3%A3-Nghi-Phong-100068573334701/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12778</v>
      </c>
      <c r="B779" t="str">
        <f>HYPERLINK("https://www.nghean.gov.vn/uy-ban-nhan-dan-tinh", "UBND Ủy ban nhân dân xã Nghi Phong tỉnh Nghệ An")</f>
        <v>UBND Ủy ban nhân dân xã Nghi Phong tỉnh Nghệ An</v>
      </c>
      <c r="C779" t="str">
        <v>https://www.nghean.gov.vn/uy-ban-nhan-dan-tinh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12779</v>
      </c>
      <c r="B780" t="str">
        <f>HYPERLINK("https://www.facebook.com/caxnghixuan/?locale=vi_VN", "Công an xã Nghi Xuân tỉnh Nghệ An")</f>
        <v>Công an xã Nghi Xuân tỉnh Nghệ An</v>
      </c>
      <c r="C780" t="str">
        <v>https://www.facebook.com/caxnghixuan/?locale=vi_VN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12780</v>
      </c>
      <c r="B781" t="str">
        <f>HYPERLINK("https://nghixuan.nghiloc.nghean.gov.vn/", "UBND Ủy ban nhân dân xã Nghi Xuân tỉnh Nghệ An")</f>
        <v>UBND Ủy ban nhân dân xã Nghi Xuân tỉnh Nghệ An</v>
      </c>
      <c r="C781" t="str">
        <v>https://nghixuan.nghiloc.nghean.gov.vn/</v>
      </c>
      <c r="D781" t="str">
        <v>-</v>
      </c>
      <c r="E781" t="str">
        <v>-</v>
      </c>
      <c r="F781" t="str">
        <v>-</v>
      </c>
      <c r="G781" t="str">
        <v>-</v>
      </c>
    </row>
    <row r="782">
      <c r="A782">
        <v>12781</v>
      </c>
      <c r="B782" t="str">
        <f>HYPERLINK("https://www.facebook.com/ConganxaNghiVan/", "Công an xã Nghi Vạn tỉnh Nghệ An")</f>
        <v>Công an xã Nghi Vạn tỉnh Nghệ An</v>
      </c>
      <c r="C782" t="str">
        <v>https://www.facebook.com/ConganxaNghiVan/</v>
      </c>
      <c r="D782" t="str">
        <v>-</v>
      </c>
      <c r="E782" t="str">
        <v/>
      </c>
      <c r="F782" t="str">
        <v>-</v>
      </c>
      <c r="G782" t="str">
        <v>-</v>
      </c>
    </row>
    <row r="783">
      <c r="A783">
        <v>12782</v>
      </c>
      <c r="B783" t="str">
        <f>HYPERLINK("https://nghiloc.nghean.gov.vn/cac-xa-thi-tran", "UBND Ủy ban nhân dân xã Nghi Vạn tỉnh Nghệ An")</f>
        <v>UBND Ủy ban nhân dân xã Nghi Vạn tỉnh Nghệ An</v>
      </c>
      <c r="C783" t="str">
        <v>https://nghiloc.nghean.gov.vn/cac-xa-thi-tran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12783</v>
      </c>
      <c r="B784" t="str">
        <f>HYPERLINK("https://www.facebook.com/p/Tu%E1%BB%95i-tr%E1%BA%BB-C%C3%B4ng-an-huy%E1%BB%87n-Ph%C3%BAc-Th%E1%BB%8D-100066934373551/?locale=pt_PT", "Công an xã Phúc Thọ tỉnh Nghệ An")</f>
        <v>Công an xã Phúc Thọ tỉnh Nghệ An</v>
      </c>
      <c r="C784" t="str">
        <v>https://www.facebook.com/p/Tu%E1%BB%95i-tr%E1%BA%BB-C%C3%B4ng-an-huy%E1%BB%87n-Ph%C3%BAc-Th%E1%BB%8D-100066934373551/?locale=pt_PT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12784</v>
      </c>
      <c r="B785" t="str">
        <f>HYPERLINK("https://phucthanh.yenthanh.nghean.gov.vn/", "UBND Ủy ban nhân dân xã Phúc Thọ tỉnh Nghệ An")</f>
        <v>UBND Ủy ban nhân dân xã Phúc Thọ tỉnh Nghệ An</v>
      </c>
      <c r="C785" t="str">
        <v>https://phucthanh.yenthanh.nghean.gov.vn/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12785</v>
      </c>
      <c r="B786" t="str">
        <f>HYPERLINK("https://www.facebook.com/doanxanghithai/", "Công an xã Nghi Thái tỉnh Nghệ An")</f>
        <v>Công an xã Nghi Thái tỉnh Nghệ An</v>
      </c>
      <c r="C786" t="str">
        <v>https://www.facebook.com/doanxanghithai/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12786</v>
      </c>
      <c r="B787" t="str">
        <f>HYPERLINK("https://nghithai.nghiloc.nghean.gov.vn/", "UBND Ủy ban nhân dân xã Nghi Thái tỉnh Nghệ An")</f>
        <v>UBND Ủy ban nhân dân xã Nghi Thái tỉnh Nghệ An</v>
      </c>
      <c r="C787" t="str">
        <v>https://nghithai.nghiloc.nghean.gov.vn/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12787</v>
      </c>
      <c r="B788" t="str">
        <f>HYPERLINK("https://www.facebook.com/p/C%C3%B4ng-an-th%E1%BB%8B-tr%E1%BA%A5n-Nam-%C4%90%C3%A0n-100077451044059/", "Công an thị trấn Nam Đàn tỉnh Nghệ An")</f>
        <v>Công an thị trấn Nam Đàn tỉnh Nghệ An</v>
      </c>
      <c r="C788" t="str">
        <v>https://www.facebook.com/p/C%C3%B4ng-an-th%E1%BB%8B-tr%E1%BA%A5n-Nam-%C4%90%C3%A0n-100077451044059/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12788</v>
      </c>
      <c r="B789" t="str">
        <f>HYPERLINK("https://thitran.namdan.nghean.gov.vn/", "UBND Ủy ban nhân dân thị trấn Nam Đàn tỉnh Nghệ An")</f>
        <v>UBND Ủy ban nhân dân thị trấn Nam Đàn tỉnh Nghệ An</v>
      </c>
      <c r="C789" t="str">
        <v>https://thitran.namdan.nghean.gov.vn/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12789</v>
      </c>
      <c r="B790" t="str">
        <v>Công an xã Nam Hưng tỉnh Nghệ An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12790</v>
      </c>
      <c r="B791" t="str">
        <f>HYPERLINK("https://namhung.namdan.nghean.gov.vn/", "UBND Ủy ban nhân dân xã Nam Hưng tỉnh Nghệ An")</f>
        <v>UBND Ủy ban nhân dân xã Nam Hưng tỉnh Nghệ An</v>
      </c>
      <c r="C791" t="str">
        <v>https://namhung.namdan.nghean.gov.vn/</v>
      </c>
      <c r="D791" t="str">
        <v>-</v>
      </c>
      <c r="E791" t="str">
        <v>-</v>
      </c>
      <c r="F791" t="str">
        <v>-</v>
      </c>
      <c r="G791" t="str">
        <v>-</v>
      </c>
    </row>
    <row r="792">
      <c r="A792">
        <v>12791</v>
      </c>
      <c r="B792" t="str">
        <v>Công an xã Nam Nghĩa tỉnh Nghệ An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>
      <c r="A793">
        <v>12792</v>
      </c>
      <c r="B793" t="str">
        <f>HYPERLINK("https://namnghia.namdan.nghean.gov.vn/", "UBND Ủy ban nhân dân xã Nam Nghĩa tỉnh Nghệ An")</f>
        <v>UBND Ủy ban nhân dân xã Nam Nghĩa tỉnh Nghệ An</v>
      </c>
      <c r="C793" t="str">
        <v>https://namnghia.namdan.nghean.gov.vn/</v>
      </c>
      <c r="D793" t="str">
        <v>-</v>
      </c>
      <c r="E793" t="str">
        <v>-</v>
      </c>
      <c r="F793" t="str">
        <v>-</v>
      </c>
      <c r="G793" t="str">
        <v>-</v>
      </c>
    </row>
    <row r="794">
      <c r="A794">
        <v>12793</v>
      </c>
      <c r="B794" t="str">
        <f>HYPERLINK("https://www.facebook.com/congannamthanh/", "Công an xã Nam Thanh tỉnh Nghệ An")</f>
        <v>Công an xã Nam Thanh tỉnh Nghệ An</v>
      </c>
      <c r="C794" t="str">
        <v>https://www.facebook.com/congannamthanh/</v>
      </c>
      <c r="D794" t="str">
        <v>-</v>
      </c>
      <c r="E794" t="str">
        <v/>
      </c>
      <c r="F794" t="str">
        <v>-</v>
      </c>
      <c r="G794" t="str">
        <v>-</v>
      </c>
    </row>
    <row r="795">
      <c r="A795">
        <v>12794</v>
      </c>
      <c r="B795" t="str">
        <f>HYPERLINK("https://namthanh.yenthanh.nghean.gov.vn/", "UBND Ủy ban nhân dân xã Nam Thanh tỉnh Nghệ An")</f>
        <v>UBND Ủy ban nhân dân xã Nam Thanh tỉnh Nghệ An</v>
      </c>
      <c r="C795" t="str">
        <v>https://namthanh.yenthanh.nghean.gov.vn/</v>
      </c>
      <c r="D795" t="str">
        <v>-</v>
      </c>
      <c r="E795" t="str">
        <v>-</v>
      </c>
      <c r="F795" t="str">
        <v>-</v>
      </c>
      <c r="G795" t="str">
        <v>-</v>
      </c>
    </row>
    <row r="796">
      <c r="A796">
        <v>12795</v>
      </c>
      <c r="B796" t="str">
        <v>Công an xã Nam Anh tỉnh Nghệ An</v>
      </c>
      <c r="C796" t="str">
        <v>-</v>
      </c>
      <c r="D796" t="str">
        <v>-</v>
      </c>
      <c r="E796" t="str">
        <v/>
      </c>
      <c r="F796" t="str">
        <v>-</v>
      </c>
      <c r="G796" t="str">
        <v>-</v>
      </c>
    </row>
    <row r="797">
      <c r="A797">
        <v>12796</v>
      </c>
      <c r="B797" t="str">
        <f>HYPERLINK("https://namanh.namdan.nghean.gov.vn/", "UBND Ủy ban nhân dân xã Nam Anh tỉnh Nghệ An")</f>
        <v>UBND Ủy ban nhân dân xã Nam Anh tỉnh Nghệ An</v>
      </c>
      <c r="C797" t="str">
        <v>https://namanh.namdan.nghean.gov.vn/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12797</v>
      </c>
      <c r="B798" t="str">
        <v>Công an xã Nam Xuân tỉnh Nghệ An</v>
      </c>
      <c r="C798" t="str">
        <v>-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12798</v>
      </c>
      <c r="B799" t="str">
        <f>HYPERLINK("https://chicucthuyloi.nghean.gov.vn/tin-tuc-su-kien-59918/huyen-nam-dan-hoi-nghi-tiep-xuc-cu-tri-tai-xa-nam-xuan-700677", "UBND Ủy ban nhân dân xã Nam Xuân tỉnh Nghệ An")</f>
        <v>UBND Ủy ban nhân dân xã Nam Xuân tỉnh Nghệ An</v>
      </c>
      <c r="C799" t="str">
        <v>https://chicucthuyloi.nghean.gov.vn/tin-tuc-su-kien-59918/huyen-nam-dan-hoi-nghi-tiep-xuc-cu-tri-tai-xa-nam-xuan-700677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12799</v>
      </c>
      <c r="B800" t="str">
        <f>HYPERLINK("https://www.facebook.com/p/Truy%E1%BB%81n-th%C3%B4ng-Th%C3%A1i-H%C3%B2a-100057187671239/", "Công an xã Nam Thái tỉnh Nghệ An")</f>
        <v>Công an xã Nam Thái tỉnh Nghệ An</v>
      </c>
      <c r="C800" t="str">
        <v>https://www.facebook.com/p/Truy%E1%BB%81n-th%C3%B4ng-Th%C3%A1i-H%C3%B2a-100057187671239/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12800</v>
      </c>
      <c r="B801" t="str">
        <f>HYPERLINK("https://namthai.namdan.nghean.gov.vn/thong-bao-lich-lam-viec/thong-bao-uy-ban-nhan-dan-xa-nam-thai-cong-khai-so-dien-thoai-duong-day-nong-dia-chi-thu-dien-tu-571798", "UBND Ủy ban nhân dân xã Nam Thái tỉnh Nghệ An")</f>
        <v>UBND Ủy ban nhân dân xã Nam Thái tỉnh Nghệ An</v>
      </c>
      <c r="C801" t="str">
        <v>https://namthai.namdan.nghean.gov.vn/thong-bao-lich-lam-viec/thong-bao-uy-ban-nhan-dan-xa-nam-thai-cong-khai-so-dien-thoai-duong-day-nong-dia-chi-thu-dien-tu-571798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12801</v>
      </c>
      <c r="B802" t="str">
        <v>Công an xã Vân Diên tỉnh Nghệ An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12802</v>
      </c>
      <c r="B803" t="str">
        <f>HYPERLINK("https://www.nghean.gov.vn/", "UBND Ủy ban nhân dân xã Vân Diên tỉnh Nghệ An")</f>
        <v>UBND Ủy ban nhân dân xã Vân Diên tỉnh Nghệ An</v>
      </c>
      <c r="C803" t="str">
        <v>https://www.nghean.gov.vn/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12803</v>
      </c>
      <c r="B804" t="str">
        <v>Công an xã Nam Lĩnh tỉnh Nghệ An</v>
      </c>
      <c r="C804" t="str">
        <v>-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12804</v>
      </c>
      <c r="B805" t="str">
        <f>HYPERLINK("https://namdan.nghean.gov.vn/", "UBND Ủy ban nhân dân xã Nam Lĩnh tỉnh Nghệ An")</f>
        <v>UBND Ủy ban nhân dân xã Nam Lĩnh tỉnh Nghệ An</v>
      </c>
      <c r="C805" t="str">
        <v>https://namdan.nghean.gov.vn/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12805</v>
      </c>
      <c r="B806" t="str">
        <f>HYPERLINK("https://www.facebook.com/p/X%C3%A3-Nam-Giang-Nam-%C4%90%C3%A0n-Ngh%E1%BB%87-An-100070503094766/", "Công an xã Nam Giang tỉnh Nghệ An")</f>
        <v>Công an xã Nam Giang tỉnh Nghệ An</v>
      </c>
      <c r="C806" t="str">
        <v>https://www.facebook.com/p/X%C3%A3-Nam-Giang-Nam-%C4%90%C3%A0n-Ngh%E1%BB%87-An-100070503094766/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12806</v>
      </c>
      <c r="B807" t="str">
        <f>HYPERLINK("https://namgiang.namdan.nghean.gov.vn/", "UBND Ủy ban nhân dân xã Nam Giang tỉnh Nghệ An")</f>
        <v>UBND Ủy ban nhân dân xã Nam Giang tỉnh Nghệ An</v>
      </c>
      <c r="C807" t="str">
        <v>https://namgiang.namdan.nghean.gov.vn/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12807</v>
      </c>
      <c r="B808" t="str">
        <v>Công an xã Xuân Hòa tỉnh Nghệ An</v>
      </c>
      <c r="C808" t="str">
        <v>-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12808</v>
      </c>
      <c r="B809" t="str">
        <f>HYPERLINK("https://xuanhoa.namdan.nghean.gov.vn/", "UBND Ủy ban nhân dân xã Xuân Hòa tỉnh Nghệ An")</f>
        <v>UBND Ủy ban nhân dân xã Xuân Hòa tỉnh Nghệ An</v>
      </c>
      <c r="C809" t="str">
        <v>https://xuanhoa.namdan.nghean.gov.vn/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12809</v>
      </c>
      <c r="B810" t="str">
        <f>HYPERLINK("https://www.facebook.com/p/C%C3%B4ng-an-x%C3%A3-H%C3%B9ng-Ti%E1%BA%BFn-100063821294715/", "Công an xã Hùng Tiến tỉnh Nghệ An")</f>
        <v>Công an xã Hùng Tiến tỉnh Nghệ An</v>
      </c>
      <c r="C810" t="str">
        <v>https://www.facebook.com/p/C%C3%B4ng-an-x%C3%A3-H%C3%B9ng-Ti%E1%BA%BFn-100063821294715/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12810</v>
      </c>
      <c r="B811" t="str">
        <f>HYPERLINK("https://hungtien.namdan.nghean.gov.vn/", "UBND Ủy ban nhân dân xã Hùng Tiến tỉnh Nghệ An")</f>
        <v>UBND Ủy ban nhân dân xã Hùng Tiến tỉnh Nghệ An</v>
      </c>
      <c r="C811" t="str">
        <v>https://hungtien.namdan.nghean.gov.vn/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12811</v>
      </c>
      <c r="B812" t="str">
        <v>Công an xã Nam Thượng tỉnh Nghệ An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12812</v>
      </c>
      <c r="B813" t="str">
        <f>HYPERLINK("https://namdan.nghean.gov.vn/", "UBND Ủy ban nhân dân xã Nam Thượng tỉnh Nghệ An")</f>
        <v>UBND Ủy ban nhân dân xã Nam Thượng tỉnh Nghệ An</v>
      </c>
      <c r="C813" t="str">
        <v>https://namdan.nghean.gov.vn/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12813</v>
      </c>
      <c r="B814" t="str">
        <v>Công an xã Nam Tân tỉnh Nghệ An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12814</v>
      </c>
      <c r="B815" t="str">
        <f>HYPERLINK("https://namdan.nghean.gov.vn/", "UBND Ủy ban nhân dân xã Nam Tân tỉnh Nghệ An")</f>
        <v>UBND Ủy ban nhân dân xã Nam Tân tỉnh Nghệ An</v>
      </c>
      <c r="C815" t="str">
        <v>https://namdan.nghean.gov.vn/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12815</v>
      </c>
      <c r="B816" t="str">
        <f>HYPERLINK("https://www.facebook.com/caxkimlien/", "Công an xã Kim Liên tỉnh Nghệ An")</f>
        <v>Công an xã Kim Liên tỉnh Nghệ An</v>
      </c>
      <c r="C816" t="str">
        <v>https://www.facebook.com/caxkimlien/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12816</v>
      </c>
      <c r="B817" t="str">
        <f>HYPERLINK("https://kimlien.namdan.nghean.gov.vn/co-cau-to-chuc/danh-sach-can-bo-dang-uy-hdnd-ubnd-xa-kim-lien-huyen-nam-dan-562501", "UBND Ủy ban nhân dân xã Kim Liên tỉnh Nghệ An")</f>
        <v>UBND Ủy ban nhân dân xã Kim Liên tỉnh Nghệ An</v>
      </c>
      <c r="C817" t="str">
        <v>https://kimlien.namdan.nghean.gov.vn/co-cau-to-chuc/danh-sach-can-bo-dang-uy-hdnd-ubnd-xa-kim-lien-huyen-nam-dan-562501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12817</v>
      </c>
      <c r="B818" t="str">
        <v>Công an xã Nam Lộc tỉnh Nghệ An</v>
      </c>
      <c r="C818" t="str">
        <v>-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12818</v>
      </c>
      <c r="B819" t="str">
        <f>HYPERLINK("https://namdan.nghean.gov.vn/", "UBND Ủy ban nhân dân xã Nam Lộc tỉnh Nghệ An")</f>
        <v>UBND Ủy ban nhân dân xã Nam Lộc tỉnh Nghệ An</v>
      </c>
      <c r="C819" t="str">
        <v>https://namdan.nghean.gov.vn/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12819</v>
      </c>
      <c r="B820" t="str">
        <v>Công an xã Hồng Long tỉnh Nghệ An</v>
      </c>
      <c r="C820" t="str">
        <v>-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12820</v>
      </c>
      <c r="B821" t="str">
        <f>HYPERLINK("https://honglong.namdan.nghean.gov.vn/", "UBND Ủy ban nhân dân xã Hồng Long tỉnh Nghệ An")</f>
        <v>UBND Ủy ban nhân dân xã Hồng Long tỉnh Nghệ An</v>
      </c>
      <c r="C821" t="str">
        <v>https://honglong.namdan.nghean.gov.vn/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12821</v>
      </c>
      <c r="B822" t="str">
        <f>HYPERLINK("https://www.facebook.com/p/C%C3%B4ng-an-x%C3%A3-Xu%C3%A2n-Lam-huy%E1%BB%87n-H%C6%B0ng-Nguy%C3%AAn-t%E1%BB%89nh-Ngh%E1%BB%87-An-100063560883152/", "Công an xã Xuân Lâm tỉnh Nghệ An")</f>
        <v>Công an xã Xuân Lâm tỉnh Nghệ An</v>
      </c>
      <c r="C822" t="str">
        <v>https://www.facebook.com/p/C%C3%B4ng-an-x%C3%A3-Xu%C3%A2n-Lam-huy%E1%BB%87n-H%C6%B0ng-Nguy%C3%AAn-t%E1%BB%89nh-Ngh%E1%BB%87-An-100063560883152/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12822</v>
      </c>
      <c r="B823" t="str">
        <f>HYPERLINK("https://xuanlam.hungnguyen.nghean.gov.vn/", "UBND Ủy ban nhân dân xã Xuân Lâm tỉnh Nghệ An")</f>
        <v>UBND Ủy ban nhân dân xã Xuân Lâm tỉnh Nghệ An</v>
      </c>
      <c r="C823" t="str">
        <v>https://xuanlam.hungnguyen.nghean.gov.vn/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12823</v>
      </c>
      <c r="B824" t="str">
        <v>Công an xã Nam Cát tỉnh Nghệ An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12824</v>
      </c>
      <c r="B825" t="str">
        <f>HYPERLINK("https://namcat.namdan.nghean.gov.vn/", "UBND Ủy ban nhân dân xã Nam Cát tỉnh Nghệ An")</f>
        <v>UBND Ủy ban nhân dân xã Nam Cát tỉnh Nghệ An</v>
      </c>
      <c r="C825" t="str">
        <v>https://namcat.namdan.nghean.gov.vn/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12825</v>
      </c>
      <c r="B826" t="str">
        <f>HYPERLINK("https://www.facebook.com/p/C%C3%B4ng-an-x%C3%A3-Kh%C3%A1nh-S%C6%A1n-100063743155941/", "Công an xã Khánh Sơn tỉnh Nghệ An")</f>
        <v>Công an xã Khánh Sơn tỉnh Nghệ An</v>
      </c>
      <c r="C826" t="str">
        <v>https://www.facebook.com/p/C%C3%B4ng-an-x%C3%A3-Kh%C3%A1nh-S%C6%A1n-100063743155941/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12826</v>
      </c>
      <c r="B827" t="str">
        <f>HYPERLINK("https://khanhson.namdan.nghean.gov.vn/", "UBND Ủy ban nhân dân xã Khánh Sơn tỉnh Nghệ An")</f>
        <v>UBND Ủy ban nhân dân xã Khánh Sơn tỉnh Nghệ An</v>
      </c>
      <c r="C827" t="str">
        <v>https://khanhson.namdan.nghean.gov.vn/</v>
      </c>
      <c r="D827" t="str">
        <v>-</v>
      </c>
      <c r="E827" t="str">
        <v>-</v>
      </c>
      <c r="F827" t="str">
        <v>-</v>
      </c>
      <c r="G827" t="str">
        <v>-</v>
      </c>
    </row>
    <row r="828">
      <c r="A828">
        <v>12827</v>
      </c>
      <c r="B828" t="str">
        <f>HYPERLINK("https://www.facebook.com/p/C%C3%B4ng-an-x%C3%A3-Trung-Ph%C3%BAc-C%C6%B0%E1%BB%9Dng-Nam-%C4%90%C3%A0n-Ngh%E1%BB%87-An-100057475118725/", "Công an xã Nam Phúc tỉnh Nghệ An")</f>
        <v>Công an xã Nam Phúc tỉnh Nghệ An</v>
      </c>
      <c r="C828" t="str">
        <v>https://www.facebook.com/p/C%C3%B4ng-an-x%C3%A3-Trung-Ph%C3%BAc-C%C6%B0%E1%BB%9Dng-Nam-%C4%90%C3%A0n-Ngh%E1%BB%87-An-100057475118725/</v>
      </c>
      <c r="D828" t="str">
        <v>-</v>
      </c>
      <c r="E828" t="str">
        <v/>
      </c>
      <c r="F828" t="str">
        <v>-</v>
      </c>
      <c r="G828" t="str">
        <v>-</v>
      </c>
    </row>
    <row r="829">
      <c r="A829">
        <v>12828</v>
      </c>
      <c r="B829" t="str">
        <f>HYPERLINK("https://trungphuccuong.namdan.nghean.gov.vn/thong-bao-lich-lam-viec/thong-bao-thuc-hien-quyet-dinh-cua-ubnd-tinh-nghe-an-thiet-lap-khu-vuc-cach-ly-xa-hoi-phong-chon-562225", "UBND Ủy ban nhân dân xã Nam Phúc tỉnh Nghệ An")</f>
        <v>UBND Ủy ban nhân dân xã Nam Phúc tỉnh Nghệ An</v>
      </c>
      <c r="C829" t="str">
        <v>https://trungphuccuong.namdan.nghean.gov.vn/thong-bao-lich-lam-viec/thong-bao-thuc-hien-quyet-dinh-cua-ubnd-tinh-nghe-an-thiet-lap-khu-vuc-cach-ly-xa-hoi-phong-chon-562225</v>
      </c>
      <c r="D829" t="str">
        <v>-</v>
      </c>
      <c r="E829" t="str">
        <v>-</v>
      </c>
      <c r="F829" t="str">
        <v>-</v>
      </c>
      <c r="G829" t="str">
        <v>-</v>
      </c>
    </row>
    <row r="830">
      <c r="A830">
        <v>12829</v>
      </c>
      <c r="B830" t="str">
        <f>HYPERLINK("https://www.facebook.com/p/C%C3%B4ng-an-x%C3%A3-Trung-Ph%C3%BAc-C%C6%B0%E1%BB%9Dng-Nam-%C4%90%C3%A0n-Ngh%E1%BB%87-An-100057475118725/", "Công an xã Nam Cường tỉnh Nghệ An")</f>
        <v>Công an xã Nam Cường tỉnh Nghệ An</v>
      </c>
      <c r="C830" t="str">
        <v>https://www.facebook.com/p/C%C3%B4ng-an-x%C3%A3-Trung-Ph%C3%BAc-C%C6%B0%E1%BB%9Dng-Nam-%C4%90%C3%A0n-Ngh%E1%BB%87-An-100057475118725/</v>
      </c>
      <c r="D830" t="str">
        <v>-</v>
      </c>
      <c r="E830" t="str">
        <v/>
      </c>
      <c r="F830" t="str">
        <v>-</v>
      </c>
      <c r="G830" t="str">
        <v>-</v>
      </c>
    </row>
    <row r="831">
      <c r="A831">
        <v>12830</v>
      </c>
      <c r="B831" t="str">
        <f>HYPERLINK("https://trungphuccuong.namdan.nghean.gov.vn/thong-bao-lich-lam-viec/thong-bao-thuc-hien-quyet-dinh-cua-ubnd-tinh-nghe-an-thiet-lap-khu-vuc-cach-ly-xa-hoi-phong-chon-562225", "UBND Ủy ban nhân dân xã Nam Cường tỉnh Nghệ An")</f>
        <v>UBND Ủy ban nhân dân xã Nam Cường tỉnh Nghệ An</v>
      </c>
      <c r="C831" t="str">
        <v>https://trungphuccuong.namdan.nghean.gov.vn/thong-bao-lich-lam-viec/thong-bao-thuc-hien-quyet-dinh-cua-ubnd-tinh-nghe-an-thiet-lap-khu-vuc-cach-ly-xa-hoi-phong-chon-562225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12831</v>
      </c>
      <c r="B832" t="str">
        <f>HYPERLINK("https://www.facebook.com/p/C%C3%B4ng-an-x%C3%A3-Trung-Ph%C3%BAc-C%C6%B0%E1%BB%9Dng-Nam-%C4%90%C3%A0n-Ngh%E1%BB%87-An-100057475118725/", "Công an xã Nam Trung tỉnh Nghệ An")</f>
        <v>Công an xã Nam Trung tỉnh Nghệ An</v>
      </c>
      <c r="C832" t="str">
        <v>https://www.facebook.com/p/C%C3%B4ng-an-x%C3%A3-Trung-Ph%C3%BAc-C%C6%B0%E1%BB%9Dng-Nam-%C4%90%C3%A0n-Ngh%E1%BB%87-An-100057475118725/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12832</v>
      </c>
      <c r="B833" t="str">
        <f>HYPERLINK("https://www.nghean.gov.vn/uy-ban-nhan-dan-tinh", "UBND Ủy ban nhân dân xã Nam Trung tỉnh Nghệ An")</f>
        <v>UBND Ủy ban nhân dân xã Nam Trung tỉnh Nghệ An</v>
      </c>
      <c r="C833" t="str">
        <v>https://www.nghean.gov.vn/uy-ban-nhan-dan-tinh</v>
      </c>
      <c r="D833" t="str">
        <v>-</v>
      </c>
      <c r="E833" t="str">
        <v>-</v>
      </c>
      <c r="F833" t="str">
        <v>-</v>
      </c>
      <c r="G833" t="str">
        <v>-</v>
      </c>
    </row>
    <row r="834">
      <c r="A834">
        <v>12833</v>
      </c>
      <c r="B834" t="str">
        <v>Công an xã Nam Kim tỉnh Nghệ An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>
      <c r="A835">
        <v>12834</v>
      </c>
      <c r="B835" t="str">
        <f>HYPERLINK("https://namkim.namdan.nghean.gov.vn/", "UBND Ủy ban nhân dân xã Nam Kim tỉnh Nghệ An")</f>
        <v>UBND Ủy ban nhân dân xã Nam Kim tỉnh Nghệ An</v>
      </c>
      <c r="C835" t="str">
        <v>https://namkim.namdan.nghean.gov.vn/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12835</v>
      </c>
      <c r="B836" t="str">
        <f>HYPERLINK("https://www.facebook.com/cahungnguyennghean/", "Công an thị trấn Hưng Nguyên tỉnh Nghệ An")</f>
        <v>Công an thị trấn Hưng Nguyên tỉnh Nghệ An</v>
      </c>
      <c r="C836" t="str">
        <v>https://www.facebook.com/cahungnguyennghean/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12836</v>
      </c>
      <c r="B837" t="str">
        <f>HYPERLINK("https://thitranhungnguyen.hungnguyen.nghean.gov.vn/", "UBND Ủy ban nhân dân thị trấn Hưng Nguyên tỉnh Nghệ An")</f>
        <v>UBND Ủy ban nhân dân thị trấn Hưng Nguyên tỉnh Nghệ An</v>
      </c>
      <c r="C837" t="str">
        <v>https://thitranhungnguyen.hungnguyen.nghean.gov.vn/</v>
      </c>
      <c r="D837" t="str">
        <v>-</v>
      </c>
      <c r="E837" t="str">
        <v>-</v>
      </c>
      <c r="F837" t="str">
        <v>-</v>
      </c>
      <c r="G837" t="str">
        <v>-</v>
      </c>
    </row>
    <row r="838">
      <c r="A838">
        <v>12837</v>
      </c>
      <c r="B838" t="str">
        <f>HYPERLINK("https://www.facebook.com/CAHungTrung/", "Công an xã Hưng Trung tỉnh Nghệ An")</f>
        <v>Công an xã Hưng Trung tỉnh Nghệ An</v>
      </c>
      <c r="C838" t="str">
        <v>https://www.facebook.com/CAHungTrung/</v>
      </c>
      <c r="D838" t="str">
        <v>-</v>
      </c>
      <c r="E838" t="str">
        <v/>
      </c>
      <c r="F838" t="str">
        <v>-</v>
      </c>
      <c r="G838" t="str">
        <v>-</v>
      </c>
    </row>
    <row r="839">
      <c r="A839">
        <v>12838</v>
      </c>
      <c r="B839" t="str">
        <f>HYPERLINK("https://hungtrung.hungnguyen.nghean.gov.vn/", "UBND Ủy ban nhân dân xã Hưng Trung tỉnh Nghệ An")</f>
        <v>UBND Ủy ban nhân dân xã Hưng Trung tỉnh Nghệ An</v>
      </c>
      <c r="C839" t="str">
        <v>https://hungtrung.hungnguyen.nghean.gov.vn/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12839</v>
      </c>
      <c r="B840" t="str">
        <v>Công an xã Hưng Yên tỉnh Nghệ An</v>
      </c>
      <c r="C840" t="str">
        <v>-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12840</v>
      </c>
      <c r="B841" t="str">
        <f>HYPERLINK("https://hungyennam.hungnguyen.nghean.gov.vn/", "UBND Ủy ban nhân dân xã Hưng Yên tỉnh Nghệ An")</f>
        <v>UBND Ủy ban nhân dân xã Hưng Yên tỉnh Nghệ An</v>
      </c>
      <c r="C841" t="str">
        <v>https://hungyennam.hungnguyen.nghean.gov.vn/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12841</v>
      </c>
      <c r="B842" t="str">
        <v>Công an xã Hưng Yên Bắc tỉnh Nghệ An</v>
      </c>
      <c r="C842" t="str">
        <v>-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12842</v>
      </c>
      <c r="B843" t="str">
        <f>HYPERLINK("https://hungyenbac.hungnguyen.nghean.gov.vn/", "UBND Ủy ban nhân dân xã Hưng Yên Bắc tỉnh Nghệ An")</f>
        <v>UBND Ủy ban nhân dân xã Hưng Yên Bắc tỉnh Nghệ An</v>
      </c>
      <c r="C843" t="str">
        <v>https://hungyenbac.hungnguyen.nghean.gov.vn/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12843</v>
      </c>
      <c r="B844" t="str">
        <f>HYPERLINK("https://www.facebook.com/p/C%C3%B4ng-an-x%C3%A3-H%C6%B0ng-T%C3%A2y-huy%E1%BB%87n-H%C6%B0ng-Nguy%C3%AAn-t%E1%BB%89nh-Ngh%E1%BB%87-An-100064085952875/", "Công an xã Hưng Tây tỉnh Nghệ An")</f>
        <v>Công an xã Hưng Tây tỉnh Nghệ An</v>
      </c>
      <c r="C844" t="str">
        <v>https://www.facebook.com/p/C%C3%B4ng-an-x%C3%A3-H%C6%B0ng-T%C3%A2y-huy%E1%BB%87n-H%C6%B0ng-Nguy%C3%AAn-t%E1%BB%89nh-Ngh%E1%BB%87-An-100064085952875/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12844</v>
      </c>
      <c r="B845" t="str">
        <f>HYPERLINK("https://hungtay.hungnguyen.nghean.gov.vn/", "UBND Ủy ban nhân dân xã Hưng Tây tỉnh Nghệ An")</f>
        <v>UBND Ủy ban nhân dân xã Hưng Tây tỉnh Nghệ An</v>
      </c>
      <c r="C845" t="str">
        <v>https://hungtay.hungnguyen.nghean.gov.vn/</v>
      </c>
      <c r="D845" t="str">
        <v>-</v>
      </c>
      <c r="E845" t="str">
        <v>-</v>
      </c>
      <c r="F845" t="str">
        <v>-</v>
      </c>
      <c r="G845" t="str">
        <v>-</v>
      </c>
    </row>
    <row r="846">
      <c r="A846">
        <v>12845</v>
      </c>
      <c r="B846" t="str">
        <v>Công an xã Hưng Đạo tỉnh Nghệ An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>
      <c r="A847">
        <v>12846</v>
      </c>
      <c r="B847" t="str">
        <f>HYPERLINK("https://hungdao.hungnguyen.nghean.gov.vn/", "UBND Ủy ban nhân dân xã Hưng Đạo tỉnh Nghệ An")</f>
        <v>UBND Ủy ban nhân dân xã Hưng Đạo tỉnh Nghệ An</v>
      </c>
      <c r="C847" t="str">
        <v>https://hungdao.hungnguyen.nghean.gov.vn/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12847</v>
      </c>
      <c r="B848" t="str">
        <f>HYPERLINK("https://www.facebook.com/ConganxaHungMy/", "Công an xã Hưng Mỹ tỉnh Nghệ An")</f>
        <v>Công an xã Hưng Mỹ tỉnh Nghệ An</v>
      </c>
      <c r="C848" t="str">
        <v>https://www.facebook.com/ConganxaHungMy/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12848</v>
      </c>
      <c r="B849" t="str">
        <f>HYPERLINK("https://hungmy.hungnguyen.nghean.gov.vn/", "UBND Ủy ban nhân dân xã Hưng Mỹ tỉnh Nghệ An")</f>
        <v>UBND Ủy ban nhân dân xã Hưng Mỹ tỉnh Nghệ An</v>
      </c>
      <c r="C849" t="str">
        <v>https://hungmy.hungnguyen.nghean.gov.vn/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12849</v>
      </c>
      <c r="B850" t="str">
        <f>HYPERLINK("https://www.facebook.com/ConganxaHungThinh/", "Công an xã Hưng Thịnh tỉnh Nghệ An")</f>
        <v>Công an xã Hưng Thịnh tỉnh Nghệ An</v>
      </c>
      <c r="C850" t="str">
        <v>https://www.facebook.com/ConganxaHungThinh/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12850</v>
      </c>
      <c r="B851" t="str">
        <f>HYPERLINK("https://hungthinh.hungnguyen.nghean.gov.vn/tin-tuc-su-kien", "UBND Ủy ban nhân dân xã Hưng Thịnh tỉnh Nghệ An")</f>
        <v>UBND Ủy ban nhân dân xã Hưng Thịnh tỉnh Nghệ An</v>
      </c>
      <c r="C851" t="str">
        <v>https://hungthinh.hungnguyen.nghean.gov.vn/tin-tuc-su-kien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12851</v>
      </c>
      <c r="B852" t="str">
        <v>Công an xã Hưng Lĩnh tỉnh Nghệ An</v>
      </c>
      <c r="C852" t="str">
        <v>-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12852</v>
      </c>
      <c r="B853" t="str">
        <f>HYPERLINK("https://hunglinh.hungnguyen.nghean.gov.vn/", "UBND Ủy ban nhân dân xã Hưng Lĩnh tỉnh Nghệ An")</f>
        <v>UBND Ủy ban nhân dân xã Hưng Lĩnh tỉnh Nghệ An</v>
      </c>
      <c r="C853" t="str">
        <v>https://hunglinh.hungnguyen.nghean.gov.vn/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12853</v>
      </c>
      <c r="B854" t="str">
        <v>Công an xã Hưng Thông tỉnh Nghệ An</v>
      </c>
      <c r="C854" t="str">
        <v>-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12854</v>
      </c>
      <c r="B855" t="str">
        <f>HYPERLINK("https://hungthong.hungnguyen.nghean.gov.vn/", "UBND Ủy ban nhân dân xã Hưng Thông tỉnh Nghệ An")</f>
        <v>UBND Ủy ban nhân dân xã Hưng Thông tỉnh Nghệ An</v>
      </c>
      <c r="C855" t="str">
        <v>https://hungthong.hungnguyen.nghean.gov.vn/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12855</v>
      </c>
      <c r="B856" t="str">
        <v>Công an xã Hưng Tân tỉnh Nghệ An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12856</v>
      </c>
      <c r="B857" t="str">
        <f>HYPERLINK("https://hungtan.hungnguyen.nghean.gov.vn/", "UBND Ủy ban nhân dân xã Hưng Tân tỉnh Nghệ An")</f>
        <v>UBND Ủy ban nhân dân xã Hưng Tân tỉnh Nghệ An</v>
      </c>
      <c r="C857" t="str">
        <v>https://hungtan.hungnguyen.nghean.gov.vn/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12857</v>
      </c>
      <c r="B858" t="str">
        <f>HYPERLINK("https://www.facebook.com/CAXHUNGLOI.HUNGNGUYEN.NGHEAN/", "Công an xã Hưng Lợi tỉnh Nghệ An")</f>
        <v>Công an xã Hưng Lợi tỉnh Nghệ An</v>
      </c>
      <c r="C858" t="str">
        <v>https://www.facebook.com/CAXHUNGLOI.HUNGNGUYEN.NGHEAN/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12858</v>
      </c>
      <c r="B859" t="str">
        <f>HYPERLINK("https://hungloi.hungnguyen.nghean.gov.vn/", "UBND Ủy ban nhân dân xã Hưng Lợi tỉnh Nghệ An")</f>
        <v>UBND Ủy ban nhân dân xã Hưng Lợi tỉnh Nghệ An</v>
      </c>
      <c r="C859" t="str">
        <v>https://hungloi.hungnguyen.nghean.gov.vn/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12859</v>
      </c>
      <c r="B860" t="str">
        <v>Công an xã Hưng Thắng tỉnh Nghệ An</v>
      </c>
      <c r="C860" t="str">
        <v>-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12860</v>
      </c>
      <c r="B861" t="str">
        <f>HYPERLINK("https://hungnghia.hungnguyen.nghean.gov.vn/", "UBND Ủy ban nhân dân xã Hưng Thắng tỉnh Nghệ An")</f>
        <v>UBND Ủy ban nhân dân xã Hưng Thắng tỉnh Nghệ An</v>
      </c>
      <c r="C861" t="str">
        <v>https://hungnghia.hungnguyen.nghean.gov.vn/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12861</v>
      </c>
      <c r="B862" t="str">
        <v>Công an xã Hưng Phúc tỉnh Nghệ An</v>
      </c>
      <c r="C862" t="str">
        <v>-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12862</v>
      </c>
      <c r="B863" t="str">
        <f>HYPERLINK("https://hungphuc.hungnguyen.nghean.gov.vn/", "UBND Ủy ban nhân dân xã Hưng Phúc tỉnh Nghệ An")</f>
        <v>UBND Ủy ban nhân dân xã Hưng Phúc tỉnh Nghệ An</v>
      </c>
      <c r="C863" t="str">
        <v>https://hungphuc.hungnguyen.nghean.gov.vn/</v>
      </c>
      <c r="D863" t="str">
        <v>-</v>
      </c>
      <c r="E863" t="str">
        <v>-</v>
      </c>
      <c r="F863" t="str">
        <v>-</v>
      </c>
      <c r="G863" t="str">
        <v>-</v>
      </c>
    </row>
    <row r="864">
      <c r="A864">
        <v>12863</v>
      </c>
      <c r="B864" t="str">
        <v>Công an xã Hưng Long tỉnh Nghệ An</v>
      </c>
      <c r="C864" t="str">
        <v>-</v>
      </c>
      <c r="D864" t="str">
        <v>-</v>
      </c>
      <c r="E864" t="str">
        <v/>
      </c>
      <c r="F864" t="str">
        <v>-</v>
      </c>
      <c r="G864" t="str">
        <v>-</v>
      </c>
    </row>
    <row r="865">
      <c r="A865">
        <v>12864</v>
      </c>
      <c r="B865" t="str">
        <f>HYPERLINK("https://hungtay.hungnguyen.nghean.gov.vn/", "UBND Ủy ban nhân dân xã Hưng Long tỉnh Nghệ An")</f>
        <v>UBND Ủy ban nhân dân xã Hưng Long tỉnh Nghệ An</v>
      </c>
      <c r="C865" t="str">
        <v>https://hungtay.hungnguyen.nghean.gov.vn/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12865</v>
      </c>
      <c r="B866" t="str">
        <v>Công an xã Hưng Tiến tỉnh Nghệ An</v>
      </c>
      <c r="C866" t="str">
        <v>-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12866</v>
      </c>
      <c r="B867" t="str">
        <f>HYPERLINK("https://hungtien.namdan.nghean.gov.vn/", "UBND Ủy ban nhân dân xã Hưng Tiến tỉnh Nghệ An")</f>
        <v>UBND Ủy ban nhân dân xã Hưng Tiến tỉnh Nghệ An</v>
      </c>
      <c r="C867" t="str">
        <v>https://hungtien.namdan.nghean.gov.vn/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12867</v>
      </c>
      <c r="B868" t="str">
        <f>HYPERLINK("https://www.facebook.com/2030522043900428", "Công an xã Hưng Xá tỉnh Nghệ An")</f>
        <v>Công an xã Hưng Xá tỉnh Nghệ An</v>
      </c>
      <c r="C868" t="str">
        <v>https://www.facebook.com/2030522043900428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12868</v>
      </c>
      <c r="B869" t="str">
        <f>HYPERLINK("https://hungtay.hungnguyen.nghean.gov.vn/", "UBND Ủy ban nhân dân xã Hưng Xá tỉnh Nghệ An")</f>
        <v>UBND Ủy ban nhân dân xã Hưng Xá tỉnh Nghệ An</v>
      </c>
      <c r="C869" t="str">
        <v>https://hungtay.hungnguyen.nghean.gov.vn/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12869</v>
      </c>
      <c r="B870" t="str">
        <f>HYPERLINK("https://www.facebook.com/2030522043900428", "Công an xã Hưng Châu tỉnh Nghệ An")</f>
        <v>Công an xã Hưng Châu tỉnh Nghệ An</v>
      </c>
      <c r="C870" t="str">
        <v>https://www.facebook.com/2030522043900428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12870</v>
      </c>
      <c r="B871" t="str">
        <f>HYPERLINK("https://chaunhan.hungnguyen.nghean.gov.vn/", "UBND Ủy ban nhân dân xã Hưng Châu tỉnh Nghệ An")</f>
        <v>UBND Ủy ban nhân dân xã Hưng Châu tỉnh Nghệ An</v>
      </c>
      <c r="C871" t="str">
        <v>https://chaunhan.hungnguyen.nghean.gov.vn/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12871</v>
      </c>
      <c r="B872" t="str">
        <v>Công an xã Hưng Xuân tỉnh Nghệ An</v>
      </c>
      <c r="C872" t="str">
        <v>-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12872</v>
      </c>
      <c r="B873" t="str">
        <f>HYPERLINK("https://xuanlam.hungnguyen.nghean.gov.vn/", "UBND Ủy ban nhân dân xã Hưng Xuân tỉnh Nghệ An")</f>
        <v>UBND Ủy ban nhân dân xã Hưng Xuân tỉnh Nghệ An</v>
      </c>
      <c r="C873" t="str">
        <v>https://xuanlam.hungnguyen.nghean.gov.vn/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12873</v>
      </c>
      <c r="B874" t="str">
        <v>Công an xã Hưng Nhân tỉnh Nghệ An</v>
      </c>
      <c r="C874" t="str">
        <v>-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12874</v>
      </c>
      <c r="B875" t="str">
        <f>HYPERLINK("https://hungnghia.hungnguyen.nghean.gov.vn/", "UBND Ủy ban nhân dân xã Hưng Nhân tỉnh Nghệ An")</f>
        <v>UBND Ủy ban nhân dân xã Hưng Nhân tỉnh Nghệ An</v>
      </c>
      <c r="C875" t="str">
        <v>https://hungnghia.hungnguyen.nghean.gov.vn/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12875</v>
      </c>
      <c r="B876" t="str">
        <v>Công an xã Hưng Phú tỉnh Nghệ An</v>
      </c>
      <c r="C876" t="str">
        <v>-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12876</v>
      </c>
      <c r="B877" t="str">
        <f>HYPERLINK("https://hungtay.hungnguyen.nghean.gov.vn/", "UBND Ủy ban nhân dân xã Hưng Phú tỉnh Nghệ An")</f>
        <v>UBND Ủy ban nhân dân xã Hưng Phú tỉnh Nghệ An</v>
      </c>
      <c r="C877" t="str">
        <v>https://hungtay.hungnguyen.nghean.gov.vn/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12877</v>
      </c>
      <c r="B878" t="str">
        <f>HYPERLINK("https://www.facebook.com/p/C%C3%B4ng-an-x%C3%A3-H%C6%B0ng-Kh%C3%A1nh-Trung-A-100070163977598/", "Công an xã Hưng Khánh tỉnh Nghệ An")</f>
        <v>Công an xã Hưng Khánh tỉnh Nghệ An</v>
      </c>
      <c r="C878" t="str">
        <v>https://www.facebook.com/p/C%C3%B4ng-an-x%C3%A3-H%C6%B0ng-Kh%C3%A1nh-Trung-A-100070163977598/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12878</v>
      </c>
      <c r="B879" t="str">
        <f>HYPERLINK("https://chaunhan.hungnguyen.nghean.gov.vn/", "UBND Ủy ban nhân dân xã Hưng Khánh tỉnh Nghệ An")</f>
        <v>UBND Ủy ban nhân dân xã Hưng Khánh tỉnh Nghệ An</v>
      </c>
      <c r="C879" t="str">
        <v>https://chaunhan.hungnguyen.nghean.gov.vn/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12879</v>
      </c>
      <c r="B880" t="str">
        <v>Công an xã Hưng Lam tỉnh Nghệ An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12880</v>
      </c>
      <c r="B881" t="str">
        <f>HYPERLINK("https://xuanlam.hungnguyen.nghean.gov.vn/", "UBND Ủy ban nhân dân xã Hưng Lam tỉnh Nghệ An")</f>
        <v>UBND Ủy ban nhân dân xã Hưng Lam tỉnh Nghệ An</v>
      </c>
      <c r="C881" t="str">
        <v>https://xuanlam.hungnguyen.nghean.gov.vn/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12881</v>
      </c>
      <c r="B882" t="str">
        <v>Công an xã Quỳnh Vinh tỉnh Nghệ An</v>
      </c>
      <c r="C882" t="str">
        <v>-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12882</v>
      </c>
      <c r="B883" t="str">
        <f>HYPERLINK("https://hoangmai.nghean.gov.vn/cac-xa-phuong/thong-tin-ve-xa-quynh-vinh-thi-xa-hoang-mai-486726", "UBND Ủy ban nhân dân xã Quỳnh Vinh tỉnh Nghệ An")</f>
        <v>UBND Ủy ban nhân dân xã Quỳnh Vinh tỉnh Nghệ An</v>
      </c>
      <c r="C883" t="str">
        <v>https://hoangmai.nghean.gov.vn/cac-xa-phuong/thong-tin-ve-xa-quynh-vinh-thi-xa-hoang-mai-486726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12883</v>
      </c>
      <c r="B884" t="str">
        <f>HYPERLINK("https://www.facebook.com/caxql/", "Công an xã Quỳnh Lộc tỉnh Nghệ An")</f>
        <v>Công an xã Quỳnh Lộc tỉnh Nghệ An</v>
      </c>
      <c r="C884" t="str">
        <v>https://www.facebook.com/caxql/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12884</v>
      </c>
      <c r="B885" t="str">
        <f>HYPERLINK("https://hoangmai.nghean.gov.vn/cac-xa-phuong/thong-tin-ve-xa-quynh-loc-486725", "UBND Ủy ban nhân dân xã Quỳnh Lộc tỉnh Nghệ An")</f>
        <v>UBND Ủy ban nhân dân xã Quỳnh Lộc tỉnh Nghệ An</v>
      </c>
      <c r="C885" t="str">
        <v>https://hoangmai.nghean.gov.vn/cac-xa-phuong/thong-tin-ve-xa-quynh-loc-486725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12885</v>
      </c>
      <c r="B886" t="str">
        <f>HYPERLINK("https://www.facebook.com/p/C%C3%B4ng-an-ph%C6%B0%E1%BB%9Dng-Qu%E1%BB%B3nh-Thi%E1%BB%87n-100068626257264/", "Công an phường Quỳnh Thiện tỉnh Nghệ An")</f>
        <v>Công an phường Quỳnh Thiện tỉnh Nghệ An</v>
      </c>
      <c r="C886" t="str">
        <v>https://www.facebook.com/p/C%C3%B4ng-an-ph%C6%B0%E1%BB%9Dng-Qu%E1%BB%B3nh-Thi%E1%BB%87n-100068626257264/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12886</v>
      </c>
      <c r="B887" t="str">
        <f>HYPERLINK("https://quynhthien.hoangmai.nghean.gov.vn/", "UBND Ủy ban nhân dân phường Quỳnh Thiện tỉnh Nghệ An")</f>
        <v>UBND Ủy ban nhân dân phường Quỳnh Thiện tỉnh Nghệ An</v>
      </c>
      <c r="C887" t="str">
        <v>https://quynhthien.hoangmai.nghean.gov.vn/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12887</v>
      </c>
      <c r="B888" t="str">
        <f>HYPERLINK("https://www.facebook.com/p/Tr%C6%B0%E1%BB%9Dng-THCS-Qu%E1%BB%B3nh-L%E1%BA%ADp-Trang-th%C3%B4ng-tin-ch%C3%ADnh-th%E1%BB%A9c-100064168384083/", "Công an xã Quỳnh Lập tỉnh Nghệ An")</f>
        <v>Công an xã Quỳnh Lập tỉnh Nghệ An</v>
      </c>
      <c r="C888" t="str">
        <v>https://www.facebook.com/p/Tr%C6%B0%E1%BB%9Dng-THCS-Qu%E1%BB%B3nh-L%E1%BA%ADp-Trang-th%C3%B4ng-tin-ch%C3%ADnh-th%E1%BB%A9c-100064168384083/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12888</v>
      </c>
      <c r="B889" t="str">
        <f>HYPERLINK("https://hoangmai.nghean.gov.vn/cac-xa-phuong/thong-tin-ve-xa-quynh-lap-thi-xa-hoang-mai-486730", "UBND Ủy ban nhân dân xã Quỳnh Lập tỉnh Nghệ An")</f>
        <v>UBND Ủy ban nhân dân xã Quỳnh Lập tỉnh Nghệ An</v>
      </c>
      <c r="C889" t="str">
        <v>https://hoangmai.nghean.gov.vn/cac-xa-phuong/thong-tin-ve-xa-quynh-lap-thi-xa-hoang-mai-486730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12889</v>
      </c>
      <c r="B890" t="str">
        <f>HYPERLINK("https://www.facebook.com/p/C%C3%B4ng-an-x%C3%A3-Qu%E1%BB%B3nh-Trang-100068672313269/", "Công an xã Quỳnh Trang tỉnh Nghệ An")</f>
        <v>Công an xã Quỳnh Trang tỉnh Nghệ An</v>
      </c>
      <c r="C890" t="str">
        <v>https://www.facebook.com/p/C%C3%B4ng-an-x%C3%A3-Qu%E1%BB%B3nh-Trang-100068672313269/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12890</v>
      </c>
      <c r="B891" t="str">
        <f>HYPERLINK("https://hoangmai.nghean.gov.vn/cac-xa-phuong/thong-tin-ve-xa-quynh-trang-thi-xa-hoang-mai-486722", "UBND Ủy ban nhân dân xã Quỳnh Trang tỉnh Nghệ An")</f>
        <v>UBND Ủy ban nhân dân xã Quỳnh Trang tỉnh Nghệ An</v>
      </c>
      <c r="C891" t="str">
        <v>https://hoangmai.nghean.gov.vn/cac-xa-phuong/thong-tin-ve-xa-quynh-trang-thi-xa-hoang-mai-486722</v>
      </c>
      <c r="D891" t="str">
        <v>-</v>
      </c>
      <c r="E891" t="str">
        <v>-</v>
      </c>
      <c r="F891" t="str">
        <v>-</v>
      </c>
      <c r="G891" t="str">
        <v>-</v>
      </c>
    </row>
    <row r="892">
      <c r="A892">
        <v>12891</v>
      </c>
      <c r="B892" t="str">
        <v>Công an phường Mai Hùng tỉnh Nghệ An</v>
      </c>
      <c r="C892" t="str">
        <v>-</v>
      </c>
      <c r="D892" t="str">
        <v>-</v>
      </c>
      <c r="E892" t="str">
        <v/>
      </c>
      <c r="F892" t="str">
        <v>-</v>
      </c>
      <c r="G892" t="str">
        <v>-</v>
      </c>
    </row>
    <row r="893">
      <c r="A893">
        <v>12892</v>
      </c>
      <c r="B893" t="str">
        <f>HYPERLINK("https://maihung.hoangmai.nghean.gov.vn/", "UBND Ủy ban nhân dân phường Mai Hùng tỉnh Nghệ An")</f>
        <v>UBND Ủy ban nhân dân phường Mai Hùng tỉnh Nghệ An</v>
      </c>
      <c r="C893" t="str">
        <v>https://maihung.hoangmai.nghean.gov.vn/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12893</v>
      </c>
      <c r="B894" t="str">
        <f>HYPERLINK("https://www.facebook.com/people/C%C3%B4ng-an-ph%C6%B0%E1%BB%9Dng-Qu%E1%BB%B3nh-D%E1%BB%8B/100068623252414/", "Công an phường Quỳnh Dị tỉnh Nghệ An")</f>
        <v>Công an phường Quỳnh Dị tỉnh Nghệ An</v>
      </c>
      <c r="C894" t="str">
        <v>https://www.facebook.com/people/C%C3%B4ng-an-ph%C6%B0%E1%BB%9Dng-Qu%E1%BB%B3nh-D%E1%BB%8B/100068623252414/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12894</v>
      </c>
      <c r="B895" t="str">
        <f>HYPERLINK("https://hoangmai.nghean.gov.vn/cac-xa-phuong/thong-tin-ve-phuong-quynh-dy-thi-xa-hoang-mai-486723", "UBND Ủy ban nhân dân phường Quỳnh Dị tỉnh Nghệ An")</f>
        <v>UBND Ủy ban nhân dân phường Quỳnh Dị tỉnh Nghệ An</v>
      </c>
      <c r="C895" t="str">
        <v>https://hoangmai.nghean.gov.vn/cac-xa-phuong/thong-tin-ve-phuong-quynh-dy-thi-xa-hoang-mai-486723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12895</v>
      </c>
      <c r="B896" t="str">
        <f>HYPERLINK("https://www.facebook.com/p/C%C3%B4ng-An-Ph%C6%B0%E1%BB%9Dng-Qu%E1%BB%B3nh-Xu%C3%A2n-100069687083384/", "Công an phường Quỳnh Xuân tỉnh Nghệ An")</f>
        <v>Công an phường Quỳnh Xuân tỉnh Nghệ An</v>
      </c>
      <c r="C896" t="str">
        <v>https://www.facebook.com/p/C%C3%B4ng-An-Ph%C6%B0%E1%BB%9Dng-Qu%E1%BB%B3nh-Xu%C3%A2n-100069687083384/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12896</v>
      </c>
      <c r="B897" t="str">
        <f>HYPERLINK("https://hoangmai.nghean.gov.vn/cac-xa-phuong/thong-tin-ve-phuong-quynh-xuan-486728", "UBND Ủy ban nhân dân phường Quỳnh Xuân tỉnh Nghệ An")</f>
        <v>UBND Ủy ban nhân dân phường Quỳnh Xuân tỉnh Nghệ An</v>
      </c>
      <c r="C897" t="str">
        <v>https://hoangmai.nghean.gov.vn/cac-xa-phuong/thong-tin-ve-phuong-quynh-xuan-486728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12897</v>
      </c>
      <c r="B898" t="str">
        <v>Công an phường Quỳnh Phương tỉnh Nghệ An</v>
      </c>
      <c r="C898" t="str">
        <v>-</v>
      </c>
      <c r="D898" t="str">
        <v>-</v>
      </c>
      <c r="E898" t="str">
        <v/>
      </c>
      <c r="F898" t="str">
        <v>-</v>
      </c>
      <c r="G898" t="str">
        <v>-</v>
      </c>
    </row>
    <row r="899">
      <c r="A899">
        <v>12898</v>
      </c>
      <c r="B899" t="str">
        <f>HYPERLINK("https://hoangmai.nghean.gov.vn/cac-xa-phuong/thong-tin-ve-phuong-quynh-phuong-thi-xa-hoang-mai-486729", "UBND Ủy ban nhân dân phường Quỳnh Phương tỉnh Nghệ An")</f>
        <v>UBND Ủy ban nhân dân phường Quỳnh Phương tỉnh Nghệ An</v>
      </c>
      <c r="C899" t="str">
        <v>https://hoangmai.nghean.gov.vn/cac-xa-phuong/thong-tin-ve-phuong-quynh-phuong-thi-xa-hoang-mai-486729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12899</v>
      </c>
      <c r="B900" t="str">
        <v>Công an xã Quỳnh Liên tỉnh Nghệ An</v>
      </c>
      <c r="C900" t="str">
        <v>-</v>
      </c>
      <c r="D900" t="str">
        <v>-</v>
      </c>
      <c r="E900" t="str">
        <v/>
      </c>
      <c r="F900" t="str">
        <v>-</v>
      </c>
      <c r="G900" t="str">
        <v>-</v>
      </c>
    </row>
    <row r="901">
      <c r="A901">
        <v>12900</v>
      </c>
      <c r="B901" t="str">
        <f>HYPERLINK("https://hoangmai.nghean.gov.vn/cac-xa-phuong/thong-tin-ve-xa-quynh-lien-thi-xa-hoang-mai-486724", "UBND Ủy ban nhân dân xã Quỳnh Liên tỉnh Nghệ An")</f>
        <v>UBND Ủy ban nhân dân xã Quỳnh Liên tỉnh Nghệ An</v>
      </c>
      <c r="C901" t="str">
        <v>https://hoangmai.nghean.gov.vn/cac-xa-phuong/thong-tin-ve-xa-quynh-lien-thi-xa-hoang-mai-486724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12901</v>
      </c>
      <c r="B902" t="str">
        <f>HYPERLINK("https://www.facebook.com/p/C%C3%B4ng-an-ph%C6%B0%E1%BB%9Dng-Tr%E1%BA%A7n-Ph%C3%BA-Th%C3%A0nh-ph%E1%BB%91-H%C3%A0-T%C4%A9nh-100068323082489/", "Công an phường Trần Phú tỉnh Hà Tĩnh")</f>
        <v>Công an phường Trần Phú tỉnh Hà Tĩnh</v>
      </c>
      <c r="C902" t="str">
        <v>https://www.facebook.com/p/C%C3%B4ng-an-ph%C6%B0%E1%BB%9Dng-Tr%E1%BA%A7n-Ph%C3%BA-Th%C3%A0nh-ph%E1%BB%91-H%C3%A0-T%C4%A9nh-100068323082489/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12902</v>
      </c>
      <c r="B903" t="str">
        <f>HYPERLINK("https://tranphu.hatinhcity.gov.vn/", "UBND Ủy ban nhân dân phường Trần Phú tỉnh Hà Tĩnh")</f>
        <v>UBND Ủy ban nhân dân phường Trần Phú tỉnh Hà Tĩnh</v>
      </c>
      <c r="C903" t="str">
        <v>https://tranphu.hatinhcity.gov.vn/</v>
      </c>
      <c r="D903" t="str">
        <v>-</v>
      </c>
      <c r="E903" t="str">
        <v>-</v>
      </c>
      <c r="F903" t="str">
        <v>-</v>
      </c>
      <c r="G903" t="str">
        <v>-</v>
      </c>
    </row>
    <row r="904">
      <c r="A904">
        <v>12903</v>
      </c>
      <c r="B904" t="str">
        <f>HYPERLINK("https://www.facebook.com/catphatinh.gov.vn/", "Công an phường Nam Hà tỉnh Hà Tĩnh")</f>
        <v>Công an phường Nam Hà tỉnh Hà Tĩnh</v>
      </c>
      <c r="C904" t="str">
        <v>https://www.facebook.com/catphatinh.gov.vn/</v>
      </c>
      <c r="D904" t="str">
        <v>-</v>
      </c>
      <c r="E904" t="str">
        <v/>
      </c>
      <c r="F904" t="str">
        <v>-</v>
      </c>
      <c r="G904" t="str">
        <v>-</v>
      </c>
    </row>
    <row r="905">
      <c r="A905">
        <v>12904</v>
      </c>
      <c r="B905" t="str">
        <f>HYPERLINK("https://namha.hatinhcity.gov.vn/portal/home/danh-ba", "UBND Ủy ban nhân dân phường Nam Hà tỉnh Hà Tĩnh")</f>
        <v>UBND Ủy ban nhân dân phường Nam Hà tỉnh Hà Tĩnh</v>
      </c>
      <c r="C905" t="str">
        <v>https://namha.hatinhcity.gov.vn/portal/home/danh-ba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12905</v>
      </c>
      <c r="B906" t="str">
        <f>HYPERLINK("https://www.facebook.com/conganphuongbacha/", "Công an phường Bắc Hà tỉnh Hà Tĩnh")</f>
        <v>Công an phường Bắc Hà tỉnh Hà Tĩnh</v>
      </c>
      <c r="C906" t="str">
        <v>https://www.facebook.com/conganphuongbacha/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12906</v>
      </c>
      <c r="B907" t="str">
        <f>HYPERLINK("https://bachong.hatinh.gov.vn/", "UBND Ủy ban nhân dân phường Bắc Hà tỉnh Hà Tĩnh")</f>
        <v>UBND Ủy ban nhân dân phường Bắc Hà tỉnh Hà Tĩnh</v>
      </c>
      <c r="C907" t="str">
        <v>https://bachong.hatinh.gov.vn/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12907</v>
      </c>
      <c r="B908" t="str">
        <f>HYPERLINK("https://www.facebook.com/p/C%C3%B4ng-an-ph%C6%B0%E1%BB%9Dng-Nguy%E1%BB%85n-Du-TP-H%C3%A0-T%C4%A9nh-100047636203570/", "Công an phường Nguyễn Du tỉnh Hà Tĩnh")</f>
        <v>Công an phường Nguyễn Du tỉnh Hà Tĩnh</v>
      </c>
      <c r="C908" t="str">
        <v>https://www.facebook.com/p/C%C3%B4ng-an-ph%C6%B0%E1%BB%9Dng-Nguy%E1%BB%85n-Du-TP-H%C3%A0-T%C4%A9nh-100047636203570/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12908</v>
      </c>
      <c r="B909" t="str">
        <f>HYPERLINK("https://nguyendu.hatinhcity.gov.vn/", "UBND Ủy ban nhân dân phường Nguyễn Du tỉnh Hà Tĩnh")</f>
        <v>UBND Ủy ban nhân dân phường Nguyễn Du tỉnh Hà Tĩnh</v>
      </c>
      <c r="C909" t="str">
        <v>https://nguyendu.hatinhcity.gov.vn/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12909</v>
      </c>
      <c r="B910" t="str">
        <f>HYPERLINK("https://www.facebook.com/cap.tangiang/", "Công an phường Tân Giang tỉnh Hà Tĩnh")</f>
        <v>Công an phường Tân Giang tỉnh Hà Tĩnh</v>
      </c>
      <c r="C910" t="str">
        <v>https://www.facebook.com/cap.tangiang/</v>
      </c>
      <c r="D910" t="str">
        <v>-</v>
      </c>
      <c r="E910" t="str">
        <v/>
      </c>
      <c r="F910" t="str">
        <v>-</v>
      </c>
      <c r="G910" t="str">
        <v>-</v>
      </c>
    </row>
    <row r="911">
      <c r="A911">
        <v>12910</v>
      </c>
      <c r="B911" t="str">
        <f>HYPERLINK("https://tangiang.hatinhcity.gov.vn/", "UBND Ủy ban nhân dân phường Tân Giang tỉnh Hà Tĩnh")</f>
        <v>UBND Ủy ban nhân dân phường Tân Giang tỉnh Hà Tĩnh</v>
      </c>
      <c r="C911" t="str">
        <v>https://tangiang.hatinhcity.gov.vn/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12911</v>
      </c>
      <c r="B912" t="str">
        <f>HYPERLINK("https://www.facebook.com/p/C%C3%B4ng-an-ph%C6%B0%E1%BB%9Dng-%C4%90%E1%BA%A1i-N%C3%A0i-TP-H%C3%A0-T%C4%A9nh-100063699870690/", "Công an phường Đại Nài tỉnh Hà Tĩnh")</f>
        <v>Công an phường Đại Nài tỉnh Hà Tĩnh</v>
      </c>
      <c r="C912" t="str">
        <v>https://www.facebook.com/p/C%C3%B4ng-an-ph%C6%B0%E1%BB%9Dng-%C4%90%E1%BA%A1i-N%C3%A0i-TP-H%C3%A0-T%C4%A9nh-100063699870690/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12912</v>
      </c>
      <c r="B913" t="str">
        <f>HYPERLINK("https://dainai.hatinhcity.gov.vn/", "UBND Ủy ban nhân dân phường Đại Nài tỉnh Hà Tĩnh")</f>
        <v>UBND Ủy ban nhân dân phường Đại Nài tỉnh Hà Tĩnh</v>
      </c>
      <c r="C913" t="str">
        <v>https://dainai.hatinhcity.gov.vn/</v>
      </c>
      <c r="D913" t="str">
        <v>-</v>
      </c>
      <c r="E913" t="str">
        <v>-</v>
      </c>
      <c r="F913" t="str">
        <v>-</v>
      </c>
      <c r="G913" t="str">
        <v>-</v>
      </c>
    </row>
    <row r="914">
      <c r="A914">
        <v>12913</v>
      </c>
      <c r="B914" t="str">
        <f>HYPERLINK("https://www.facebook.com/p/C%C3%B4ng-an-ph%C6%B0%E1%BB%9Dng-H%C3%A0-Huy-T%E1%BA%ADp-TP-H%C3%A0-T%C4%A9nh-100079402844172/", "Công an phường Hà Huy Tập tỉnh Hà Tĩnh")</f>
        <v>Công an phường Hà Huy Tập tỉnh Hà Tĩnh</v>
      </c>
      <c r="C914" t="str">
        <v>https://www.facebook.com/p/C%C3%B4ng-an-ph%C6%B0%E1%BB%9Dng-H%C3%A0-Huy-T%E1%BA%ADp-TP-H%C3%A0-T%C4%A9nh-100079402844172/</v>
      </c>
      <c r="D914" t="str">
        <v>-</v>
      </c>
      <c r="E914" t="str">
        <v/>
      </c>
      <c r="F914" t="str">
        <v>-</v>
      </c>
      <c r="G914" t="str">
        <v>-</v>
      </c>
    </row>
    <row r="915">
      <c r="A915">
        <v>12914</v>
      </c>
      <c r="B915" t="str">
        <f>HYPERLINK("https://hahuytap.hatinhcity.gov.vn/", "UBND Ủy ban nhân dân phường Hà Huy Tập tỉnh Hà Tĩnh")</f>
        <v>UBND Ủy ban nhân dân phường Hà Huy Tập tỉnh Hà Tĩnh</v>
      </c>
      <c r="C915" t="str">
        <v>https://hahuytap.hatinhcity.gov.vn/</v>
      </c>
      <c r="D915" t="str">
        <v>-</v>
      </c>
      <c r="E915" t="str">
        <v>-</v>
      </c>
      <c r="F915" t="str">
        <v>-</v>
      </c>
      <c r="G915" t="str">
        <v>-</v>
      </c>
    </row>
    <row r="916">
      <c r="A916">
        <v>12915</v>
      </c>
      <c r="B916" t="str">
        <f>HYPERLINK("https://www.facebook.com/conganxaThachTrung/", "Công an xã Thạch Trung tỉnh Hà Tĩnh")</f>
        <v>Công an xã Thạch Trung tỉnh Hà Tĩnh</v>
      </c>
      <c r="C916" t="str">
        <v>https://www.facebook.com/conganxaThachTrung/</v>
      </c>
      <c r="D916" t="str">
        <v>-</v>
      </c>
      <c r="E916" t="str">
        <v/>
      </c>
      <c r="F916" t="str">
        <v>-</v>
      </c>
      <c r="G916" t="str">
        <v>-</v>
      </c>
    </row>
    <row r="917">
      <c r="A917">
        <v>12916</v>
      </c>
      <c r="B917" t="str">
        <f>HYPERLINK("https://thachtrung.hatinhcity.gov.vn/", "UBND Ủy ban nhân dân xã Thạch Trung tỉnh Hà Tĩnh")</f>
        <v>UBND Ủy ban nhân dân xã Thạch Trung tỉnh Hà Tĩnh</v>
      </c>
      <c r="C917" t="str">
        <v>https://thachtrung.hatinhcity.gov.vn/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12917</v>
      </c>
      <c r="B918" t="str">
        <f>HYPERLINK("https://www.facebook.com/p/C%C3%B4ng-an-ph%C6%B0%E1%BB%9Dng-Th%E1%BA%A1ch-Qu%C3%BD-TP-H%C3%A0-T%C4%A9nh-100068616767951/", "Công an phường Thạch Quý tỉnh Hà Tĩnh")</f>
        <v>Công an phường Thạch Quý tỉnh Hà Tĩnh</v>
      </c>
      <c r="C918" t="str">
        <v>https://www.facebook.com/p/C%C3%B4ng-an-ph%C6%B0%E1%BB%9Dng-Th%E1%BA%A1ch-Qu%C3%BD-TP-H%C3%A0-T%C4%A9nh-100068616767951/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12918</v>
      </c>
      <c r="B919" t="str">
        <f>HYPERLINK("https://thachquy.hatinhcity.gov.vn/", "UBND Ủy ban nhân dân phường Thạch Quý tỉnh Hà Tĩnh")</f>
        <v>UBND Ủy ban nhân dân phường Thạch Quý tỉnh Hà Tĩnh</v>
      </c>
      <c r="C919" t="str">
        <v>https://thachquy.hatinhcity.gov.vn/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12919</v>
      </c>
      <c r="B920" t="str">
        <f>HYPERLINK("https://www.facebook.com/p/C%C3%B4ng-an-Ph%C6%B0%E1%BB%9Dng-Th%E1%BA%A1ch-Linh-Th%C3%A0nh-ph%E1%BB%91-H%C3%A0-T%C4%A9nh-100064936476845/", "Công an phường Thạch Linh tỉnh Hà Tĩnh")</f>
        <v>Công an phường Thạch Linh tỉnh Hà Tĩnh</v>
      </c>
      <c r="C920" t="str">
        <v>https://www.facebook.com/p/C%C3%B4ng-an-Ph%C6%B0%E1%BB%9Dng-Th%E1%BA%A1ch-Linh-Th%C3%A0nh-ph%E1%BB%91-H%C3%A0-T%C4%A9nh-100064936476845/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12920</v>
      </c>
      <c r="B921" t="str">
        <f>HYPERLINK("https://thachlinh.hatinhcity.gov.vn/", "UBND Ủy ban nhân dân phường Thạch Linh tỉnh Hà Tĩnh")</f>
        <v>UBND Ủy ban nhân dân phường Thạch Linh tỉnh Hà Tĩnh</v>
      </c>
      <c r="C921" t="str">
        <v>https://thachlinh.hatinhcity.gov.vn/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12921</v>
      </c>
      <c r="B922" t="str">
        <f>HYPERLINK("https://www.facebook.com/p/C%C3%B4ng-an-ph%C6%B0%E1%BB%9Dng-V%C4%83n-Y%C3%AAn-100066720815458/", "Công an phường Văn Yên tỉnh Hà Tĩnh")</f>
        <v>Công an phường Văn Yên tỉnh Hà Tĩnh</v>
      </c>
      <c r="C922" t="str">
        <v>https://www.facebook.com/p/C%C3%B4ng-an-ph%C6%B0%E1%BB%9Dng-V%C4%83n-Y%C3%AAn-100066720815458/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12922</v>
      </c>
      <c r="B923" t="str">
        <f>HYPERLINK("https://vanyen.hatinhcity.gov.vn/", "UBND Ủy ban nhân dân phường Văn Yên tỉnh Hà Tĩnh")</f>
        <v>UBND Ủy ban nhân dân phường Văn Yên tỉnh Hà Tĩnh</v>
      </c>
      <c r="C923" t="str">
        <v>https://vanyen.hatinhcity.gov.vn/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12923</v>
      </c>
      <c r="B924" t="str">
        <f>HYPERLINK("https://www.facebook.com/conganthachha/?locale=vi_VN", "Công an xã Thạch Hạ tỉnh Hà Tĩnh")</f>
        <v>Công an xã Thạch Hạ tỉnh Hà Tĩnh</v>
      </c>
      <c r="C924" t="str">
        <v>https://www.facebook.com/conganthachha/?locale=vi_VN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12924</v>
      </c>
      <c r="B925" t="str">
        <f>HYPERLINK("https://thachha.hatinh.gov.vn/", "UBND Ủy ban nhân dân xã Thạch Hạ tỉnh Hà Tĩnh")</f>
        <v>UBND Ủy ban nhân dân xã Thạch Hạ tỉnh Hà Tĩnh</v>
      </c>
      <c r="C925" t="str">
        <v>https://thachha.hatinh.gov.vn/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12925</v>
      </c>
      <c r="B926" t="str">
        <v>Công an xã Thạch Môn tỉnh Hà Tĩnh</v>
      </c>
      <c r="C926" t="str">
        <v>-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12926</v>
      </c>
      <c r="B927" t="str">
        <f>HYPERLINK("https://hscvubtp.hatinh.gov.vn/ubtp/vbpq.nsf/6F205BCCEA76DB4147258488002F98F1/$file/TR%E1%BA%A2%20L%E1%BB%9CI%20%C4%90%C6%A0N%20TH%C6%AF%20TR%E1%BA%A6N%20TH%E1%BB%8A%20PH%C6%AF%C6%A0NG%20LINH.signed.pdf", "UBND Ủy ban nhân dân xã Thạch Môn tỉnh Hà Tĩnh")</f>
        <v>UBND Ủy ban nhân dân xã Thạch Môn tỉnh Hà Tĩnh</v>
      </c>
      <c r="C927" t="str">
        <v>https://hscvubtp.hatinh.gov.vn/ubtp/vbpq.nsf/6F205BCCEA76DB4147258488002F98F1/$file/TR%E1%BA%A2%20L%E1%BB%9CI%20%C4%90%C6%A0N%20TH%C6%AF%20TR%E1%BA%A6N%20TH%E1%BB%8A%20PH%C6%AF%C6%A0NG%20LINH.signed.pdf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12927</v>
      </c>
      <c r="B928" t="str">
        <v>Công an xã Thạch Đồng tỉnh Hà Tĩnh</v>
      </c>
      <c r="C928" t="str">
        <v>-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12928</v>
      </c>
      <c r="B929" t="str">
        <f>HYPERLINK("https://thachha.hatinh.gov.vn/", "UBND Ủy ban nhân dân xã Thạch Đồng tỉnh Hà Tĩnh")</f>
        <v>UBND Ủy ban nhân dân xã Thạch Đồng tỉnh Hà Tĩnh</v>
      </c>
      <c r="C929" t="str">
        <v>https://thachha.hatinh.gov.vn/</v>
      </c>
      <c r="D929" t="str">
        <v>-</v>
      </c>
      <c r="E929" t="str">
        <v>-</v>
      </c>
      <c r="F929" t="str">
        <v>-</v>
      </c>
      <c r="G929" t="str">
        <v>-</v>
      </c>
    </row>
    <row r="930">
      <c r="A930">
        <v>12929</v>
      </c>
      <c r="B930" t="str">
        <f>HYPERLINK("https://www.facebook.com/p/C%C3%B4ng-an-x%C3%A3-Th%E1%BA%A1ch-H%C6%B0ng-TP-H%C3%A0-T%C4%A9nh-t%E1%BB%89nh-H%C3%A0-T%C4%A9nh-100064540308782/", "Công an xã Thạch Hưng tỉnh Hà Tĩnh")</f>
        <v>Công an xã Thạch Hưng tỉnh Hà Tĩnh</v>
      </c>
      <c r="C930" t="str">
        <v>https://www.facebook.com/p/C%C3%B4ng-an-x%C3%A3-Th%E1%BA%A1ch-H%C6%B0ng-TP-H%C3%A0-T%C4%A9nh-t%E1%BB%89nh-H%C3%A0-T%C4%A9nh-100064540308782/</v>
      </c>
      <c r="D930" t="str">
        <v>-</v>
      </c>
      <c r="E930" t="str">
        <v/>
      </c>
      <c r="F930" t="str">
        <v>-</v>
      </c>
      <c r="G930" t="str">
        <v>-</v>
      </c>
    </row>
    <row r="931">
      <c r="A931">
        <v>12930</v>
      </c>
      <c r="B931" t="str">
        <f>HYPERLINK("https://thachhung.hatinhcity.gov.vn/", "UBND Ủy ban nhân dân xã Thạch Hưng tỉnh Hà Tĩnh")</f>
        <v>UBND Ủy ban nhân dân xã Thạch Hưng tỉnh Hà Tĩnh</v>
      </c>
      <c r="C931" t="str">
        <v>https://thachhung.hatinhcity.gov.vn/</v>
      </c>
      <c r="D931" t="str">
        <v>-</v>
      </c>
      <c r="E931" t="str">
        <v>-</v>
      </c>
      <c r="F931" t="str">
        <v>-</v>
      </c>
      <c r="G931" t="str">
        <v>-</v>
      </c>
    </row>
    <row r="932">
      <c r="A932">
        <v>12931</v>
      </c>
      <c r="B932" t="str">
        <f>HYPERLINK("https://www.facebook.com/p/C%C3%B4ng-an-x%C3%A3-Th%E1%BA%A1ch-B%C3%ACnh-TP-H%C3%A0-T%C4%A9nh-100057653161126/", "Công an xã Thạch Bình tỉnh Hà Tĩnh")</f>
        <v>Công an xã Thạch Bình tỉnh Hà Tĩnh</v>
      </c>
      <c r="C932" t="str">
        <v>https://www.facebook.com/p/C%C3%B4ng-an-x%C3%A3-Th%E1%BA%A1ch-B%C3%ACnh-TP-H%C3%A0-T%C4%A9nh-100057653161126/</v>
      </c>
      <c r="D932" t="str">
        <v>-</v>
      </c>
      <c r="E932" t="str">
        <v/>
      </c>
      <c r="F932" t="str">
        <v>-</v>
      </c>
      <c r="G932" t="str">
        <v>-</v>
      </c>
    </row>
    <row r="933">
      <c r="A933">
        <v>12932</v>
      </c>
      <c r="B933" t="str">
        <f>HYPERLINK("https://thachbinh.hatinhcity.gov.vn/", "UBND Ủy ban nhân dân xã Thạch Bình tỉnh Hà Tĩnh")</f>
        <v>UBND Ủy ban nhân dân xã Thạch Bình tỉnh Hà Tĩnh</v>
      </c>
      <c r="C933" t="str">
        <v>https://thachbinh.hatinhcity.gov.vn/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12933</v>
      </c>
      <c r="B934" t="str">
        <f>HYPERLINK("https://www.facebook.com/p/C%C3%B4ng-an-ph%C6%B0%E1%BB%9Dng-B%E1%BA%AFc-H%E1%BB%93ng-100080939981590/", "Công an phường Bắc Hồng tỉnh Hà Tĩnh")</f>
        <v>Công an phường Bắc Hồng tỉnh Hà Tĩnh</v>
      </c>
      <c r="C934" t="str">
        <v>https://www.facebook.com/p/C%C3%B4ng-an-ph%C6%B0%E1%BB%9Dng-B%E1%BA%AFc-H%E1%BB%93ng-100080939981590/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12934</v>
      </c>
      <c r="B935" t="str">
        <f>HYPERLINK("https://bachong.hatinh.gov.vn/", "UBND Ủy ban nhân dân phường Bắc Hồng tỉnh Hà Tĩnh")</f>
        <v>UBND Ủy ban nhân dân phường Bắc Hồng tỉnh Hà Tĩnh</v>
      </c>
      <c r="C935" t="str">
        <v>https://bachong.hatinh.gov.vn/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12935</v>
      </c>
      <c r="B936" t="str">
        <f>HYPERLINK("https://www.facebook.com/p/C%C3%B4ng-an-ph%C6%B0%E1%BB%9Dng-Nam-H%E1%BB%93ng-100080880543706/", "Công an phường Nam Hồng tỉnh Hà Tĩnh")</f>
        <v>Công an phường Nam Hồng tỉnh Hà Tĩnh</v>
      </c>
      <c r="C936" t="str">
        <v>https://www.facebook.com/p/C%C3%B4ng-an-ph%C6%B0%E1%BB%9Dng-Nam-H%E1%BB%93ng-100080880543706/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12936</v>
      </c>
      <c r="B937" t="str">
        <f>HYPERLINK("https://namhong.hatinh.gov.vn/", "UBND Ủy ban nhân dân phường Nam Hồng tỉnh Hà Tĩnh")</f>
        <v>UBND Ủy ban nhân dân phường Nam Hồng tỉnh Hà Tĩnh</v>
      </c>
      <c r="C937" t="str">
        <v>https://namhong.hatinh.gov.vn/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12937</v>
      </c>
      <c r="B938" t="str">
        <f>HYPERLINK("https://www.facebook.com/p/C%C3%B4ng-An-Ph%C6%B0%E1%BB%9Dng-Trung-L%C6%B0%C6%A1ng-100064673774903/", "Công an phường Trung Lương tỉnh Hà Tĩnh")</f>
        <v>Công an phường Trung Lương tỉnh Hà Tĩnh</v>
      </c>
      <c r="C938" t="str">
        <v>https://www.facebook.com/p/C%C3%B4ng-An-Ph%C6%B0%E1%BB%9Dng-Trung-L%C6%B0%C6%A1ng-100064673774903/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12938</v>
      </c>
      <c r="B939" t="str">
        <f>HYPERLINK("https://trungluong.hatinh.gov.vn/", "UBND Ủy ban nhân dân phường Trung Lương tỉnh Hà Tĩnh")</f>
        <v>UBND Ủy ban nhân dân phường Trung Lương tỉnh Hà Tĩnh</v>
      </c>
      <c r="C939" t="str">
        <v>https://trungluong.hatinh.gov.vn/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12939</v>
      </c>
      <c r="B940" t="str">
        <v>Công an phường Đức Thuận tỉnh Hà Tĩnh</v>
      </c>
      <c r="C940" t="str">
        <v>-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12940</v>
      </c>
      <c r="B941" t="str">
        <f>HYPERLINK("https://ducthuan.hatinh.gov.vn/", "UBND Ủy ban nhân dân phường Đức Thuận tỉnh Hà Tĩnh")</f>
        <v>UBND Ủy ban nhân dân phường Đức Thuận tỉnh Hà Tĩnh</v>
      </c>
      <c r="C941" t="str">
        <v>https://ducthuan.hatinh.gov.vn/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12941</v>
      </c>
      <c r="B942" t="str">
        <f>HYPERLINK("https://www.facebook.com/p/C%C3%B4ng-an-ph%C6%B0%E1%BB%9Dng-%C4%90%E1%BA%ADu-Li%C3%AAu-Th%E1%BB%8B-x%C3%A3-H%E1%BB%93ng-L%C4%A9nh-H%C3%A0-T%C4%A9nh-100069141701263/", "Công an phường Đậu Liêu tỉnh Hà Tĩnh")</f>
        <v>Công an phường Đậu Liêu tỉnh Hà Tĩnh</v>
      </c>
      <c r="C942" t="str">
        <v>https://www.facebook.com/p/C%C3%B4ng-an-ph%C6%B0%E1%BB%9Dng-%C4%90%E1%BA%ADu-Li%C3%AAu-Th%E1%BB%8B-x%C3%A3-H%E1%BB%93ng-L%C4%A9nh-H%C3%A0-T%C4%A9nh-100069141701263/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12942</v>
      </c>
      <c r="B943" t="str">
        <f>HYPERLINK("https://daulieu.hatinh.gov.vn/", "UBND Ủy ban nhân dân phường Đậu Liêu tỉnh Hà Tĩnh")</f>
        <v>UBND Ủy ban nhân dân phường Đậu Liêu tỉnh Hà Tĩnh</v>
      </c>
      <c r="C943" t="str">
        <v>https://daulieu.hatinh.gov.vn/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12943</v>
      </c>
      <c r="B944" t="str">
        <f>HYPERLINK("https://www.facebook.com/p/X%C3%A3-Thu%E1%BA%ADn-L%E1%BB%99c-Th%E1%BB%8B-X%C3%A3-H%E1%BB%93ng-L%C4%A9nh-H%C3%A0-T%C4%A9nh-100064571506521/", "Công an xã Thuận Lộc tỉnh Hà Tĩnh")</f>
        <v>Công an xã Thuận Lộc tỉnh Hà Tĩnh</v>
      </c>
      <c r="C944" t="str">
        <v>https://www.facebook.com/p/X%C3%A3-Thu%E1%BA%ADn-L%E1%BB%99c-Th%E1%BB%8B-X%C3%A3-H%E1%BB%93ng-L%C4%A9nh-H%C3%A0-T%C4%A9nh-100064571506521/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12944</v>
      </c>
      <c r="B945" t="str">
        <f>HYPERLINK("https://xathuanloc.hatinh.gov.vn/", "UBND Ủy ban nhân dân xã Thuận Lộc tỉnh Hà Tĩnh")</f>
        <v>UBND Ủy ban nhân dân xã Thuận Lộc tỉnh Hà Tĩnh</v>
      </c>
      <c r="C945" t="str">
        <v>https://xathuanloc.hatinh.gov.vn/</v>
      </c>
      <c r="D945" t="str">
        <v>-</v>
      </c>
      <c r="E945" t="str">
        <v>-</v>
      </c>
      <c r="F945" t="str">
        <v>-</v>
      </c>
      <c r="G945" t="str">
        <v>-</v>
      </c>
    </row>
    <row r="946">
      <c r="A946">
        <v>12945</v>
      </c>
      <c r="B946" t="str">
        <f>HYPERLINK("https://www.facebook.com/tt.phochau.tuoitre/", "Công an thị trấn Phố Châu tỉnh Hà Tĩnh")</f>
        <v>Công an thị trấn Phố Châu tỉnh Hà Tĩnh</v>
      </c>
      <c r="C946" t="str">
        <v>https://www.facebook.com/tt.phochau.tuoitre/</v>
      </c>
      <c r="D946" t="str">
        <v>-</v>
      </c>
      <c r="E946" t="str">
        <v/>
      </c>
      <c r="F946" t="str">
        <v>-</v>
      </c>
      <c r="G946" t="str">
        <v>-</v>
      </c>
    </row>
    <row r="947">
      <c r="A947">
        <v>12946</v>
      </c>
      <c r="B947" t="str">
        <f>HYPERLINK("https://thitranphochau.hatinh.gov.vn/", "UBND Ủy ban nhân dân thị trấn Phố Châu tỉnh Hà Tĩnh")</f>
        <v>UBND Ủy ban nhân dân thị trấn Phố Châu tỉnh Hà Tĩnh</v>
      </c>
      <c r="C947" t="str">
        <v>https://thitranphochau.hatinh.gov.vn/</v>
      </c>
      <c r="D947" t="str">
        <v>-</v>
      </c>
      <c r="E947" t="str">
        <v>-</v>
      </c>
      <c r="F947" t="str">
        <v>-</v>
      </c>
      <c r="G947" t="str">
        <v>-</v>
      </c>
    </row>
    <row r="948">
      <c r="A948">
        <v>12947</v>
      </c>
      <c r="B948" t="str">
        <f>HYPERLINK("https://www.facebook.com/p/C%C3%B4ng-an-Th%E1%BB%8B-tr%E1%BA%A5n-T%C3%A2y-S%C6%A1n-huy%E1%BB%87n-H%C6%B0%C6%A1ng-S%C6%A1n-t%E1%BB%89nh-H%C3%A0-T%C4%A9nh-100068939418542/", "Công an thị trấn Tây Sơn tỉnh Hà Tĩnh")</f>
        <v>Công an thị trấn Tây Sơn tỉnh Hà Tĩnh</v>
      </c>
      <c r="C948" t="str">
        <v>https://www.facebook.com/p/C%C3%B4ng-an-Th%E1%BB%8B-tr%E1%BA%A5n-T%C3%A2y-S%C6%A1n-huy%E1%BB%87n-H%C6%B0%C6%A1ng-S%C6%A1n-t%E1%BB%89nh-H%C3%A0-T%C4%A9nh-100068939418542/</v>
      </c>
      <c r="D948" t="str">
        <v>-</v>
      </c>
      <c r="E948" t="str">
        <v/>
      </c>
      <c r="F948" t="str">
        <v>-</v>
      </c>
      <c r="G948" t="str">
        <v>-</v>
      </c>
    </row>
    <row r="949">
      <c r="A949">
        <v>12948</v>
      </c>
      <c r="B949" t="str">
        <f>HYPERLINK("https://thitrantayson.hatinh.gov.vn/portal/KenhTin/Gioi-thieu.aspx", "UBND Ủy ban nhân dân thị trấn Tây Sơn tỉnh Hà Tĩnh")</f>
        <v>UBND Ủy ban nhân dân thị trấn Tây Sơn tỉnh Hà Tĩnh</v>
      </c>
      <c r="C949" t="str">
        <v>https://thitrantayson.hatinh.gov.vn/portal/KenhTin/Gioi-thieu.aspx</v>
      </c>
      <c r="D949" t="str">
        <v>-</v>
      </c>
      <c r="E949" t="str">
        <v>-</v>
      </c>
      <c r="F949" t="str">
        <v>-</v>
      </c>
      <c r="G949" t="str">
        <v>-</v>
      </c>
    </row>
    <row r="950">
      <c r="A950">
        <v>12949</v>
      </c>
      <c r="B950" t="str">
        <f>HYPERLINK("https://www.facebook.com/p/C%C3%B4ng-an-x%C3%A3-S%C6%A1n-H%E1%BB%93ng-huy%E1%BB%87n-H%C6%B0%C6%A1ng-S%C6%A1n-t%E1%BB%89nh-H%C3%A0-T%C4%A9nh-100066986271970/", "Công an xã Sơn Hồng tỉnh Hà Tĩnh")</f>
        <v>Công an xã Sơn Hồng tỉnh Hà Tĩnh</v>
      </c>
      <c r="C950" t="str">
        <v>https://www.facebook.com/p/C%C3%B4ng-an-x%C3%A3-S%C6%A1n-H%E1%BB%93ng-huy%E1%BB%87n-H%C6%B0%C6%A1ng-S%C6%A1n-t%E1%BB%89nh-H%C3%A0-T%C4%A9nh-100066986271970/</v>
      </c>
      <c r="D950" t="str">
        <v>-</v>
      </c>
      <c r="E950" t="str">
        <v/>
      </c>
      <c r="F950" t="str">
        <v>-</v>
      </c>
      <c r="G950" t="str">
        <v>-</v>
      </c>
    </row>
    <row r="951">
      <c r="A951">
        <v>12950</v>
      </c>
      <c r="B951" t="str">
        <f>HYPERLINK("https://xasonhong.hatinh.gov.vn/portal/KenhTin/Thong-tin-ve-lanh-dao.aspx", "UBND Ủy ban nhân dân xã Sơn Hồng tỉnh Hà Tĩnh")</f>
        <v>UBND Ủy ban nhân dân xã Sơn Hồng tỉnh Hà Tĩnh</v>
      </c>
      <c r="C951" t="str">
        <v>https://xasonhong.hatinh.gov.vn/portal/KenhTin/Thong-tin-ve-lanh-dao.aspx</v>
      </c>
      <c r="D951" t="str">
        <v>-</v>
      </c>
      <c r="E951" t="str">
        <v>-</v>
      </c>
      <c r="F951" t="str">
        <v>-</v>
      </c>
      <c r="G951" t="str">
        <v>-</v>
      </c>
    </row>
    <row r="952">
      <c r="A952">
        <v>12951</v>
      </c>
      <c r="B952" t="str">
        <f>HYPERLINK("https://www.facebook.com/p/Tu%E1%BB%95i-tr%E1%BA%BB-C%C3%B4ng-an-th%E1%BB%8B-x%C3%A3-S%C6%A1n-T%C3%A2y-100040884909606/", "Công an xã Sơn Tiến tỉnh Hà Tĩnh")</f>
        <v>Công an xã Sơn Tiến tỉnh Hà Tĩnh</v>
      </c>
      <c r="C952" t="str">
        <v>https://www.facebook.com/p/Tu%E1%BB%95i-tr%E1%BA%BB-C%C3%B4ng-an-th%E1%BB%8B-x%C3%A3-S%C6%A1n-T%C3%A2y-100040884909606/</v>
      </c>
      <c r="D952" t="str">
        <v>-</v>
      </c>
      <c r="E952" t="str">
        <v/>
      </c>
      <c r="F952" t="str">
        <v>-</v>
      </c>
      <c r="G952" t="str">
        <v>-</v>
      </c>
    </row>
    <row r="953">
      <c r="A953">
        <v>12952</v>
      </c>
      <c r="B953" t="str">
        <f>HYPERLINK("https://xasontien.hatinh.gov.vn/", "UBND Ủy ban nhân dân xã Sơn Tiến tỉnh Hà Tĩnh")</f>
        <v>UBND Ủy ban nhân dân xã Sơn Tiến tỉnh Hà Tĩnh</v>
      </c>
      <c r="C953" t="str">
        <v>https://xasontien.hatinh.gov.vn/</v>
      </c>
      <c r="D953" t="str">
        <v>-</v>
      </c>
      <c r="E953" t="str">
        <v>-</v>
      </c>
      <c r="F953" t="str">
        <v>-</v>
      </c>
      <c r="G953" t="str">
        <v>-</v>
      </c>
    </row>
    <row r="954">
      <c r="A954">
        <v>12953</v>
      </c>
      <c r="B954" t="str">
        <f>HYPERLINK("https://www.facebook.com/p/Tu%E1%BB%95i-tr%E1%BA%BB-C%C3%B4ng-an-th%E1%BB%8B-x%C3%A3-S%C6%A1n-T%C3%A2y-100040884909606/", "Công an xã Sơn Lâm tỉnh Hà Tĩnh")</f>
        <v>Công an xã Sơn Lâm tỉnh Hà Tĩnh</v>
      </c>
      <c r="C954" t="str">
        <v>https://www.facebook.com/p/Tu%E1%BB%95i-tr%E1%BA%BB-C%C3%B4ng-an-th%E1%BB%8B-x%C3%A3-S%C6%A1n-T%C3%A2y-100040884909606/</v>
      </c>
      <c r="D954" t="str">
        <v>-</v>
      </c>
      <c r="E954" t="str">
        <v/>
      </c>
      <c r="F954" t="str">
        <v>-</v>
      </c>
      <c r="G954" t="str">
        <v>-</v>
      </c>
    </row>
    <row r="955">
      <c r="A955">
        <v>12954</v>
      </c>
      <c r="B955" t="str">
        <f>HYPERLINK("https://xasonlam.hatinh.gov.vn/", "UBND Ủy ban nhân dân xã Sơn Lâm tỉnh Hà Tĩnh")</f>
        <v>UBND Ủy ban nhân dân xã Sơn Lâm tỉnh Hà Tĩnh</v>
      </c>
      <c r="C955" t="str">
        <v>https://xasonlam.hatinh.gov.vn/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12955</v>
      </c>
      <c r="B956" t="str">
        <f>HYPERLINK("https://www.facebook.com/100063469841997", "Công an xã Sơn Lễ tỉnh Hà Tĩnh")</f>
        <v>Công an xã Sơn Lễ tỉnh Hà Tĩnh</v>
      </c>
      <c r="C956" t="str">
        <v>https://www.facebook.com/100063469841997</v>
      </c>
      <c r="D956" t="str">
        <v>-</v>
      </c>
      <c r="E956" t="str">
        <v/>
      </c>
      <c r="F956" t="str">
        <v>-</v>
      </c>
      <c r="G956" t="str">
        <v>xã Sơn Lễ - huyện Hương Sơn, Ha Tinh, Vietnam</v>
      </c>
    </row>
    <row r="957">
      <c r="A957">
        <v>12956</v>
      </c>
      <c r="B957" t="str">
        <f>HYPERLINK("https://xasonle.hatinh.gov.vn/", "UBND Ủy ban nhân dân xã Sơn Lễ tỉnh Hà Tĩnh")</f>
        <v>UBND Ủy ban nhân dân xã Sơn Lễ tỉnh Hà Tĩnh</v>
      </c>
      <c r="C957" t="str">
        <v>https://xasonle.hatinh.gov.vn/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12957</v>
      </c>
      <c r="B958" t="str">
        <f>HYPERLINK("https://www.facebook.com/p/Tu%E1%BB%95i-tr%E1%BA%BB-C%C3%B4ng-an-Th%C3%A0nh-ph%E1%BB%91-V%C4%A9nh-Y%C3%AAn-100066497717181/?locale=nl_BE", "Công an xã Sơn Thịnh tỉnh Hà Tĩnh")</f>
        <v>Công an xã Sơn Thịnh tỉnh Hà Tĩnh</v>
      </c>
      <c r="C958" t="str">
        <v>https://www.facebook.com/p/Tu%E1%BB%95i-tr%E1%BA%BB-C%C3%B4ng-an-Th%C3%A0nh-ph%E1%BB%91-V%C4%A9nh-Y%C3%AAn-100066497717181/?locale=nl_BE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12958</v>
      </c>
      <c r="B959" t="str">
        <f>HYPERLINK("https://qppl.hatinh.gov.vn/vbpq.nsf/857EF51FC906A54047258A86000B628B/$file/Cong-van-trinh-VP-Chu-tich-nuoc-Thiep-mung-tho-100-tuoi-trantuannghia-BH(11.12.2023_09h11p05)_signed.pdf", "UBND Ủy ban nhân dân xã Sơn Thịnh tỉnh Hà Tĩnh")</f>
        <v>UBND Ủy ban nhân dân xã Sơn Thịnh tỉnh Hà Tĩnh</v>
      </c>
      <c r="C959" t="str">
        <v>https://qppl.hatinh.gov.vn/vbpq.nsf/857EF51FC906A54047258A86000B628B/$file/Cong-van-trinh-VP-Chu-tich-nuoc-Thiep-mung-tho-100-tuoi-trantuannghia-BH(11.12.2023_09h11p05)_signed.pdf</v>
      </c>
      <c r="D959" t="str">
        <v>-</v>
      </c>
      <c r="E959" t="str">
        <v>-</v>
      </c>
      <c r="F959" t="str">
        <v>-</v>
      </c>
      <c r="G959" t="str">
        <v>-</v>
      </c>
    </row>
    <row r="960">
      <c r="A960">
        <v>12959</v>
      </c>
      <c r="B960" t="str">
        <f>HYPERLINK("https://www.facebook.com/p/C%C3%B4ng-an-x%C3%A3-S%C6%A1n-Tr%C3%A0-100063467105701/", "Công an xã Sơn An tỉnh Hà Tĩnh")</f>
        <v>Công an xã Sơn An tỉnh Hà Tĩnh</v>
      </c>
      <c r="C960" t="str">
        <v>https://www.facebook.com/p/C%C3%B4ng-an-x%C3%A3-S%C6%A1n-Tr%C3%A0-100063467105701/</v>
      </c>
      <c r="D960" t="str">
        <v>-</v>
      </c>
      <c r="E960" t="str">
        <v/>
      </c>
      <c r="F960" t="str">
        <v>-</v>
      </c>
      <c r="G960" t="str">
        <v>-</v>
      </c>
    </row>
    <row r="961">
      <c r="A961">
        <v>12960</v>
      </c>
      <c r="B961" t="str">
        <f>HYPERLINK("https://sonha.quangngai.gov.vn/", "UBND Ủy ban nhân dân xã Sơn An tỉnh Hà Tĩnh")</f>
        <v>UBND Ủy ban nhân dân xã Sơn An tỉnh Hà Tĩnh</v>
      </c>
      <c r="C961" t="str">
        <v>https://sonha.quangngai.gov.vn/</v>
      </c>
      <c r="D961" t="str">
        <v>-</v>
      </c>
      <c r="E961" t="str">
        <v>-</v>
      </c>
      <c r="F961" t="str">
        <v>-</v>
      </c>
      <c r="G961" t="str">
        <v>-</v>
      </c>
    </row>
    <row r="962">
      <c r="A962">
        <v>12961</v>
      </c>
      <c r="B962" t="str">
        <f>HYPERLINK("https://www.facebook.com/p/C%C3%B4ng-an-x%C3%A3-S%C6%A1n-Giang-huy%E1%BB%87n-H%C6%B0%C6%A1ng-S%C6%A1n-t%E1%BB%89nh-H%C3%A0-T%C4%A9nh-100077216467111/", "Công an xã Sơn Giang tỉnh Hà Tĩnh")</f>
        <v>Công an xã Sơn Giang tỉnh Hà Tĩnh</v>
      </c>
      <c r="C962" t="str">
        <v>https://www.facebook.com/p/C%C3%B4ng-an-x%C3%A3-S%C6%A1n-Giang-huy%E1%BB%87n-H%C6%B0%C6%A1ng-S%C6%A1n-t%E1%BB%89nh-H%C3%A0-T%C4%A9nh-100077216467111/</v>
      </c>
      <c r="D962" t="str">
        <v>-</v>
      </c>
      <c r="E962" t="str">
        <v/>
      </c>
      <c r="F962" t="str">
        <v>-</v>
      </c>
      <c r="G962" t="str">
        <v>-</v>
      </c>
    </row>
    <row r="963">
      <c r="A963">
        <v>12962</v>
      </c>
      <c r="B963" t="str">
        <f>HYPERLINK("https://sonha.quangngai.gov.vn/ubnd-xa-son-giang", "UBND Ủy ban nhân dân xã Sơn Giang tỉnh Hà Tĩnh")</f>
        <v>UBND Ủy ban nhân dân xã Sơn Giang tỉnh Hà Tĩnh</v>
      </c>
      <c r="C963" t="str">
        <v>https://sonha.quangngai.gov.vn/ubnd-xa-son-giang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12963</v>
      </c>
      <c r="B964" t="str">
        <f>HYPERLINK("https://www.facebook.com/p/Tu%E1%BB%95i-tr%E1%BA%BB-C%C3%B4ng-an-th%E1%BB%8B-x%C3%A3-S%C6%A1n-T%C3%A2y-100040884909606/", "Công an xã Sơn Lĩnh tỉnh Hà Tĩnh")</f>
        <v>Công an xã Sơn Lĩnh tỉnh Hà Tĩnh</v>
      </c>
      <c r="C964" t="str">
        <v>https://www.facebook.com/p/Tu%E1%BB%95i-tr%E1%BA%BB-C%C3%B4ng-an-th%E1%BB%8B-x%C3%A3-S%C6%A1n-T%C3%A2y-100040884909606/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12964</v>
      </c>
      <c r="B965" t="str">
        <f>HYPERLINK("https://sonha.quangngai.gov.vn/ubnd-xa-son-linh", "UBND Ủy ban nhân dân xã Sơn Lĩnh tỉnh Hà Tĩnh")</f>
        <v>UBND Ủy ban nhân dân xã Sơn Lĩnh tỉnh Hà Tĩnh</v>
      </c>
      <c r="C965" t="str">
        <v>https://sonha.quangngai.gov.vn/ubnd-xa-son-linh</v>
      </c>
      <c r="D965" t="str">
        <v>-</v>
      </c>
      <c r="E965" t="str">
        <v>-</v>
      </c>
      <c r="F965" t="str">
        <v>-</v>
      </c>
      <c r="G965" t="str">
        <v>-</v>
      </c>
    </row>
    <row r="966">
      <c r="A966">
        <v>12965</v>
      </c>
      <c r="B966" t="str">
        <f>HYPERLINK("https://www.facebook.com/p/Tu%E1%BB%95i-tr%E1%BA%BB-C%C3%B4ng-an-th%E1%BB%8B-x%C3%A3-S%C6%A1n-T%C3%A2y-100040884909606/", "Công an xã Sơn Hòa tỉnh Hà Tĩnh")</f>
        <v>Công an xã Sơn Hòa tỉnh Hà Tĩnh</v>
      </c>
      <c r="C966" t="str">
        <v>https://www.facebook.com/p/Tu%E1%BB%95i-tr%E1%BA%BB-C%C3%B4ng-an-th%E1%BB%8B-x%C3%A3-S%C6%A1n-T%C3%A2y-100040884909606/</v>
      </c>
      <c r="D966" t="str">
        <v>-</v>
      </c>
      <c r="E966" t="str">
        <v/>
      </c>
      <c r="F966" t="str">
        <v>-</v>
      </c>
      <c r="G966" t="str">
        <v>-</v>
      </c>
    </row>
    <row r="967">
      <c r="A967">
        <v>12966</v>
      </c>
      <c r="B967" t="str">
        <f>HYPERLINK("https://sonha.quangngai.gov.vn/", "UBND Ủy ban nhân dân xã Sơn Hòa tỉnh Hà Tĩnh")</f>
        <v>UBND Ủy ban nhân dân xã Sơn Hòa tỉnh Hà Tĩnh</v>
      </c>
      <c r="C967" t="str">
        <v>https://sonha.quangngai.gov.vn/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12967</v>
      </c>
      <c r="B968" t="str">
        <v>Công an xã Sơn Tân tỉnh Hà Tĩnh</v>
      </c>
      <c r="C968" t="str">
        <v>-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12968</v>
      </c>
      <c r="B969" t="str">
        <f>HYPERLINK("https://sonha.quangngai.gov.vn/ubnd-xa-son-giang", "UBND Ủy ban nhân dân xã Sơn Tân tỉnh Hà Tĩnh")</f>
        <v>UBND Ủy ban nhân dân xã Sơn Tân tỉnh Hà Tĩnh</v>
      </c>
      <c r="C969" t="str">
        <v>https://sonha.quangngai.gov.vn/ubnd-xa-son-giang</v>
      </c>
      <c r="D969" t="str">
        <v>-</v>
      </c>
      <c r="E969" t="str">
        <v>-</v>
      </c>
      <c r="F969" t="str">
        <v>-</v>
      </c>
      <c r="G969" t="str">
        <v>-</v>
      </c>
    </row>
    <row r="970">
      <c r="A970">
        <v>12969</v>
      </c>
      <c r="B970" t="str">
        <f>HYPERLINK("https://www.facebook.com/p/Tu%E1%BB%95i-Tr%E1%BA%BB-C%C3%B4ng-An-Huy%E1%BB%87n-Ch%C6%B0%C6%A1ng-M%E1%BB%B9-100028578047777/", "Công an xã Sơn Mỹ tỉnh Hà Tĩnh")</f>
        <v>Công an xã Sơn Mỹ tỉnh Hà Tĩnh</v>
      </c>
      <c r="C970" t="str">
        <v>https://www.facebook.com/p/Tu%E1%BB%95i-Tr%E1%BA%BB-C%C3%B4ng-An-Huy%E1%BB%87n-Ch%C6%B0%C6%A1ng-M%E1%BB%B9-100028578047777/</v>
      </c>
      <c r="D970" t="str">
        <v>-</v>
      </c>
      <c r="E970" t="str">
        <v/>
      </c>
      <c r="F970" t="str">
        <v>-</v>
      </c>
      <c r="G970" t="str">
        <v>-</v>
      </c>
    </row>
    <row r="971">
      <c r="A971">
        <v>12970</v>
      </c>
      <c r="B971" t="str">
        <f>HYPERLINK("https://xasonlong.hatinh.gov.vn/portal/home/danh-ba", "UBND Ủy ban nhân dân xã Sơn Mỹ tỉnh Hà Tĩnh")</f>
        <v>UBND Ủy ban nhân dân xã Sơn Mỹ tỉnh Hà Tĩnh</v>
      </c>
      <c r="C971" t="str">
        <v>https://xasonlong.hatinh.gov.vn/portal/home/danh-ba</v>
      </c>
      <c r="D971" t="str">
        <v>-</v>
      </c>
      <c r="E971" t="str">
        <v>-</v>
      </c>
      <c r="F971" t="str">
        <v>-</v>
      </c>
      <c r="G971" t="str">
        <v>-</v>
      </c>
    </row>
    <row r="972">
      <c r="A972">
        <v>12971</v>
      </c>
      <c r="B972" t="str">
        <f>HYPERLINK("https://www.facebook.com/p/Tu%E1%BB%95i-tr%E1%BA%BB-C%C3%B4ng-an-th%E1%BB%8B-x%C3%A3-S%C6%A1n-T%C3%A2y-100040884909606/", "Công an xã Sơn Tây tỉnh Hà Tĩnh")</f>
        <v>Công an xã Sơn Tây tỉnh Hà Tĩnh</v>
      </c>
      <c r="C972" t="str">
        <v>https://www.facebook.com/p/Tu%E1%BB%95i-tr%E1%BA%BB-C%C3%B4ng-an-th%E1%BB%8B-x%C3%A3-S%C6%A1n-T%C3%A2y-100040884909606/</v>
      </c>
      <c r="D972" t="str">
        <v>-</v>
      </c>
      <c r="E972" t="str">
        <v/>
      </c>
      <c r="F972" t="str">
        <v>-</v>
      </c>
      <c r="G972" t="str">
        <v>-</v>
      </c>
    </row>
    <row r="973">
      <c r="A973">
        <v>12972</v>
      </c>
      <c r="B973" t="str">
        <f>HYPERLINK("https://xasontay.hatinh.gov.vn/portal/KenhTin/Thong-tin-ve-lanh-dao-473968-477129-477130.aspx", "UBND Ủy ban nhân dân xã Sơn Tây tỉnh Hà Tĩnh")</f>
        <v>UBND Ủy ban nhân dân xã Sơn Tây tỉnh Hà Tĩnh</v>
      </c>
      <c r="C973" t="str">
        <v>https://xasontay.hatinh.gov.vn/portal/KenhTin/Thong-tin-ve-lanh-dao-473968-477129-477130.aspx</v>
      </c>
      <c r="D973" t="str">
        <v>-</v>
      </c>
      <c r="E973" t="str">
        <v>-</v>
      </c>
      <c r="F973" t="str">
        <v>-</v>
      </c>
      <c r="G973" t="str">
        <v>-</v>
      </c>
    </row>
    <row r="974">
      <c r="A974">
        <v>12973</v>
      </c>
      <c r="B974" t="str">
        <f>HYPERLINK("https://www.facebook.com/p/C%C3%B4ng-an-x%C3%A3-S%C6%A1n-Tr%C3%A0-100063467105701/", "Công an xã Sơn Ninh tỉnh Hà Tĩnh")</f>
        <v>Công an xã Sơn Ninh tỉnh Hà Tĩnh</v>
      </c>
      <c r="C974" t="str">
        <v>https://www.facebook.com/p/C%C3%B4ng-an-x%C3%A3-S%C6%A1n-Tr%C3%A0-100063467105701/</v>
      </c>
      <c r="D974" t="str">
        <v>-</v>
      </c>
      <c r="E974" t="str">
        <v/>
      </c>
      <c r="F974" t="str">
        <v>-</v>
      </c>
      <c r="G974" t="str">
        <v>-</v>
      </c>
    </row>
    <row r="975">
      <c r="A975">
        <v>12974</v>
      </c>
      <c r="B975" t="str">
        <f>HYPERLINK("https://xasonninh.hatinh.gov.vn/", "UBND Ủy ban nhân dân xã Sơn Ninh tỉnh Hà Tĩnh")</f>
        <v>UBND Ủy ban nhân dân xã Sơn Ninh tỉnh Hà Tĩnh</v>
      </c>
      <c r="C975" t="str">
        <v>https://xasonninh.hatinh.gov.vn/</v>
      </c>
      <c r="D975" t="str">
        <v>-</v>
      </c>
      <c r="E975" t="str">
        <v>-</v>
      </c>
      <c r="F975" t="str">
        <v>-</v>
      </c>
      <c r="G975" t="str">
        <v>-</v>
      </c>
    </row>
    <row r="976">
      <c r="A976">
        <v>12975</v>
      </c>
      <c r="B976" t="str">
        <f>HYPERLINK("https://www.facebook.com/congansonchau/", "Công an xã Sơn Châu tỉnh Hà Tĩnh")</f>
        <v>Công an xã Sơn Châu tỉnh Hà Tĩnh</v>
      </c>
      <c r="C976" t="str">
        <v>https://www.facebook.com/congansonchau/</v>
      </c>
      <c r="D976" t="str">
        <v>-</v>
      </c>
      <c r="E976" t="str">
        <v/>
      </c>
      <c r="F976" t="str">
        <v>-</v>
      </c>
      <c r="G976" t="str">
        <v>-</v>
      </c>
    </row>
    <row r="977">
      <c r="A977">
        <v>12976</v>
      </c>
      <c r="B977" t="str">
        <f>HYPERLINK("https://huongson.hatinh.gov.vn/", "UBND Ủy ban nhân dân xã Sơn Châu tỉnh Hà Tĩnh")</f>
        <v>UBND Ủy ban nhân dân xã Sơn Châu tỉnh Hà Tĩnh</v>
      </c>
      <c r="C977" t="str">
        <v>https://huongson.hatinh.gov.vn/</v>
      </c>
      <c r="D977" t="str">
        <v>-</v>
      </c>
      <c r="E977" t="str">
        <v>-</v>
      </c>
      <c r="F977" t="str">
        <v>-</v>
      </c>
      <c r="G977" t="str">
        <v>-</v>
      </c>
    </row>
    <row r="978">
      <c r="A978">
        <v>12977</v>
      </c>
      <c r="B978" t="str">
        <f>HYPERLINK("https://www.facebook.com/p/C%C3%B4ng-an-x%C3%A3-S%C6%A1n-Tr%C3%A0-100063467105701/", "Công an xã Sơn Hà tỉnh Hà Tĩnh")</f>
        <v>Công an xã Sơn Hà tỉnh Hà Tĩnh</v>
      </c>
      <c r="C978" t="str">
        <v>https://www.facebook.com/p/C%C3%B4ng-an-x%C3%A3-S%C6%A1n-Tr%C3%A0-100063467105701/</v>
      </c>
      <c r="D978" t="str">
        <v>-</v>
      </c>
      <c r="E978" t="str">
        <v/>
      </c>
      <c r="F978" t="str">
        <v>-</v>
      </c>
      <c r="G978" t="str">
        <v>-</v>
      </c>
    </row>
    <row r="979">
      <c r="A979">
        <v>12978</v>
      </c>
      <c r="B979" t="str">
        <f>HYPERLINK("https://sonha.quangngai.gov.vn/", "UBND Ủy ban nhân dân xã Sơn Hà tỉnh Hà Tĩnh")</f>
        <v>UBND Ủy ban nhân dân xã Sơn Hà tỉnh Hà Tĩnh</v>
      </c>
      <c r="C979" t="str">
        <v>https://sonha.quangngai.gov.vn/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12979</v>
      </c>
      <c r="B980" t="str">
        <f>HYPERLINK("https://www.facebook.com/p/C%C3%B4ng-an-x%C3%A3-S%C6%A1n-Tr%C3%A0-100063467105701/", "Công an xã Sơn Quang tỉnh Hà Tĩnh")</f>
        <v>Công an xã Sơn Quang tỉnh Hà Tĩnh</v>
      </c>
      <c r="C980" t="str">
        <v>https://www.facebook.com/p/C%C3%B4ng-an-x%C3%A3-S%C6%A1n-Tr%C3%A0-100063467105701/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12980</v>
      </c>
      <c r="B981" t="str">
        <f>HYPERLINK("https://sonha.quangngai.gov.vn/", "UBND Ủy ban nhân dân xã Sơn Quang tỉnh Hà Tĩnh")</f>
        <v>UBND Ủy ban nhân dân xã Sơn Quang tỉnh Hà Tĩnh</v>
      </c>
      <c r="C981" t="str">
        <v>https://sonha.quangngai.gov.vn/</v>
      </c>
      <c r="D981" t="str">
        <v>-</v>
      </c>
      <c r="E981" t="str">
        <v>-</v>
      </c>
      <c r="F981" t="str">
        <v>-</v>
      </c>
      <c r="G981" t="str">
        <v>-</v>
      </c>
    </row>
    <row r="982">
      <c r="A982">
        <v>12981</v>
      </c>
      <c r="B982" t="str">
        <f>HYPERLINK("https://www.facebook.com/profile.php?id=100078868363461&amp;locale=ms_MY&amp;_rdr", "Công an xã Sơn Trung tỉnh Hà Tĩnh")</f>
        <v>Công an xã Sơn Trung tỉnh Hà Tĩnh</v>
      </c>
      <c r="C982" t="str">
        <v>https://www.facebook.com/profile.php?id=100078868363461&amp;locale=ms_MY&amp;_rdr</v>
      </c>
      <c r="D982" t="str">
        <v>-</v>
      </c>
      <c r="E982" t="str">
        <v/>
      </c>
      <c r="F982" t="str">
        <v>-</v>
      </c>
      <c r="G982" t="str">
        <v>-</v>
      </c>
    </row>
    <row r="983">
      <c r="A983">
        <v>12982</v>
      </c>
      <c r="B983" t="str">
        <f>HYPERLINK("https://xasontruong.hatinh.gov.vn/", "UBND Ủy ban nhân dân xã Sơn Trung tỉnh Hà Tĩnh")</f>
        <v>UBND Ủy ban nhân dân xã Sơn Trung tỉnh Hà Tĩnh</v>
      </c>
      <c r="C983" t="str">
        <v>https://xasontruong.hatinh.gov.vn/</v>
      </c>
      <c r="D983" t="str">
        <v>-</v>
      </c>
      <c r="E983" t="str">
        <v>-</v>
      </c>
      <c r="F983" t="str">
        <v>-</v>
      </c>
      <c r="G983" t="str">
        <v>-</v>
      </c>
    </row>
    <row r="984">
      <c r="A984">
        <v>12983</v>
      </c>
      <c r="B984" t="str">
        <f>HYPERLINK("https://www.facebook.com/p/C%C3%B4ng-an-x%C3%A3-S%C6%A1n-B%E1%BA%B1ng-H%C6%B0%C6%A1ng-S%C6%A1n-H%C3%A0-T%C4%A9nh-100077526254862/", "Công an xã Sơn Bằng tỉnh Hà Tĩnh")</f>
        <v>Công an xã Sơn Bằng tỉnh Hà Tĩnh</v>
      </c>
      <c r="C984" t="str">
        <v>https://www.facebook.com/p/C%C3%B4ng-an-x%C3%A3-S%C6%A1n-B%E1%BA%B1ng-H%C6%B0%C6%A1ng-S%C6%A1n-H%C3%A0-T%C4%A9nh-100077526254862/</v>
      </c>
      <c r="D984" t="str">
        <v>-</v>
      </c>
      <c r="E984" t="str">
        <v/>
      </c>
      <c r="F984" t="str">
        <v>-</v>
      </c>
      <c r="G984" t="str">
        <v>-</v>
      </c>
    </row>
    <row r="985">
      <c r="A985">
        <v>12984</v>
      </c>
      <c r="B985" t="str">
        <f>HYPERLINK("https://sonha.quangngai.gov.vn/", "UBND Ủy ban nhân dân xã Sơn Bằng tỉnh Hà Tĩnh")</f>
        <v>UBND Ủy ban nhân dân xã Sơn Bằng tỉnh Hà Tĩnh</v>
      </c>
      <c r="C985" t="str">
        <v>https://sonha.quangngai.gov.vn/</v>
      </c>
      <c r="D985" t="str">
        <v>-</v>
      </c>
      <c r="E985" t="str">
        <v>-</v>
      </c>
      <c r="F985" t="str">
        <v>-</v>
      </c>
      <c r="G985" t="str">
        <v>-</v>
      </c>
    </row>
    <row r="986">
      <c r="A986">
        <v>12985</v>
      </c>
      <c r="B986" t="str">
        <f>HYPERLINK("https://www.facebook.com/p/C%C3%B4ng-an-x%C3%A3-S%C6%A1n-Tr%C3%A0-100063467105701/", "Công an xã Sơn Bình tỉnh Hà Tĩnh")</f>
        <v>Công an xã Sơn Bình tỉnh Hà Tĩnh</v>
      </c>
      <c r="C986" t="str">
        <v>https://www.facebook.com/p/C%C3%B4ng-an-x%C3%A3-S%C6%A1n-Tr%C3%A0-100063467105701/</v>
      </c>
      <c r="D986" t="str">
        <v>-</v>
      </c>
      <c r="E986" t="str">
        <v/>
      </c>
      <c r="F986" t="str">
        <v>-</v>
      </c>
      <c r="G986" t="str">
        <v>-</v>
      </c>
    </row>
    <row r="987">
      <c r="A987">
        <v>12986</v>
      </c>
      <c r="B987" t="str">
        <f>HYPERLINK("https://xasonbinh.hatinh.gov.vn/", "UBND Ủy ban nhân dân xã Sơn Bình tỉnh Hà Tĩnh")</f>
        <v>UBND Ủy ban nhân dân xã Sơn Bình tỉnh Hà Tĩnh</v>
      </c>
      <c r="C987" t="str">
        <v>https://xasonbinh.hatinh.gov.vn/</v>
      </c>
      <c r="D987" t="str">
        <v>-</v>
      </c>
      <c r="E987" t="str">
        <v>-</v>
      </c>
      <c r="F987" t="str">
        <v>-</v>
      </c>
      <c r="G987" t="str">
        <v>-</v>
      </c>
    </row>
    <row r="988">
      <c r="A988">
        <v>12987</v>
      </c>
      <c r="B988" t="str">
        <f>HYPERLINK("https://www.facebook.com/doanxasontay/videos/1224288551923159/", "Công an xã Sơn Kim 1 tỉnh Hà Tĩnh")</f>
        <v>Công an xã Sơn Kim 1 tỉnh Hà Tĩnh</v>
      </c>
      <c r="C988" t="str">
        <v>https://www.facebook.com/doanxasontay/videos/1224288551923159/</v>
      </c>
      <c r="D988" t="str">
        <v>-</v>
      </c>
      <c r="E988" t="str">
        <v/>
      </c>
      <c r="F988" t="str">
        <v>-</v>
      </c>
      <c r="G988" t="str">
        <v>-</v>
      </c>
    </row>
    <row r="989">
      <c r="A989">
        <v>12988</v>
      </c>
      <c r="B989" t="str">
        <f>HYPERLINK("https://xasonkim1.hatinh.gov.vn/", "UBND Ủy ban nhân dân xã Sơn Kim 1 tỉnh Hà Tĩnh")</f>
        <v>UBND Ủy ban nhân dân xã Sơn Kim 1 tỉnh Hà Tĩnh</v>
      </c>
      <c r="C989" t="str">
        <v>https://xasonkim1.hatinh.gov.vn/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12989</v>
      </c>
      <c r="B990" t="str">
        <v>Công an xã Sơn Kim 2 tỉnh Hà Tĩnh</v>
      </c>
      <c r="C990" t="str">
        <v>-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12990</v>
      </c>
      <c r="B991" t="str">
        <f>HYPERLINK("https://xasonkim2.hatinh.gov.vn/", "UBND Ủy ban nhân dân xã Sơn Kim 2 tỉnh Hà Tĩnh")</f>
        <v>UBND Ủy ban nhân dân xã Sơn Kim 2 tỉnh Hà Tĩnh</v>
      </c>
      <c r="C991" t="str">
        <v>https://xasonkim2.hatinh.gov.vn/</v>
      </c>
      <c r="D991" t="str">
        <v>-</v>
      </c>
      <c r="E991" t="str">
        <v>-</v>
      </c>
      <c r="F991" t="str">
        <v>-</v>
      </c>
      <c r="G991" t="str">
        <v>-</v>
      </c>
    </row>
    <row r="992">
      <c r="A992">
        <v>12991</v>
      </c>
      <c r="B992" t="str">
        <f>HYPERLINK("https://www.facebook.com/p/C%C3%B4ng-an-x%C3%A3-S%C6%A1n-Tr%C3%A0-100063467105701/", "Công an xã Sơn Trà tỉnh Hà Tĩnh")</f>
        <v>Công an xã Sơn Trà tỉnh Hà Tĩnh</v>
      </c>
      <c r="C992" t="str">
        <v>https://www.facebook.com/p/C%C3%B4ng-an-x%C3%A3-S%C6%A1n-Tr%C3%A0-100063467105701/</v>
      </c>
      <c r="D992" t="str">
        <v>-</v>
      </c>
      <c r="E992" t="str">
        <v/>
      </c>
      <c r="F992" t="str">
        <v>-</v>
      </c>
      <c r="G992" t="str">
        <v>-</v>
      </c>
    </row>
    <row r="993">
      <c r="A993">
        <v>12992</v>
      </c>
      <c r="B993" t="str">
        <f>HYPERLINK("https://huongson.hatinh.gov.vn/", "UBND Ủy ban nhân dân xã Sơn Trà tỉnh Hà Tĩnh")</f>
        <v>UBND Ủy ban nhân dân xã Sơn Trà tỉnh Hà Tĩnh</v>
      </c>
      <c r="C993" t="str">
        <v>https://huongson.hatinh.gov.vn/</v>
      </c>
      <c r="D993" t="str">
        <v>-</v>
      </c>
      <c r="E993" t="str">
        <v>-</v>
      </c>
      <c r="F993" t="str">
        <v>-</v>
      </c>
      <c r="G993" t="str">
        <v>-</v>
      </c>
    </row>
    <row r="994">
      <c r="A994">
        <v>12993</v>
      </c>
      <c r="B994" t="str">
        <f>HYPERLINK("https://www.facebook.com/p/C%C3%B4ng-an-x%C3%A3-S%C6%A1n-Tr%C3%A0-100063467105701/", "Công an xã Sơn Long tỉnh Hà Tĩnh")</f>
        <v>Công an xã Sơn Long tỉnh Hà Tĩnh</v>
      </c>
      <c r="C994" t="str">
        <v>https://www.facebook.com/p/C%C3%B4ng-an-x%C3%A3-S%C6%A1n-Tr%C3%A0-100063467105701/</v>
      </c>
      <c r="D994" t="str">
        <v>-</v>
      </c>
      <c r="E994" t="str">
        <v/>
      </c>
      <c r="F994" t="str">
        <v>-</v>
      </c>
      <c r="G994" t="str">
        <v>-</v>
      </c>
    </row>
    <row r="995">
      <c r="A995">
        <v>12994</v>
      </c>
      <c r="B995" t="str">
        <f>HYPERLINK("https://xasonlong.hatinh.gov.vn/portal/home/danh-ba", "UBND Ủy ban nhân dân xã Sơn Long tỉnh Hà Tĩnh")</f>
        <v>UBND Ủy ban nhân dân xã Sơn Long tỉnh Hà Tĩnh</v>
      </c>
      <c r="C995" t="str">
        <v>https://xasonlong.hatinh.gov.vn/portal/home/danh-ba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12995</v>
      </c>
      <c r="B996" t="str">
        <f>HYPERLINK("https://www.facebook.com/ConganxaQuangDiem/?locale=ms_MY", "Công an xã Sơn Diệm tỉnh Hà Tĩnh")</f>
        <v>Công an xã Sơn Diệm tỉnh Hà Tĩnh</v>
      </c>
      <c r="C996" t="str">
        <v>https://www.facebook.com/ConganxaQuangDiem/?locale=ms_MY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12996</v>
      </c>
      <c r="B997" t="str">
        <f>HYPERLINK("https://xaquangdiem.hatinh.gov.vn/portal/KenhTin/hwbr78Uy-ban-nhan-dan.aspx", "UBND Ủy ban nhân dân xã Sơn Diệm tỉnh Hà Tĩnh")</f>
        <v>UBND Ủy ban nhân dân xã Sơn Diệm tỉnh Hà Tĩnh</v>
      </c>
      <c r="C997" t="str">
        <v>https://xaquangdiem.hatinh.gov.vn/portal/KenhTin/hwbr78Uy-ban-nhan-dan.aspx</v>
      </c>
      <c r="D997" t="str">
        <v>-</v>
      </c>
      <c r="E997" t="str">
        <v>-</v>
      </c>
      <c r="F997" t="str">
        <v>-</v>
      </c>
      <c r="G997" t="str">
        <v>-</v>
      </c>
    </row>
    <row r="998">
      <c r="A998">
        <v>12997</v>
      </c>
      <c r="B998" t="str">
        <f>HYPERLINK("https://www.facebook.com/tuoitrecongansonla/", "Công an xã Sơn Thủy tỉnh Hà Tĩnh")</f>
        <v>Công an xã Sơn Thủy tỉnh Hà Tĩnh</v>
      </c>
      <c r="C998" t="str">
        <v>https://www.facebook.com/tuoitrecongansonla/</v>
      </c>
      <c r="D998" t="str">
        <v>-</v>
      </c>
      <c r="E998" t="str">
        <v/>
      </c>
      <c r="F998" t="str">
        <v>-</v>
      </c>
      <c r="G998" t="str">
        <v>-</v>
      </c>
    </row>
    <row r="999">
      <c r="A999">
        <v>12998</v>
      </c>
      <c r="B999" t="str">
        <f>HYPERLINK("https://sonha.quangngai.gov.vn/ubnd-xa-son-thuy", "UBND Ủy ban nhân dân xã Sơn Thủy tỉnh Hà Tĩnh")</f>
        <v>UBND Ủy ban nhân dân xã Sơn Thủy tỉnh Hà Tĩnh</v>
      </c>
      <c r="C999" t="str">
        <v>https://sonha.quangngai.gov.vn/ubnd-xa-son-thuy</v>
      </c>
      <c r="D999" t="str">
        <v>-</v>
      </c>
      <c r="E999" t="str">
        <v>-</v>
      </c>
      <c r="F999" t="str">
        <v>-</v>
      </c>
      <c r="G999" t="str">
        <v>-</v>
      </c>
    </row>
    <row r="1000">
      <c r="A1000">
        <v>12999</v>
      </c>
      <c r="B1000" t="str">
        <f>HYPERLINK("https://www.facebook.com/conganxasonham/", "Công an xã Sơn Hàm tỉnh Hà Tĩnh")</f>
        <v>Công an xã Sơn Hàm tỉnh Hà Tĩnh</v>
      </c>
      <c r="C1000" t="str">
        <v>https://www.facebook.com/conganxasonham/</v>
      </c>
      <c r="D1000" t="str">
        <v>-</v>
      </c>
      <c r="E1000" t="str">
        <v/>
      </c>
      <c r="F1000" t="str">
        <v>-</v>
      </c>
      <c r="G1000" t="str">
        <v>-</v>
      </c>
    </row>
    <row r="1001">
      <c r="A1001">
        <v>13000</v>
      </c>
      <c r="B1001" t="str">
        <v>UBND Ủy ban nhân dân xã Sơn Hàm tỉnh Hà Tĩnh</v>
      </c>
      <c r="C1001" t="str">
        <v>-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