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13001</v>
      </c>
      <c r="B2" t="str">
        <f>HYPERLINK("https://www.facebook.com/p/C%C3%B4ng-an-x%C3%A3-S%C6%A1n-Ph%C3%BA-huy%E1%BB%87n-H%C6%B0%C6%A1ng-S%C6%A1n-t%E1%BB%89nh-H%C3%A0-T%C4%A9nh-100064129990195/", "Công an xã Sơn Phú tỉnh Hà Tĩnh")</f>
        <v>Công an xã Sơn Phú tỉnh Hà Tĩnh</v>
      </c>
      <c r="C2" t="str">
        <v>https://www.facebook.com/p/C%C3%B4ng-an-x%C3%A3-S%C6%A1n-Ph%C3%BA-huy%E1%BB%87n-H%C6%B0%C6%A1ng-S%C6%A1n-t%E1%BB%89nh-H%C3%A0-T%C4%A9nh-100064129990195/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13002</v>
      </c>
      <c r="B3" t="str">
        <f>HYPERLINK("https://xasonphu.hatinh.gov.vn/", "UBND Ủy ban nhân dân xã Sơn Phú tỉnh Hà Tĩnh")</f>
        <v>UBND Ủy ban nhân dân xã Sơn Phú tỉnh Hà Tĩnh</v>
      </c>
      <c r="C3" t="str">
        <v>https://xasonphu.hatinh.gov.vn/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13003</v>
      </c>
      <c r="B4" t="str">
        <f>HYPERLINK("https://www.facebook.com/tuoitrecongansonla/", "Công an xã Sơn Phúc tỉnh Hà Tĩnh")</f>
        <v>Công an xã Sơn Phúc tỉnh Hà Tĩnh</v>
      </c>
      <c r="C4" t="str">
        <v>https://www.facebook.com/tuoitrecongansonla/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13004</v>
      </c>
      <c r="B5" t="str">
        <f>HYPERLINK("https://qppl.hatinh.gov.vn/vbpq.nsf/857EF51FC906A54047258A86000B628B/$file/Cong-van-trinh-VP-Chu-tich-nuoc-Thiep-mung-tho-100-tuoi-trantuannghia-BH(11.12.2023_09h11p05)_signed.pdf", "UBND Ủy ban nhân dân xã Sơn Phúc tỉnh Hà Tĩnh")</f>
        <v>UBND Ủy ban nhân dân xã Sơn Phúc tỉnh Hà Tĩnh</v>
      </c>
      <c r="C5" t="str">
        <v>https://qppl.hatinh.gov.vn/vbpq.nsf/857EF51FC906A54047258A86000B628B/$file/Cong-van-trinh-VP-Chu-tich-nuoc-Thiep-mung-tho-100-tuoi-trantuannghia-BH(11.12.2023_09h11p05)_signed.pdf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13005</v>
      </c>
      <c r="B6" t="str">
        <f>HYPERLINK("https://www.facebook.com/conganxasontruong/", "Công an xã Sơn Trường tỉnh Hà Tĩnh")</f>
        <v>Công an xã Sơn Trường tỉnh Hà Tĩnh</v>
      </c>
      <c r="C6" t="str">
        <v>https://www.facebook.com/conganxasontruong/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13006</v>
      </c>
      <c r="B7" t="str">
        <f>HYPERLINK("https://xasontruong.hatinh.gov.vn/", "UBND Ủy ban nhân dân xã Sơn Trường tỉnh Hà Tĩnh")</f>
        <v>UBND Ủy ban nhân dân xã Sơn Trường tỉnh Hà Tĩnh</v>
      </c>
      <c r="C7" t="str">
        <v>https://xasontruong.hatinh.gov.vn/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13007</v>
      </c>
      <c r="B8" t="str">
        <f>HYPERLINK("https://www.facebook.com/p/Tu%E1%BB%95i-tr%E1%BA%BB-C%C3%B4ng-an-th%E1%BB%8B-x%C3%A3-S%C6%A1n-T%C3%A2y-100040884909606/", "Công an xã Sơn Mai tỉnh Hà Tĩnh")</f>
        <v>Công an xã Sơn Mai tỉnh Hà Tĩnh</v>
      </c>
      <c r="C8" t="str">
        <v>https://www.facebook.com/p/Tu%E1%BB%95i-tr%E1%BA%BB-C%C3%B4ng-an-th%E1%BB%8B-x%C3%A3-S%C6%A1n-T%C3%A2y-100040884909606/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13008</v>
      </c>
      <c r="B9" t="str">
        <f>HYPERLINK("https://sonha.quangngai.gov.vn/", "UBND Ủy ban nhân dân xã Sơn Mai tỉnh Hà Tĩnh")</f>
        <v>UBND Ủy ban nhân dân xã Sơn Mai tỉnh Hà Tĩnh</v>
      </c>
      <c r="C9" t="str">
        <v>https://sonha.quangngai.gov.vn/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13009</v>
      </c>
      <c r="B10" t="str">
        <f>HYPERLINK("https://www.facebook.com/p/C%C3%B4ng-an-huy%E1%BB%87n-%C4%90%E1%BB%A9c-Th%E1%BB%8D-H%C3%A0-T%C4%A9nh-100069319692485/?locale=vi_VN", "Công an thị trấn Đức Thọ tỉnh Hà Tĩnh")</f>
        <v>Công an thị trấn Đức Thọ tỉnh Hà Tĩnh</v>
      </c>
      <c r="C10" t="str">
        <v>https://www.facebook.com/p/C%C3%B4ng-an-huy%E1%BB%87n-%C4%90%E1%BB%A9c-Th%E1%BB%8D-H%C3%A0-T%C4%A9nh-100069319692485/?locale=vi_VN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13010</v>
      </c>
      <c r="B11" t="str">
        <f>HYPERLINK("https://ductho.hatinh.gov.vn/", "UBND Ủy ban nhân dân thị trấn Đức Thọ tỉnh Hà Tĩnh")</f>
        <v>UBND Ủy ban nhân dân thị trấn Đức Thọ tỉnh Hà Tĩnh</v>
      </c>
      <c r="C11" t="str">
        <v>https://ductho.hatinh.gov.vn/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13011</v>
      </c>
      <c r="B12" t="str">
        <f>HYPERLINK("https://www.facebook.com/people/Tu%E1%BB%95i-tr%E1%BA%BB-C%C3%B4ng-an-H%C3%A0-T%C4%A9nh/100064361005405/", "Công an xã Đức Quang tỉnh Hà Tĩnh")</f>
        <v>Công an xã Đức Quang tỉnh Hà Tĩnh</v>
      </c>
      <c r="C12" t="str">
        <v>https://www.facebook.com/people/Tu%E1%BB%95i-tr%E1%BA%BB-C%C3%B4ng-an-H%C3%A0-T%C4%A9nh/100064361005405/</v>
      </c>
      <c r="D12" t="str">
        <v>-</v>
      </c>
      <c r="E12" t="str">
        <v/>
      </c>
      <c r="F12" t="str">
        <f>HYPERLINK("mailto:Doanthanhniencaht@gmail.com", "Doanthanhniencaht@gmail.com")</f>
        <v>Doanthanhniencaht@gmail.com</v>
      </c>
      <c r="G12" t="str">
        <v>-</v>
      </c>
    </row>
    <row r="13">
      <c r="A13">
        <v>13012</v>
      </c>
      <c r="B13" t="str">
        <f>HYPERLINK("https://haiha.quangninh.gov.vn/Trang/ChiTietBVGioiThieu.aspx?bvid=126", "UBND Ủy ban nhân dân xã Đức Quang tỉnh Hà Tĩnh")</f>
        <v>UBND Ủy ban nhân dân xã Đức Quang tỉnh Hà Tĩnh</v>
      </c>
      <c r="C13" t="str">
        <v>https://haiha.quangninh.gov.vn/Trang/ChiTietBVGioiThieu.aspx?bvid=126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13013</v>
      </c>
      <c r="B14" t="str">
        <f>HYPERLINK("https://www.facebook.com/p/Tu%E1%BB%95i-tr%E1%BA%BB-C%C3%B4ng-an-Th%C3%A0nh-ph%E1%BB%91-V%C4%A9nh-Y%C3%AAn-100066497717181/", "Công an xã Đức Vĩnh tỉnh Hà Tĩnh")</f>
        <v>Công an xã Đức Vĩnh tỉnh Hà Tĩnh</v>
      </c>
      <c r="C14" t="str">
        <v>https://www.facebook.com/p/Tu%E1%BB%95i-tr%E1%BA%BB-C%C3%B4ng-an-Th%C3%A0nh-ph%E1%BB%91-V%C4%A9nh-Y%C3%AAn-100066497717181/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13014</v>
      </c>
      <c r="B15" t="str">
        <f>HYPERLINK("https://ductho.hatinh.gov.vn/", "UBND Ủy ban nhân dân xã Đức Vĩnh tỉnh Hà Tĩnh")</f>
        <v>UBND Ủy ban nhân dân xã Đức Vĩnh tỉnh Hà Tĩnh</v>
      </c>
      <c r="C15" t="str">
        <v>https://ductho.hatinh.gov.vn/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13015</v>
      </c>
      <c r="B16" t="str">
        <v>Công an xã Đức Châu tỉnh Hà Tĩnh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13016</v>
      </c>
      <c r="B17" t="str">
        <f>HYPERLINK("https://ducpho.quangngai.gov.vn/uy-ban-nhan-dan", "UBND Ủy ban nhân dân xã Đức Châu tỉnh Hà Tĩnh")</f>
        <v>UBND Ủy ban nhân dân xã Đức Châu tỉnh Hà Tĩnh</v>
      </c>
      <c r="C17" t="str">
        <v>https://ducpho.quangngai.gov.vn/uy-ban-nhan-dan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13017</v>
      </c>
      <c r="B18" t="str">
        <v>Công an xã Đức Tùng tỉnh Hà Tĩnh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13018</v>
      </c>
      <c r="B19" t="str">
        <f>HYPERLINK("https://tungchau.ductho.hatinh.gov.vn/TungChau/pages/2017/bcd-xay-dung-nong-thon-moi-xa-duc-tung-to-chuc-le-phat-dong-thang-cao-diem-1509967842.aspx", "UBND Ủy ban nhân dân xã Đức Tùng tỉnh Hà Tĩnh")</f>
        <v>UBND Ủy ban nhân dân xã Đức Tùng tỉnh Hà Tĩnh</v>
      </c>
      <c r="C19" t="str">
        <v>https://tungchau.ductho.hatinh.gov.vn/TungChau/pages/2017/bcd-xay-dung-nong-thon-moi-xa-duc-tung-to-chuc-le-phat-dong-thang-cao-diem-1509967842.aspx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13019</v>
      </c>
      <c r="B20" t="str">
        <f>HYPERLINK("https://www.facebook.com/p/C%C3%B4ng-an-x%C3%A3-Tr%C6%B0%E1%BB%9Dng-S%C6%A1n-huy%E1%BB%87n-%C4%90%E1%BB%A9c-Th%E1%BB%8D-t%E1%BB%89nh-H%C3%A0-T%C4%A9nh-100077920311253/", "Công an xã Trường Sơn tỉnh Hà Tĩnh")</f>
        <v>Công an xã Trường Sơn tỉnh Hà Tĩnh</v>
      </c>
      <c r="C20" t="str">
        <v>https://www.facebook.com/p/C%C3%B4ng-an-x%C3%A3-Tr%C6%B0%E1%BB%9Dng-S%C6%A1n-huy%E1%BB%87n-%C4%90%E1%BB%A9c-Th%E1%BB%8D-t%E1%BB%89nh-H%C3%A0-T%C4%A9nh-100077920311253/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13020</v>
      </c>
      <c r="B21" t="str">
        <f>HYPERLINK("https://xasontruong.hatinh.gov.vn/", "UBND Ủy ban nhân dân xã Trường Sơn tỉnh Hà Tĩnh")</f>
        <v>UBND Ủy ban nhân dân xã Trường Sơn tỉnh Hà Tĩnh</v>
      </c>
      <c r="C21" t="str">
        <v>https://xasontruong.hatinh.gov.vn/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13021</v>
      </c>
      <c r="B22" t="str">
        <f>HYPERLINK("https://www.facebook.com/caxlienminh/", "Công an xã Liên Minh tỉnh Hà Tĩnh")</f>
        <v>Công an xã Liên Minh tỉnh Hà Tĩnh</v>
      </c>
      <c r="C22" t="str">
        <v>https://www.facebook.com/caxlienminh/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13022</v>
      </c>
      <c r="B23" t="str">
        <f>HYPERLINK("https://ductho.hatinh.gov.vn/lienminh/pages/2024-02-01/UBND-xa-Lien-Minh-huyen-Duc-Tho-tinh-Ha-Tinh-phoi--474110.aspx", "UBND Ủy ban nhân dân xã Liên Minh tỉnh Hà Tĩnh")</f>
        <v>UBND Ủy ban nhân dân xã Liên Minh tỉnh Hà Tĩnh</v>
      </c>
      <c r="C23" t="str">
        <v>https://ductho.hatinh.gov.vn/lienminh/pages/2024-02-01/UBND-xa-Lien-Minh-huyen-Duc-Tho-tinh-Ha-Tinh-phoi--474110.aspx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13023</v>
      </c>
      <c r="B24" t="str">
        <f>HYPERLINK("https://www.facebook.com/caxducdong/", "Công an xã Đức La tỉnh Hà Tĩnh")</f>
        <v>Công an xã Đức La tỉnh Hà Tĩnh</v>
      </c>
      <c r="C24" t="str">
        <v>https://www.facebook.com/caxducdong/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13024</v>
      </c>
      <c r="B25" t="str">
        <f>HYPERLINK("https://ductho.hatinh.gov.vn/", "UBND Ủy ban nhân dân xã Đức La tỉnh Hà Tĩnh")</f>
        <v>UBND Ủy ban nhân dân xã Đức La tỉnh Hà Tĩnh</v>
      </c>
      <c r="C25" t="str">
        <v>https://ductho.hatinh.gov.vn/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13025</v>
      </c>
      <c r="B26" t="str">
        <f>HYPERLINK("https://www.facebook.com/ConganxaYenHoDucThoHaTinh/", "Công an xã Yên Hồ tỉnh Hà Tĩnh")</f>
        <v>Công an xã Yên Hồ tỉnh Hà Tĩnh</v>
      </c>
      <c r="C26" t="str">
        <v>https://www.facebook.com/ConganxaYenHoDucThoHaTinh/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13026</v>
      </c>
      <c r="B27" t="str">
        <f>HYPERLINK("https://hscvdt.hatinh.gov.vn/ductho/vbpq.nsf/DD6DB330B009A94947258A7500369959/$file/QD-so-1117.doc", "UBND Ủy ban nhân dân xã Yên Hồ tỉnh Hà Tĩnh")</f>
        <v>UBND Ủy ban nhân dân xã Yên Hồ tỉnh Hà Tĩnh</v>
      </c>
      <c r="C27" t="str">
        <v>https://hscvdt.hatinh.gov.vn/ductho/vbpq.nsf/DD6DB330B009A94947258A7500369959/$file/QD-so-1117.doc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13027</v>
      </c>
      <c r="B28" t="str">
        <v>Công an xã Đức Nhân tỉnh Hà Tĩnh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13028</v>
      </c>
      <c r="B29" t="str">
        <f>HYPERLINK("https://ductho.hatinh.gov.vn/", "UBND Ủy ban nhân dân xã Đức Nhân tỉnh Hà Tĩnh")</f>
        <v>UBND Ủy ban nhân dân xã Đức Nhân tỉnh Hà Tĩnh</v>
      </c>
      <c r="C29" t="str">
        <v>https://ductho.hatinh.gov.vn/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13029</v>
      </c>
      <c r="B30" t="str">
        <v>Công an xã Tùng Ảnh tỉnh Hà Tĩnh</v>
      </c>
      <c r="C30" t="str">
        <v>-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13030</v>
      </c>
      <c r="B31" t="str">
        <f>HYPERLINK("https://moj.gov.vn/UserControls/News/pFormPrint.aspx?UrlListProcess=/qt/tintuc/Lists/HoatDongCuaCacDonViThuocBo&amp;ListId=3a1800e5-1e0c-47a3-b925-83581493f9e3&amp;SiteId=b11f9e79-d495-439f-98e6-4bd81e36adc9&amp;ItemID=4165&amp;SiteRootID=b71e67e4-9250-47a7-96d6-64e9cb69ccf3", "UBND Ủy ban nhân dân xã Tùng Ảnh tỉnh Hà Tĩnh")</f>
        <v>UBND Ủy ban nhân dân xã Tùng Ảnh tỉnh Hà Tĩnh</v>
      </c>
      <c r="C31" t="str">
        <v>https://moj.gov.vn/UserControls/News/pFormPrint.aspx?UrlListProcess=/qt/tintuc/Lists/HoatDongCuaCacDonViThuocBo&amp;ListId=3a1800e5-1e0c-47a3-b925-83581493f9e3&amp;SiteId=b11f9e79-d495-439f-98e6-4bd81e36adc9&amp;ItemID=4165&amp;SiteRootID=b71e67e4-9250-47a7-96d6-64e9cb69ccf3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13031</v>
      </c>
      <c r="B32" t="str">
        <v>Công an xã Bùi Xá tỉnh Hà Tĩnh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13032</v>
      </c>
      <c r="B33" t="str">
        <f>HYPERLINK("https://ductho.hatinh.gov.vn/builanhan/pages/2019/ke-hoach-thuc-hien-ngay-phap-luat-viet-nam-09-11-2019-1572833787.aspx", "UBND Ủy ban nhân dân xã Bùi Xá tỉnh Hà Tĩnh")</f>
        <v>UBND Ủy ban nhân dân xã Bùi Xá tỉnh Hà Tĩnh</v>
      </c>
      <c r="C33" t="str">
        <v>https://ductho.hatinh.gov.vn/builanhan/pages/2019/ke-hoach-thuc-hien-ngay-phap-luat-viet-nam-09-11-2019-1572833787.aspx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13033</v>
      </c>
      <c r="B34" t="str">
        <f>HYPERLINK("https://www.facebook.com/p/C%C3%B4ng-an-x%C3%A3-Thanh-B%C3%ACnh-Th%E1%BB%8Bnh-huy%E1%BB%87n-%C4%90%E1%BB%A9c-Th%E1%BB%8D-t%E1%BB%89nh-H%C3%A0-T%C4%A9nh-100064085291262/?locale=vi_VN", "Công an xã Đức Thịnh tỉnh Hà Tĩnh")</f>
        <v>Công an xã Đức Thịnh tỉnh Hà Tĩnh</v>
      </c>
      <c r="C34" t="str">
        <v>https://www.facebook.com/p/C%C3%B4ng-an-x%C3%A3-Thanh-B%C3%ACnh-Th%E1%BB%8Bnh-huy%E1%BB%87n-%C4%90%E1%BB%A9c-Th%E1%BB%8D-t%E1%BB%89nh-H%C3%A0-T%C4%A9nh-100064085291262/?locale=vi_VN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13034</v>
      </c>
      <c r="B35" t="str">
        <f>HYPERLINK("https://ductho.hatinh.gov.vn/imagess/seoworld/Quy%E1%BA%BFt_%C4%91%E1%BB%8Bnh_ph%C3%AA_duy%E1%BB%87t_gi%C3%A1_%C4%91%E1%BA%A5t.doc", "UBND Ủy ban nhân dân xã Đức Thịnh tỉnh Hà Tĩnh")</f>
        <v>UBND Ủy ban nhân dân xã Đức Thịnh tỉnh Hà Tĩnh</v>
      </c>
      <c r="C35" t="str">
        <v>https://ductho.hatinh.gov.vn/imagess/seoworld/Quy%E1%BA%BFt_%C4%91%E1%BB%8Bnh_ph%C3%AA_duy%E1%BB%87t_gi%C3%A1_%C4%91%E1%BA%A5t.doc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13035</v>
      </c>
      <c r="B36" t="str">
        <f>HYPERLINK("https://www.facebook.com/ConganxaYenHoDucThoHaTinh/", "Công an xã Đức Yên tỉnh Hà Tĩnh")</f>
        <v>Công an xã Đức Yên tỉnh Hà Tĩnh</v>
      </c>
      <c r="C36" t="str">
        <v>https://www.facebook.com/ConganxaYenHoDucThoHaTinh/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13036</v>
      </c>
      <c r="B37" t="str">
        <f>HYPERLINK("https://www.quangninh.gov.vn/donvi/huyendamha/Trang/ChiTietBVGioiThieu.aspx?bvid=74", "UBND Ủy ban nhân dân xã Đức Yên tỉnh Hà Tĩnh")</f>
        <v>UBND Ủy ban nhân dân xã Đức Yên tỉnh Hà Tĩnh</v>
      </c>
      <c r="C37" t="str">
        <v>https://www.quangninh.gov.vn/donvi/huyendamha/Trang/ChiTietBVGioiThieu.aspx?bvid=74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13037</v>
      </c>
      <c r="B38" t="str">
        <f>HYPERLINK("https://www.facebook.com/p/C%C3%B4ng-an-x%C3%A3-L%C3%A2m-Trung-Th%E1%BB%A7y-100083322191875/", "Công an xã Đức Thủy tỉnh Hà Tĩnh")</f>
        <v>Công an xã Đức Thủy tỉnh Hà Tĩnh</v>
      </c>
      <c r="C38" t="str">
        <v>https://www.facebook.com/p/C%C3%B4ng-an-x%C3%A3-L%C3%A2m-Trung-Th%E1%BB%A7y-100083322191875/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13038</v>
      </c>
      <c r="B39" t="str">
        <f>HYPERLINK("https://ductho.hatinh.gov.vn/", "UBND Ủy ban nhân dân xã Đức Thủy tỉnh Hà Tĩnh")</f>
        <v>UBND Ủy ban nhân dân xã Đức Thủy tỉnh Hà Tĩnh</v>
      </c>
      <c r="C39" t="str">
        <v>https://ductho.hatinh.gov.vn/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13039</v>
      </c>
      <c r="B40" t="str">
        <v>Công an xã Thái Yên tỉnh Hà Tĩnh</v>
      </c>
      <c r="C40" t="str">
        <v>-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13040</v>
      </c>
      <c r="B41" t="str">
        <f>HYPERLINK("https://xuanyen.nghixuan.hatinh.gov.vn/", "UBND Ủy ban nhân dân xã Thái Yên tỉnh Hà Tĩnh")</f>
        <v>UBND Ủy ban nhân dân xã Thái Yên tỉnh Hà Tĩnh</v>
      </c>
      <c r="C41" t="str">
        <v>https://xuanyen.nghixuan.hatinh.gov.vn/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13041</v>
      </c>
      <c r="B42" t="str">
        <v>Công an xã Trung Lễ tỉnh Hà Tĩnh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13042</v>
      </c>
      <c r="B43" t="str">
        <f>HYPERLINK("https://hatinh.gov.vn/tin-tuc-su-kien/tin-bai/20701/ubng-tinh-thong-bao-lich-nghi-le-quoc-khanh-292024", "UBND Ủy ban nhân dân xã Trung Lễ tỉnh Hà Tĩnh")</f>
        <v>UBND Ủy ban nhân dân xã Trung Lễ tỉnh Hà Tĩnh</v>
      </c>
      <c r="C43" t="str">
        <v>https://hatinh.gov.vn/tin-tuc-su-kien/tin-bai/20701/ubng-tinh-thong-bao-lich-nghi-le-quoc-khanh-292024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13043</v>
      </c>
      <c r="B44" t="str">
        <f>HYPERLINK("https://www.facebook.com/xaduchoa/", "Công an xã Đức Hòa tỉnh Hà Tĩnh")</f>
        <v>Công an xã Đức Hòa tỉnh Hà Tĩnh</v>
      </c>
      <c r="C44" t="str">
        <v>https://www.facebook.com/xaduchoa/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13044</v>
      </c>
      <c r="B45" t="str">
        <f>HYPERLINK("https://duchoaha.duchoa.longan.gov.vn/", "UBND Ủy ban nhân dân xã Đức Hòa tỉnh Hà Tĩnh")</f>
        <v>UBND Ủy ban nhân dân xã Đức Hòa tỉnh Hà Tĩnh</v>
      </c>
      <c r="C45" t="str">
        <v>https://duchoaha.duchoa.longan.gov.vn/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13045</v>
      </c>
      <c r="B46" t="str">
        <v>Công an xã Đức Long tỉnh Hà Tĩnh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13046</v>
      </c>
      <c r="B47" t="str">
        <f>HYPERLINK("https://hscvdt.hatinh.gov.vn/ductho/vbpq.nsf/91E509CEE87C581A4725897500362B4B/$file/Bao-cao-ket-qua-giai-quyet-don-cua-cong-dan-Tran-Thi-Thu-Hien-_huylqdt-15-03-2023_07h45p48.docx", "UBND Ủy ban nhân dân xã Đức Long tỉnh Hà Tĩnh")</f>
        <v>UBND Ủy ban nhân dân xã Đức Long tỉnh Hà Tĩnh</v>
      </c>
      <c r="C47" t="str">
        <v>https://hscvdt.hatinh.gov.vn/ductho/vbpq.nsf/91E509CEE87C581A4725897500362B4B/$file/Bao-cao-ket-qua-giai-quyet-don-cua-cong-dan-Tran-Thi-Thu-Hien-_huylqdt-15-03-2023_07h45p48.docx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13047</v>
      </c>
      <c r="B48" t="str">
        <v>Công an xã Đức Lâm tỉnh Hà Tĩnh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13048</v>
      </c>
      <c r="B49" t="str">
        <f>HYPERLINK("https://hscvka.hatinh.gov.vn/kyanh/vbpq.nsf/6B417B2A6E18BC1647258BD40038BBC5/$file/Dinh-chinh-ho-so-Nguyen-Thanh-Vinh.doc", "UBND Ủy ban nhân dân xã Đức Lâm tỉnh Hà Tĩnh")</f>
        <v>UBND Ủy ban nhân dân xã Đức Lâm tỉnh Hà Tĩnh</v>
      </c>
      <c r="C49" t="str">
        <v>https://hscvka.hatinh.gov.vn/kyanh/vbpq.nsf/6B417B2A6E18BC1647258BD40038BBC5/$file/Dinh-chinh-ho-so-Nguyen-Thanh-Vinh.doc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13049</v>
      </c>
      <c r="B50" t="str">
        <v>Công an xã Đức Thanh tỉnh Hà Tĩnh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13050</v>
      </c>
      <c r="B51" t="str">
        <f>HYPERLINK("https://ductho.hatinh.gov.vn/", "UBND Ủy ban nhân dân xã Đức Thanh tỉnh Hà Tĩnh")</f>
        <v>UBND Ủy ban nhân dân xã Đức Thanh tỉnh Hà Tĩnh</v>
      </c>
      <c r="C51" t="str">
        <v>https://ductho.hatinh.gov.vn/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13051</v>
      </c>
      <c r="B52" t="str">
        <v>Công an xã Đức Dũng tỉnh Hà Tĩnh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13052</v>
      </c>
      <c r="B53" t="str">
        <f>HYPERLINK("https://www.binhthuan.gov.vn/4/469/37057/626774/tin-chinh-quyen/dong-chi-doan-anh-dung-duoc-bau-giu-chuc-vu-chu-tich-ubnd-tinh.aspx", "UBND Ủy ban nhân dân xã Đức Dũng tỉnh Hà Tĩnh")</f>
        <v>UBND Ủy ban nhân dân xã Đức Dũng tỉnh Hà Tĩnh</v>
      </c>
      <c r="C53" t="str">
        <v>https://www.binhthuan.gov.vn/4/469/37057/626774/tin-chinh-quyen/dong-chi-doan-anh-dung-duoc-bau-giu-chuc-vu-chu-tich-ubnd-tinh.aspx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13053</v>
      </c>
      <c r="B54" t="str">
        <f>HYPERLINK("https://www.facebook.com/people/Tu%E1%BB%95i-tr%E1%BA%BB-C%C3%B4ng-an-H%C3%A0-T%C4%A9nh/100064361005405/", "Công an xã Đức Lập tỉnh Hà Tĩnh")</f>
        <v>Công an xã Đức Lập tỉnh Hà Tĩnh</v>
      </c>
      <c r="C54" t="str">
        <v>https://www.facebook.com/people/Tu%E1%BB%95i-tr%E1%BA%BB-C%C3%B4ng-an-H%C3%A0-T%C4%A9nh/100064361005405/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13054</v>
      </c>
      <c r="B55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Lập tỉnh Hà Tĩnh")</f>
        <v>UBND Ủy ban nhân dân xã Đức Lập tỉnh Hà Tĩnh</v>
      </c>
      <c r="C55" t="str">
        <v>https://hscvvq.hatinh.gov.vn/vuquang/vbpq.nsf/1B2072FE4503F117472589B80035A062/$file/114.%20Q%C4%90%20h%E1%BB%A3p%20nh%E1%BA%A5t%20BC%C4%90%20C%C4%90S%20c%E1%BA%A5p%20x%C3%A3%20%C4%90%E1%BB%A9c%20L%C4%A9nh%20ok(30.05.2023_08h44p00)_signed.pdf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13055</v>
      </c>
      <c r="B56" t="str">
        <f>HYPERLINK("https://www.facebook.com/caxducdong/", "Công an xã Đức An tỉnh Hà Tĩnh")</f>
        <v>Công an xã Đức An tỉnh Hà Tĩnh</v>
      </c>
      <c r="C56" t="str">
        <v>https://www.facebook.com/caxducdong/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13056</v>
      </c>
      <c r="B57" t="str">
        <f>HYPERLINK("https://ductho.hatinh.gov.vn/", "UBND Ủy ban nhân dân xã Đức An tỉnh Hà Tĩnh")</f>
        <v>UBND Ủy ban nhân dân xã Đức An tỉnh Hà Tĩnh</v>
      </c>
      <c r="C57" t="str">
        <v>https://ductho.hatinh.gov.vn/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13057</v>
      </c>
      <c r="B58" t="str">
        <f>HYPERLINK("https://www.facebook.com/xaduchoa/?locale=vi_VN", "Công an xã Đức Lạc tỉnh Hà Tĩnh")</f>
        <v>Công an xã Đức Lạc tỉnh Hà Tĩnh</v>
      </c>
      <c r="C58" t="str">
        <v>https://www.facebook.com/xaduchoa/?locale=vi_VN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13058</v>
      </c>
      <c r="B59" t="str">
        <f>HYPERLINK("https://hatinh.gov.vn/index.php/tuyen-truyen/tin-bai/5006/ha-tinh-cong-nhan-7-xa-dat-chuan-nong-thon-moi-dot-1-2018", "UBND Ủy ban nhân dân xã Đức Lạc tỉnh Hà Tĩnh")</f>
        <v>UBND Ủy ban nhân dân xã Đức Lạc tỉnh Hà Tĩnh</v>
      </c>
      <c r="C59" t="str">
        <v>https://hatinh.gov.vn/index.php/tuyen-truyen/tin-bai/5006/ha-tinh-cong-nhan-7-xa-dat-chuan-nong-thon-moi-dot-1-2018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13059</v>
      </c>
      <c r="B60" t="str">
        <f>HYPERLINK("https://www.facebook.com/caxducdong/", "Công an xã Đức Đồng tỉnh Hà Tĩnh")</f>
        <v>Công an xã Đức Đồng tỉnh Hà Tĩnh</v>
      </c>
      <c r="C60" t="str">
        <v>https://www.facebook.com/caxducdong/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13060</v>
      </c>
      <c r="B61" t="str">
        <f>HYPERLINK("https://ductho.hatinh.gov.vn/", "UBND Ủy ban nhân dân xã Đức Đồng tỉnh Hà Tĩnh")</f>
        <v>UBND Ủy ban nhân dân xã Đức Đồng tỉnh Hà Tĩnh</v>
      </c>
      <c r="C61" t="str">
        <v>https://ductho.hatinh.gov.vn/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13061</v>
      </c>
      <c r="B62" t="str">
        <f>HYPERLINK("https://www.facebook.com/caxduclang/", "Công an xã Đức Lạng tỉnh Hà Tĩnh")</f>
        <v>Công an xã Đức Lạng tỉnh Hà Tĩnh</v>
      </c>
      <c r="C62" t="str">
        <v>https://www.facebook.com/caxduclang/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13062</v>
      </c>
      <c r="B63" t="str">
        <f>HYPERLINK("https://ductho.hatinh.gov.vn/", "UBND Ủy ban nhân dân xã Đức Lạng tỉnh Hà Tĩnh")</f>
        <v>UBND Ủy ban nhân dân xã Đức Lạng tỉnh Hà Tĩnh</v>
      </c>
      <c r="C63" t="str">
        <v>https://ductho.hatinh.gov.vn/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13063</v>
      </c>
      <c r="B64" t="str">
        <v>Công an xã Tân Hương tỉnh Hà Tĩnh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13064</v>
      </c>
      <c r="B65" t="str">
        <f>HYPERLINK("https://yenbinh.yenbai.gov.vn/Articles/one/Thong-tin-xa-Tan-Huong", "UBND Ủy ban nhân dân xã Tân Hương tỉnh Hà Tĩnh")</f>
        <v>UBND Ủy ban nhân dân xã Tân Hương tỉnh Hà Tĩnh</v>
      </c>
      <c r="C65" t="str">
        <v>https://yenbinh.yenbai.gov.vn/Articles/one/Thong-tin-xa-Tan-Huong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13065</v>
      </c>
      <c r="B66" t="str">
        <f>HYPERLINK("https://www.facebook.com/p/C%C3%B4ng-an-huy%E1%BB%87n-V%C5%A9-Quang-100069158351410/", "Công an thị trấn Vũ Quang tỉnh Hà Tĩnh")</f>
        <v>Công an thị trấn Vũ Quang tỉnh Hà Tĩnh</v>
      </c>
      <c r="C66" t="str">
        <v>https://www.facebook.com/p/C%C3%B4ng-an-huy%E1%BB%87n-V%C5%A9-Quang-100069158351410/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13066</v>
      </c>
      <c r="B67" t="str">
        <f>HYPERLINK("https://hscvvq.hatinh.gov.vn/vuquang/vbpq.nsf", "UBND Ủy ban nhân dân thị trấn Vũ Quang tỉnh Hà Tĩnh")</f>
        <v>UBND Ủy ban nhân dân thị trấn Vũ Quang tỉnh Hà Tĩnh</v>
      </c>
      <c r="C67" t="str">
        <v>https://hscvvq.hatinh.gov.vn/vuquang/vbpq.nsf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13067</v>
      </c>
      <c r="B68" t="str">
        <f>HYPERLINK("https://www.facebook.com/100052411776255", "Công an xã Ân Phú tỉnh Hà Tĩnh")</f>
        <v>Công an xã Ân Phú tỉnh Hà Tĩnh</v>
      </c>
      <c r="C68" t="str">
        <v>https://www.facebook.com/100052411776255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13068</v>
      </c>
      <c r="B69" t="str">
        <f>HYPERLINK("https://anphu.tptuyhoa.phuyen.gov.vn/", "UBND Ủy ban nhân dân xã Ân Phú tỉnh Hà Tĩnh")</f>
        <v>UBND Ủy ban nhân dân xã Ân Phú tỉnh Hà Tĩnh</v>
      </c>
      <c r="C69" t="str">
        <v>https://anphu.tptuyhoa.phuyen.gov.vn/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13069</v>
      </c>
      <c r="B70" t="str">
        <f>HYPERLINK("https://www.facebook.com/ducgiangvq/", "Công an xã Đức Giang tỉnh Hà Tĩnh")</f>
        <v>Công an xã Đức Giang tỉnh Hà Tĩnh</v>
      </c>
      <c r="C70" t="str">
        <v>https://www.facebook.com/ducgiangvq/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13070</v>
      </c>
      <c r="B71" t="str">
        <f>HYPERLINK("https://hscvvq.hatinh.gov.vn/vuquang/vbpq.nsf/0EBA870B6F706209472589B30037139A/$file/21(18.05.2023_17h01p29)_signed.pdf", "UBND Ủy ban nhân dân xã Đức Giang tỉnh Hà Tĩnh")</f>
        <v>UBND Ủy ban nhân dân xã Đức Giang tỉnh Hà Tĩnh</v>
      </c>
      <c r="C71" t="str">
        <v>https://hscvvq.hatinh.gov.vn/vuquang/vbpq.nsf/0EBA870B6F706209472589B30037139A/$file/21(18.05.2023_17h01p29)_signed.pdf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13071</v>
      </c>
      <c r="B72" t="str">
        <f>HYPERLINK("https://www.facebook.com/reel/466984389296054/", "Công an xã Đức Lĩnh tỉnh Hà Tĩnh")</f>
        <v>Công an xã Đức Lĩnh tỉnh Hà Tĩnh</v>
      </c>
      <c r="C72" t="str">
        <v>https://www.facebook.com/reel/466984389296054/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13072</v>
      </c>
      <c r="B73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Lĩnh tỉnh Hà Tĩnh")</f>
        <v>UBND Ủy ban nhân dân xã Đức Lĩnh tỉnh Hà Tĩnh</v>
      </c>
      <c r="C73" t="str">
        <v>https://hscvvq.hatinh.gov.vn/vuquang/vbpq.nsf/1B2072FE4503F117472589B80035A062/$file/114.%20Q%C4%90%20h%E1%BB%A3p%20nh%E1%BA%A5t%20BC%C4%90%20C%C4%90S%20c%E1%BA%A5p%20x%C3%A3%20%C4%90%E1%BB%A9c%20L%C4%A9nh%20ok(30.05.2023_08h44p00)_signed.pdf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13073</v>
      </c>
      <c r="B74" t="str">
        <v>Công an xã Sơn Thọ tỉnh Hà Tĩnh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13074</v>
      </c>
      <c r="B75" t="str">
        <f>HYPERLINK("https://qppl.hatinh.gov.vn/vbpq.nsf/857EF51FC906A54047258A86000B628B/$file/Cong-van-trinh-VP-Chu-tich-nuoc-Thiep-mung-tho-100-tuoi-trantuannghia-BH(11.12.2023_09h11p05)_signed.pdf", "UBND Ủy ban nhân dân xã Sơn Thọ tỉnh Hà Tĩnh")</f>
        <v>UBND Ủy ban nhân dân xã Sơn Thọ tỉnh Hà Tĩnh</v>
      </c>
      <c r="C75" t="str">
        <v>https://qppl.hatinh.gov.vn/vbpq.nsf/857EF51FC906A54047258A86000B628B/$file/Cong-van-trinh-VP-Chu-tich-nuoc-Thiep-mung-tho-100-tuoi-trantuannghia-BH(11.12.2023_09h11p05)_signed.pdf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13075</v>
      </c>
      <c r="B76" t="str">
        <f>HYPERLINK("https://www.facebook.com/p/C%C3%B4ng-an-x%C3%A3-%C4%90%E1%BB%A9c-H%C6%B0%C6%A1ng-huy%E1%BB%87n-V%C5%A9-Quang-100075978852261/", "Công an xã Đức Hương tỉnh Hà Tĩnh")</f>
        <v>Công an xã Đức Hương tỉnh Hà Tĩnh</v>
      </c>
      <c r="C76" t="str">
        <v>https://www.facebook.com/p/C%C3%B4ng-an-x%C3%A3-%C4%90%E1%BB%A9c-H%C6%B0%C6%A1ng-huy%E1%BB%87n-V%C5%A9-Quang-100075978852261/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13076</v>
      </c>
      <c r="B77" t="str">
        <f>HYPERLINK("https://hscvvq.hatinh.gov.vn/vuquang/vbpq.nsf/53680578DE2A871C47258A6D001065CA/$file/To-trinh-de-nghi-tham-dinh-thon-thong-minh-xa-Duc-Huong(20.11.2023_09h58p48)_signed.pdf", "UBND Ủy ban nhân dân xã Đức Hương tỉnh Hà Tĩnh")</f>
        <v>UBND Ủy ban nhân dân xã Đức Hương tỉnh Hà Tĩnh</v>
      </c>
      <c r="C77" t="str">
        <v>https://hscvvq.hatinh.gov.vn/vuquang/vbpq.nsf/53680578DE2A871C47258A6D001065CA/$file/To-trinh-de-nghi-tham-dinh-thon-thong-minh-xa-Duc-Huong(20.11.2023_09h58p48)_signed.pdf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13077</v>
      </c>
      <c r="B78" t="str">
        <f>HYPERLINK("https://www.facebook.com/p/C%C3%B4ng-an-x%C3%A3-%C4%90%E1%BB%A9c-B%E1%BB%93ng-100063267426434/", "Công an xã Đức Bồng tỉnh Hà Tĩnh")</f>
        <v>Công an xã Đức Bồng tỉnh Hà Tĩnh</v>
      </c>
      <c r="C78" t="str">
        <v>https://www.facebook.com/p/C%C3%B4ng-an-x%C3%A3-%C4%90%E1%BB%A9c-B%E1%BB%93ng-100063267426434/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13078</v>
      </c>
      <c r="B79" t="str">
        <f>HYPERLINK("https://hscvvq.hatinh.gov.vn/vuquang/vbpq.nsf/65DB811AD9E72DA547258AA9002EA477/$file/(%20T%E1%BB%9D%20tr%C3%ACnh%20ki%E1%BB%83m%20tra%20ranh%20gi%C3%B3i%20%C4%91%E1%BA%A5t%20%C3%B4ng%20Anh%202024(19.01.2024_15h28p57)_signed(19.01.2024_15h29p17)_signed.pdf", "UBND Ủy ban nhân dân xã Đức Bồng tỉnh Hà Tĩnh")</f>
        <v>UBND Ủy ban nhân dân xã Đức Bồng tỉnh Hà Tĩnh</v>
      </c>
      <c r="C79" t="str">
        <v>https://hscvvq.hatinh.gov.vn/vuquang/vbpq.nsf/65DB811AD9E72DA547258AA9002EA477/$file/(%20T%E1%BB%9D%20tr%C3%ACnh%20ki%E1%BB%83m%20tra%20ranh%20gi%C3%B3i%20%C4%91%E1%BA%A5t%20%C3%B4ng%20Anh%202024(19.01.2024_15h28p57)_signed(19.01.2024_15h29p17)_signed.pdf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13079</v>
      </c>
      <c r="B80" t="str">
        <f>HYPERLINK("https://www.facebook.com/caxduclien/", "Công an xã Đức Liên tỉnh Hà Tĩnh")</f>
        <v>Công an xã Đức Liên tỉnh Hà Tĩnh</v>
      </c>
      <c r="C80" t="str">
        <v>https://www.facebook.com/caxduclien/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13080</v>
      </c>
      <c r="B81" t="str">
        <f>HYPERLINK("https://ductho.hatinh.gov.vn/ducdong/KenhTin/quyet-dinh-khen-thuong-xu-phat.aspx", "UBND Ủy ban nhân dân xã Đức Liên tỉnh Hà Tĩnh")</f>
        <v>UBND Ủy ban nhân dân xã Đức Liên tỉnh Hà Tĩnh</v>
      </c>
      <c r="C81" t="str">
        <v>https://ductho.hatinh.gov.vn/ducdong/KenhTin/quyet-dinh-khen-thuong-xu-phat.aspx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13081</v>
      </c>
      <c r="B82" t="str">
        <v>Công an xã Hương Điền tỉnh Hà Tĩnh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13082</v>
      </c>
      <c r="B83" t="str">
        <f>HYPERLINK("https://hatinh.gov.vn/", "UBND Ủy ban nhân dân xã Hương Điền tỉnh Hà Tĩnh")</f>
        <v>UBND Ủy ban nhân dân xã Hương Điền tỉnh Hà Tĩnh</v>
      </c>
      <c r="C83" t="str">
        <v>https://hatinh.gov.vn/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13083</v>
      </c>
      <c r="B84" t="str">
        <f>HYPERLINK("https://www.facebook.com/reel/466984389296054/", "Công an xã Hương Minh tỉnh Hà Tĩnh")</f>
        <v>Công an xã Hương Minh tỉnh Hà Tĩnh</v>
      </c>
      <c r="C84" t="str">
        <v>https://www.facebook.com/reel/466984389296054/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13084</v>
      </c>
      <c r="B85" t="str">
        <f>HYPERLINK("https://hscvvq.hatinh.gov.vn/vuquang/vbpq.nsf/5A555D4D8FAAFC0547258B2300110206/$file/To-trinh-DON-THAN-tang-moi-2023.-2024(20.05.2024_10h05p31)_signed.pdf", "UBND Ủy ban nhân dân xã Hương Minh tỉnh Hà Tĩnh")</f>
        <v>UBND Ủy ban nhân dân xã Hương Minh tỉnh Hà Tĩnh</v>
      </c>
      <c r="C85" t="str">
        <v>https://hscvvq.hatinh.gov.vn/vuquang/vbpq.nsf/5A555D4D8FAAFC0547258B2300110206/$file/To-trinh-DON-THAN-tang-moi-2023.-2024(20.05.2024_10h05p31)_signed.pdf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13085</v>
      </c>
      <c r="B86" t="str">
        <v>Công an xã Hương Thọ tỉnh Hà Tĩnh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13086</v>
      </c>
      <c r="B87" t="str">
        <f>HYPERLINK("https://ductho.hatinh.gov.vn/", "UBND Ủy ban nhân dân xã Hương Thọ tỉnh Hà Tĩnh")</f>
        <v>UBND Ủy ban nhân dân xã Hương Thọ tỉnh Hà Tĩnh</v>
      </c>
      <c r="C87" t="str">
        <v>https://ductho.hatinh.gov.vn/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13087</v>
      </c>
      <c r="B88" t="str">
        <f>HYPERLINK("https://www.facebook.com/reel/466984389296054/", "Công an xã Hương Quang tỉnh Hà Tĩnh")</f>
        <v>Công an xã Hương Quang tỉnh Hà Tĩnh</v>
      </c>
      <c r="C88" t="str">
        <v>https://www.facebook.com/reel/466984389296054/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13088</v>
      </c>
      <c r="B89" t="str">
        <f>HYPERLINK("https://hatinh.gov.vn/", "UBND Ủy ban nhân dân xã Hương Quang tỉnh Hà Tĩnh")</f>
        <v>UBND Ủy ban nhân dân xã Hương Quang tỉnh Hà Tĩnh</v>
      </c>
      <c r="C89" t="str">
        <v>https://hatinh.gov.vn/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13089</v>
      </c>
      <c r="B90" t="str">
        <f>HYPERLINK("https://www.facebook.com/Congannghixuan/?locale=vi_VN", "Công an thị trấn Nghi Xuân tỉnh Hà Tĩnh")</f>
        <v>Công an thị trấn Nghi Xuân tỉnh Hà Tĩnh</v>
      </c>
      <c r="C90" t="str">
        <v>https://www.facebook.com/Congannghixuan/?locale=vi_VN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13090</v>
      </c>
      <c r="B91" t="str">
        <f>HYPERLINK("https://nghixuan.hatinh.gov.vn/", "UBND Ủy ban nhân dân thị trấn Nghi Xuân tỉnh Hà Tĩnh")</f>
        <v>UBND Ủy ban nhân dân thị trấn Nghi Xuân tỉnh Hà Tĩnh</v>
      </c>
      <c r="C91" t="str">
        <v>https://nghixuan.hatinh.gov.vn/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13091</v>
      </c>
      <c r="B92" t="str">
        <f>HYPERLINK("https://www.facebook.com/p/C%C3%B4ng-an-TT-Xu%C3%A2n-An-100064761640153/", "Công an thị trấn Xuân An tỉnh Hà Tĩnh")</f>
        <v>Công an thị trấn Xuân An tỉnh Hà Tĩnh</v>
      </c>
      <c r="C92" t="str">
        <v>https://www.facebook.com/p/C%C3%B4ng-an-TT-Xu%C3%A2n-An-100064761640153/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13092</v>
      </c>
      <c r="B93" t="str">
        <f>HYPERLINK("http://xuanan.nghixuan.hatinh.gov.vn/", "UBND Ủy ban nhân dân thị trấn Xuân An tỉnh Hà Tĩnh")</f>
        <v>UBND Ủy ban nhân dân thị trấn Xuân An tỉnh Hà Tĩnh</v>
      </c>
      <c r="C93" t="str">
        <v>http://xuanan.nghixuan.hatinh.gov.vn/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13093</v>
      </c>
      <c r="B94" t="str">
        <f>HYPERLINK("https://www.facebook.com/people/C%C3%B4ng-an-x%C3%A3-Xu%C3%A2n-H%E1%BB%99i-Nghi-Xu%C3%A2n-H%C3%A0-T%C4%A9nh/100068868740393/", "Công an xã Xuân Hội tỉnh Hà Tĩnh")</f>
        <v>Công an xã Xuân Hội tỉnh Hà Tĩnh</v>
      </c>
      <c r="C94" t="str">
        <v>https://www.facebook.com/people/C%C3%B4ng-an-x%C3%A3-Xu%C3%A2n-H%E1%BB%99i-Nghi-Xu%C3%A2n-H%C3%A0-T%C4%A9nh/100068868740393/</v>
      </c>
      <c r="D94" t="str">
        <v>0825545599</v>
      </c>
      <c r="E94" t="str">
        <v>-</v>
      </c>
      <c r="F94" t="str">
        <v>-</v>
      </c>
      <c r="G94" t="str">
        <v>thôn Thái Phong, xã Xuân Hội, huyện Nghi Xuân, tỉnh Hà Tĩnh, Ha Tinh, Vietnam</v>
      </c>
    </row>
    <row r="95">
      <c r="A95">
        <v>13094</v>
      </c>
      <c r="B95" t="str">
        <f>HYPERLINK("http://xuanhoi.nghixuan.hatinh.gov.vn/", "UBND Ủy ban nhân dân xã Xuân Hội tỉnh Hà Tĩnh")</f>
        <v>UBND Ủy ban nhân dân xã Xuân Hội tỉnh Hà Tĩnh</v>
      </c>
      <c r="C95" t="str">
        <v>http://xuanhoi.nghixuan.hatinh.gov.vn/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13095</v>
      </c>
      <c r="B96" t="str">
        <v>Công an xã Xuân Trường tỉnh Hà Tĩnh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13096</v>
      </c>
      <c r="B97" t="str">
        <f>HYPERLINK("http://dantruong.nghixuan.hatinh.gov.vn/", "UBND Ủy ban nhân dân xã Xuân Trường tỉnh Hà Tĩnh")</f>
        <v>UBND Ủy ban nhân dân xã Xuân Trường tỉnh Hà Tĩnh</v>
      </c>
      <c r="C97" t="str">
        <v>http://dantruong.nghixuan.hatinh.gov.vn/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13097</v>
      </c>
      <c r="B98" t="str">
        <v>Công an xã Xuân Đan tỉnh Hà Tĩnh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13098</v>
      </c>
      <c r="B99" t="str">
        <f>HYPERLINK("https://nghixuan.hatinh.gov.vn/", "UBND Ủy ban nhân dân xã Xuân Đan tỉnh Hà Tĩnh")</f>
        <v>UBND Ủy ban nhân dân xã Xuân Đan tỉnh Hà Tĩnh</v>
      </c>
      <c r="C99" t="str">
        <v>https://nghixuan.hatinh.gov.vn/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13099</v>
      </c>
      <c r="B100" t="str">
        <f>HYPERLINK("https://www.facebook.com/p/C%C3%B4ng-an-x%C3%A3-Xu%C3%A2n-Ph%E1%BB%95-100078920628468/", "Công an xã Xuân Phổ tỉnh Hà Tĩnh")</f>
        <v>Công an xã Xuân Phổ tỉnh Hà Tĩnh</v>
      </c>
      <c r="C100" t="str">
        <v>https://www.facebook.com/p/C%C3%B4ng-an-x%C3%A3-Xu%C3%A2n-Ph%E1%BB%95-100078920628468/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13100</v>
      </c>
      <c r="B101" t="str">
        <f>HYPERLINK("http://xuanpho.nghixuan.hatinh.gov.vn/", "UBND Ủy ban nhân dân xã Xuân Phổ tỉnh Hà Tĩnh")</f>
        <v>UBND Ủy ban nhân dân xã Xuân Phổ tỉnh Hà Tĩnh</v>
      </c>
      <c r="C101" t="str">
        <v>http://xuanpho.nghixuan.hatinh.gov.vn/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13101</v>
      </c>
      <c r="B102" t="str">
        <f>HYPERLINK("https://www.facebook.com/p/C%C3%B4ng-an-x%C3%A3-Xu%C3%A2n-H%E1%BA%A3i-100069554416596/", "Công an xã Xuân Hải tỉnh Hà Tĩnh")</f>
        <v>Công an xã Xuân Hải tỉnh Hà Tĩnh</v>
      </c>
      <c r="C102" t="str">
        <v>https://www.facebook.com/p/C%C3%B4ng-an-x%C3%A3-Xu%C3%A2n-H%E1%BA%A3i-100069554416596/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13102</v>
      </c>
      <c r="B103" t="str">
        <f>HYPERLINK("http://xuanhai.nghixuan.hatinh.gov.vn/", "UBND Ủy ban nhân dân xã Xuân Hải tỉnh Hà Tĩnh")</f>
        <v>UBND Ủy ban nhân dân xã Xuân Hải tỉnh Hà Tĩnh</v>
      </c>
      <c r="C103" t="str">
        <v>http://xuanhai.nghixuan.hatinh.gov.vn/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13103</v>
      </c>
      <c r="B104" t="str">
        <f>HYPERLINK("https://www.facebook.com/p/C%C3%B4ng-an-x%C3%A3-Xu%C3%A2n-Giang-100069958610694/", "Công an xã Xuân Giang tỉnh Hà Tĩnh")</f>
        <v>Công an xã Xuân Giang tỉnh Hà Tĩnh</v>
      </c>
      <c r="C104" t="str">
        <v>https://www.facebook.com/p/C%C3%B4ng-an-x%C3%A3-Xu%C3%A2n-Giang-100069958610694/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13104</v>
      </c>
      <c r="B105" t="str">
        <f>HYPERLINK("http://xuangiang.nghixuan.hatinh.gov.vn/", "UBND Ủy ban nhân dân xã Xuân Giang tỉnh Hà Tĩnh")</f>
        <v>UBND Ủy ban nhân dân xã Xuân Giang tỉnh Hà Tĩnh</v>
      </c>
      <c r="C105" t="str">
        <v>http://xuangiang.nghixuan.hatinh.gov.vn/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13105</v>
      </c>
      <c r="B106" t="str">
        <v>Công an xã Tiên Điền tỉnh Hà Tĩnh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13106</v>
      </c>
      <c r="B107" t="str">
        <f>HYPERLINK("http://tiendien.nghixuan.hatinh.gov.vn/", "UBND Ủy ban nhân dân xã Tiên Điền tỉnh Hà Tĩnh")</f>
        <v>UBND Ủy ban nhân dân xã Tiên Điền tỉnh Hà Tĩnh</v>
      </c>
      <c r="C107" t="str">
        <v>http://tiendien.nghixuan.hatinh.gov.vn/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13107</v>
      </c>
      <c r="B108" t="str">
        <f>HYPERLINK("https://www.facebook.com/100080491879455", "Công an xã Xuân Yên tỉnh Hà Tĩnh")</f>
        <v>Công an xã Xuân Yên tỉnh Hà Tĩnh</v>
      </c>
      <c r="C108" t="str">
        <v>https://www.facebook.com/100080491879455</v>
      </c>
      <c r="D108" t="str">
        <v>-</v>
      </c>
      <c r="E108" t="str">
        <v/>
      </c>
      <c r="F108" t="str">
        <f>HYPERLINK("mailto:letruonggiang738738@gmail.com", "letruonggiang738738@gmail.com")</f>
        <v>letruonggiang738738@gmail.com</v>
      </c>
      <c r="G108" t="str">
        <v>-</v>
      </c>
    </row>
    <row r="109">
      <c r="A109">
        <v>13108</v>
      </c>
      <c r="B109" t="str">
        <f>HYPERLINK("http://xuanyen.nghixuan.hatinh.gov.vn/", "UBND Ủy ban nhân dân xã Xuân Yên tỉnh Hà Tĩnh")</f>
        <v>UBND Ủy ban nhân dân xã Xuân Yên tỉnh Hà Tĩnh</v>
      </c>
      <c r="C109" t="str">
        <v>http://xuanyen.nghixuan.hatinh.gov.vn/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13109</v>
      </c>
      <c r="B110" t="str">
        <f>HYPERLINK("https://www.facebook.com/p/C%C3%B4ng-an-x%C3%A3-Xu%C3%A2n-M%E1%BB%B9-100085336402533/", "Công an xã Xuân Mỹ tỉnh Hà Tĩnh")</f>
        <v>Công an xã Xuân Mỹ tỉnh Hà Tĩnh</v>
      </c>
      <c r="C110" t="str">
        <v>https://www.facebook.com/p/C%C3%B4ng-an-x%C3%A3-Xu%C3%A2n-M%E1%BB%B9-100085336402533/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13110</v>
      </c>
      <c r="B111" t="str">
        <f>HYPERLINK("http://xuanmy.nghixuan.hatinh.gov.vn/", "UBND Ủy ban nhân dân xã Xuân Mỹ tỉnh Hà Tĩnh")</f>
        <v>UBND Ủy ban nhân dân xã Xuân Mỹ tỉnh Hà Tĩnh</v>
      </c>
      <c r="C111" t="str">
        <v>http://xuanmy.nghixuan.hatinh.gov.vn/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13111</v>
      </c>
      <c r="B112" t="str">
        <f>HYPERLINK("https://www.facebook.com/p/C%C3%B4ng-an-x%C3%A3-Xu%C3%A2n-Th%C3%A0nh-100028607537605/", "Công an xã Xuân Thành tỉnh Hà Tĩnh")</f>
        <v>Công an xã Xuân Thành tỉnh Hà Tĩnh</v>
      </c>
      <c r="C112" t="str">
        <v>https://www.facebook.com/p/C%C3%B4ng-an-x%C3%A3-Xu%C3%A2n-Th%C3%A0nh-100028607537605/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13112</v>
      </c>
      <c r="B113" t="str">
        <f>HYPERLINK("http://xuanthanh.nghixuan.hatinh.gov.vn/", "UBND Ủy ban nhân dân xã Xuân Thành tỉnh Hà Tĩnh")</f>
        <v>UBND Ủy ban nhân dân xã Xuân Thành tỉnh Hà Tĩnh</v>
      </c>
      <c r="C113" t="str">
        <v>http://xuanthanh.nghixuan.hatinh.gov.vn/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13113</v>
      </c>
      <c r="B114" t="str">
        <v>Công an xã Xuân Viên tỉnh Hà Tĩnh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13114</v>
      </c>
      <c r="B115" t="str">
        <f>HYPERLINK("http://xuanvien.nghixuan.hatinh.gov.vn/", "UBND Ủy ban nhân dân xã Xuân Viên tỉnh Hà Tĩnh")</f>
        <v>UBND Ủy ban nhân dân xã Xuân Viên tỉnh Hà Tĩnh</v>
      </c>
      <c r="C115" t="str">
        <v>http://xuanvien.nghixuan.hatinh.gov.vn/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13115</v>
      </c>
      <c r="B116" t="str">
        <f>HYPERLINK("https://www.facebook.com/p/C%C3%B4ng-an-x%C3%A3-Xu%C3%A2n-H%E1%BB%93ng-100057327824815/", "Công an xã Xuân Hồng tỉnh Hà Tĩnh")</f>
        <v>Công an xã Xuân Hồng tỉnh Hà Tĩnh</v>
      </c>
      <c r="C116" t="str">
        <v>https://www.facebook.com/p/C%C3%B4ng-an-x%C3%A3-Xu%C3%A2n-H%E1%BB%93ng-100057327824815/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13116</v>
      </c>
      <c r="B117" t="str">
        <f>HYPERLINK("http://xuanhong.nghixuan.hatinh.gov.vn/", "UBND Ủy ban nhân dân xã Xuân Hồng tỉnh Hà Tĩnh")</f>
        <v>UBND Ủy ban nhân dân xã Xuân Hồng tỉnh Hà Tĩnh</v>
      </c>
      <c r="C117" t="str">
        <v>http://xuanhong.nghixuan.hatinh.gov.vn/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13117</v>
      </c>
      <c r="B118" t="str">
        <f>HYPERLINK("https://www.facebook.com/p/C%C3%B4ng-an-x%C3%A3-C%E1%BB%95-%C4%90%E1%BA%A1m-100063694801068/", "Công an xã Cỗ Đạm tỉnh Hà Tĩnh")</f>
        <v>Công an xã Cỗ Đạm tỉnh Hà Tĩnh</v>
      </c>
      <c r="C118" t="str">
        <v>https://www.facebook.com/p/C%C3%B4ng-an-x%C3%A3-C%E1%BB%95-%C4%90%E1%BA%A1m-100063694801068/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13118</v>
      </c>
      <c r="B119" t="str">
        <f>HYPERLINK("http://codam.nghixuan.hatinh.gov.vn/", "UBND Ủy ban nhân dân xã Cỗ Đạm tỉnh Hà Tĩnh")</f>
        <v>UBND Ủy ban nhân dân xã Cỗ Đạm tỉnh Hà Tĩnh</v>
      </c>
      <c r="C119" t="str">
        <v>http://codam.nghixuan.hatinh.gov.vn/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13119</v>
      </c>
      <c r="B120" t="str">
        <f>HYPERLINK("https://www.facebook.com/p/C%C3%B4ng-an-x%C3%A3-Xu%C3%A2n-Li%C3%AAn-100067547894849/", "Công an xã Xuân Liên tỉnh Hà Tĩnh")</f>
        <v>Công an xã Xuân Liên tỉnh Hà Tĩnh</v>
      </c>
      <c r="C120" t="str">
        <v>https://www.facebook.com/p/C%C3%B4ng-an-x%C3%A3-Xu%C3%A2n-Li%C3%AAn-100067547894849/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13120</v>
      </c>
      <c r="B121" t="str">
        <f>HYPERLINK("http://xuanlien.nghixuan.hatinh.gov.vn/", "UBND Ủy ban nhân dân xã Xuân Liên tỉnh Hà Tĩnh")</f>
        <v>UBND Ủy ban nhân dân xã Xuân Liên tỉnh Hà Tĩnh</v>
      </c>
      <c r="C121" t="str">
        <v>http://xuanlien.nghixuan.hatinh.gov.vn/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13121</v>
      </c>
      <c r="B122" t="str">
        <f>HYPERLINK("https://www.facebook.com/p/C%C3%B4ng-an-x%C3%A3-Xu%C3%A2n-L%C4%A9nh-100066855864669/", "Công an xã Xuân Lĩnh tỉnh Hà Tĩnh")</f>
        <v>Công an xã Xuân Lĩnh tỉnh Hà Tĩnh</v>
      </c>
      <c r="C122" t="str">
        <v>https://www.facebook.com/p/C%C3%B4ng-an-x%C3%A3-Xu%C3%A2n-L%C4%A9nh-100066855864669/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13122</v>
      </c>
      <c r="B123" t="str">
        <v>UBND Ủy ban nhân dân xã Xuân Lĩnh tỉnh Hà Tĩnh</v>
      </c>
      <c r="C123" t="str">
        <v>-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13123</v>
      </c>
      <c r="B124" t="str">
        <f>HYPERLINK("https://www.facebook.com/conganxaxuanlam/", "Công an xã Xuân Lam tỉnh Hà Tĩnh")</f>
        <v>Công an xã Xuân Lam tỉnh Hà Tĩnh</v>
      </c>
      <c r="C124" t="str">
        <v>https://www.facebook.com/conganxaxuanlam/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13124</v>
      </c>
      <c r="B125" t="str">
        <f>HYPERLINK("http://xuanlam.nghixuan.hatinh.gov.vn/", "UBND Ủy ban nhân dân xã Xuân Lam tỉnh Hà Tĩnh")</f>
        <v>UBND Ủy ban nhân dân xã Xuân Lam tỉnh Hà Tĩnh</v>
      </c>
      <c r="C125" t="str">
        <v>http://xuanlam.nghixuan.hatinh.gov.vn/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13125</v>
      </c>
      <c r="B126" t="str">
        <f>HYPERLINK("https://www.facebook.com/p/C%C3%B4ng-an-x%C3%A3-C%C6%B0%C6%A1ng-Gi%C3%A1n-100064927024391/", "Công an xã Cương Gián tỉnh Hà Tĩnh")</f>
        <v>Công an xã Cương Gián tỉnh Hà Tĩnh</v>
      </c>
      <c r="C126" t="str">
        <v>https://www.facebook.com/p/C%C3%B4ng-an-x%C3%A3-C%C6%B0%C6%A1ng-Gi%C3%A1n-100064927024391/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13126</v>
      </c>
      <c r="B127" t="str">
        <f>HYPERLINK("http://cuonggian.nghixuan.hatinh.gov.vn/", "UBND Ủy ban nhân dân xã Cương Gián tỉnh Hà Tĩnh")</f>
        <v>UBND Ủy ban nhân dân xã Cương Gián tỉnh Hà Tĩnh</v>
      </c>
      <c r="C127" t="str">
        <v>http://cuonggian.nghixuan.hatinh.gov.vn/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13127</v>
      </c>
      <c r="B128" t="str">
        <f>HYPERLINK("https://www.facebook.com/p/C%C3%B4ng-an-Th%E1%BB%8B-tr%E1%BA%A5n-Ngh%C3%A8n-Can-L%E1%BB%99c-H%C3%A0-T%C4%A9nh-100069188500152/", "Công an thị trấn Nghèn tỉnh Hà Tĩnh")</f>
        <v>Công an thị trấn Nghèn tỉnh Hà Tĩnh</v>
      </c>
      <c r="C128" t="str">
        <v>https://www.facebook.com/p/C%C3%B4ng-an-Th%E1%BB%8B-tr%E1%BA%A5n-Ngh%C3%A8n-Can-L%E1%BB%99c-H%C3%A0-T%C4%A9nh-100069188500152/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13128</v>
      </c>
      <c r="B129" t="str">
        <f>HYPERLINK("https://hscvcl.hatinh.gov.vn/canloc/vbpq.nsf/5DE6EF337ACF4D254725865E002D0CF8/$file/DS-thanh-vien-UBBC-thi-tran.docx", "UBND Ủy ban nhân dân thị trấn Nghèn tỉnh Hà Tĩnh")</f>
        <v>UBND Ủy ban nhân dân thị trấn Nghèn tỉnh Hà Tĩnh</v>
      </c>
      <c r="C129" t="str">
        <v>https://hscvcl.hatinh.gov.vn/canloc/vbpq.nsf/5DE6EF337ACF4D254725865E002D0CF8/$file/DS-thanh-vien-UBBC-thi-tran.docx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13129</v>
      </c>
      <c r="B130" t="str">
        <f>HYPERLINK("https://www.facebook.com/p/C%C3%B4ng-an-x%C3%A3-Thi%C3%AAn-L%E1%BB%99c-huy%E1%BB%87n-Can-L%E1%BB%99c-t%E1%BB%89nh-H%C3%A0-T%C4%A9nh-100063467591792/", "Công an xã Thiên Lộc tỉnh Hà Tĩnh")</f>
        <v>Công an xã Thiên Lộc tỉnh Hà Tĩnh</v>
      </c>
      <c r="C130" t="str">
        <v>https://www.facebook.com/p/C%C3%B4ng-an-x%C3%A3-Thi%C3%AAn-L%E1%BB%99c-huy%E1%BB%87n-Can-L%E1%BB%99c-t%E1%BB%89nh-H%C3%A0-T%C4%A9nh-100063467591792/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13130</v>
      </c>
      <c r="B131" t="str">
        <f>HYPERLINK("https://hscvcl.hatinh.gov.vn/canloc/vbpq.nsf/60F0017749D6E95D472586F4003E845B/$file/THONG-BAO.docx", "UBND Ủy ban nhân dân xã Thiên Lộc tỉnh Hà Tĩnh")</f>
        <v>UBND Ủy ban nhân dân xã Thiên Lộc tỉnh Hà Tĩnh</v>
      </c>
      <c r="C131" t="str">
        <v>https://hscvcl.hatinh.gov.vn/canloc/vbpq.nsf/60F0017749D6E95D472586F4003E845B/$file/THONG-BAO.docx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13131</v>
      </c>
      <c r="B132" t="str">
        <v>Công an xã Thuần Thiện tỉnh Hà Tĩnh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13132</v>
      </c>
      <c r="B133" t="str">
        <f>HYPERLINK("https://hscvcl.hatinh.gov.vn/canloc/vbpq.nsf/BF6DA4ED27221A1F472587EB000A7E2C/$file/thanh-lap-hoi-dong-hoa-giai-tranh-chap-dat-dai-vu-viec-ong-Nguyen-Van-A-va-ong-Ho-Phuc-Mau_ducpacl-14-02-2022_15h23p16.docx", "UBND Ủy ban nhân dân xã Thuần Thiện tỉnh Hà Tĩnh")</f>
        <v>UBND Ủy ban nhân dân xã Thuần Thiện tỉnh Hà Tĩnh</v>
      </c>
      <c r="C133" t="str">
        <v>https://hscvcl.hatinh.gov.vn/canloc/vbpq.nsf/BF6DA4ED27221A1F472587EB000A7E2C/$file/thanh-lap-hoi-dong-hoa-giai-tranh-chap-dat-dai-vu-viec-ong-Nguyen-Van-A-va-ong-Ho-Phuc-Mau_ducpacl-14-02-2022_15h23p16.docx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13133</v>
      </c>
      <c r="B134" t="str">
        <v>Công an xã Kim Lộc tỉnh Hà Tĩnh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13134</v>
      </c>
      <c r="B135" t="str">
        <f>HYPERLINK("https://xakimhoa.hatinh.gov.vn/portal/pages/2021-05-15/Danh-sach-nhung-nguoi-ung-cu-dai-bieu-HDND-xa-Kim-ib336dumltyf.aspx", "UBND Ủy ban nhân dân xã Kim Lộc tỉnh Hà Tĩnh")</f>
        <v>UBND Ủy ban nhân dân xã Kim Lộc tỉnh Hà Tĩnh</v>
      </c>
      <c r="C135" t="str">
        <v>https://xakimhoa.hatinh.gov.vn/portal/pages/2021-05-15/Danh-sach-nhung-nguoi-ung-cu-dai-bieu-HDND-xa-Kim-ib336dumltyf.aspx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13135</v>
      </c>
      <c r="B136" t="str">
        <f>HYPERLINK("https://www.facebook.com/caxvuongloc/", "Công an xã Vượng Lộc tỉnh Hà Tĩnh")</f>
        <v>Công an xã Vượng Lộc tỉnh Hà Tĩnh</v>
      </c>
      <c r="C136" t="str">
        <v>https://www.facebook.com/caxvuongloc/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13136</v>
      </c>
      <c r="B137" t="str">
        <f>HYPERLINK("https://hscvcl.hatinh.gov.vn/canloc/vbpq.nsf/6F8D2BA3459A9C554725880D00265C8B/$file/T%E1%BB%9D%20Tr%C3%ACnh%20th%E1%BA%A9m%20%C4%91%E1%BB%8Bnh%20ph%C3%AA%20duy%E1%BB%87t%20quy%20ho%E1%BA%A1ch%20giai%20%C4%91o%E1%BA%A1n%202021-2030(22.03.2022_09h54p39)_signed.pdf", "UBND Ủy ban nhân dân xã Vượng Lộc tỉnh Hà Tĩnh")</f>
        <v>UBND Ủy ban nhân dân xã Vượng Lộc tỉnh Hà Tĩnh</v>
      </c>
      <c r="C137" t="str">
        <v>https://hscvcl.hatinh.gov.vn/canloc/vbpq.nsf/6F8D2BA3459A9C554725880D00265C8B/$file/T%E1%BB%9D%20Tr%C3%ACnh%20th%E1%BA%A9m%20%C4%91%E1%BB%8Bnh%20ph%C3%AA%20duy%E1%BB%87t%20quy%20ho%E1%BA%A1ch%20giai%20%C4%91o%E1%BA%A1n%202021-2030(22.03.2022_09h54p39)_signed.pdf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13137</v>
      </c>
      <c r="B138" t="str">
        <f>HYPERLINK("https://www.facebook.com/p/C%C3%B4ng-an-x%C3%A3-Thanh-L%E1%BB%99c-huy%E1%BB%87n-Can-L%E1%BB%99c-t%E1%BB%89nh-H%C3%A0-T%C4%A9nh-100057631352067/", "Công an xã Thanh Lộc tỉnh Hà Tĩnh")</f>
        <v>Công an xã Thanh Lộc tỉnh Hà Tĩnh</v>
      </c>
      <c r="C138" t="str">
        <v>https://www.facebook.com/p/C%C3%B4ng-an-x%C3%A3-Thanh-L%E1%BB%99c-huy%E1%BB%87n-Can-L%E1%BB%99c-t%E1%BB%89nh-H%C3%A0-T%C4%A9nh-100057631352067/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13138</v>
      </c>
      <c r="B139" t="str">
        <f>HYPERLINK("https://qlvbcl.hatinh.gov.vn/canloc/vbpq.nsf/1E6FFD0FD6CA1FE547258B4000146226/$file/BC-DON-O-HA(18.06.2024_10h41p38)_signed.pdf", "UBND Ủy ban nhân dân xã Thanh Lộc tỉnh Hà Tĩnh")</f>
        <v>UBND Ủy ban nhân dân xã Thanh Lộc tỉnh Hà Tĩnh</v>
      </c>
      <c r="C139" t="str">
        <v>https://qlvbcl.hatinh.gov.vn/canloc/vbpq.nsf/1E6FFD0FD6CA1FE547258B4000146226/$file/BC-DON-O-HA(18.06.2024_10h41p38)_signed.pdf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13139</v>
      </c>
      <c r="B140" t="str">
        <v>Công an xã Song Lộc tỉnh Hà Tĩnh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13140</v>
      </c>
      <c r="B141" t="str">
        <f>HYPERLINK("https://congbobanan.toaan.gov.vn/3ta648815t1cvn/", "UBND Ủy ban nhân dân xã Song Lộc tỉnh Hà Tĩnh")</f>
        <v>UBND Ủy ban nhân dân xã Song Lộc tỉnh Hà Tĩnh</v>
      </c>
      <c r="C141" t="str">
        <v>https://congbobanan.toaan.gov.vn/3ta648815t1cvn/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13141</v>
      </c>
      <c r="B142" t="str">
        <v>Công an xã Thường Nga tỉnh Hà Tĩnh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13142</v>
      </c>
      <c r="B143" t="str">
        <f>HYPERLINK("https://hatinh.gov.vn/gioi-thieu/tin-bai/2989/co-cau-to-chuc", "UBND Ủy ban nhân dân xã Thường Nga tỉnh Hà Tĩnh")</f>
        <v>UBND Ủy ban nhân dân xã Thường Nga tỉnh Hà Tĩnh</v>
      </c>
      <c r="C143" t="str">
        <v>https://hatinh.gov.vn/gioi-thieu/tin-bai/2989/co-cau-to-chuc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13143</v>
      </c>
      <c r="B144" t="str">
        <v>Công an xã Trường Lộc tỉnh Hà Tĩnh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13144</v>
      </c>
      <c r="B145" t="str">
        <f>HYPERLINK("https://hscvcl.hatinh.gov.vn/canloc/vbpq.nsf/AA2F651992466336472583DE00117388/$file/TT%20XIN%20%C4%90%C3%93N%20BANG%20CU%20C%E1%BB%B0_signed_signed.pdf", "UBND Ủy ban nhân dân xã Trường Lộc tỉnh Hà Tĩnh")</f>
        <v>UBND Ủy ban nhân dân xã Trường Lộc tỉnh Hà Tĩnh</v>
      </c>
      <c r="C145" t="str">
        <v>https://hscvcl.hatinh.gov.vn/canloc/vbpq.nsf/AA2F651992466336472583DE00117388/$file/TT%20XIN%20%C4%90%C3%93N%20BANG%20CU%20C%E1%BB%B0_signed_signed.pdf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13145</v>
      </c>
      <c r="B146" t="str">
        <f>HYPERLINK("https://www.facebook.com/p/C%C3%B4ng-an-x%C3%A3-T%C3%B9ng-L%E1%BB%99c-100066900284228/", "Công an xã Tùng Lộc tỉnh Hà Tĩnh")</f>
        <v>Công an xã Tùng Lộc tỉnh Hà Tĩnh</v>
      </c>
      <c r="C146" t="str">
        <v>https://www.facebook.com/p/C%C3%B4ng-an-x%C3%A3-T%C3%B9ng-L%E1%BB%99c-100066900284228/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13146</v>
      </c>
      <c r="B147" t="str">
        <f>HYPERLINK("https://hscvcl.hatinh.gov.vn/canloc/vbpq.nsf/5CFF0C78A589213C47258A4A004AC6B1/$file/CV%20%C4%90%E1%BB%93ng%20%C3%BD%20cho%20li%C3%AAn%20h%E1%BB%87%20c%C3%B4ng%20t%C3%A1c.docx", "UBND Ủy ban nhân dân xã Tùng Lộc tỉnh Hà Tĩnh")</f>
        <v>UBND Ủy ban nhân dân xã Tùng Lộc tỉnh Hà Tĩnh</v>
      </c>
      <c r="C147" t="str">
        <v>https://hscvcl.hatinh.gov.vn/canloc/vbpq.nsf/5CFF0C78A589213C47258A4A004AC6B1/$file/CV%20%C4%90%E1%BB%93ng%20%C3%BD%20cho%20li%C3%AAn%20h%E1%BB%87%20c%C3%B4ng%20t%C3%A1c.docx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13147</v>
      </c>
      <c r="B148" t="str">
        <v>Công an xã Yên Lộc tỉnh Hà Tĩnh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13148</v>
      </c>
      <c r="B149" t="str">
        <f>HYPERLINK("https://kimson.ninhbinh.gov.vn/gioi-thieu/xa-yen-loc", "UBND Ủy ban nhân dân xã Yên Lộc tỉnh Hà Tĩnh")</f>
        <v>UBND Ủy ban nhân dân xã Yên Lộc tỉnh Hà Tĩnh</v>
      </c>
      <c r="C149" t="str">
        <v>https://kimson.ninhbinh.gov.vn/gioi-thieu/xa-yen-loc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13149</v>
      </c>
      <c r="B150" t="str">
        <f>HYPERLINK("https://www.facebook.com/p/C%C3%B4ng-an-x%C3%A3-Ph%C3%BA-L%E1%BB%99c-100064950303314/", "Công an xã Phú Lộc tỉnh Hà Tĩnh")</f>
        <v>Công an xã Phú Lộc tỉnh Hà Tĩnh</v>
      </c>
      <c r="C150" t="str">
        <v>https://www.facebook.com/p/C%C3%B4ng-an-x%C3%A3-Ph%C3%BA-L%E1%BB%99c-100064950303314/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13150</v>
      </c>
      <c r="B151" t="str">
        <f>HYPERLINK("https://hscvcl.hatinh.gov.vn/canloc/vbpq.nsf/04CCC108F234E42147258440000FB68E/$file/T%E1%BB%9D%20tr%C3%ACnh%20t%C3%B4n%20t%E1%BA%A1o%20nh%C3%A0%20th%E1%BB%9D%20h%E1%BB%8D%20%C4%91%E1%BA%ADu.doc", "UBND Ủy ban nhân dân xã Phú Lộc tỉnh Hà Tĩnh")</f>
        <v>UBND Ủy ban nhân dân xã Phú Lộc tỉnh Hà Tĩnh</v>
      </c>
      <c r="C151" t="str">
        <v>https://hscvcl.hatinh.gov.vn/canloc/vbpq.nsf/04CCC108F234E42147258440000FB68E/$file/T%E1%BB%9D%20tr%C3%ACnh%20t%C3%B4n%20t%E1%BA%A1o%20nh%C3%A0%20th%E1%BB%9D%20h%E1%BB%8D%20%C4%91%E1%BA%ADu.doc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13151</v>
      </c>
      <c r="B152" t="str">
        <f>HYPERLINK("https://www.facebook.com/p/C%C3%B4ng-an-x%C3%A3-Kh%C3%A1nh-V%C4%A9nh-Y%C3%AAn-100066932401325/", "Công an xã Khánh Lộc tỉnh Hà Tĩnh")</f>
        <v>Công an xã Khánh Lộc tỉnh Hà Tĩnh</v>
      </c>
      <c r="C152" t="str">
        <v>https://www.facebook.com/p/C%C3%B4ng-an-x%C3%A3-Kh%C3%A1nh-V%C4%A9nh-Y%C3%AAn-100066932401325/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13152</v>
      </c>
      <c r="B153" t="str">
        <f>HYPERLINK("https://khanhloc.tranvanthoi.camau.gov.vn/", "UBND Ủy ban nhân dân xã Khánh Lộc tỉnh Hà Tĩnh")</f>
        <v>UBND Ủy ban nhân dân xã Khánh Lộc tỉnh Hà Tĩnh</v>
      </c>
      <c r="C153" t="str">
        <v>https://khanhloc.tranvanthoi.camau.gov.vn/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13153</v>
      </c>
      <c r="B154" t="str">
        <f>HYPERLINK("https://www.facebook.com/CAXGiaHanh/", "Công an xã Gia Hanh tỉnh Hà Tĩnh")</f>
        <v>Công an xã Gia Hanh tỉnh Hà Tĩnh</v>
      </c>
      <c r="C154" t="str">
        <v>https://www.facebook.com/CAXGiaHanh/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13154</v>
      </c>
      <c r="B155" t="str">
        <f>HYPERLINK("https://hscvcl.hatinh.gov.vn/canloc/vbpq.nsf/D65BA9CA93C35FAC4725876B0026B289/$file/ATT1ZDE0.docx", "UBND Ủy ban nhân dân xã Gia Hanh tỉnh Hà Tĩnh")</f>
        <v>UBND Ủy ban nhân dân xã Gia Hanh tỉnh Hà Tĩnh</v>
      </c>
      <c r="C155" t="str">
        <v>https://hscvcl.hatinh.gov.vn/canloc/vbpq.nsf/D65BA9CA93C35FAC4725876B0026B289/$file/ATT1ZDE0.docx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13155</v>
      </c>
      <c r="B156" t="str">
        <f>HYPERLINK("https://www.facebook.com/p/Tu%E1%BB%95i-tr%E1%BA%BB-V%C4%A9nh-L%E1%BB%99c-A-100045482695387/", "Công an xã Vĩnh Lộc tỉnh Hà Tĩnh")</f>
        <v>Công an xã Vĩnh Lộc tỉnh Hà Tĩnh</v>
      </c>
      <c r="C156" t="str">
        <v>https://www.facebook.com/p/Tu%E1%BB%95i-tr%E1%BA%BB-V%C4%A9nh-L%E1%BB%99c-A-100045482695387/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13156</v>
      </c>
      <c r="B157" t="str">
        <f>HYPERLINK("https://qlvbcl.hatinh.gov.vn/canloc/vbpq.nsf/FF82DA0929FCD0B247258BB80034E545/$file/dong-y-chu-truong-Tieu-hoc_daitvcl-15-10-2024_17h35p46.doc", "UBND Ủy ban nhân dân xã Vĩnh Lộc tỉnh Hà Tĩnh")</f>
        <v>UBND Ủy ban nhân dân xã Vĩnh Lộc tỉnh Hà Tĩnh</v>
      </c>
      <c r="C157" t="str">
        <v>https://qlvbcl.hatinh.gov.vn/canloc/vbpq.nsf/FF82DA0929FCD0B247258BB80034E545/$file/dong-y-chu-truong-Tieu-hoc_daitvcl-15-10-2024_17h35p46.doc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13157</v>
      </c>
      <c r="B158" t="str">
        <v>Công an xã Tiến Lộc tỉnh Hà Tĩnh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13158</v>
      </c>
      <c r="B159" t="str">
        <f>HYPERLINK("https://hatinh.gov.vn/uploads/topics/15629186056749.docx", "UBND Ủy ban nhân dân xã Tiến Lộc tỉnh Hà Tĩnh")</f>
        <v>UBND Ủy ban nhân dân xã Tiến Lộc tỉnh Hà Tĩnh</v>
      </c>
      <c r="C159" t="str">
        <v>https://hatinh.gov.vn/uploads/topics/15629186056749.docx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13159</v>
      </c>
      <c r="B160" t="str">
        <v>Công an xã Trung Lộc tỉnh Hà Tĩnh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13160</v>
      </c>
      <c r="B161" t="str">
        <f>HYPERLINK("https://hscvcl.hatinh.gov.vn/canloc/vbpq.nsf/F03E7F2C5A4726874725865D003C11D5/$file/BAO-CAO-CHUAN-TIEP-CAN-PHAP-LUAT.docx", "UBND Ủy ban nhân dân xã Trung Lộc tỉnh Hà Tĩnh")</f>
        <v>UBND Ủy ban nhân dân xã Trung Lộc tỉnh Hà Tĩnh</v>
      </c>
      <c r="C161" t="str">
        <v>https://hscvcl.hatinh.gov.vn/canloc/vbpq.nsf/F03E7F2C5A4726874725865D003C11D5/$file/BAO-CAO-CHUAN-TIEP-CAN-PHAP-LUAT.docx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13161</v>
      </c>
      <c r="B162" t="str">
        <f>HYPERLINK("https://www.facebook.com/p/C%C3%B4ng-an-X%C3%A3-Xu%C3%A2n-L%E1%BB%99c-huy%E1%BB%87n-Can-L%E1%BB%99c-t%E1%BB%89nh-H%C3%A0-T%C4%A9nh-100063686341582/", "Công an xã Xuân Lộc tỉnh Hà Tĩnh")</f>
        <v>Công an xã Xuân Lộc tỉnh Hà Tĩnh</v>
      </c>
      <c r="C162" t="str">
        <v>https://www.facebook.com/p/C%C3%B4ng-an-X%C3%A3-Xu%C3%A2n-L%E1%BB%99c-huy%E1%BB%87n-Can-L%E1%BB%99c-t%E1%BB%89nh-H%C3%A0-T%C4%A9nh-100063686341582/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13162</v>
      </c>
      <c r="B163" t="str">
        <f>HYPERLINK("https://xuanloc.dongnai.gov.vn/pages/newsdetail.aspx?NewsId=9181&amp;CatId=128", "UBND Ủy ban nhân dân xã Xuân Lộc tỉnh Hà Tĩnh")</f>
        <v>UBND Ủy ban nhân dân xã Xuân Lộc tỉnh Hà Tĩnh</v>
      </c>
      <c r="C163" t="str">
        <v>https://xuanloc.dongnai.gov.vn/pages/newsdetail.aspx?NewsId=9181&amp;CatId=128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13163</v>
      </c>
      <c r="B164" t="str">
        <v>Công an xã Thượng Lộc tỉnh Hà Tĩnh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13164</v>
      </c>
      <c r="B165" t="str">
        <f>HYPERLINK("https://hscvcl.hatinh.gov.vn/canloc/vbpq.nsf/D1E52F57B9FA5063472587C10006AB27/$file/01.-quyet-dinh-thanh-lap-To-cong-tac-phoi-hop-tiep-cong-dan-nam-2022(05.01.2022_08h12p36)_signed.pdf", "UBND Ủy ban nhân dân xã Thượng Lộc tỉnh Hà Tĩnh")</f>
        <v>UBND Ủy ban nhân dân xã Thượng Lộc tỉnh Hà Tĩnh</v>
      </c>
      <c r="C165" t="str">
        <v>https://hscvcl.hatinh.gov.vn/canloc/vbpq.nsf/D1E52F57B9FA5063472587C10006AB27/$file/01.-quyet-dinh-thanh-lap-To-cong-tac-phoi-hop-tiep-cong-dan-nam-2022(05.01.2022_08h12p36)_signed.pdf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13165</v>
      </c>
      <c r="B166" t="str">
        <f>HYPERLINK("https://www.facebook.com/caxquangloc", "Công an xã Quang Lộc tỉnh Hà Tĩnh")</f>
        <v>Công an xã Quang Lộc tỉnh Hà Tĩnh</v>
      </c>
      <c r="C166" t="str">
        <v>https://www.facebook.com/caxquangloc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13166</v>
      </c>
      <c r="B167" t="str">
        <f>HYPERLINK("https://hatinh.gov.vn/vi/tuyen-truyen/tin-bai/19359/quang-loc-tien-gan-vach-dich-nong-thon-moi-nang-cao", "UBND Ủy ban nhân dân xã Quang Lộc tỉnh Hà Tĩnh")</f>
        <v>UBND Ủy ban nhân dân xã Quang Lộc tỉnh Hà Tĩnh</v>
      </c>
      <c r="C167" t="str">
        <v>https://hatinh.gov.vn/vi/tuyen-truyen/tin-bai/19359/quang-loc-tien-gan-vach-dich-nong-thon-moi-nang-cao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13167</v>
      </c>
      <c r="B168" t="str">
        <v>Công an xã Đồng Lộc tỉnh Hà Tĩnh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13168</v>
      </c>
      <c r="B169" t="str">
        <f>HYPERLINK("https://hatinh.gov.vn/chien-thang-dong-loc", "UBND Ủy ban nhân dân xã Đồng Lộc tỉnh Hà Tĩnh")</f>
        <v>UBND Ủy ban nhân dân xã Đồng Lộc tỉnh Hà Tĩnh</v>
      </c>
      <c r="C169" t="str">
        <v>https://hatinh.gov.vn/chien-thang-dong-loc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13169</v>
      </c>
      <c r="B170" t="str">
        <f>HYPERLINK("https://www.facebook.com/caxmyloccanlochatinh/", "Công an xã Mỹ Lộc tỉnh Hà Tĩnh")</f>
        <v>Công an xã Mỹ Lộc tỉnh Hà Tĩnh</v>
      </c>
      <c r="C170" t="str">
        <v>https://www.facebook.com/caxmyloccanlochatinh/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13170</v>
      </c>
      <c r="B171" t="str">
        <f>HYPERLINK("https://myloc.namdinh.gov.vn/uy-ban-nhan-dan/uy-ban-nhan-dan-huyen-my-loc-242379", "UBND Ủy ban nhân dân xã Mỹ Lộc tỉnh Hà Tĩnh")</f>
        <v>UBND Ủy ban nhân dân xã Mỹ Lộc tỉnh Hà Tĩnh</v>
      </c>
      <c r="C171" t="str">
        <v>https://myloc.namdinh.gov.vn/uy-ban-nhan-dan/uy-ban-nhan-dan-huyen-my-loc-242379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13171</v>
      </c>
      <c r="B172" t="str">
        <f>HYPERLINK("https://www.facebook.com/p/C%C3%B4ng-an-x%C3%A3-S%C6%A1n-L%E1%BB%99c-huy%E1%BB%87n-Can-L%E1%BB%99c-t%E1%BB%89nh-H%C3%A0-T%C4%A9nh-100067609266477/", "Công an xã Sơn Lộc tỉnh Hà Tĩnh")</f>
        <v>Công an xã Sơn Lộc tỉnh Hà Tĩnh</v>
      </c>
      <c r="C172" t="str">
        <v>https://www.facebook.com/p/C%C3%B4ng-an-x%C3%A3-S%C6%A1n-L%E1%BB%99c-huy%E1%BB%87n-Can-L%E1%BB%99c-t%E1%BB%89nh-H%C3%A0-T%C4%A9nh-100067609266477/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13172</v>
      </c>
      <c r="B173" t="str">
        <f>HYPERLINK("https://hatinh.gov.vn/chi-dao-dieu-hanh/tin-bai/16590", "UBND Ủy ban nhân dân xã Sơn Lộc tỉnh Hà Tĩnh")</f>
        <v>UBND Ủy ban nhân dân xã Sơn Lộc tỉnh Hà Tĩnh</v>
      </c>
      <c r="C173" t="str">
        <v>https://hatinh.gov.vn/chi-dao-dieu-hanh/tin-bai/16590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13173</v>
      </c>
      <c r="B174" t="str">
        <f>HYPERLINK("https://www.facebook.com/conganhuongkhehatinh/", "Công an thị trấn Hương Khê tỉnh Hà Tĩnh")</f>
        <v>Công an thị trấn Hương Khê tỉnh Hà Tĩnh</v>
      </c>
      <c r="C174" t="str">
        <v>https://www.facebook.com/conganhuongkhehatinh/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13174</v>
      </c>
      <c r="B175" t="str">
        <f>HYPERLINK("https://huongkhe.hatinh.gov.vn/thi-tran-huong-khe-1606366472.html", "UBND Ủy ban nhân dân thị trấn Hương Khê tỉnh Hà Tĩnh")</f>
        <v>UBND Ủy ban nhân dân thị trấn Hương Khê tỉnh Hà Tĩnh</v>
      </c>
      <c r="C175" t="str">
        <v>https://huongkhe.hatinh.gov.vn/thi-tran-huong-khe-1606366472.html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13175</v>
      </c>
      <c r="B176" t="str">
        <f>HYPERLINK("https://www.facebook.com/p/Tu%E1%BB%95i-Tr%E1%BA%BB-C%C3%B4ng-An-Huy%E1%BB%87n-Ch%C6%B0%C6%A1ng-M%E1%BB%B9-100028578047777/", "Công an xã Phương Mỹ tỉnh Hà Tĩnh")</f>
        <v>Công an xã Phương Mỹ tỉnh Hà Tĩnh</v>
      </c>
      <c r="C176" t="str">
        <v>https://www.facebook.com/p/Tu%E1%BB%95i-Tr%E1%BA%BB-C%C3%B4ng-An-Huy%E1%BB%87n-Ch%C6%B0%C6%A1ng-M%E1%BB%B9-100028578047777/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13176</v>
      </c>
      <c r="B177" t="str">
        <f>HYPERLINK("https://hatinh.gov.vn/", "UBND Ủy ban nhân dân xã Phương Mỹ tỉnh Hà Tĩnh")</f>
        <v>UBND Ủy ban nhân dân xã Phương Mỹ tỉnh Hà Tĩnh</v>
      </c>
      <c r="C177" t="str">
        <v>https://hatinh.gov.vn/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13177</v>
      </c>
      <c r="B178" t="str">
        <f>HYPERLINK("https://www.facebook.com/p/C%C3%B4ng-an-x%C3%A3-H%C3%A0-L%C4%A9nh-100063855331149/", "Công an xã Hà Linh tỉnh Hà Tĩnh")</f>
        <v>Công an xã Hà Linh tỉnh Hà Tĩnh</v>
      </c>
      <c r="C178" t="str">
        <v>https://www.facebook.com/p/C%C3%B4ng-an-x%C3%A3-H%C3%A0-L%C4%A9nh-100063855331149/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13178</v>
      </c>
      <c r="B179" t="str">
        <f>HYPERLINK("https://halinh.hatrung.thanhhoa.gov.vn/web/trang-chu/tong-quan/chuc-nang-nhiem-vu", "UBND Ủy ban nhân dân xã Hà Linh tỉnh Hà Tĩnh")</f>
        <v>UBND Ủy ban nhân dân xã Hà Linh tỉnh Hà Tĩnh</v>
      </c>
      <c r="C179" t="str">
        <v>https://halinh.hatrung.thanhhoa.gov.vn/web/trang-chu/tong-quan/chuc-nang-nhiem-vu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13179</v>
      </c>
      <c r="B180" t="str">
        <f>HYPERLINK("https://www.facebook.com/TruongTHPTHuongThuy/", "Công an xã Hương Thủy tỉnh Hà Tĩnh")</f>
        <v>Công an xã Hương Thủy tỉnh Hà Tĩnh</v>
      </c>
      <c r="C180" t="str">
        <v>https://www.facebook.com/TruongTHPTHuongThuy/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13180</v>
      </c>
      <c r="B181" t="str">
        <f>HYPERLINK("https://hatinh.gov.vn/", "UBND Ủy ban nhân dân xã Hương Thủy tỉnh Hà Tĩnh")</f>
        <v>UBND Ủy ban nhân dân xã Hương Thủy tỉnh Hà Tĩnh</v>
      </c>
      <c r="C181" t="str">
        <v>https://hatinh.gov.vn/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13181</v>
      </c>
      <c r="B182" t="str">
        <f>HYPERLINK("https://www.facebook.com/conganhatinh/?locale=de_DE", "Công an xã Hòa Hải tỉnh Hà Tĩnh")</f>
        <v>Công an xã Hòa Hải tỉnh Hà Tĩnh</v>
      </c>
      <c r="C182" t="str">
        <v>https://www.facebook.com/conganhatinh/?locale=de_DE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13182</v>
      </c>
      <c r="B183" t="str">
        <f>HYPERLINK("https://dukcq.hatinh.gov.vn/tin-tuc-su-kien/dang-uy-truong-chinh-tri-tran-phu-do-dau-tai-tro-xay-dung-nong-thon-moi-tai-xa-hoa-hai-huyen-huong-khe-827.html", "UBND Ủy ban nhân dân xã Hòa Hải tỉnh Hà Tĩnh")</f>
        <v>UBND Ủy ban nhân dân xã Hòa Hải tỉnh Hà Tĩnh</v>
      </c>
      <c r="C183" t="str">
        <v>https://dukcq.hatinh.gov.vn/tin-tuc-su-kien/dang-uy-truong-chinh-tri-tran-phu-do-dau-tai-tro-xay-dung-nong-thon-moi-tai-xa-hoa-hai-huyen-huong-khe-827.html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13183</v>
      </c>
      <c r="B184" t="str">
        <v>Công an xã Phương Điền tỉnh Hà Tĩnh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13184</v>
      </c>
      <c r="B185" t="str">
        <f>HYPERLINK("https://huongkhe.hatinh.gov.vn/huong-khecong-bo-nghi-quyet-thanh-lap-xa-moi-dien-my-1576553911.html", "UBND Ủy ban nhân dân xã Phương Điền tỉnh Hà Tĩnh")</f>
        <v>UBND Ủy ban nhân dân xã Phương Điền tỉnh Hà Tĩnh</v>
      </c>
      <c r="C185" t="str">
        <v>https://huongkhe.hatinh.gov.vn/huong-khecong-bo-nghi-quyet-thanh-lap-xa-moi-dien-my-1576553911.html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13185</v>
      </c>
      <c r="B186" t="str">
        <f>HYPERLINK("https://www.facebook.com/p/C%C3%B4ng-an-x%C3%A3-Ph%C3%BAc-%C4%90%E1%BB%93ng-huy%E1%BB%87n-H%C6%B0%C6%A1ng-Kh%C3%AA-H%C3%A0-T%C4%A9nh-100076391967377/", "Công an xã Phúc Đồng tỉnh Hà Tĩnh")</f>
        <v>Công an xã Phúc Đồng tỉnh Hà Tĩnh</v>
      </c>
      <c r="C186" t="str">
        <v>https://www.facebook.com/p/C%C3%B4ng-an-x%C3%A3-Ph%C3%BAc-%C4%90%E1%BB%93ng-huy%E1%BB%87n-H%C6%B0%C6%A1ng-Kh%C3%AA-H%C3%A0-T%C4%A9nh-100076391967377/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13186</v>
      </c>
      <c r="B187" t="str">
        <f>HYPERLINK("https://hscvhk.hatinh.gov.vn/huongkhe/vbpq.nsf/A720679B99DA47CE47258B5E003518BF/$file/TO-TRINH-ong-M-_nguyenthingoclienhk-16-07-2024_16h34p55(17.07.2024_14h34p48)_signed.pdf", "UBND Ủy ban nhân dân xã Phúc Đồng tỉnh Hà Tĩnh")</f>
        <v>UBND Ủy ban nhân dân xã Phúc Đồng tỉnh Hà Tĩnh</v>
      </c>
      <c r="C187" t="str">
        <v>https://hscvhk.hatinh.gov.vn/huongkhe/vbpq.nsf/A720679B99DA47CE47258B5E003518BF/$file/TO-TRINH-ong-M-_nguyenthingoclienhk-16-07-2024_16h34p55(17.07.2024_14h34p48)_signed.pdf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13187</v>
      </c>
      <c r="B188" t="str">
        <f>HYPERLINK("https://www.facebook.com/100080973923414", "Công an xã Hương Giang tỉnh Hà Tĩnh")</f>
        <v>Công an xã Hương Giang tỉnh Hà Tĩnh</v>
      </c>
      <c r="C188" t="str">
        <v>https://www.facebook.com/100080973923414</v>
      </c>
      <c r="D188" t="str">
        <v>0987599995</v>
      </c>
      <c r="E188" t="str">
        <v>-</v>
      </c>
      <c r="F188" t="str">
        <v>-</v>
      </c>
      <c r="G188" t="str">
        <v>-</v>
      </c>
    </row>
    <row r="189">
      <c r="A189">
        <v>13188</v>
      </c>
      <c r="B189" t="str">
        <f>HYPERLINK("http://sotnmt.hatinh.gov.vn/sotnmt/portal/folder/tin-tuc-su-kien/6.html", "UBND Ủy ban nhân dân xã Hương Giang tỉnh Hà Tĩnh")</f>
        <v>UBND Ủy ban nhân dân xã Hương Giang tỉnh Hà Tĩnh</v>
      </c>
      <c r="C189" t="str">
        <v>http://sotnmt.hatinh.gov.vn/sotnmt/portal/folder/tin-tuc-su-kien/6.html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13189</v>
      </c>
      <c r="B190" t="str">
        <f>HYPERLINK("https://www.facebook.com/p/C%C3%B4ng-an-x%C3%A3-L%E1%BB%99c-Y%C3%AAn-huy%E1%BB%87n-H%C6%B0%C6%A1ng-Kh%C3%AA-100063771106729/", "Công an xã Lộc Yên tỉnh Hà Tĩnh")</f>
        <v>Công an xã Lộc Yên tỉnh Hà Tĩnh</v>
      </c>
      <c r="C190" t="str">
        <v>https://www.facebook.com/p/C%C3%B4ng-an-x%C3%A3-L%E1%BB%99c-Y%C3%AAn-huy%E1%BB%87n-H%C6%B0%C6%A1ng-Kh%C3%AA-100063771106729/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13190</v>
      </c>
      <c r="B191" t="str">
        <f>HYPERLINK("https://hscvhk.hatinh.gov.vn/huongkhe/vbpq.nsf/CC5865D65DB74E5447258B4B00373BE3/$file/To-trinh-bo-sung-dieu-duong-2024_phanthibichhonghk-27-06-2024_10h36p17.docx%20(27.06.2024_10h55p09)_signed.pdf", "UBND Ủy ban nhân dân xã Lộc Yên tỉnh Hà Tĩnh")</f>
        <v>UBND Ủy ban nhân dân xã Lộc Yên tỉnh Hà Tĩnh</v>
      </c>
      <c r="C191" t="str">
        <v>https://hscvhk.hatinh.gov.vn/huongkhe/vbpq.nsf/CC5865D65DB74E5447258B4B00373BE3/$file/To-trinh-bo-sung-dieu-duong-2024_phanthibichhonghk-27-06-2024_10h36p17.docx%20(27.06.2024_10h55p09)_signed.pdf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13191</v>
      </c>
      <c r="B192" t="str">
        <v>Công an xã Hương Bình tỉnh Hà Tĩnh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13192</v>
      </c>
      <c r="B193" t="str">
        <f>HYPERLINK("https://huongson.hatinh.gov.vn/", "UBND Ủy ban nhân dân xã Hương Bình tỉnh Hà Tĩnh")</f>
        <v>UBND Ủy ban nhân dân xã Hương Bình tỉnh Hà Tĩnh</v>
      </c>
      <c r="C193" t="str">
        <v>https://huongson.hatinh.gov.vn/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13193</v>
      </c>
      <c r="B194" t="str">
        <v>Công an xã Hương Long tỉnh Hà Tĩnh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13194</v>
      </c>
      <c r="B195" t="str">
        <f>HYPERLINK("https://huongson.hatinh.gov.vn/", "UBND Ủy ban nhân dân xã Hương Long tỉnh Hà Tĩnh")</f>
        <v>UBND Ủy ban nhân dân xã Hương Long tỉnh Hà Tĩnh</v>
      </c>
      <c r="C195" t="str">
        <v>https://huongson.hatinh.gov.vn/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13195</v>
      </c>
      <c r="B196" t="str">
        <v>Công an xã Phú Gia tỉnh Hà Tĩnh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13196</v>
      </c>
      <c r="B197" t="str">
        <f>HYPERLINK("https://thuathienhue.gov.vn/Tin-tuc-su-kien/tid/Dieu-chinh-ten-goi-thon-thuoc-xa-Phu-Gia-huyen-Phu-Vang/newsid/82DBA80F-630C-4B95-9D01-AE13009159D4/cid/B2893D90-84EA-452E-9292-84FE4331533D", "UBND Ủy ban nhân dân xã Phú Gia tỉnh Hà Tĩnh")</f>
        <v>UBND Ủy ban nhân dân xã Phú Gia tỉnh Hà Tĩnh</v>
      </c>
      <c r="C197" t="str">
        <v>https://thuathienhue.gov.vn/Tin-tuc-su-kien/tid/Dieu-chinh-ten-goi-thon-thuoc-xa-Phu-Gia-huyen-Phu-Vang/newsid/82DBA80F-630C-4B95-9D01-AE13009159D4/cid/B2893D90-84EA-452E-9292-84FE4331533D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13197</v>
      </c>
      <c r="B198" t="str">
        <v>Công an xã Gia Phố tỉnh Hà Tĩnh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13198</v>
      </c>
      <c r="B199" t="str">
        <f>HYPERLINK("https://huongkhe.hatinh.gov.vn/uy-ban-nhan-dan-xa-gia-pho-1601644448.html", "UBND Ủy ban nhân dân xã Gia Phố tỉnh Hà Tĩnh")</f>
        <v>UBND Ủy ban nhân dân xã Gia Phố tỉnh Hà Tĩnh</v>
      </c>
      <c r="C199" t="str">
        <v>https://huongkhe.hatinh.gov.vn/uy-ban-nhan-dan-xa-gia-pho-1601644448.html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13199</v>
      </c>
      <c r="B200" t="str">
        <v>Công an xã Phú Phong tỉnh Hà Tĩnh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13200</v>
      </c>
      <c r="B201" t="str">
        <f>HYPERLINK("https://huongkhe.hatinh.gov.vn/xa-phu-phong-1602058164.html", "UBND Ủy ban nhân dân xã Phú Phong tỉnh Hà Tĩnh")</f>
        <v>UBND Ủy ban nhân dân xã Phú Phong tỉnh Hà Tĩnh</v>
      </c>
      <c r="C201" t="str">
        <v>https://huongkhe.hatinh.gov.vn/xa-phu-phong-1602058164.html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13201</v>
      </c>
      <c r="B202" t="str">
        <v>Công an xã Hương Đô tỉnh Hà Tĩnh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13202</v>
      </c>
      <c r="B203" t="str">
        <f>HYPERLINK("https://hscvhk.hatinh.gov.vn/huongkhe/vbpq.nsf", "UBND Ủy ban nhân dân xã Hương Đô tỉnh Hà Tĩnh")</f>
        <v>UBND Ủy ban nhân dân xã Hương Đô tỉnh Hà Tĩnh</v>
      </c>
      <c r="C203" t="str">
        <v>https://hscvhk.hatinh.gov.vn/huongkhe/vbpq.nsf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13203</v>
      </c>
      <c r="B204" t="str">
        <f>HYPERLINK("https://www.facebook.com/conganhuongkhehatinh/?locale=es_LA", "Công an xã Hương Vĩnh tỉnh Hà Tĩnh")</f>
        <v>Công an xã Hương Vĩnh tỉnh Hà Tĩnh</v>
      </c>
      <c r="C204" t="str">
        <v>https://www.facebook.com/conganhuongkhehatinh/?locale=es_LA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13204</v>
      </c>
      <c r="B205" t="str">
        <f>HYPERLINK("https://huongkhe.hatinh.gov.vn/xa-huong-vinh-1605929282.html", "UBND Ủy ban nhân dân xã Hương Vĩnh tỉnh Hà Tĩnh")</f>
        <v>UBND Ủy ban nhân dân xã Hương Vĩnh tỉnh Hà Tĩnh</v>
      </c>
      <c r="C205" t="str">
        <v>https://huongkhe.hatinh.gov.vn/xa-huong-vinh-1605929282.html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13205</v>
      </c>
      <c r="B206" t="str">
        <f>HYPERLINK("https://www.facebook.com/p/C%C3%B4ng-an-X%C3%A3-H%C6%B0%C6%A1ng-Xu%C3%A2n-100080120644111/", "Công an xã Hương Xuân tỉnh Hà Tĩnh")</f>
        <v>Công an xã Hương Xuân tỉnh Hà Tĩnh</v>
      </c>
      <c r="C206" t="str">
        <v>https://www.facebook.com/p/C%C3%B4ng-an-X%C3%A3-H%C6%B0%C6%A1ng-Xu%C3%A2n-100080120644111/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13206</v>
      </c>
      <c r="B207" t="str">
        <f>HYPERLINK("https://hscvhk.hatinh.gov.vn/huongkhe/vbpq.nsf/20FB74878D0E105847258B720013E50E/$file/Ki%E1%BB%87n%20to%C3%A0n%20Ban%20ch%E1%BB%89%20%C4%91%E1%BA%A1o%20138%20x%C3%A3(07.08.2024_15h13p31)_signed.pdf", "UBND Ủy ban nhân dân xã Hương Xuân tỉnh Hà Tĩnh")</f>
        <v>UBND Ủy ban nhân dân xã Hương Xuân tỉnh Hà Tĩnh</v>
      </c>
      <c r="C207" t="str">
        <v>https://hscvhk.hatinh.gov.vn/huongkhe/vbpq.nsf/20FB74878D0E105847258B720013E50E/$file/Ki%E1%BB%87n%20to%C3%A0n%20Ban%20ch%E1%BB%89%20%C4%91%E1%BA%A1o%20138%20x%C3%A3(07.08.2024_15h13p31)_signed.pdf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13207</v>
      </c>
      <c r="B208" t="str">
        <v>Công an xã Phúc Trạch tỉnh Hà Tĩnh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13208</v>
      </c>
      <c r="B209" t="str">
        <f>HYPERLINK("https://huongkhe.hatinh.gov.vn/xa-phuc-trach-1602057651.html", "UBND Ủy ban nhân dân xã Phúc Trạch tỉnh Hà Tĩnh")</f>
        <v>UBND Ủy ban nhân dân xã Phúc Trạch tỉnh Hà Tĩnh</v>
      </c>
      <c r="C209" t="str">
        <v>https://huongkhe.hatinh.gov.vn/xa-phuc-trach-1602057651.html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13209</v>
      </c>
      <c r="B210" t="str">
        <v>Công an xã Hương Trà tỉnh Hà Tĩnh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13210</v>
      </c>
      <c r="B211" t="str">
        <f>HYPERLINK("https://thuathienhue.gov.vn/", "UBND Ủy ban nhân dân xã Hương Trà tỉnh Hà Tĩnh")</f>
        <v>UBND Ủy ban nhân dân xã Hương Trà tỉnh Hà Tĩnh</v>
      </c>
      <c r="C211" t="str">
        <v>https://thuathienhue.gov.vn/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13211</v>
      </c>
      <c r="B212" t="str">
        <f>HYPERLINK("https://www.facebook.com/p/C%C3%B4ng-an-x%C3%A3-H%C6%B0%C6%A1ng-Tr%E1%BA%A1ch-huy%E1%BB%87n-H%C6%B0%C6%A1ng-Kh%C3%AA-t%E1%BB%89nh-H%C3%A0-T%C4%A9nh-100083058802434/", "Công an xã Hương Trạch tỉnh Hà Tĩnh")</f>
        <v>Công an xã Hương Trạch tỉnh Hà Tĩnh</v>
      </c>
      <c r="C212" t="str">
        <v>https://www.facebook.com/p/C%C3%B4ng-an-x%C3%A3-H%C6%B0%C6%A1ng-Tr%E1%BA%A1ch-huy%E1%BB%87n-H%C6%B0%C6%A1ng-Kh%C3%AA-t%E1%BB%89nh-H%C3%A0-T%C4%A9nh-100083058802434/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13212</v>
      </c>
      <c r="B213" t="str">
        <f>HYPERLINK("https://huongkhe.hatinh.gov.vn/xa-huong-trach-1601645177.html", "UBND Ủy ban nhân dân xã Hương Trạch tỉnh Hà Tĩnh")</f>
        <v>UBND Ủy ban nhân dân xã Hương Trạch tỉnh Hà Tĩnh</v>
      </c>
      <c r="C213" t="str">
        <v>https://huongkhe.hatinh.gov.vn/xa-huong-trach-1601645177.html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13213</v>
      </c>
      <c r="B214" t="str">
        <v>Công an xã Hương Lâm tỉnh Hà Tĩnh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13214</v>
      </c>
      <c r="B215" t="str">
        <f>HYPERLINK("https://hatinh.gov.vn/can-bo-va-nhan-dan-xa-huong-lam-can-quyet-tam-xay-dung-thanh-cong-ntm", "UBND Ủy ban nhân dân xã Hương Lâm tỉnh Hà Tĩnh")</f>
        <v>UBND Ủy ban nhân dân xã Hương Lâm tỉnh Hà Tĩnh</v>
      </c>
      <c r="C215" t="str">
        <v>https://hatinh.gov.vn/can-bo-va-nhan-dan-xa-huong-lam-can-quyet-tam-xay-dung-thanh-cong-ntm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13215</v>
      </c>
      <c r="B216" t="str">
        <f>HYPERLINK("https://www.facebook.com/CANDHT/", "Công an xã Hương Liên tỉnh Hà Tĩnh")</f>
        <v>Công an xã Hương Liên tỉnh Hà Tĩnh</v>
      </c>
      <c r="C216" t="str">
        <v>https://www.facebook.com/CANDHT/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13216</v>
      </c>
      <c r="B217" t="str">
        <f>HYPERLINK("https://huongkhe.hatinh.gov.vn/giao-luu-bieu-dientai-hien-mot-so-loai-hinh-van-hoa-truyen-thong-voi-dong-bao-dan-toc-chut-1728731898.html", "UBND Ủy ban nhân dân xã Hương Liên tỉnh Hà Tĩnh")</f>
        <v>UBND Ủy ban nhân dân xã Hương Liên tỉnh Hà Tĩnh</v>
      </c>
      <c r="C217" t="str">
        <v>https://huongkhe.hatinh.gov.vn/giao-luu-bieu-dientai-hien-mot-so-loai-hinh-van-hoa-truyen-thong-voi-dong-bao-dan-toc-chut-1728731898.html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13217</v>
      </c>
      <c r="B218" t="str">
        <f>HYPERLINK("https://www.facebook.com/conganthachha/?locale=vi_VN", "Công an thị trấn Thạch Hà tỉnh Hà Tĩnh")</f>
        <v>Công an thị trấn Thạch Hà tỉnh Hà Tĩnh</v>
      </c>
      <c r="C218" t="str">
        <v>https://www.facebook.com/conganthachha/?locale=vi_VN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13218</v>
      </c>
      <c r="B219" t="str">
        <f>HYPERLINK("https://thachha.hatinh.gov.vn/", "UBND Ủy ban nhân dân thị trấn Thạch Hà tỉnh Hà Tĩnh")</f>
        <v>UBND Ủy ban nhân dân thị trấn Thạch Hà tỉnh Hà Tĩnh</v>
      </c>
      <c r="C219" t="str">
        <v>https://thachha.hatinh.gov.vn/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13219</v>
      </c>
      <c r="B220" t="str">
        <f>HYPERLINK("https://www.facebook.com/p/C%C3%B4ng-an-x%C3%A3-Ng%E1%BB%8Dc-S%C6%A1n-huy%E1%BB%87n-Th%E1%BA%A1ch-H%C3%A0-t%E1%BB%89nh-H%C3%A0-T%C4%A9nh-100093249700859/", "Công an xã Ngọc Sơn tỉnh Hà Tĩnh")</f>
        <v>Công an xã Ngọc Sơn tỉnh Hà Tĩnh</v>
      </c>
      <c r="C220" t="str">
        <v>https://www.facebook.com/p/C%C3%B4ng-an-x%C3%A3-Ng%E1%BB%8Dc-S%C6%A1n-huy%E1%BB%87n-Th%E1%BA%A1ch-H%C3%A0-t%E1%BB%89nh-H%C3%A0-T%C4%A9nh-100093249700859/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13220</v>
      </c>
      <c r="B221" t="str">
        <f>HYPERLINK("https://thachha.hatinh.gov.vn/portal/pages/2024-04-27/Xa-Ngoc-Son-ky-niem-20-nam-thanh-lap-va-phat-trien-476169.aspx", "UBND Ủy ban nhân dân xã Ngọc Sơn tỉnh Hà Tĩnh")</f>
        <v>UBND Ủy ban nhân dân xã Ngọc Sơn tỉnh Hà Tĩnh</v>
      </c>
      <c r="C221" t="str">
        <v>https://thachha.hatinh.gov.vn/portal/pages/2024-04-27/Xa-Ngoc-Son-ky-niem-20-nam-thanh-lap-va-phat-trien-476169.aspx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13221</v>
      </c>
      <c r="B222" t="str">
        <f>HYPERLINK("https://www.facebook.com/congan.thachhai.thachha/", "Công an xã Thạch Hải tỉnh Hà Tĩnh")</f>
        <v>Công an xã Thạch Hải tỉnh Hà Tĩnh</v>
      </c>
      <c r="C222" t="str">
        <v>https://www.facebook.com/congan.thachhai.thachha/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13222</v>
      </c>
      <c r="B223" t="str">
        <f>HYPERLINK("https://thachha.hatinh.gov.vn/", "UBND Ủy ban nhân dân xã Thạch Hải tỉnh Hà Tĩnh")</f>
        <v>UBND Ủy ban nhân dân xã Thạch Hải tỉnh Hà Tĩnh</v>
      </c>
      <c r="C223" t="str">
        <v>https://thachha.hatinh.gov.vn/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13223</v>
      </c>
      <c r="B224" t="str">
        <f>HYPERLINK("https://www.facebook.com/conganthachha/?locale=vi_VN", "Công an xã Thạch Bàn tỉnh Hà Tĩnh")</f>
        <v>Công an xã Thạch Bàn tỉnh Hà Tĩnh</v>
      </c>
      <c r="C224" t="str">
        <v>https://www.facebook.com/conganthachha/?locale=vi_VN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13224</v>
      </c>
      <c r="B225" t="str">
        <f>HYPERLINK("https://thachha.hatinh.gov.vn/", "UBND Ủy ban nhân dân xã Thạch Bàn tỉnh Hà Tĩnh")</f>
        <v>UBND Ủy ban nhân dân xã Thạch Bàn tỉnh Hà Tĩnh</v>
      </c>
      <c r="C225" t="str">
        <v>https://thachha.hatinh.gov.vn/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13225</v>
      </c>
      <c r="B226" t="str">
        <f>HYPERLINK("https://www.facebook.com/conganxathachdai2020/", "Công an xã Thạch Kênh tỉnh Hà Tĩnh")</f>
        <v>Công an xã Thạch Kênh tỉnh Hà Tĩnh</v>
      </c>
      <c r="C226" t="str">
        <v>https://www.facebook.com/conganxathachdai2020/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13226</v>
      </c>
      <c r="B227" t="str">
        <f>HYPERLINK("https://thachha.hatinh.gov.vn/", "UBND Ủy ban nhân dân xã Thạch Kênh tỉnh Hà Tĩnh")</f>
        <v>UBND Ủy ban nhân dân xã Thạch Kênh tỉnh Hà Tĩnh</v>
      </c>
      <c r="C227" t="str">
        <v>https://thachha.hatinh.gov.vn/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13227</v>
      </c>
      <c r="B228" t="str">
        <f>HYPERLINK("https://www.facebook.com/p/C%C3%B4ng-an-x%C3%A3-Th%E1%BA%A1ch-S%C6%A1n-Th%E1%BA%A1ch-H%C3%A0-H%C3%A0-T%C4%A9nh-100064831595465/", "Công an xã Thạch Sơn tỉnh Hà Tĩnh")</f>
        <v>Công an xã Thạch Sơn tỉnh Hà Tĩnh</v>
      </c>
      <c r="C228" t="str">
        <v>https://www.facebook.com/p/C%C3%B4ng-an-x%C3%A3-Th%E1%BA%A1ch-S%C6%A1n-Th%E1%BA%A1ch-H%C3%A0-H%C3%A0-T%C4%A9nh-100064831595465/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13228</v>
      </c>
      <c r="B229" t="str">
        <f>HYPERLINK("https://thachha.hatinh.gov.vn/", "UBND Ủy ban nhân dân xã Thạch Sơn tỉnh Hà Tĩnh")</f>
        <v>UBND Ủy ban nhân dân xã Thạch Sơn tỉnh Hà Tĩnh</v>
      </c>
      <c r="C229" t="str">
        <v>https://thachha.hatinh.gov.vn/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13229</v>
      </c>
      <c r="B230" t="str">
        <f>HYPERLINK("https://www.facebook.com/lien.conganthach/?locale=vi_VN", "Công an xã Thạch Liên tỉnh Hà Tĩnh")</f>
        <v>Công an xã Thạch Liên tỉnh Hà Tĩnh</v>
      </c>
      <c r="C230" t="str">
        <v>https://www.facebook.com/lien.conganthach/?locale=vi_VN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13230</v>
      </c>
      <c r="B231" t="str">
        <f>HYPERLINK("https://thachha.hatinh.gov.vn/", "UBND Ủy ban nhân dân xã Thạch Liên tỉnh Hà Tĩnh")</f>
        <v>UBND Ủy ban nhân dân xã Thạch Liên tỉnh Hà Tĩnh</v>
      </c>
      <c r="C231" t="str">
        <v>https://thachha.hatinh.gov.vn/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13231</v>
      </c>
      <c r="B232" t="str">
        <f>HYPERLINK("https://www.facebook.com/p/C%C3%B4ng-an-x%C3%A3-%C4%90%E1%BB%89nh-B%C3%A0n-huy%E1%BB%87n-Th%E1%BA%A1ch-H%C3%A0-H%C3%A0-T%C4%A9nh-100064601265357/", "Công an xã Thạch Đỉnh tỉnh Hà Tĩnh")</f>
        <v>Công an xã Thạch Đỉnh tỉnh Hà Tĩnh</v>
      </c>
      <c r="C232" t="str">
        <v>https://www.facebook.com/p/C%C3%B4ng-an-x%C3%A3-%C4%90%E1%BB%89nh-B%C3%A0n-huy%E1%BB%87n-Th%E1%BA%A1ch-H%C3%A0-H%C3%A0-T%C4%A9nh-100064601265357/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13232</v>
      </c>
      <c r="B233" t="str">
        <f>HYPERLINK("https://thachha.hatinh.gov.vn/", "UBND Ủy ban nhân dân xã Thạch Đỉnh tỉnh Hà Tĩnh")</f>
        <v>UBND Ủy ban nhân dân xã Thạch Đỉnh tỉnh Hà Tĩnh</v>
      </c>
      <c r="C233" t="str">
        <v>https://thachha.hatinh.gov.vn/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13233</v>
      </c>
      <c r="B234" t="str">
        <f>HYPERLINK("https://www.facebook.com/caxphuluu/", "Công an xã Phù Việt tỉnh Hà Tĩnh")</f>
        <v>Công an xã Phù Việt tỉnh Hà Tĩnh</v>
      </c>
      <c r="C234" t="str">
        <v>https://www.facebook.com/caxphuluu/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13234</v>
      </c>
      <c r="B235" t="str">
        <f>HYPERLINK("https://hatinh.gov.vn/", "UBND Ủy ban nhân dân xã Phù Việt tỉnh Hà Tĩnh")</f>
        <v>UBND Ủy ban nhân dân xã Phù Việt tỉnh Hà Tĩnh</v>
      </c>
      <c r="C235" t="str">
        <v>https://hatinh.gov.vn/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13235</v>
      </c>
      <c r="B236" t="str">
        <f>HYPERLINK("https://www.facebook.com/p/C%C3%B4ng-an-x%C3%A3-Th%E1%BA%A1ch-Kh%C3%AA-huy%E1%BB%87n-Th%E1%BA%A1ch-H%C3%A0-100083595768257/", "Công an xã Thạch Khê tỉnh Hà Tĩnh")</f>
        <v>Công an xã Thạch Khê tỉnh Hà Tĩnh</v>
      </c>
      <c r="C236" t="str">
        <v>https://www.facebook.com/p/C%C3%B4ng-an-x%C3%A3-Th%E1%BA%A1ch-Kh%C3%AA-huy%E1%BB%87n-Th%E1%BA%A1ch-H%C3%A0-100083595768257/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13236</v>
      </c>
      <c r="B237" t="str">
        <f>HYPERLINK("https://hscvth.hatinh.gov.vn/thachha/vbdh.nsf/FA52903722983FE8472585FF000DADB4/$file/B%C3%A1o%20c%C3%A1o%20c%C3%A1n%20b%E1%BB%99%20ph%E1%BB%A5c%20v%E1%BB%A5%20ban%20ph%C3%A1p%20ch%E1%BA%BF.doc", "UBND Ủy ban nhân dân xã Thạch Khê tỉnh Hà Tĩnh")</f>
        <v>UBND Ủy ban nhân dân xã Thạch Khê tỉnh Hà Tĩnh</v>
      </c>
      <c r="C237" t="str">
        <v>https://hscvth.hatinh.gov.vn/thachha/vbdh.nsf/FA52903722983FE8472585FF000DADB4/$file/B%C3%A1o%20c%C3%A1o%20c%C3%A1n%20b%E1%BB%99%20ph%E1%BB%A5c%20v%E1%BB%A5%20ban%20ph%C3%A1p%20ch%E1%BA%BF.doc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13237</v>
      </c>
      <c r="B238" t="str">
        <f>HYPERLINK("https://www.facebook.com/tinnhanhhatinh.vn/?locale=vi_VN", "Công an xã Thạch Long tỉnh Hà Tĩnh")</f>
        <v>Công an xã Thạch Long tỉnh Hà Tĩnh</v>
      </c>
      <c r="C238" t="str">
        <v>https://www.facebook.com/tinnhanhhatinh.vn/?locale=vi_VN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13238</v>
      </c>
      <c r="B239" t="str">
        <f>HYPERLINK("https://thachha.hatinh.gov.vn/", "UBND Ủy ban nhân dân xã Thạch Long tỉnh Hà Tĩnh")</f>
        <v>UBND Ủy ban nhân dân xã Thạch Long tỉnh Hà Tĩnh</v>
      </c>
      <c r="C239" t="str">
        <v>https://thachha.hatinh.gov.vn/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13239</v>
      </c>
      <c r="B240" t="str">
        <v>Công an xã Việt Xuyên tỉnh Hà Tĩnh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13240</v>
      </c>
      <c r="B241" t="str">
        <f>HYPERLINK("https://vixuyen.hagiang.gov.vn/", "UBND Ủy ban nhân dân xã Việt Xuyên tỉnh Hà Tĩnh")</f>
        <v>UBND Ủy ban nhân dân xã Việt Xuyên tỉnh Hà Tĩnh</v>
      </c>
      <c r="C241" t="str">
        <v>https://vixuyen.hagiang.gov.vn/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13241</v>
      </c>
      <c r="B242" t="str">
        <v>Công an xã Thạch Tiến tỉnh Hà Tĩnh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13242</v>
      </c>
      <c r="B243" t="str">
        <f>HYPERLINK("https://thachha.hatinh.gov.vn/", "UBND Ủy ban nhân dân xã Thạch Tiến tỉnh Hà Tĩnh")</f>
        <v>UBND Ủy ban nhân dân xã Thạch Tiến tỉnh Hà Tĩnh</v>
      </c>
      <c r="C243" t="str">
        <v>https://thachha.hatinh.gov.vn/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13243</v>
      </c>
      <c r="B244" t="str">
        <f>HYPERLINK("https://www.facebook.com/p/C%C3%B4ng-an-x%C3%A3-Th%E1%BA%A1ch-Ng%E1%BB%8Dc-Th%E1%BA%A1ch-H%C3%A0-H%C3%A0-T%C4%A9nh-100064420223020/", "Công an xã Thạch Thanh tỉnh Hà Tĩnh")</f>
        <v>Công an xã Thạch Thanh tỉnh Hà Tĩnh</v>
      </c>
      <c r="C244" t="str">
        <v>https://www.facebook.com/p/C%C3%B4ng-an-x%C3%A3-Th%E1%BA%A1ch-Ng%E1%BB%8Dc-Th%E1%BA%A1ch-H%C3%A0-H%C3%A0-T%C4%A9nh-100064420223020/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13244</v>
      </c>
      <c r="B245" t="str">
        <f>HYPERLINK("https://thachha.hatinh.gov.vn/", "UBND Ủy ban nhân dân xã Thạch Thanh tỉnh Hà Tĩnh")</f>
        <v>UBND Ủy ban nhân dân xã Thạch Thanh tỉnh Hà Tĩnh</v>
      </c>
      <c r="C245" t="str">
        <v>https://thachha.hatinh.gov.vn/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13245</v>
      </c>
      <c r="B246" t="str">
        <v>Công an xã Thạch Trị tỉnh Hà Tĩnh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13246</v>
      </c>
      <c r="B247" t="str">
        <f>HYPERLINK("https://thachha.hatinh.gov.vn/", "UBND Ủy ban nhân dân xã Thạch Trị tỉnh Hà Tĩnh")</f>
        <v>UBND Ủy ban nhân dân xã Thạch Trị tỉnh Hà Tĩnh</v>
      </c>
      <c r="C247" t="str">
        <v>https://thachha.hatinh.gov.vn/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13247</v>
      </c>
      <c r="B248" t="str">
        <f>HYPERLINK("https://www.facebook.com/conganthachha/", "Công an xã Thạch Lạc tỉnh Hà Tĩnh")</f>
        <v>Công an xã Thạch Lạc tỉnh Hà Tĩnh</v>
      </c>
      <c r="C248" t="str">
        <v>https://www.facebook.com/conganthachha/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13248</v>
      </c>
      <c r="B249" t="str">
        <f>HYPERLINK("https://thachha.hatinh.gov.vn/portal/pages/2024-08-17/Xa-Thach-Lac-da-to-chuc-le-ra-mat-nha-van-hoa-cong-478906.aspx", "UBND Ủy ban nhân dân xã Thạch Lạc tỉnh Hà Tĩnh")</f>
        <v>UBND Ủy ban nhân dân xã Thạch Lạc tỉnh Hà Tĩnh</v>
      </c>
      <c r="C249" t="str">
        <v>https://thachha.hatinh.gov.vn/portal/pages/2024-08-17/Xa-Thach-Lac-da-to-chuc-le-ra-mat-nha-van-hoa-cong-478906.aspx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13249</v>
      </c>
      <c r="B250" t="str">
        <f>HYPERLINK("https://www.facebook.com/p/C%C3%B4ng-an-x%C3%A3-Th%E1%BA%A1ch-Ng%E1%BB%8Dc-Th%E1%BA%A1ch-H%C3%A0-H%C3%A0-T%C4%A9nh-100064420223020/", "Công an xã Thạch Ngọc tỉnh Hà Tĩnh")</f>
        <v>Công an xã Thạch Ngọc tỉnh Hà Tĩnh</v>
      </c>
      <c r="C250" t="str">
        <v>https://www.facebook.com/p/C%C3%B4ng-an-x%C3%A3-Th%E1%BA%A1ch-Ng%E1%BB%8Dc-Th%E1%BA%A1ch-H%C3%A0-H%C3%A0-T%C4%A9nh-100064420223020/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13250</v>
      </c>
      <c r="B251" t="str">
        <f>HYPERLINK("https://thachha.hatinh.gov.vn/portal/pages/2023-05-23/Dang-bo-va-nhan-dan-xa-Thach-Ngoc-tiep-tuc-phat-hu-468015.aspx", "UBND Ủy ban nhân dân xã Thạch Ngọc tỉnh Hà Tĩnh")</f>
        <v>UBND Ủy ban nhân dân xã Thạch Ngọc tỉnh Hà Tĩnh</v>
      </c>
      <c r="C251" t="str">
        <v>https://thachha.hatinh.gov.vn/portal/pages/2023-05-23/Dang-bo-va-nhan-dan-xa-Thach-Ngoc-tiep-tuc-phat-hu-468015.aspx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13251</v>
      </c>
      <c r="B252" t="str">
        <f>HYPERLINK("https://www.facebook.com/p/C%C3%B4ng-an-x%C3%A3-T%C6%B0%E1%BB%A3ng-S%C6%A1n-Th%E1%BA%A1ch-H%C3%A0-H%C3%A0-T%C4%A9nh-100063571901654/", "Công an xã Tượng Sơn tỉnh Hà Tĩnh")</f>
        <v>Công an xã Tượng Sơn tỉnh Hà Tĩnh</v>
      </c>
      <c r="C252" t="str">
        <v>https://www.facebook.com/p/C%C3%B4ng-an-x%C3%A3-T%C6%B0%E1%BB%A3ng-S%C6%A1n-Th%E1%BA%A1ch-H%C3%A0-H%C3%A0-T%C4%A9nh-100063571901654/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13252</v>
      </c>
      <c r="B253" t="str">
        <f>HYPERLINK("https://hscvth.hatinh.gov.vn/thachha/vbdh.nsf/962B941E75F0D129472589720034CD53/$file/GIAY-XAC-NHAN-CHA-CON-BAO-THE(13.03.2023_10h51p43)_signed.pdf", "UBND Ủy ban nhân dân xã Tượng Sơn tỉnh Hà Tĩnh")</f>
        <v>UBND Ủy ban nhân dân xã Tượng Sơn tỉnh Hà Tĩnh</v>
      </c>
      <c r="C253" t="str">
        <v>https://hscvth.hatinh.gov.vn/thachha/vbdh.nsf/962B941E75F0D129472589720034CD53/$file/GIAY-XAC-NHAN-CHA-CON-BAO-THE(13.03.2023_10h51p43)_signed.pdf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13253</v>
      </c>
      <c r="B254" t="str">
        <f>HYPERLINK("https://www.facebook.com/p/C%C3%B4ng-an-x%C3%A3-Th%E1%BA%A1ch-V%C4%83n-100064794546201/", "Công an xã Thạch Văn tỉnh Hà Tĩnh")</f>
        <v>Công an xã Thạch Văn tỉnh Hà Tĩnh</v>
      </c>
      <c r="C254" t="str">
        <v>https://www.facebook.com/p/C%C3%B4ng-an-x%C3%A3-Th%E1%BA%A1ch-V%C4%83n-100064794546201/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13254</v>
      </c>
      <c r="B255" t="str">
        <f>HYPERLINK("https://thachha.hatinh.gov.vn/", "UBND Ủy ban nhân dân xã Thạch Văn tỉnh Hà Tĩnh")</f>
        <v>UBND Ủy ban nhân dân xã Thạch Văn tỉnh Hà Tĩnh</v>
      </c>
      <c r="C255" t="str">
        <v>https://thachha.hatinh.gov.vn/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13255</v>
      </c>
      <c r="B256" t="str">
        <f>HYPERLINK("https://www.facebook.com/p/C%C3%B4ng-an-x%C3%A3-L%C6%B0u-V%C4%A9nh-S%C6%A1n-huy%E1%BB%87n-Th%E1%BA%A1ch-H%C3%A0-t%E1%BB%89nh-H%C3%A0-T%C4%A9nh-100069996121200/", "Công an xã Thạch Vĩnh tỉnh Hà Tĩnh")</f>
        <v>Công an xã Thạch Vĩnh tỉnh Hà Tĩnh</v>
      </c>
      <c r="C256" t="str">
        <v>https://www.facebook.com/p/C%C3%B4ng-an-x%C3%A3-L%C6%B0u-V%C4%A9nh-S%C6%A1n-huy%E1%BB%87n-Th%E1%BA%A1ch-H%C3%A0-t%E1%BB%89nh-H%C3%A0-T%C4%A9nh-100069996121200/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13256</v>
      </c>
      <c r="B257" t="str">
        <f>HYPERLINK("https://thachha.hatinh.gov.vn/", "UBND Ủy ban nhân dân xã Thạch Vĩnh tỉnh Hà Tĩnh")</f>
        <v>UBND Ủy ban nhân dân xã Thạch Vĩnh tỉnh Hà Tĩnh</v>
      </c>
      <c r="C257" t="str">
        <v>https://thachha.hatinh.gov.vn/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13257</v>
      </c>
      <c r="B258" t="str">
        <f>HYPERLINK("https://www.facebook.com/p/C%C3%B4ng-an-x%C3%A3-Th%E1%BA%A1ch-Th%E1%BA%AFng-Th%E1%BA%A1ch-H%C3%A0-H%C3%A0-T%C4%A9nh-100085134468009/", "Công an xã Thạch Thắng tỉnh Hà Tĩnh")</f>
        <v>Công an xã Thạch Thắng tỉnh Hà Tĩnh</v>
      </c>
      <c r="C258" t="str">
        <v>https://www.facebook.com/p/C%C3%B4ng-an-x%C3%A3-Th%E1%BA%A1ch-Th%E1%BA%AFng-Th%E1%BA%A1ch-H%C3%A0-H%C3%A0-T%C4%A9nh-100085134468009/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13258</v>
      </c>
      <c r="B259" t="str">
        <f>HYPERLINK("https://thachha.hatinh.gov.vn/", "UBND Ủy ban nhân dân xã Thạch Thắng tỉnh Hà Tĩnh")</f>
        <v>UBND Ủy ban nhân dân xã Thạch Thắng tỉnh Hà Tĩnh</v>
      </c>
      <c r="C259" t="str">
        <v>https://thachha.hatinh.gov.vn/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13259</v>
      </c>
      <c r="B260" t="str">
        <f>HYPERLINK("https://www.facebook.com/p/C%C3%B4ng-an-x%C3%A3-L%C6%B0u-V%C4%A9nh-S%C6%A1n-huy%E1%BB%87n-Th%E1%BA%A1ch-H%C3%A0-t%E1%BB%89nh-H%C3%A0-T%C4%A9nh-100069996121200/", "Công an xã Thạch Lưu tỉnh Hà Tĩnh")</f>
        <v>Công an xã Thạch Lưu tỉnh Hà Tĩnh</v>
      </c>
      <c r="C260" t="str">
        <v>https://www.facebook.com/p/C%C3%B4ng-an-x%C3%A3-L%C6%B0u-V%C4%A9nh-S%C6%A1n-huy%E1%BB%87n-Th%E1%BA%A1ch-H%C3%A0-t%E1%BB%89nh-H%C3%A0-T%C4%A9nh-100069996121200/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13260</v>
      </c>
      <c r="B261" t="str">
        <f>HYPERLINK("https://thachha.hatinh.gov.vn/", "UBND Ủy ban nhân dân xã Thạch Lưu tỉnh Hà Tĩnh")</f>
        <v>UBND Ủy ban nhân dân xã Thạch Lưu tỉnh Hà Tĩnh</v>
      </c>
      <c r="C261" t="str">
        <v>https://thachha.hatinh.gov.vn/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13261</v>
      </c>
      <c r="B262" t="str">
        <f>HYPERLINK("https://www.facebook.com/conganxathachdai2020/", "Công an xã Thạch Đài tỉnh Hà Tĩnh")</f>
        <v>Công an xã Thạch Đài tỉnh Hà Tĩnh</v>
      </c>
      <c r="C262" t="str">
        <v>https://www.facebook.com/conganxathachdai2020/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13262</v>
      </c>
      <c r="B263" t="str">
        <f>HYPERLINK("https://thachha.hatinh.gov.vn/portal/pages/2023-10-20/Lanh-dao-huyen-Thach-Ha-doi-thoai-voi-nhan-dan-xa--471735.aspx", "UBND Ủy ban nhân dân xã Thạch Đài tỉnh Hà Tĩnh")</f>
        <v>UBND Ủy ban nhân dân xã Thạch Đài tỉnh Hà Tĩnh</v>
      </c>
      <c r="C263" t="str">
        <v>https://thachha.hatinh.gov.vn/portal/pages/2023-10-20/Lanh-dao-huyen-Thach-Ha-doi-thoai-voi-nhan-dan-xa--471735.aspx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13263</v>
      </c>
      <c r="B264" t="str">
        <f>HYPERLINK("https://www.facebook.com/chidoan.congan/?locale=vi_VN", "Công an xã Bắc Sơn tỉnh Hà Tĩnh")</f>
        <v>Công an xã Bắc Sơn tỉnh Hà Tĩnh</v>
      </c>
      <c r="C264" t="str">
        <v>https://www.facebook.com/chidoan.congan/?locale=vi_VN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13264</v>
      </c>
      <c r="B265" t="str">
        <f>HYPERLINK("https://thuanbac.ninhthuan.gov.vn/portal/Pages/UBND-xa.aspx", "UBND Ủy ban nhân dân xã Bắc Sơn tỉnh Hà Tĩnh")</f>
        <v>UBND Ủy ban nhân dân xã Bắc Sơn tỉnh Hà Tĩnh</v>
      </c>
      <c r="C265" t="str">
        <v>https://thuanbac.ninhthuan.gov.vn/portal/Pages/UBND-xa.aspx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13265</v>
      </c>
      <c r="B266" t="str">
        <f>HYPERLINK("https://www.facebook.com/p/C%C3%B4ng-an-x%C3%A3-Th%E1%BA%A1ch-H%E1%BB%99i-100064363196517/", "Công an xã Thạch Hội tỉnh Hà Tĩnh")</f>
        <v>Công an xã Thạch Hội tỉnh Hà Tĩnh</v>
      </c>
      <c r="C266" t="str">
        <v>https://www.facebook.com/p/C%C3%B4ng-an-x%C3%A3-Th%E1%BA%A1ch-H%E1%BB%99i-100064363196517/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13266</v>
      </c>
      <c r="B267" t="str">
        <f>HYPERLINK("https://thachha.hatinh.gov.vn/", "UBND Ủy ban nhân dân xã Thạch Hội tỉnh Hà Tĩnh")</f>
        <v>UBND Ủy ban nhân dân xã Thạch Hội tỉnh Hà Tĩnh</v>
      </c>
      <c r="C267" t="str">
        <v>https://thachha.hatinh.gov.vn/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13267</v>
      </c>
      <c r="B268" t="str">
        <v>Công an xã Thạch Tân tỉnh Hà Tĩnh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13268</v>
      </c>
      <c r="B269" t="str">
        <f>HYPERLINK("https://thachha.hatinh.gov.vn/", "UBND Ủy ban nhân dân xã Thạch Tân tỉnh Hà Tĩnh")</f>
        <v>UBND Ủy ban nhân dân xã Thạch Tân tỉnh Hà Tĩnh</v>
      </c>
      <c r="C269" t="str">
        <v>https://thachha.hatinh.gov.vn/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13269</v>
      </c>
      <c r="B270" t="str">
        <v>Công an xã Thạch Lâm tỉnh Hà Tĩnh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13270</v>
      </c>
      <c r="B271" t="str">
        <f>HYPERLINK("https://hscvth.hatinh.gov.vn/thachha/vbdh.nsf/701D4D646858E91247258499002AEA41/$file/chu%20truongqh%20dat%20o%20THACH%20LAM_2019_signed.pdf", "UBND Ủy ban nhân dân xã Thạch Lâm tỉnh Hà Tĩnh")</f>
        <v>UBND Ủy ban nhân dân xã Thạch Lâm tỉnh Hà Tĩnh</v>
      </c>
      <c r="C271" t="str">
        <v>https://hscvth.hatinh.gov.vn/thachha/vbdh.nsf/701D4D646858E91247258499002AEA41/$file/chu%20truongqh%20dat%20o%20THACH%20LAM_2019_signed.pdf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13271</v>
      </c>
      <c r="B272" t="str">
        <f>HYPERLINK("https://www.facebook.com/p/C%C3%B4ng-an-x%C3%A3-Th%E1%BA%A1ch-Xu%C3%A2n-100067057295529/", "Công an xã Thạch Xuân tỉnh Hà Tĩnh")</f>
        <v>Công an xã Thạch Xuân tỉnh Hà Tĩnh</v>
      </c>
      <c r="C272" t="str">
        <v>https://www.facebook.com/p/C%C3%B4ng-an-x%C3%A3-Th%E1%BA%A1ch-Xu%C3%A2n-100067057295529/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13272</v>
      </c>
      <c r="B273" t="str">
        <f>HYPERLINK("https://hscvth.hatinh.gov.vn/thachha/vbdh.nsf/str/9301209EF65C0F52472587FB000B517C/$file/GI%E1%BA%A4Y%20M%E1%BB%9CI%20GI%E1%BA%A2I%20QUY%E1%BA%BET%20%C4%90%C6%A0N%20TH%C6%AF%20%C4%90%E1%BB%92NG%20XU%C3%82N(17.02.2022_08h51p51)_signed.pdf", "UBND Ủy ban nhân dân xã Thạch Xuân tỉnh Hà Tĩnh")</f>
        <v>UBND Ủy ban nhân dân xã Thạch Xuân tỉnh Hà Tĩnh</v>
      </c>
      <c r="C273" t="str">
        <v>https://hscvth.hatinh.gov.vn/thachha/vbdh.nsf/str/9301209EF65C0F52472587FB000B517C/$file/GI%E1%BA%A4Y%20M%E1%BB%9CI%20GI%E1%BA%A2I%20QUY%E1%BA%BET%20%C4%90%C6%A0N%20TH%C6%AF%20%C4%90%E1%BB%92NG%20XU%C3%82N(17.02.2022_08h51p51)_signed.pdf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13273</v>
      </c>
      <c r="B274" t="str">
        <f>HYPERLINK("https://www.facebook.com/ConganxaTanLamHuong/", "Công an xã Thạch Hương tỉnh Hà Tĩnh")</f>
        <v>Công an xã Thạch Hương tỉnh Hà Tĩnh</v>
      </c>
      <c r="C274" t="str">
        <v>https://www.facebook.com/ConganxaTanLamHuong/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13274</v>
      </c>
      <c r="B275" t="str">
        <f>HYPERLINK("https://thachha.hatinh.gov.vn/", "UBND Ủy ban nhân dân xã Thạch Hương tỉnh Hà Tĩnh")</f>
        <v>UBND Ủy ban nhân dân xã Thạch Hương tỉnh Hà Tĩnh</v>
      </c>
      <c r="C275" t="str">
        <v>https://thachha.hatinh.gov.vn/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13275</v>
      </c>
      <c r="B276" t="str">
        <f>HYPERLINK("https://www.facebook.com/doanthanhnienconganhanam/", "Công an xã Nam Hương tỉnh Hà Tĩnh")</f>
        <v>Công an xã Nam Hương tỉnh Hà Tĩnh</v>
      </c>
      <c r="C276" t="str">
        <v>https://www.facebook.com/doanthanhnienconganhanam/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13276</v>
      </c>
      <c r="B277" t="str">
        <f>HYPERLINK("https://hatinh.gov.vn/", "UBND Ủy ban nhân dân xã Nam Hương tỉnh Hà Tĩnh")</f>
        <v>UBND Ủy ban nhân dân xã Nam Hương tỉnh Hà Tĩnh</v>
      </c>
      <c r="C277" t="str">
        <v>https://hatinh.gov.vn/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13277</v>
      </c>
      <c r="B278" t="str">
        <f>HYPERLINK("https://www.facebook.com/conganthachha/", "Công an xã Thạch Điền tỉnh Hà Tĩnh")</f>
        <v>Công an xã Thạch Điền tỉnh Hà Tĩnh</v>
      </c>
      <c r="C278" t="str">
        <v>https://www.facebook.com/conganthachha/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13278</v>
      </c>
      <c r="B279" t="str">
        <f>HYPERLINK("https://thachha.hatinh.gov.vn/", "UBND Ủy ban nhân dân xã Thạch Điền tỉnh Hà Tĩnh")</f>
        <v>UBND Ủy ban nhân dân xã Thạch Điền tỉnh Hà Tĩnh</v>
      </c>
      <c r="C279" t="str">
        <v>https://thachha.hatinh.gov.vn/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13279</v>
      </c>
      <c r="B280" t="str">
        <f>HYPERLINK("https://www.facebook.com/congancamxuyen/?locale=vi_VN", "Công an thị trấn Cẩm Xuyên tỉnh Hà Tĩnh")</f>
        <v>Công an thị trấn Cẩm Xuyên tỉnh Hà Tĩnh</v>
      </c>
      <c r="C280" t="str">
        <v>https://www.facebook.com/congancamxuyen/?locale=vi_VN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13280</v>
      </c>
      <c r="B281" t="str">
        <f>HYPERLINK("https://thitrancamxuyen.camxuyen.hatinh.gov.vn/", "UBND Ủy ban nhân dân thị trấn Cẩm Xuyên tỉnh Hà Tĩnh")</f>
        <v>UBND Ủy ban nhân dân thị trấn Cẩm Xuyên tỉnh Hà Tĩnh</v>
      </c>
      <c r="C281" t="str">
        <v>https://thitrancamxuyen.camxuyen.hatinh.gov.vn/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13281</v>
      </c>
      <c r="B282" t="str">
        <f>HYPERLINK("https://www.facebook.com/p/C%C3%B4ng-an-th%E1%BB%8B-tr%E1%BA%A5n-Thi%C3%AAn-C%E1%BA%A7m-100057469028804/", "Công an thị trấn Thiên Cầm tỉnh Hà Tĩnh")</f>
        <v>Công an thị trấn Thiên Cầm tỉnh Hà Tĩnh</v>
      </c>
      <c r="C282" t="str">
        <v>https://www.facebook.com/p/C%C3%B4ng-an-th%E1%BB%8B-tr%E1%BA%A5n-Thi%C3%AAn-C%E1%BA%A7m-100057469028804/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13282</v>
      </c>
      <c r="B283" t="str">
        <f>HYPERLINK("https://thiencam.camxuyen.hatinh.gov.vn/", "UBND Ủy ban nhân dân thị trấn Thiên Cầm tỉnh Hà Tĩnh")</f>
        <v>UBND Ủy ban nhân dân thị trấn Thiên Cầm tỉnh Hà Tĩnh</v>
      </c>
      <c r="C283" t="str">
        <v>https://thiencam.camxuyen.hatinh.gov.vn/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13283</v>
      </c>
      <c r="B284" t="str">
        <f>HYPERLINK("https://www.facebook.com/p/C%C3%B4ng-an-x%C3%A3-C%E1%BA%A9m-H%C3%A0-huy%E1%BB%87n-C%E1%BA%A9m-Xuy%C3%AAn-t%E1%BB%89nh-H%C3%A0-T%C4%A9nh-100063571925130/", "Công an xã Cẩm Hòa tỉnh Hà Tĩnh")</f>
        <v>Công an xã Cẩm Hòa tỉnh Hà Tĩnh</v>
      </c>
      <c r="C284" t="str">
        <v>https://www.facebook.com/p/C%C3%B4ng-an-x%C3%A3-C%E1%BA%A9m-H%C3%A0-huy%E1%BB%87n-C%E1%BA%A9m-Xuy%C3%AAn-t%E1%BB%89nh-H%C3%A0-T%C4%A9nh-100063571925130/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13284</v>
      </c>
      <c r="B285" t="str">
        <f>HYPERLINK("https://camha.camxuyen.hatinh.gov.vn/", "UBND Ủy ban nhân dân xã Cẩm Hòa tỉnh Hà Tĩnh")</f>
        <v>UBND Ủy ban nhân dân xã Cẩm Hòa tỉnh Hà Tĩnh</v>
      </c>
      <c r="C285" t="str">
        <v>https://camha.camxuyen.hatinh.gov.vn/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13285</v>
      </c>
      <c r="B286" t="str">
        <v>Công an xã Cẩm Dương tỉnh Hà Tĩnh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13286</v>
      </c>
      <c r="B287" t="str">
        <f>HYPERLINK("https://camduong.camxuyen.hatinh.gov.vn/", "UBND Ủy ban nhân dân xã Cẩm Dương tỉnh Hà Tĩnh")</f>
        <v>UBND Ủy ban nhân dân xã Cẩm Dương tỉnh Hà Tĩnh</v>
      </c>
      <c r="C287" t="str">
        <v>https://camduong.camxuyen.hatinh.gov.vn/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13287</v>
      </c>
      <c r="B288" t="str">
        <f>HYPERLINK("https://www.facebook.com/truongthptcambinhHatinh/", "Công an xã Cẩm Bình tỉnh Hà Tĩnh")</f>
        <v>Công an xã Cẩm Bình tỉnh Hà Tĩnh</v>
      </c>
      <c r="C288" t="str">
        <v>https://www.facebook.com/truongthptcambinhHatinh/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13288</v>
      </c>
      <c r="B289" t="str">
        <f>HYPERLINK("https://camha.camxuyen.hatinh.gov.vn/", "UBND Ủy ban nhân dân xã Cẩm Bình tỉnh Hà Tĩnh")</f>
        <v>UBND Ủy ban nhân dân xã Cẩm Bình tỉnh Hà Tĩnh</v>
      </c>
      <c r="C289" t="str">
        <v>https://camha.camxuyen.hatinh.gov.vn/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13289</v>
      </c>
      <c r="B290" t="str">
        <v>Công an xã Cẩm Yên tỉnh Hà Tĩnh</v>
      </c>
      <c r="C290" t="str">
        <v>-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13290</v>
      </c>
      <c r="B291" t="str">
        <f>HYPERLINK("https://camyen.camthuy.thanhhoa.gov.vn/", "UBND Ủy ban nhân dân xã Cẩm Yên tỉnh Hà Tĩnh")</f>
        <v>UBND Ủy ban nhân dân xã Cẩm Yên tỉnh Hà Tĩnh</v>
      </c>
      <c r="C291" t="str">
        <v>https://camyen.camthuy.thanhhoa.gov.vn/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13291</v>
      </c>
      <c r="B292" t="str">
        <v>Công an xã Cẩm Vĩnh tỉnh Hà Tĩnh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13292</v>
      </c>
      <c r="B293" t="str">
        <f>HYPERLINK("https://camvinh.camxuyen.hatinh.gov.vn/", "UBND Ủy ban nhân dân xã Cẩm Vĩnh tỉnh Hà Tĩnh")</f>
        <v>UBND Ủy ban nhân dân xã Cẩm Vĩnh tỉnh Hà Tĩnh</v>
      </c>
      <c r="C293" t="str">
        <v>https://camvinh.camxuyen.hatinh.gov.vn/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13293</v>
      </c>
      <c r="B294" t="str">
        <f>HYPERLINK("https://www.facebook.com/p/C%C3%B4ng-an-x%C3%A3-C%E1%BA%A9m-Th%C3%A0nh-C%E1%BA%A9m-Xuy%C3%AAn-H%C3%A0-T%C4%A9nh-100047701147924/", "Công an xã Cẩm Thành tỉnh Hà Tĩnh")</f>
        <v>Công an xã Cẩm Thành tỉnh Hà Tĩnh</v>
      </c>
      <c r="C294" t="str">
        <v>https://www.facebook.com/p/C%C3%B4ng-an-x%C3%A3-C%E1%BA%A9m-Th%C3%A0nh-C%E1%BA%A9m-Xuy%C3%AAn-H%C3%A0-T%C4%A9nh-100047701147924/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13294</v>
      </c>
      <c r="B295" t="str">
        <f>HYPERLINK("http://camthanh.camxuyen.hatinh.gov.vn/", "UBND Ủy ban nhân dân xã Cẩm Thành tỉnh Hà Tĩnh")</f>
        <v>UBND Ủy ban nhân dân xã Cẩm Thành tỉnh Hà Tĩnh</v>
      </c>
      <c r="C295" t="str">
        <v>http://camthanh.camxuyen.hatinh.gov.vn/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13295</v>
      </c>
      <c r="B296" t="str">
        <f>HYPERLINK("https://www.facebook.com/p/C%C3%B4ng-An-X%C3%A3-C%E1%BA%A9m-Quan-100052728078332/", "Công an xã Cẩm Quang tỉnh Hà Tĩnh")</f>
        <v>Công an xã Cẩm Quang tỉnh Hà Tĩnh</v>
      </c>
      <c r="C296" t="str">
        <v>https://www.facebook.com/p/C%C3%B4ng-An-X%C3%A3-C%E1%BA%A9m-Quan-100052728078332/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13296</v>
      </c>
      <c r="B297" t="str">
        <f>HYPERLINK("https://camquan.camxuyen.hatinh.gov.vn/", "UBND Ủy ban nhân dân xã Cẩm Quang tỉnh Hà Tĩnh")</f>
        <v>UBND Ủy ban nhân dân xã Cẩm Quang tỉnh Hà Tĩnh</v>
      </c>
      <c r="C297" t="str">
        <v>https://camquan.camxuyen.hatinh.gov.vn/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13297</v>
      </c>
      <c r="B298" t="str">
        <f>HYPERLINK("https://www.facebook.com/doanthanhnienconganhanam/", "Công an xã Cẩm Nam tỉnh Hà Tĩnh")</f>
        <v>Công an xã Cẩm Nam tỉnh Hà Tĩnh</v>
      </c>
      <c r="C298" t="str">
        <v>https://www.facebook.com/doanthanhnienconganhanam/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13298</v>
      </c>
      <c r="B299" t="str">
        <f>HYPERLINK("https://camha.camxuyen.hatinh.gov.vn/", "UBND Ủy ban nhân dân xã Cẩm Nam tỉnh Hà Tĩnh")</f>
        <v>UBND Ủy ban nhân dân xã Cẩm Nam tỉnh Hà Tĩnh</v>
      </c>
      <c r="C299" t="str">
        <v>https://camha.camxuyen.hatinh.gov.vn/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13299</v>
      </c>
      <c r="B300" t="str">
        <v>Công an xã Cẩm Huy tỉnh Hà Tĩnh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13300</v>
      </c>
      <c r="B301" t="str">
        <f>HYPERLINK("https://www.quangninh.gov.vn/", "UBND Ủy ban nhân dân xã Cẩm Huy tỉnh Hà Tĩnh")</f>
        <v>UBND Ủy ban nhân dân xã Cẩm Huy tỉnh Hà Tĩnh</v>
      </c>
      <c r="C301" t="str">
        <v>https://www.quangninh.gov.vn/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13301</v>
      </c>
      <c r="B302" t="str">
        <f>HYPERLINK("https://www.facebook.com/caxcamthach/", "Công an xã Cẩm Thạch tỉnh Hà Tĩnh")</f>
        <v>Công an xã Cẩm Thạch tỉnh Hà Tĩnh</v>
      </c>
      <c r="C302" t="str">
        <v>https://www.facebook.com/caxcamthach/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13302</v>
      </c>
      <c r="B303" t="str">
        <f>HYPERLINK("https://camthach.camxuyen.hatinh.gov.vn/", "UBND Ủy ban nhân dân xã Cẩm Thạch tỉnh Hà Tĩnh")</f>
        <v>UBND Ủy ban nhân dân xã Cẩm Thạch tỉnh Hà Tĩnh</v>
      </c>
      <c r="C303" t="str">
        <v>https://camthach.camxuyen.hatinh.gov.vn/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13303</v>
      </c>
      <c r="B304" t="str">
        <f>HYPERLINK("https://www.facebook.com/p/C%C3%B4ng-an-x%C3%A3-C%E1%BA%A9m-Nh%C6%B0%E1%BB%A3ng-C%E1%BA%A9m-Xuy%C3%AAn-H%C3%A0-T%C4%A9nh-100064930291252/", "Công an xã Cẩm Nhượng tỉnh Hà Tĩnh")</f>
        <v>Công an xã Cẩm Nhượng tỉnh Hà Tĩnh</v>
      </c>
      <c r="C304" t="str">
        <v>https://www.facebook.com/p/C%C3%B4ng-an-x%C3%A3-C%E1%BA%A9m-Nh%C6%B0%E1%BB%A3ng-C%E1%BA%A9m-Xuy%C3%AAn-H%C3%A0-T%C4%A9nh-100064930291252/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13304</v>
      </c>
      <c r="B305" t="str">
        <f>HYPERLINK("https://hscvcx.hatinh.gov.vn/camxuyen/vbpq.nsf/85C8BF3ACA6A1D2E472587710032E375/$file/QU%C3%9D%203%20B%C3%81O%20C%C3%81O%20CCHC.doc", "UBND Ủy ban nhân dân xã Cẩm Nhượng tỉnh Hà Tĩnh")</f>
        <v>UBND Ủy ban nhân dân xã Cẩm Nhượng tỉnh Hà Tĩnh</v>
      </c>
      <c r="C305" t="str">
        <v>https://hscvcx.hatinh.gov.vn/camxuyen/vbpq.nsf/85C8BF3ACA6A1D2E472587710032E375/$file/QU%C3%9D%203%20B%C3%81O%20C%C3%81O%20CCHC.doc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13305</v>
      </c>
      <c r="B306" t="str">
        <f>HYPERLINK("https://www.facebook.com/p/C%C3%B4ng-an-x%C3%A3-Nam-Ph%C3%BAc-Th%C4%83ng-100063464831808/", "Công an xã Cẩm Thăng tỉnh Hà Tĩnh")</f>
        <v>Công an xã Cẩm Thăng tỉnh Hà Tĩnh</v>
      </c>
      <c r="C306" t="str">
        <v>https://www.facebook.com/p/C%C3%B4ng-an-x%C3%A3-Nam-Ph%C3%BAc-Th%C4%83ng-100063464831808/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13306</v>
      </c>
      <c r="B307" t="str">
        <f>HYPERLINK("https://camha.camxuyen.hatinh.gov.vn/", "UBND Ủy ban nhân dân xã Cẩm Thăng tỉnh Hà Tĩnh")</f>
        <v>UBND Ủy ban nhân dân xã Cẩm Thăng tỉnh Hà Tĩnh</v>
      </c>
      <c r="C307" t="str">
        <v>https://camha.camxuyen.hatinh.gov.vn/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13307</v>
      </c>
      <c r="B308" t="str">
        <f>HYPERLINK("https://www.facebook.com/CAXaCamDue/", "Công an xã Cẩm Duệ tỉnh Hà Tĩnh")</f>
        <v>Công an xã Cẩm Duệ tỉnh Hà Tĩnh</v>
      </c>
      <c r="C308" t="str">
        <v>https://www.facebook.com/CAXaCamDue/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13308</v>
      </c>
      <c r="B309" t="str">
        <f>HYPERLINK("https://camdue.camxuyen.hatinh.gov.vn/", "UBND Ủy ban nhân dân xã Cẩm Duệ tỉnh Hà Tĩnh")</f>
        <v>UBND Ủy ban nhân dân xã Cẩm Duệ tỉnh Hà Tĩnh</v>
      </c>
      <c r="C309" t="str">
        <v>https://camdue.camxuyen.hatinh.gov.vn/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13309</v>
      </c>
      <c r="B310" t="str">
        <v>Công an xã Cẩm Phúc tỉnh Hà Tĩnh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13310</v>
      </c>
      <c r="B311" t="str">
        <f>HYPERLINK("https://camha.camxuyen.hatinh.gov.vn/", "UBND Ủy ban nhân dân xã Cẩm Phúc tỉnh Hà Tĩnh")</f>
        <v>UBND Ủy ban nhân dân xã Cẩm Phúc tỉnh Hà Tĩnh</v>
      </c>
      <c r="C311" t="str">
        <v>https://camha.camxuyen.hatinh.gov.vn/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13311</v>
      </c>
      <c r="B312" t="str">
        <v>Công an xã Cẩm Lĩnh tỉnh Hà Tĩnh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13312</v>
      </c>
      <c r="B313" t="str">
        <f>HYPERLINK("https://camlinh.camxuyen.hatinh.gov.vn/", "UBND Ủy ban nhân dân xã Cẩm Lĩnh tỉnh Hà Tĩnh")</f>
        <v>UBND Ủy ban nhân dân xã Cẩm Lĩnh tỉnh Hà Tĩnh</v>
      </c>
      <c r="C313" t="str">
        <v>https://camlinh.camxuyen.hatinh.gov.vn/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13313</v>
      </c>
      <c r="B314" t="str">
        <f>HYPERLINK("https://www.facebook.com/p/C%C3%B4ng-An-X%C3%A3-C%E1%BA%A9m-Quan-100052728078332/", "Công an xã Cẩm Quan tỉnh Hà Tĩnh")</f>
        <v>Công an xã Cẩm Quan tỉnh Hà Tĩnh</v>
      </c>
      <c r="C314" t="str">
        <v>https://www.facebook.com/p/C%C3%B4ng-An-X%C3%A3-C%E1%BA%A9m-Quan-100052728078332/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13314</v>
      </c>
      <c r="B315" t="str">
        <f>HYPERLINK("https://camquan.camxuyen.hatinh.gov.vn/", "UBND Ủy ban nhân dân xã Cẩm Quan tỉnh Hà Tĩnh")</f>
        <v>UBND Ủy ban nhân dân xã Cẩm Quan tỉnh Hà Tĩnh</v>
      </c>
      <c r="C315" t="str">
        <v>https://camquan.camxuyen.hatinh.gov.vn/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13315</v>
      </c>
      <c r="B316" t="str">
        <f>HYPERLINK("https://www.facebook.com/p/C%C3%B4ng-an-x%C3%A3-C%E1%BA%A9m-H%C3%A0-huy%E1%BB%87n-C%E1%BA%A9m-Xuy%C3%AAn-t%E1%BB%89nh-H%C3%A0-T%C4%A9nh-100063571925130/", "Công an xã Cẩm Hà tỉnh Hà Tĩnh")</f>
        <v>Công an xã Cẩm Hà tỉnh Hà Tĩnh</v>
      </c>
      <c r="C316" t="str">
        <v>https://www.facebook.com/p/C%C3%B4ng-an-x%C3%A3-C%E1%BA%A9m-H%C3%A0-huy%E1%BB%87n-C%E1%BA%A9m-Xuy%C3%AAn-t%E1%BB%89nh-H%C3%A0-T%C4%A9nh-100063571925130/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13316</v>
      </c>
      <c r="B317" t="str">
        <f>HYPERLINK("https://camha.camxuyen.hatinh.gov.vn/", "UBND Ủy ban nhân dân xã Cẩm Hà tỉnh Hà Tĩnh")</f>
        <v>UBND Ủy ban nhân dân xã Cẩm Hà tỉnh Hà Tĩnh</v>
      </c>
      <c r="C317" t="str">
        <v>https://camha.camxuyen.hatinh.gov.vn/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13317</v>
      </c>
      <c r="B318" t="str">
        <f>HYPERLINK("https://www.facebook.com/p/C%C3%B4ng-an-x%C3%A3-C%E1%BA%A9m-L%E1%BB%99c-C%E1%BA%A9m-Xuy%C3%AAn-H%C3%A0-T%C4%A9nh-100064342497088/", "Công an xã Cẩm Lộc tỉnh Hà Tĩnh")</f>
        <v>Công an xã Cẩm Lộc tỉnh Hà Tĩnh</v>
      </c>
      <c r="C318" t="str">
        <v>https://www.facebook.com/p/C%C3%B4ng-an-x%C3%A3-C%E1%BA%A9m-L%E1%BB%99c-C%E1%BA%A9m-Xuy%C3%AAn-H%C3%A0-T%C4%A9nh-100064342497088/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13318</v>
      </c>
      <c r="B319" t="str">
        <f>HYPERLINK("https://camloc.camxuyen.hatinh.gov.vn/", "UBND Ủy ban nhân dân xã Cẩm Lộc tỉnh Hà Tĩnh")</f>
        <v>UBND Ủy ban nhân dân xã Cẩm Lộc tỉnh Hà Tĩnh</v>
      </c>
      <c r="C319" t="str">
        <v>https://camloc.camxuyen.hatinh.gov.vn/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13319</v>
      </c>
      <c r="B320" t="str">
        <f>HYPERLINK("https://www.facebook.com/ConganxaCamHung/", "Công an xã Cẩm Hưng tỉnh Hà Tĩnh")</f>
        <v>Công an xã Cẩm Hưng tỉnh Hà Tĩnh</v>
      </c>
      <c r="C320" t="str">
        <v>https://www.facebook.com/ConganxaCamHung/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13320</v>
      </c>
      <c r="B321" t="str">
        <f>HYPERLINK("https://camhung.camxuyen.hatinh.gov.vn/", "UBND Ủy ban nhân dân xã Cẩm Hưng tỉnh Hà Tĩnh")</f>
        <v>UBND Ủy ban nhân dân xã Cẩm Hưng tỉnh Hà Tĩnh</v>
      </c>
      <c r="C321" t="str">
        <v>https://camhung.camxuyen.hatinh.gov.vn/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13321</v>
      </c>
      <c r="B322" t="str">
        <f>HYPERLINK("https://www.facebook.com/p/C%C3%B4ng-An-x%C3%A3-C%E1%BA%A9m-Th%E1%BB%8Bnh-C%E1%BA%A9m-Xuy%C3%AAn-H%C3%A0-T%C4%A9nh-100066882423057/", "Công an xã Cẩm Thịnh tỉnh Hà Tĩnh")</f>
        <v>Công an xã Cẩm Thịnh tỉnh Hà Tĩnh</v>
      </c>
      <c r="C322" t="str">
        <v>https://www.facebook.com/p/C%C3%B4ng-An-x%C3%A3-C%E1%BA%A9m-Th%E1%BB%8Bnh-C%E1%BA%A9m-Xuy%C3%AAn-H%C3%A0-T%C4%A9nh-100066882423057/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13322</v>
      </c>
      <c r="B323" t="str">
        <f>HYPERLINK("https://camthinh.camxuyen.hatinh.gov.vn/", "UBND Ủy ban nhân dân xã Cẩm Thịnh tỉnh Hà Tĩnh")</f>
        <v>UBND Ủy ban nhân dân xã Cẩm Thịnh tỉnh Hà Tĩnh</v>
      </c>
      <c r="C323" t="str">
        <v>https://camthinh.camxuyen.hatinh.gov.vn/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13323</v>
      </c>
      <c r="B324" t="str">
        <v>Công an xã Cẩm Mỹ tỉnh Hà Tĩnh</v>
      </c>
      <c r="C324" t="str">
        <v>-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13324</v>
      </c>
      <c r="B325" t="str">
        <f>HYPERLINK("https://cammy.camxuyen.hatinh.gov.vn/", "UBND Ủy ban nhân dân xã Cẩm Mỹ tỉnh Hà Tĩnh")</f>
        <v>UBND Ủy ban nhân dân xã Cẩm Mỹ tỉnh Hà Tĩnh</v>
      </c>
      <c r="C325" t="str">
        <v>https://cammy.camxuyen.hatinh.gov.vn/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13325</v>
      </c>
      <c r="B326" t="str">
        <f>HYPERLINK("https://www.facebook.com/congancamtrung/", "Công an xã Cẩm Trung tỉnh Hà Tĩnh")</f>
        <v>Công an xã Cẩm Trung tỉnh Hà Tĩnh</v>
      </c>
      <c r="C326" t="str">
        <v>https://www.facebook.com/congancamtrung/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13326</v>
      </c>
      <c r="B327" t="str">
        <f>HYPERLINK("https://camtrung.camxuyen.hatinh.gov.vn/", "UBND Ủy ban nhân dân xã Cẩm Trung tỉnh Hà Tĩnh")</f>
        <v>UBND Ủy ban nhân dân xã Cẩm Trung tỉnh Hà Tĩnh</v>
      </c>
      <c r="C327" t="str">
        <v>https://camtrung.camxuyen.hatinh.gov.vn/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13327</v>
      </c>
      <c r="B328" t="str">
        <f>HYPERLINK("https://www.facebook.com/p/C%C3%B4ng-an-x%C3%A3-C%E1%BA%A9m-S%C6%A1n-huy%E1%BB%87n-C%E1%BA%A9m-Xuy%C3%AAn-t%E1%BB%89nh-H%C3%A0-T%C4%A9nh-100083539773481/", "Công an xã Cẩm Sơn tỉnh Hà Tĩnh")</f>
        <v>Công an xã Cẩm Sơn tỉnh Hà Tĩnh</v>
      </c>
      <c r="C328" t="str">
        <v>https://www.facebook.com/p/C%C3%B4ng-an-x%C3%A3-C%E1%BA%A9m-S%C6%A1n-huy%E1%BB%87n-C%E1%BA%A9m-Xuy%C3%AAn-t%E1%BB%89nh-H%C3%A0-T%C4%A9nh-100083539773481/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13328</v>
      </c>
      <c r="B329" t="str">
        <f>HYPERLINK("https://camha.camxuyen.hatinh.gov.vn/", "UBND Ủy ban nhân dân xã Cẩm Sơn tỉnh Hà Tĩnh")</f>
        <v>UBND Ủy ban nhân dân xã Cẩm Sơn tỉnh Hà Tĩnh</v>
      </c>
      <c r="C329" t="str">
        <v>https://camha.camxuyen.hatinh.gov.vn/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13329</v>
      </c>
      <c r="B330" t="str">
        <f>HYPERLINK("https://www.facebook.com/conganxacamlac/", "Công an xã Cẩm Lạc tỉnh Hà Tĩnh")</f>
        <v>Công an xã Cẩm Lạc tỉnh Hà Tĩnh</v>
      </c>
      <c r="C330" t="str">
        <v>https://www.facebook.com/conganxacamlac/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13330</v>
      </c>
      <c r="B331" t="str">
        <f>HYPERLINK("https://camlac.camxuyen.hatinh.gov.vn/", "UBND Ủy ban nhân dân xã Cẩm Lạc tỉnh Hà Tĩnh")</f>
        <v>UBND Ủy ban nhân dân xã Cẩm Lạc tỉnh Hà Tĩnh</v>
      </c>
      <c r="C331" t="str">
        <v>https://camlac.camxuyen.hatinh.gov.vn/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13331</v>
      </c>
      <c r="B332" t="str">
        <f>HYPERLINK("https://www.facebook.com/caxcamminh/", "Công an xã Cẩm Minh tỉnh Hà Tĩnh")</f>
        <v>Công an xã Cẩm Minh tỉnh Hà Tĩnh</v>
      </c>
      <c r="C332" t="str">
        <v>https://www.facebook.com/caxcamminh/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13332</v>
      </c>
      <c r="B333" t="str">
        <f>HYPERLINK("https://camminh.camxuyen.hatinh.gov.vn/", "UBND Ủy ban nhân dân xã Cẩm Minh tỉnh Hà Tĩnh")</f>
        <v>UBND Ủy ban nhân dân xã Cẩm Minh tỉnh Hà Tĩnh</v>
      </c>
      <c r="C333" t="str">
        <v>https://camminh.camxuyen.hatinh.gov.vn/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13333</v>
      </c>
      <c r="B334" t="str">
        <f>HYPERLINK("https://www.facebook.com/p/C%C3%B4ng-An-x%C3%A3-K%E1%BB%B3-Xu%C3%A2n-huy%E1%BB%87n-K%E1%BB%B3-Anh-t%E1%BB%89nh-H%C3%A0-T%C4%A9nh-100057494557636/", "Công an xã Kỳ Xuân tỉnh Hà Tĩnh")</f>
        <v>Công an xã Kỳ Xuân tỉnh Hà Tĩnh</v>
      </c>
      <c r="C334" t="str">
        <v>https://www.facebook.com/p/C%C3%B4ng-An-x%C3%A3-K%E1%BB%B3-Xu%C3%A2n-huy%E1%BB%87n-K%E1%BB%B3-Anh-t%E1%BB%89nh-H%C3%A0-T%C4%A9nh-100057494557636/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13334</v>
      </c>
      <c r="B335" t="str">
        <f>HYPERLINK("https://kyxuan.kyanh.hatinh.gov.vn/", "UBND Ủy ban nhân dân xã Kỳ Xuân tỉnh Hà Tĩnh")</f>
        <v>UBND Ủy ban nhân dân xã Kỳ Xuân tỉnh Hà Tĩnh</v>
      </c>
      <c r="C335" t="str">
        <v>https://kyxuan.kyanh.hatinh.gov.vn/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13335</v>
      </c>
      <c r="B336" t="str">
        <f>HYPERLINK("https://www.facebook.com/p/C%C3%B4ng-an-x%C3%A3-K%E1%BB%B3-B%E1%BA%AFc-K%E1%BB%B3-Anh-H%C3%A0-T%C4%A9nh-100064418365269/", "Công an xã Kỳ Bắc tỉnh Hà Tĩnh")</f>
        <v>Công an xã Kỳ Bắc tỉnh Hà Tĩnh</v>
      </c>
      <c r="C336" t="str">
        <v>https://www.facebook.com/p/C%C3%B4ng-an-x%C3%A3-K%E1%BB%B3-B%E1%BA%AFc-K%E1%BB%B3-Anh-H%C3%A0-T%C4%A9nh-100064418365269/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13336</v>
      </c>
      <c r="B337" t="str">
        <f>HYPERLINK("http://kybac.kyanh.hatinh.gov.vn/", "UBND Ủy ban nhân dân xã Kỳ Bắc tỉnh Hà Tĩnh")</f>
        <v>UBND Ủy ban nhân dân xã Kỳ Bắc tỉnh Hà Tĩnh</v>
      </c>
      <c r="C337" t="str">
        <v>http://kybac.kyanh.hatinh.gov.vn/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13337</v>
      </c>
      <c r="B338" t="str">
        <f>HYPERLINK("https://www.facebook.com/p/C%C3%B4ng-an-x%C3%A3-K%E1%BB%B3-Ph%C3%BA-100057052916220/", "Công an xã Kỳ Phú tỉnh Hà Tĩnh")</f>
        <v>Công an xã Kỳ Phú tỉnh Hà Tĩnh</v>
      </c>
      <c r="C338" t="str">
        <v>https://www.facebook.com/p/C%C3%B4ng-an-x%C3%A3-K%E1%BB%B3-Ph%C3%BA-100057052916220/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13338</v>
      </c>
      <c r="B339" t="str">
        <f>HYPERLINK("http://kyphu.kyanh.hatinh.gov.vn/", "UBND Ủy ban nhân dân xã Kỳ Phú tỉnh Hà Tĩnh")</f>
        <v>UBND Ủy ban nhân dân xã Kỳ Phú tỉnh Hà Tĩnh</v>
      </c>
      <c r="C339" t="str">
        <v>http://kyphu.kyanh.hatinh.gov.vn/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13339</v>
      </c>
      <c r="B340" t="str">
        <f>HYPERLINK("https://www.facebook.com/p/C%C3%B4ng-an-x%C3%A3-K%E1%BB%B3-Phong-huy%E1%BB%87n-K%E1%BB%B3-Anh-t%E1%BB%89nh-H%C3%A0-T%C4%A9nh-100063488471398/", "Công an xã Kỳ Phong tỉnh Hà Tĩnh")</f>
        <v>Công an xã Kỳ Phong tỉnh Hà Tĩnh</v>
      </c>
      <c r="C340" t="str">
        <v>https://www.facebook.com/p/C%C3%B4ng-an-x%C3%A3-K%E1%BB%B3-Phong-huy%E1%BB%87n-K%E1%BB%B3-Anh-t%E1%BB%89nh-H%C3%A0-T%C4%A9nh-100063488471398/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13340</v>
      </c>
      <c r="B341" t="str">
        <f>HYPERLINK("http://kyphong.kyanh.hatinh.gov.vn/", "UBND Ủy ban nhân dân xã Kỳ Phong tỉnh Hà Tĩnh")</f>
        <v>UBND Ủy ban nhân dân xã Kỳ Phong tỉnh Hà Tĩnh</v>
      </c>
      <c r="C341" t="str">
        <v>http://kyphong.kyanh.hatinh.gov.vn/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13341</v>
      </c>
      <c r="B342" t="str">
        <f>HYPERLINK("https://www.facebook.com/conganxakytien/", "Công an xã Kỳ Tiến tỉnh Hà Tĩnh")</f>
        <v>Công an xã Kỳ Tiến tỉnh Hà Tĩnh</v>
      </c>
      <c r="C342" t="str">
        <v>https://www.facebook.com/conganxakytien/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13342</v>
      </c>
      <c r="B343" t="str">
        <f>HYPERLINK("http://kytien.kyanh.hatinh.gov.vn/", "UBND Ủy ban nhân dân xã Kỳ Tiến tỉnh Hà Tĩnh")</f>
        <v>UBND Ủy ban nhân dân xã Kỳ Tiến tỉnh Hà Tĩnh</v>
      </c>
      <c r="C343" t="str">
        <v>http://kytien.kyanh.hatinh.gov.vn/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13343</v>
      </c>
      <c r="B344" t="str">
        <f>HYPERLINK("https://www.facebook.com/p/C%C3%B4ng-an-x%C3%A3-K%E1%BB%B3-Giang-huy%E1%BB%87n-K%E1%BB%B3-Anh-t%E1%BB%89nh-H%C3%A0-T%C4%A9nh-100063526900476/", "Công an xã Kỳ Giang tỉnh Hà Tĩnh")</f>
        <v>Công an xã Kỳ Giang tỉnh Hà Tĩnh</v>
      </c>
      <c r="C344" t="str">
        <v>https://www.facebook.com/p/C%C3%B4ng-an-x%C3%A3-K%E1%BB%B3-Giang-huy%E1%BB%87n-K%E1%BB%B3-Anh-t%E1%BB%89nh-H%C3%A0-T%C4%A9nh-100063526900476/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13344</v>
      </c>
      <c r="B345" t="str">
        <f>HYPERLINK("https://kygiang.kyanh.hatinh.gov.vn/", "UBND Ủy ban nhân dân xã Kỳ Giang tỉnh Hà Tĩnh")</f>
        <v>UBND Ủy ban nhân dân xã Kỳ Giang tỉnh Hà Tĩnh</v>
      </c>
      <c r="C345" t="str">
        <v>https://kygiang.kyanh.hatinh.gov.vn/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13345</v>
      </c>
      <c r="B346" t="str">
        <f>HYPERLINK("https://www.facebook.com/p/C%C3%B4ng-an-x%C3%A3-K%E1%BB%B3-%C4%90%E1%BB%93ng-K%E1%BB%B3-Anh-H%C3%A0-T%C4%A9nh-100069204879963/", "Công an xã Kỳ Đồng tỉnh Hà Tĩnh")</f>
        <v>Công an xã Kỳ Đồng tỉnh Hà Tĩnh</v>
      </c>
      <c r="C346" t="str">
        <v>https://www.facebook.com/p/C%C3%B4ng-an-x%C3%A3-K%E1%BB%B3-%C4%90%E1%BB%93ng-K%E1%BB%B3-Anh-H%C3%A0-T%C4%A9nh-100069204879963/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13346</v>
      </c>
      <c r="B347" t="str">
        <f>HYPERLINK("http://kydong.kyanh.hatinh.gov.vn/", "UBND Ủy ban nhân dân xã Kỳ Đồng tỉnh Hà Tĩnh")</f>
        <v>UBND Ủy ban nhân dân xã Kỳ Đồng tỉnh Hà Tĩnh</v>
      </c>
      <c r="C347" t="str">
        <v>http://kydong.kyanh.hatinh.gov.vn/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13347</v>
      </c>
      <c r="B348" t="str">
        <v>Công an xã Kỳ Khang tỉnh Hà Tĩnh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13348</v>
      </c>
      <c r="B349" t="str">
        <f>HYPERLINK("https://kykhang.kyanh.hatinh.gov.vn/", "UBND Ủy ban nhân dân xã Kỳ Khang tỉnh Hà Tĩnh")</f>
        <v>UBND Ủy ban nhân dân xã Kỳ Khang tỉnh Hà Tĩnh</v>
      </c>
      <c r="C349" t="str">
        <v>https://kykhang.kyanh.hatinh.gov.vn/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13349</v>
      </c>
      <c r="B350" t="str">
        <f>HYPERLINK("https://www.facebook.com/p/C%C3%B4ng-an-x%C3%A3-K%E1%BB%B3-V%C4%83n-Huy%E1%BB%87n-K%E1%BB%B3-Anh-H%C3%A0-T%C4%A9nh-100057221839100/", "Công an xã Kỳ Văn tỉnh Hà Tĩnh")</f>
        <v>Công an xã Kỳ Văn tỉnh Hà Tĩnh</v>
      </c>
      <c r="C350" t="str">
        <v>https://www.facebook.com/p/C%C3%B4ng-an-x%C3%A3-K%E1%BB%B3-V%C4%83n-Huy%E1%BB%87n-K%E1%BB%B3-Anh-H%C3%A0-T%C4%A9nh-100057221839100/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13350</v>
      </c>
      <c r="B351" t="str">
        <f>HYPERLINK("http://kyvan.kyanh.hatinh.gov.vn/", "UBND Ủy ban nhân dân xã Kỳ Văn tỉnh Hà Tĩnh")</f>
        <v>UBND Ủy ban nhân dân xã Kỳ Văn tỉnh Hà Tĩnh</v>
      </c>
      <c r="C351" t="str">
        <v>http://kyvan.kyanh.hatinh.gov.vn/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13351</v>
      </c>
      <c r="B352" t="str">
        <f>HYPERLINK("https://www.facebook.com/conganxakytien/", "Công an xã Kỳ Trung tỉnh Hà Tĩnh")</f>
        <v>Công an xã Kỳ Trung tỉnh Hà Tĩnh</v>
      </c>
      <c r="C352" t="str">
        <v>https://www.facebook.com/conganxakytien/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13352</v>
      </c>
      <c r="B353" t="str">
        <f>HYPERLINK("http://kytrung.kyanh.hatinh.gov.vn/", "UBND Ủy ban nhân dân xã Kỳ Trung tỉnh Hà Tĩnh")</f>
        <v>UBND Ủy ban nhân dân xã Kỳ Trung tỉnh Hà Tĩnh</v>
      </c>
      <c r="C353" t="str">
        <v>http://kytrung.kyanh.hatinh.gov.vn/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13353</v>
      </c>
      <c r="B354" t="str">
        <v>Công an xã Kỳ Thọ tỉnh Hà Tĩnh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13354</v>
      </c>
      <c r="B355" t="str">
        <f>HYPERLINK("https://kytho.kyanh.hatinh.gov.vn/", "UBND Ủy ban nhân dân xã Kỳ Thọ tỉnh Hà Tĩnh")</f>
        <v>UBND Ủy ban nhân dân xã Kỳ Thọ tỉnh Hà Tĩnh</v>
      </c>
      <c r="C355" t="str">
        <v>https://kytho.kyanh.hatinh.gov.vn/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13355</v>
      </c>
      <c r="B356" t="str">
        <f>HYPERLINK("https://www.facebook.com/congankytay/", "Công an xã Kỳ Tây tỉnh Hà Tĩnh")</f>
        <v>Công an xã Kỳ Tây tỉnh Hà Tĩnh</v>
      </c>
      <c r="C356" t="str">
        <v>https://www.facebook.com/congankytay/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13356</v>
      </c>
      <c r="B357" t="str">
        <f>HYPERLINK("http://kytay.kyanh.hatinh.gov.vn/", "UBND Ủy ban nhân dân xã Kỳ Tây tỉnh Hà Tĩnh")</f>
        <v>UBND Ủy ban nhân dân xã Kỳ Tây tỉnh Hà Tĩnh</v>
      </c>
      <c r="C357" t="str">
        <v>http://kytay.kyanh.hatinh.gov.vn/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13357</v>
      </c>
      <c r="B358" t="str">
        <f>HYPERLINK("https://www.facebook.com/ConganxaKyThuong/", "Công an xã Kỳ Thượng tỉnh Hà Tĩnh")</f>
        <v>Công an xã Kỳ Thượng tỉnh Hà Tĩnh</v>
      </c>
      <c r="C358" t="str">
        <v>https://www.facebook.com/ConganxaKyThuong/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13358</v>
      </c>
      <c r="B359" t="str">
        <f>HYPERLINK("http://kythuong.kyanh.hatinh.gov.vn/", "UBND Ủy ban nhân dân xã Kỳ Thượng tỉnh Hà Tĩnh")</f>
        <v>UBND Ủy ban nhân dân xã Kỳ Thượng tỉnh Hà Tĩnh</v>
      </c>
      <c r="C359" t="str">
        <v>http://kythuong.kyanh.hatinh.gov.vn/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13359</v>
      </c>
      <c r="B360" t="str">
        <v>Công an xã Kỳ Hải tỉnh Hà Tĩnh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13360</v>
      </c>
      <c r="B361" t="str">
        <f>HYPERLINK("https://kyhai.kyanh.hatinh.gov.vn/", "UBND Ủy ban nhân dân xã Kỳ Hải tỉnh Hà Tĩnh")</f>
        <v>UBND Ủy ban nhân dân xã Kỳ Hải tỉnh Hà Tĩnh</v>
      </c>
      <c r="C361" t="str">
        <v>https://kyhai.kyanh.hatinh.gov.vn/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13361</v>
      </c>
      <c r="B362" t="str">
        <v>Công an xã Kỳ Thư tỉnh Hà Tĩnh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13362</v>
      </c>
      <c r="B363" t="str">
        <f>HYPERLINK("http://kythu.kyanh.hatinh.gov.vn/", "UBND Ủy ban nhân dân xã Kỳ Thư tỉnh Hà Tĩnh")</f>
        <v>UBND Ủy ban nhân dân xã Kỳ Thư tỉnh Hà Tĩnh</v>
      </c>
      <c r="C363" t="str">
        <v>http://kythu.kyanh.hatinh.gov.vn/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13363</v>
      </c>
      <c r="B364" t="str">
        <f>HYPERLINK("https://www.facebook.com/p/C%C3%B4ng-an-x%C3%A3-K%E1%BB%B3-Ch%C3%A2u-K%E1%BB%B3-Anh-H%C3%A0-T%C4%A9nh-100067549219356/", "Công an xã Kỳ Châu tỉnh Hà Tĩnh")</f>
        <v>Công an xã Kỳ Châu tỉnh Hà Tĩnh</v>
      </c>
      <c r="C364" t="str">
        <v>https://www.facebook.com/p/C%C3%B4ng-an-x%C3%A3-K%E1%BB%B3-Ch%C3%A2u-K%E1%BB%B3-Anh-H%C3%A0-T%C4%A9nh-100067549219356/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13364</v>
      </c>
      <c r="B365" t="str">
        <f>HYPERLINK("http://kychau.kyanh.hatinh.gov.vn/", "UBND Ủy ban nhân dân xã Kỳ Châu tỉnh Hà Tĩnh")</f>
        <v>UBND Ủy ban nhân dân xã Kỳ Châu tỉnh Hà Tĩnh</v>
      </c>
      <c r="C365" t="str">
        <v>http://kychau.kyanh.hatinh.gov.vn/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13365</v>
      </c>
      <c r="B366" t="str">
        <f>HYPERLINK("https://www.facebook.com/caxkytan/", "Công an xã Kỳ Tân tỉnh Hà Tĩnh")</f>
        <v>Công an xã Kỳ Tân tỉnh Hà Tĩnh</v>
      </c>
      <c r="C366" t="str">
        <v>https://www.facebook.com/caxkytan/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13366</v>
      </c>
      <c r="B367" t="str">
        <f>HYPERLINK("https://kytan.kyanh.hatinh.gov.vn/", "UBND Ủy ban nhân dân xã Kỳ Tân tỉnh Hà Tĩnh")</f>
        <v>UBND Ủy ban nhân dân xã Kỳ Tân tỉnh Hà Tĩnh</v>
      </c>
      <c r="C367" t="str">
        <v>https://kytan.kyanh.hatinh.gov.vn/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13367</v>
      </c>
      <c r="B368" t="str">
        <f>HYPERLINK("https://www.facebook.com/conganxalamhop/", "Công an xã Kỳ Hợp tỉnh Hà Tĩnh")</f>
        <v>Công an xã Kỳ Hợp tỉnh Hà Tĩnh</v>
      </c>
      <c r="C368" t="str">
        <v>https://www.facebook.com/conganxalamhop/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13368</v>
      </c>
      <c r="B369" t="str">
        <f>HYPERLINK("https://kyanh.hatinh.gov.vn/", "UBND Ủy ban nhân dân xã Kỳ Hợp tỉnh Hà Tĩnh")</f>
        <v>UBND Ủy ban nhân dân xã Kỳ Hợp tỉnh Hà Tĩnh</v>
      </c>
      <c r="C369" t="str">
        <v>https://kyanh.hatinh.gov.vn/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13369</v>
      </c>
      <c r="B370" t="str">
        <f>HYPERLINK("https://www.facebook.com/conganxalamhop/", "Công an xã Kỳ Lâm tỉnh Hà Tĩnh")</f>
        <v>Công an xã Kỳ Lâm tỉnh Hà Tĩnh</v>
      </c>
      <c r="C370" t="str">
        <v>https://www.facebook.com/conganxalamhop/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13370</v>
      </c>
      <c r="B371" t="str">
        <f>HYPERLINK("https://kyanh.hatinh.gov.vn/", "UBND Ủy ban nhân dân xã Kỳ Lâm tỉnh Hà Tĩnh")</f>
        <v>UBND Ủy ban nhân dân xã Kỳ Lâm tỉnh Hà Tĩnh</v>
      </c>
      <c r="C371" t="str">
        <v>https://kyanh.hatinh.gov.vn/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13371</v>
      </c>
      <c r="B372" t="str">
        <f>HYPERLINK("https://www.facebook.com/p/Tu%E1%BB%95i-tr%E1%BA%BB-C%C3%B4ng-an-th%E1%BB%8B-x%C3%A3-S%C6%A1n-T%C3%A2y-100040884909606/", "Công an xã Kỳ Sơn tỉnh Hà Tĩnh")</f>
        <v>Công an xã Kỳ Sơn tỉnh Hà Tĩnh</v>
      </c>
      <c r="C372" t="str">
        <v>https://www.facebook.com/p/Tu%E1%BB%95i-tr%E1%BA%BB-C%C3%B4ng-an-th%E1%BB%8B-x%C3%A3-S%C6%A1n-T%C3%A2y-100040884909606/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13372</v>
      </c>
      <c r="B373" t="str">
        <f>HYPERLINK("https://kyanh.hatinh.gov.vn/", "UBND Ủy ban nhân dân xã Kỳ Sơn tỉnh Hà Tĩnh")</f>
        <v>UBND Ủy ban nhân dân xã Kỳ Sơn tỉnh Hà Tĩnh</v>
      </c>
      <c r="C373" t="str">
        <v>https://kyanh.hatinh.gov.vn/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13373</v>
      </c>
      <c r="B374" t="str">
        <v>Công an xã Kỳ Lạc tỉnh Hà Tĩnh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13374</v>
      </c>
      <c r="B375" t="str">
        <f>HYPERLINK("http://kylac.kyanh.hatinh.gov.vn/", "UBND Ủy ban nhân dân xã Kỳ Lạc tỉnh Hà Tĩnh")</f>
        <v>UBND Ủy ban nhân dân xã Kỳ Lạc tỉnh Hà Tĩnh</v>
      </c>
      <c r="C375" t="str">
        <v>http://kylac.kyanh.hatinh.gov.vn/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13375</v>
      </c>
      <c r="B376" t="str">
        <f>HYPERLINK("https://www.facebook.com/p/C%C3%B4ng-an-x%C3%A3-T%C3%A2n-L%E1%BB%99c-L%E1%BB%99c-H%C3%A0-H%C3%A0-T%C4%A9nh-100067943706050/", "Công an xã Tân Lộc tỉnh Hà Tĩnh")</f>
        <v>Công an xã Tân Lộc tỉnh Hà Tĩnh</v>
      </c>
      <c r="C376" t="str">
        <v>https://www.facebook.com/p/C%C3%B4ng-an-x%C3%A3-T%C3%A2n-L%E1%BB%99c-L%E1%BB%99c-H%C3%A0-H%C3%A0-T%C4%A9nh-100067943706050/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13376</v>
      </c>
      <c r="B377" t="str">
        <f>HYPERLINK("https://tanloc.thoibinh.camau.gov.vn/", "UBND Ủy ban nhân dân xã Tân Lộc tỉnh Hà Tĩnh")</f>
        <v>UBND Ủy ban nhân dân xã Tân Lộc tỉnh Hà Tĩnh</v>
      </c>
      <c r="C377" t="str">
        <v>https://tanloc.thoibinh.camau.gov.vn/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13377</v>
      </c>
      <c r="B378" t="str">
        <f>HYPERLINK("https://www.facebook.com/sdt0862070113/", "Công an xã Hồng Lộc tỉnh Hà Tĩnh")</f>
        <v>Công an xã Hồng Lộc tỉnh Hà Tĩnh</v>
      </c>
      <c r="C378" t="str">
        <v>https://www.facebook.com/sdt0862070113/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13378</v>
      </c>
      <c r="B379" t="str">
        <f>HYPERLINK("https://xathuanloc.hatinh.gov.vn/", "UBND Ủy ban nhân dân xã Hồng Lộc tỉnh Hà Tĩnh")</f>
        <v>UBND Ủy ban nhân dân xã Hồng Lộc tỉnh Hà Tĩnh</v>
      </c>
      <c r="C379" t="str">
        <v>https://xathuanloc.hatinh.gov.vn/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13379</v>
      </c>
      <c r="B380" t="str">
        <f>HYPERLINK("https://www.facebook.com/p/C%C3%B4ng-an-x%C3%A3-Th%E1%BB%8Bnh-L%E1%BB%99c-L%E1%BB%99c-H%C3%A0-H%C3%A0-T%C4%A9nh-100067498794628/", "Công an xã Thịnh Lộc tỉnh Hà Tĩnh")</f>
        <v>Công an xã Thịnh Lộc tỉnh Hà Tĩnh</v>
      </c>
      <c r="C380" t="str">
        <v>https://www.facebook.com/p/C%C3%B4ng-an-x%C3%A3-Th%E1%BB%8Bnh-L%E1%BB%99c-L%E1%BB%99c-H%C3%A0-H%C3%A0-T%C4%A9nh-100067498794628/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13380</v>
      </c>
      <c r="B381" t="str">
        <f>HYPERLINK("https://sotnmt.hatinh.gov.vn/sotnmt/portal/folder/thanh-tra-kiem-tra/4.html", "UBND Ủy ban nhân dân xã Thịnh Lộc tỉnh Hà Tĩnh")</f>
        <v>UBND Ủy ban nhân dân xã Thịnh Lộc tỉnh Hà Tĩnh</v>
      </c>
      <c r="C381" t="str">
        <v>https://sotnmt.hatinh.gov.vn/sotnmt/portal/folder/thanh-tra-kiem-tra/4.html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13381</v>
      </c>
      <c r="B382" t="str">
        <f>HYPERLINK("https://www.facebook.com/caxquangloc", "Công an xã An Lộc tỉnh Hà Tĩnh")</f>
        <v>Công an xã An Lộc tỉnh Hà Tĩnh</v>
      </c>
      <c r="C382" t="str">
        <v>https://www.facebook.com/caxquangloc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13382</v>
      </c>
      <c r="B383" t="str">
        <f>HYPERLINK("https://xathuanloc.hatinh.gov.vn/", "UBND Ủy ban nhân dân xã An Lộc tỉnh Hà Tĩnh")</f>
        <v>UBND Ủy ban nhân dân xã An Lộc tỉnh Hà Tĩnh</v>
      </c>
      <c r="C383" t="str">
        <v>https://xathuanloc.hatinh.gov.vn/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13383</v>
      </c>
      <c r="B384" t="str">
        <f>HYPERLINK("https://www.facebook.com/p/Tu%E1%BB%95i-tr%E1%BA%BB-C%C3%B4ng-an-huy%E1%BB%87n-L%E1%BB%99c-B%C3%ACnh-100063492099584/", "Công an xã Bình Lộc tỉnh Hà Tĩnh")</f>
        <v>Công an xã Bình Lộc tỉnh Hà Tĩnh</v>
      </c>
      <c r="C384" t="str">
        <v>https://www.facebook.com/p/Tu%E1%BB%95i-tr%E1%BA%BB-C%C3%B4ng-an-huy%E1%BB%87n-L%E1%BB%99c-B%C3%ACnh-100063492099584/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13384</v>
      </c>
      <c r="B385" t="str">
        <f>HYPERLINK("https://binhan.locha.hatinh.gov.vn/vi/laws/detail/Quyet-dinh-10/?download=1&amp;id=0", "UBND Ủy ban nhân dân xã Bình Lộc tỉnh Hà Tĩnh")</f>
        <v>UBND Ủy ban nhân dân xã Bình Lộc tỉnh Hà Tĩnh</v>
      </c>
      <c r="C385" t="str">
        <v>https://binhan.locha.hatinh.gov.vn/vi/laws/detail/Quyet-dinh-10/?download=1&amp;id=0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13385</v>
      </c>
      <c r="B386" t="str">
        <f>HYPERLINK("https://www.facebook.com/ichhau.congan/", "Công an xã Ích Hậu tỉnh Hà Tĩnh")</f>
        <v>Công an xã Ích Hậu tỉnh Hà Tĩnh</v>
      </c>
      <c r="C386" t="str">
        <v>https://www.facebook.com/ichhau.congan/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13386</v>
      </c>
      <c r="B387" t="str">
        <f>HYPERLINK("https://sotnmt.hatinh.gov.vn/sotnmt/portal/read/tham-van-danh-gia-tac-dong-moi-truong-1/news/tham-van-bao-cao-danh-gia-tac-dong-moi-truong-cua-du-an-ha-tang-ky-thuat-khu-dan.html", "UBND Ủy ban nhân dân xã Ích Hậu tỉnh Hà Tĩnh")</f>
        <v>UBND Ủy ban nhân dân xã Ích Hậu tỉnh Hà Tĩnh</v>
      </c>
      <c r="C387" t="str">
        <v>https://sotnmt.hatinh.gov.vn/sotnmt/portal/read/tham-van-danh-gia-tac-dong-moi-truong-1/news/tham-van-bao-cao-danh-gia-tac-dong-moi-truong-cua-du-an-ha-tang-ky-thuat-khu-dan.html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13387</v>
      </c>
      <c r="B388" t="str">
        <f>HYPERLINK("https://www.facebook.com/caxphuluu/", "Công an xã Phù Lưu tỉnh Hà Tĩnh")</f>
        <v>Công an xã Phù Lưu tỉnh Hà Tĩnh</v>
      </c>
      <c r="C388" t="str">
        <v>https://www.facebook.com/caxphuluu/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13388</v>
      </c>
      <c r="B389" t="str">
        <f>HYPERLINK("https://phuluu.locha.hatinh.gov.vn/vi/laws/detail/TO-TRINH-Ve-viec-de-nghi-phe-duyet-chu-truong-dau-tu-cac-du-an-39/?download=1&amp;id=0", "UBND Ủy ban nhân dân xã Phù Lưu tỉnh Hà Tĩnh")</f>
        <v>UBND Ủy ban nhân dân xã Phù Lưu tỉnh Hà Tĩnh</v>
      </c>
      <c r="C389" t="str">
        <v>https://phuluu.locha.hatinh.gov.vn/vi/laws/detail/TO-TRINH-Ve-viec-de-nghi-phe-duyet-chu-truong-dau-tu-cac-du-an-39/?download=1&amp;id=0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13389</v>
      </c>
      <c r="B390" t="str">
        <v>Công an xã Thạch Bằng tỉnh Hà Tĩnh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13390</v>
      </c>
      <c r="B391" t="str">
        <f>HYPERLINK("https://thachha.hatinh.gov.vn/", "UBND Ủy ban nhân dân xã Thạch Bằng tỉnh Hà Tĩnh")</f>
        <v>UBND Ủy ban nhân dân xã Thạch Bằng tỉnh Hà Tĩnh</v>
      </c>
      <c r="C391" t="str">
        <v>https://thachha.hatinh.gov.vn/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13391</v>
      </c>
      <c r="B392" t="str">
        <f>HYPERLINK("https://www.facebook.com/p/C%C3%B4ng-an-x%C3%A3-Th%E1%BA%A1ch-M%E1%BB%B9-L%E1%BB%99c-H%C3%A0-H%C3%A0-T%C4%A9nh-100068097721732/", "Công an xã Thạch Mỹ tỉnh Hà Tĩnh")</f>
        <v>Công an xã Thạch Mỹ tỉnh Hà Tĩnh</v>
      </c>
      <c r="C392" t="str">
        <v>https://www.facebook.com/p/C%C3%B4ng-an-x%C3%A3-Th%E1%BA%A1ch-M%E1%BB%B9-L%E1%BB%99c-H%C3%A0-H%C3%A0-T%C4%A9nh-100068097721732/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13392</v>
      </c>
      <c r="B393" t="str">
        <f>HYPERLINK("https://locha.hatinh.gov.vn/", "UBND Ủy ban nhân dân xã Thạch Mỹ tỉnh Hà Tĩnh")</f>
        <v>UBND Ủy ban nhân dân xã Thạch Mỹ tỉnh Hà Tĩnh</v>
      </c>
      <c r="C393" t="str">
        <v>https://locha.hatinh.gov.vn/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13393</v>
      </c>
      <c r="B394" t="str">
        <v>Công an xã Thạch Kim tỉnh Hà Tĩnh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13394</v>
      </c>
      <c r="B395" t="str">
        <f>HYPERLINK("https://thachha.hatinh.gov.vn/", "UBND Ủy ban nhân dân xã Thạch Kim tỉnh Hà Tĩnh")</f>
        <v>UBND Ủy ban nhân dân xã Thạch Kim tỉnh Hà Tĩnh</v>
      </c>
      <c r="C395" t="str">
        <v>https://thachha.hatinh.gov.vn/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13395</v>
      </c>
      <c r="B396" t="str">
        <f>HYPERLINK("https://www.facebook.com/p/C%C3%B4ng-an-x%C3%A3-Th%E1%BA%A1ch-Ch%C3%A2u-L%E1%BB%99c-H%C3%A0-H%C3%A0-T%C4%A9nh-100066628398459/", "Công an xã Thạch Châu tỉnh Hà Tĩnh")</f>
        <v>Công an xã Thạch Châu tỉnh Hà Tĩnh</v>
      </c>
      <c r="C396" t="str">
        <v>https://www.facebook.com/p/C%C3%B4ng-an-x%C3%A3-Th%E1%BA%A1ch-Ch%C3%A2u-L%E1%BB%99c-H%C3%A0-H%C3%A0-T%C4%A9nh-100066628398459/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13396</v>
      </c>
      <c r="B397" t="str">
        <f>HYPERLINK("https://locha.hatinh.gov.vn/", "UBND Ủy ban nhân dân xã Thạch Châu tỉnh Hà Tĩnh")</f>
        <v>UBND Ủy ban nhân dân xã Thạch Châu tỉnh Hà Tĩnh</v>
      </c>
      <c r="C397" t="str">
        <v>https://locha.hatinh.gov.vn/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13397</v>
      </c>
      <c r="B398" t="str">
        <f>HYPERLINK("https://www.facebook.com/p/C%C3%B4ng-an-x%C3%A3-H%E1%BB%99-%C4%90%E1%BB%99-C%C3%B4ng-an-huy%E1%BB%87n-L%E1%BB%99c-H%C3%A0-C%C3%B4ng-an-t%E1%BB%89nh-H%C3%A0-T%C4%A9nh-100080237923900/", "Công an xã Hộ Độ tỉnh Hà Tĩnh")</f>
        <v>Công an xã Hộ Độ tỉnh Hà Tĩnh</v>
      </c>
      <c r="C398" t="str">
        <v>https://www.facebook.com/p/C%C3%B4ng-an-x%C3%A3-H%E1%BB%99-%C4%90%E1%BB%99-C%C3%B4ng-an-huy%E1%BB%87n-L%E1%BB%99c-H%C3%A0-C%C3%B4ng-an-t%E1%BB%89nh-H%C3%A0-T%C4%A9nh-100080237923900/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13398</v>
      </c>
      <c r="B399" t="str">
        <f>HYPERLINK("https://hatinh.gov.vn/", "UBND Ủy ban nhân dân xã Hộ Độ tỉnh Hà Tĩnh")</f>
        <v>UBND Ủy ban nhân dân xã Hộ Độ tỉnh Hà Tĩnh</v>
      </c>
      <c r="C399" t="str">
        <v>https://hatinh.gov.vn/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13399</v>
      </c>
      <c r="B400" t="str">
        <v>Công an xã Mai Phụ tỉnh Hà Tĩnh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13400</v>
      </c>
      <c r="B401" t="str">
        <f>HYPERLINK("https://locha.hatinh.gov.vn/chi-tiet-tin-tuc/3183173", "UBND Ủy ban nhân dân xã Mai Phụ tỉnh Hà Tĩnh")</f>
        <v>UBND Ủy ban nhân dân xã Mai Phụ tỉnh Hà Tĩnh</v>
      </c>
      <c r="C401" t="str">
        <v>https://locha.hatinh.gov.vn/chi-tiet-tin-tuc/3183173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13401</v>
      </c>
      <c r="B402" t="str">
        <f>HYPERLINK("https://www.facebook.com/thidoankyanh/", "Công an phường Sông Trí tỉnh Hà Tĩnh")</f>
        <v>Công an phường Sông Trí tỉnh Hà Tĩnh</v>
      </c>
      <c r="C402" t="str">
        <v>https://www.facebook.com/thidoankyanh/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13402</v>
      </c>
      <c r="B403" t="str">
        <f>HYPERLINK("https://bds.xaydung.gov.vn/FileUpload/d912fd4b-ee3e-48d9-9944-e5020976002d_07bb0ce9-962f-4e8c-8b56-2baffb05076d_15779546126515.pdf", "UBND Ủy ban nhân dân phường Sông Trí tỉnh Hà Tĩnh")</f>
        <v>UBND Ủy ban nhân dân phường Sông Trí tỉnh Hà Tĩnh</v>
      </c>
      <c r="C403" t="str">
        <v>https://bds.xaydung.gov.vn/FileUpload/d912fd4b-ee3e-48d9-9944-e5020976002d_07bb0ce9-962f-4e8c-8b56-2baffb05076d_15779546126515.pdf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13403</v>
      </c>
      <c r="B404" t="str">
        <f>HYPERLINK("https://www.facebook.com/p/X%C3%A3-K%E1%BB%B3-Ninh-100057335264543/", "Công an xã Kỳ Ninh tỉnh Hà Tĩnh")</f>
        <v>Công an xã Kỳ Ninh tỉnh Hà Tĩnh</v>
      </c>
      <c r="C404" t="str">
        <v>https://www.facebook.com/p/X%C3%A3-K%E1%BB%B3-Ninh-100057335264543/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13404</v>
      </c>
      <c r="B405" t="str">
        <f>HYPERLINK("https://hatinh.gov.vn/", "UBND Ủy ban nhân dân xã Kỳ Ninh tỉnh Hà Tĩnh")</f>
        <v>UBND Ủy ban nhân dân xã Kỳ Ninh tỉnh Hà Tĩnh</v>
      </c>
      <c r="C405" t="str">
        <v>https://hatinh.gov.vn/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13405</v>
      </c>
      <c r="B406" t="str">
        <f>HYPERLINK("https://www.facebook.com/p/C%C3%B4ng-an-x%C3%A3-K%E1%BB%B3-L%E1%BB%A3i-th%E1%BB%8B-x%C3%A3-K%E1%BB%B3-Anh-H%C3%A0-T%C4%A9nh-100069118903719/", "Công an xã Kỳ Lợi tỉnh Hà Tĩnh")</f>
        <v>Công an xã Kỳ Lợi tỉnh Hà Tĩnh</v>
      </c>
      <c r="C406" t="str">
        <v>https://www.facebook.com/p/C%C3%B4ng-an-x%C3%A3-K%E1%BB%B3-L%E1%BB%A3i-th%E1%BB%8B-x%C3%A3-K%E1%BB%B3-Anh-H%C3%A0-T%C4%A9nh-100069118903719/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13406</v>
      </c>
      <c r="B407" t="str">
        <f>HYPERLINK("https://hatinh.gov.vn/", "UBND Ủy ban nhân dân xã Kỳ Lợi tỉnh Hà Tĩnh")</f>
        <v>UBND Ủy ban nhân dân xã Kỳ Lợi tỉnh Hà Tĩnh</v>
      </c>
      <c r="C407" t="str">
        <v>https://hatinh.gov.vn/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13407</v>
      </c>
      <c r="B408" t="str">
        <f>HYPERLINK("https://www.facebook.com/catxka.ht.vn/", "Công an xã Kỳ Hà tỉnh Hà Tĩnh")</f>
        <v>Công an xã Kỳ Hà tỉnh Hà Tĩnh</v>
      </c>
      <c r="C408" t="str">
        <v>https://www.facebook.com/catxka.ht.vn/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13408</v>
      </c>
      <c r="B409" t="str">
        <f>HYPERLINK("https://hatinh.gov.vn/", "UBND Ủy ban nhân dân xã Kỳ Hà tỉnh Hà Tĩnh")</f>
        <v>UBND Ủy ban nhân dân xã Kỳ Hà tỉnh Hà Tĩnh</v>
      </c>
      <c r="C409" t="str">
        <v>https://hatinh.gov.vn/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13409</v>
      </c>
      <c r="B410" t="str">
        <f>HYPERLINK("https://www.facebook.com/people/Tu%E1%BB%95i-tr%E1%BA%BB-C%C3%B4ng-an-H%C3%A0-T%C4%A9nh/100064361005405/", "Công an xã Kỳ Hưng tỉnh Hà Tĩnh")</f>
        <v>Công an xã Kỳ Hưng tỉnh Hà Tĩnh</v>
      </c>
      <c r="C410" t="str">
        <v>https://www.facebook.com/people/Tu%E1%BB%95i-tr%E1%BA%BB-C%C3%B4ng-an-H%C3%A0-T%C4%A9nh/100064361005405/</v>
      </c>
      <c r="D410" t="str">
        <v>-</v>
      </c>
      <c r="E410" t="str">
        <v/>
      </c>
      <c r="F410" t="str">
        <f>HYPERLINK("mailto:Doanthanhniencaht@gmail.com", "Doanthanhniencaht@gmail.com")</f>
        <v>Doanthanhniencaht@gmail.com</v>
      </c>
      <c r="G410" t="str">
        <v>-</v>
      </c>
    </row>
    <row r="411">
      <c r="A411">
        <v>13410</v>
      </c>
      <c r="B411" t="str">
        <f>HYPERLINK("http://kytien.kyanh.hatinh.gov.vn/", "UBND Ủy ban nhân dân xã Kỳ Hưng tỉnh Hà Tĩnh")</f>
        <v>UBND Ủy ban nhân dân xã Kỳ Hưng tỉnh Hà Tĩnh</v>
      </c>
      <c r="C411" t="str">
        <v>http://kytien.kyanh.hatinh.gov.vn/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13411</v>
      </c>
      <c r="B412" t="str">
        <f>HYPERLINK("https://www.facebook.com/p/C%C3%B4ng-an-ph%C6%B0%E1%BB%9Dng-K%E1%BB%B3-Trinh-th%E1%BB%8B-x%C3%A3-K%E1%BB%B3-Anh-H%C3%A0-T%C4%A9nh-100078038280365/", "Công an phường Kỳ Trinh tỉnh Hà Tĩnh")</f>
        <v>Công an phường Kỳ Trinh tỉnh Hà Tĩnh</v>
      </c>
      <c r="C412" t="str">
        <v>https://www.facebook.com/p/C%C3%B4ng-an-ph%C6%B0%E1%BB%9Dng-K%E1%BB%B3-Trinh-th%E1%BB%8B-x%C3%A3-K%E1%BB%B3-Anh-H%C3%A0-T%C4%A9nh-100078038280365/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13412</v>
      </c>
      <c r="B413" t="str">
        <f>HYPERLINK("https://qppl.hatinh.gov.vn/vbpq.nsf/24A1E38996F0616B47258A91000B5EFE/$file/23.12.20-QD-dong-cua-mo-Thach-Anh-va-silic-cat-tai-phuong-Ky-Trinh-thi-xa-Ky-Anh(20.12.2023_16h13p24)_signed.pdf", "UBND Ủy ban nhân dân phường Kỳ Trinh tỉnh Hà Tĩnh")</f>
        <v>UBND Ủy ban nhân dân phường Kỳ Trinh tỉnh Hà Tĩnh</v>
      </c>
      <c r="C413" t="str">
        <v>https://qppl.hatinh.gov.vn/vbpq.nsf/24A1E38996F0616B47258A91000B5EFE/$file/23.12.20-QD-dong-cua-mo-Thach-Anh-va-silic-cat-tai-phuong-Ky-Trinh-thi-xa-Ky-Anh(20.12.2023_16h13p24)_signed.pdf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13413</v>
      </c>
      <c r="B414" t="str">
        <f>HYPERLINK("https://www.facebook.com/caphuongkythinh/", "Công an phường Kỳ Thịnh tỉnh Hà Tĩnh")</f>
        <v>Công an phường Kỳ Thịnh tỉnh Hà Tĩnh</v>
      </c>
      <c r="C414" t="str">
        <v>https://www.facebook.com/caphuongkythinh/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13414</v>
      </c>
      <c r="B415" t="str">
        <f>HYPERLINK("https://vienkiemsat.hatinh.gov.vn/vks/portal/read/tin-chuyen-nganh/news/vien-kiem-sat-nhan-dan-thi-xa-ky-anh-tinh-ha-tinh-truc-tiep-kiem-sat-viec-thi-ha.html", "UBND Ủy ban nhân dân phường Kỳ Thịnh tỉnh Hà Tĩnh")</f>
        <v>UBND Ủy ban nhân dân phường Kỳ Thịnh tỉnh Hà Tĩnh</v>
      </c>
      <c r="C415" t="str">
        <v>https://vienkiemsat.hatinh.gov.vn/vks/portal/read/tin-chuyen-nganh/news/vien-kiem-sat-nhan-dan-thi-xa-ky-anh-tinh-ha-tinh-truc-tiep-kiem-sat-viec-thi-ha.html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13415</v>
      </c>
      <c r="B416" t="str">
        <f>HYPERLINK("https://www.facebook.com/thidoankyanh/?locale=vi_VN", "Công an xã Kỳ Hoa tỉnh Hà Tĩnh")</f>
        <v>Công an xã Kỳ Hoa tỉnh Hà Tĩnh</v>
      </c>
      <c r="C416" t="str">
        <v>https://www.facebook.com/thidoankyanh/?locale=vi_VN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13416</v>
      </c>
      <c r="B417" t="str">
        <f>HYPERLINK("http://kyphong.kyanh.hatinh.gov.vn/", "UBND Ủy ban nhân dân xã Kỳ Hoa tỉnh Hà Tĩnh")</f>
        <v>UBND Ủy ban nhân dân xã Kỳ Hoa tỉnh Hà Tĩnh</v>
      </c>
      <c r="C417" t="str">
        <v>http://kyphong.kyanh.hatinh.gov.vn/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13417</v>
      </c>
      <c r="B418" t="str">
        <f>HYPERLINK("https://www.facebook.com/p/C%C3%B4ng-an-ph%C6%B0%E1%BB%9Dng-K%E1%BB%B3-Ph%C6%B0%C6%A1ng-Th%E1%BB%8B-x%C3%A3-K%E1%BB%B3-Anh-H%C3%A0-T%C4%A9nh-100068706666891/?locale=vi_VN", "Công an phường Kỳ Phương tỉnh Hà Tĩnh")</f>
        <v>Công an phường Kỳ Phương tỉnh Hà Tĩnh</v>
      </c>
      <c r="C418" t="str">
        <v>https://www.facebook.com/p/C%C3%B4ng-an-ph%C6%B0%E1%BB%9Dng-K%E1%BB%B3-Ph%C6%B0%C6%A1ng-Th%E1%BB%8B-x%C3%A3-K%E1%BB%B3-Anh-H%C3%A0-T%C4%A9nh-100068706666891/?locale=vi_VN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13418</v>
      </c>
      <c r="B419" t="str">
        <f>HYPERLINK("https://hscvtxka.hatinh.gov.vn/txkyanh/vbpq.nsf/3885173EF28727D6472588F6000D890D/$file/DS-hoc-sinh-dong-BHYT-tai-Truong-Le-Quang-Chi-K-Phuong.docx", "UBND Ủy ban nhân dân phường Kỳ Phương tỉnh Hà Tĩnh")</f>
        <v>UBND Ủy ban nhân dân phường Kỳ Phương tỉnh Hà Tĩnh</v>
      </c>
      <c r="C419" t="str">
        <v>https://hscvtxka.hatinh.gov.vn/txkyanh/vbpq.nsf/3885173EF28727D6472588F6000D890D/$file/DS-hoc-sinh-dong-BHYT-tai-Truong-Le-Quang-Chi-K-Phuong.docx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13419</v>
      </c>
      <c r="B420" t="str">
        <f>HYPERLINK("https://www.facebook.com/p/C%C3%B4ng-an-ph%C6%B0%E1%BB%9Dng-K%E1%BB%B3-Long-th%E1%BB%8B-x%C3%A3-K%E1%BB%B3-Anh-H%C3%A0-T%C4%A9nh-100069794420157/", "Công an phường Kỳ Long tỉnh Hà Tĩnh")</f>
        <v>Công an phường Kỳ Long tỉnh Hà Tĩnh</v>
      </c>
      <c r="C420" t="str">
        <v>https://www.facebook.com/p/C%C3%B4ng-an-ph%C6%B0%E1%BB%9Dng-K%E1%BB%B3-Long-th%E1%BB%8B-x%C3%A3-K%E1%BB%B3-Anh-H%C3%A0-T%C4%A9nh-100069794420157/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13420</v>
      </c>
      <c r="B421" t="str">
        <f>HYPERLINK("https://hscvtxka.hatinh.gov.vn/txkyanh/vbpq.nsf/63DF5A0BBBF647B847258B26000DDE76/$file/TB-niem-yet-cong-khai-duong-day-nong.docx", "UBND Ủy ban nhân dân phường Kỳ Long tỉnh Hà Tĩnh")</f>
        <v>UBND Ủy ban nhân dân phường Kỳ Long tỉnh Hà Tĩnh</v>
      </c>
      <c r="C421" t="str">
        <v>https://hscvtxka.hatinh.gov.vn/txkyanh/vbpq.nsf/63DF5A0BBBF647B847258B26000DDE76/$file/TB-niem-yet-cong-khai-duong-day-nong.docx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13421</v>
      </c>
      <c r="B422" t="str">
        <f>HYPERLINK("https://www.facebook.com/capkylien/", "Công an phường Kỳ Liên tỉnh Hà Tĩnh")</f>
        <v>Công an phường Kỳ Liên tỉnh Hà Tĩnh</v>
      </c>
      <c r="C422" t="str">
        <v>https://www.facebook.com/capkylien/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13422</v>
      </c>
      <c r="B423" t="str">
        <f>HYPERLINK("https://thainguyen.gov.vn/tin-trong-nuoc/-/asset_publisher/L0n17VJXU23O/content/thu-tuong-chinh-phu-yeu-cau-tap-trung-khac-phuc-hau-qua-su-co-sat-lo-at-tai-ky-lien-ha-tinh-/20181", "UBND Ủy ban nhân dân phường Kỳ Liên tỉnh Hà Tĩnh")</f>
        <v>UBND Ủy ban nhân dân phường Kỳ Liên tỉnh Hà Tĩnh</v>
      </c>
      <c r="C423" t="str">
        <v>https://thainguyen.gov.vn/tin-trong-nuoc/-/asset_publisher/L0n17VJXU23O/content/thu-tuong-chinh-phu-yeu-cau-tap-trung-khac-phuc-hau-qua-su-co-sat-lo-at-tai-ky-lien-ha-tinh-/20181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13423</v>
      </c>
      <c r="B424" t="str">
        <v>Công an xã Kỳ Nam tỉnh Hà Tĩnh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13424</v>
      </c>
      <c r="B425" t="str">
        <f>HYPERLINK("https://hatinh.gov.vn/", "UBND Ủy ban nhân dân xã Kỳ Nam tỉnh Hà Tĩnh")</f>
        <v>UBND Ủy ban nhân dân xã Kỳ Nam tỉnh Hà Tĩnh</v>
      </c>
      <c r="C425" t="str">
        <v>https://hatinh.gov.vn/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13425</v>
      </c>
      <c r="B426" t="str">
        <v>Công An thị xã Sơn Tây thành phố Hà Nội</v>
      </c>
      <c r="C426" t="str">
        <v>-</v>
      </c>
      <c r="D426" t="str">
        <v>-</v>
      </c>
      <c r="E426" t="str">
        <v>-</v>
      </c>
      <c r="F426" t="str">
        <v>-</v>
      </c>
    </row>
    <row r="427">
      <c r="A427">
        <v>13426</v>
      </c>
      <c r="B427" t="str">
        <f>HYPERLINK("http://sontay.hanoi.gov.vn/uy-ban-nhan-dan", "UBND Ủy ban nhân dân thị xã Sơn Tây thành phố Hà Nội")</f>
        <v>UBND Ủy ban nhân dân thị xã Sơn Tây thành phố Hà Nội</v>
      </c>
      <c r="C427" t="str">
        <v>http://sontay.hanoi.gov.vn/uy-ban-nhan-dan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13427</v>
      </c>
      <c r="B428" t="str">
        <v>Công An thị xã Mường Lay tỉnh Điện Biên</v>
      </c>
      <c r="C428" t="str">
        <v>-</v>
      </c>
      <c r="D428" t="str">
        <v>-</v>
      </c>
      <c r="E428" t="str">
        <v>-</v>
      </c>
      <c r="F428" t="str">
        <v>-</v>
      </c>
    </row>
    <row r="429">
      <c r="A429">
        <v>13428</v>
      </c>
      <c r="B429" t="str">
        <f>HYPERLINK("https://daibieunhandan.dienbien.gov.vn/uploads/Docs/Th%E1%BB%8B%20x%C3%A3%20M%C6%B0%E1%BB%9Dng%20Lay.pdf", "UBND Ủy ban nhân dân thị xã Mường Lay tỉnh Điện Biên")</f>
        <v>UBND Ủy ban nhân dân thị xã Mường Lay tỉnh Điện Biên</v>
      </c>
      <c r="C429" t="str">
        <v>https://daibieunhandan.dienbien.gov.vn/uploads/Docs/Th%E1%BB%8B%20x%C3%A3%20M%C6%B0%E1%BB%9Dng%20Lay.pdf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13429</v>
      </c>
      <c r="B430" t="str">
        <v>Công An thị xã Nghĩa Lộ tỉnh Yên Bái</v>
      </c>
      <c r="C430" t="str">
        <v>-</v>
      </c>
      <c r="D430" t="str">
        <v>-</v>
      </c>
      <c r="E430" t="str">
        <v>-</v>
      </c>
      <c r="F430" t="str">
        <v>-</v>
      </c>
    </row>
    <row r="431">
      <c r="A431">
        <v>13430</v>
      </c>
      <c r="B431" t="str">
        <f>HYPERLINK("https://nghialo.yenbai.gov.vn/", "UBND Ủy ban nhân dân thị xã Nghĩa Lộ tỉnh Yên Bái")</f>
        <v>UBND Ủy ban nhân dân thị xã Nghĩa Lộ tỉnh Yên Bái</v>
      </c>
      <c r="C431" t="str">
        <v>https://nghialo.yenbai.gov.vn/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13431</v>
      </c>
      <c r="B432" t="str">
        <v>Công An thị xã Phổ Yên tỉnh Thái Nguyên</v>
      </c>
      <c r="C432" t="str">
        <v>-</v>
      </c>
      <c r="D432" t="str">
        <v>-</v>
      </c>
      <c r="E432" t="str">
        <v>-</v>
      </c>
      <c r="F432" t="str">
        <v>-</v>
      </c>
    </row>
    <row r="433">
      <c r="A433">
        <v>13432</v>
      </c>
      <c r="B433" t="str">
        <f>HYPERLINK("https://phoyen.thainguyen.gov.vn/", "UBND Ủy ban nhân dân thị xã Phổ Yên tỉnh Thái Nguyên")</f>
        <v>UBND Ủy ban nhân dân thị xã Phổ Yên tỉnh Thái Nguyên</v>
      </c>
      <c r="C433" t="str">
        <v>https://phoyen.thainguyen.gov.vn/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13433</v>
      </c>
      <c r="B434" t="str">
        <v>Công An thị xã Đông Triều tỉnh Quảng Ninh</v>
      </c>
      <c r="C434" t="str">
        <v>-</v>
      </c>
      <c r="D434" t="str">
        <v>-</v>
      </c>
      <c r="E434" t="str">
        <v>-</v>
      </c>
      <c r="F434" t="str">
        <v>-</v>
      </c>
    </row>
    <row r="435">
      <c r="A435">
        <v>13434</v>
      </c>
      <c r="B435" t="str">
        <f>HYPERLINK("https://dongtrieu.quangninh.gov.vn/", "UBND Ủy ban nhân dân thị xã Đông Triều tỉnh Quảng Ninh")</f>
        <v>UBND Ủy ban nhân dân thị xã Đông Triều tỉnh Quảng Ninh</v>
      </c>
      <c r="C435" t="str">
        <v>https://dongtrieu.quangninh.gov.vn/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13435</v>
      </c>
      <c r="B436" t="str">
        <v>Công An thị xã Quảng Yên tỉnh Quảng Ninh</v>
      </c>
      <c r="C436" t="str">
        <v>-</v>
      </c>
      <c r="D436" t="str">
        <v>-</v>
      </c>
      <c r="E436" t="str">
        <v>-</v>
      </c>
      <c r="F436" t="str">
        <v>-</v>
      </c>
    </row>
    <row r="437">
      <c r="A437">
        <v>13436</v>
      </c>
      <c r="B437" t="str">
        <f>HYPERLINK("https://www.quangninh.gov.vn/donvi/TXQuangYen/Trang/Default.aspx", "UBND Ủy ban nhân dân thị xã Quảng Yên tỉnh Quảng Ninh")</f>
        <v>UBND Ủy ban nhân dân thị xã Quảng Yên tỉnh Quảng Ninh</v>
      </c>
      <c r="C437" t="str">
        <v>https://www.quangninh.gov.vn/donvi/TXQuangYen/Trang/Default.aspx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13437</v>
      </c>
      <c r="B438" t="str">
        <v>Công An thị xã Phú Thọ tỉnh Phú Thọ</v>
      </c>
      <c r="C438" t="str">
        <v>-</v>
      </c>
      <c r="D438" t="str">
        <v>-</v>
      </c>
      <c r="E438" t="str">
        <v>-</v>
      </c>
      <c r="F438" t="str">
        <v>-</v>
      </c>
    </row>
    <row r="439">
      <c r="A439">
        <v>13438</v>
      </c>
      <c r="B439" t="str">
        <f>HYPERLINK("https://thixa.phutho.gov.vn/", "UBND Ủy ban nhân dân thị xã Phú Thọ tỉnh Phú Thọ")</f>
        <v>UBND Ủy ban nhân dân thị xã Phú Thọ tỉnh Phú Thọ</v>
      </c>
      <c r="C439" t="str">
        <v>https://thixa.phutho.gov.vn/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13439</v>
      </c>
      <c r="B440" t="str">
        <v>Công An thị xã Phúc Yên tỉnh Vĩnh Phúc</v>
      </c>
      <c r="C440" t="str">
        <v>-</v>
      </c>
      <c r="D440" t="str">
        <v>-</v>
      </c>
      <c r="E440" t="str">
        <v>-</v>
      </c>
      <c r="F440" t="str">
        <v>-</v>
      </c>
    </row>
    <row r="441">
      <c r="A441">
        <v>13440</v>
      </c>
      <c r="B441" t="str">
        <f>HYPERLINK("https://phucyen.vinhphuc.gov.vn/", "UBND Ủy ban nhân dân thị xã Phúc Yên tỉnh Vĩnh Phúc")</f>
        <v>UBND Ủy ban nhân dân thị xã Phúc Yên tỉnh Vĩnh Phúc</v>
      </c>
      <c r="C441" t="str">
        <v>https://phucyen.vinhphuc.gov.vn/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13441</v>
      </c>
      <c r="B442" t="str">
        <v>Công An thị xã Từ Sơn tỉnh Bắc Ninh</v>
      </c>
      <c r="C442" t="str">
        <v>-</v>
      </c>
      <c r="D442" t="str">
        <v>-</v>
      </c>
      <c r="E442" t="str">
        <v>-</v>
      </c>
      <c r="F442" t="str">
        <v>-</v>
      </c>
    </row>
    <row r="443">
      <c r="A443">
        <v>13442</v>
      </c>
      <c r="B443" t="str">
        <f>HYPERLINK("https://tuson.bacninh.gov.vn/", "UBND Ủy ban nhân dân thị xã Từ Sơn tỉnh Bắc Ninh")</f>
        <v>UBND Ủy ban nhân dân thị xã Từ Sơn tỉnh Bắc Ninh</v>
      </c>
      <c r="C443" t="str">
        <v>https://tuson.bacninh.gov.vn/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13443</v>
      </c>
      <c r="B444" t="str">
        <v>Công An thị xã Chí Linh tỉnh Hải Dương</v>
      </c>
      <c r="C444" t="str">
        <v>-</v>
      </c>
      <c r="D444" t="str">
        <v>-</v>
      </c>
      <c r="E444" t="str">
        <v>-</v>
      </c>
      <c r="F444" t="str">
        <v>-</v>
      </c>
    </row>
    <row r="445">
      <c r="A445">
        <v>13444</v>
      </c>
      <c r="B445" t="str">
        <f>HYPERLINK("https://chilinh.haiduong.gov.vn/", "UBND Ủy ban nhân dân thị xã Chí Linh tỉnh Hải Dương")</f>
        <v>UBND Ủy ban nhân dân thị xã Chí Linh tỉnh Hải Dương</v>
      </c>
      <c r="C445" t="str">
        <v>https://chilinh.haiduong.gov.vn/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13445</v>
      </c>
      <c r="B446" t="str">
        <v>Công An thị xã Bỉm Sơn tỉnh Thanh Hóa</v>
      </c>
      <c r="C446" t="str">
        <v>-</v>
      </c>
      <c r="D446" t="str">
        <v>-</v>
      </c>
      <c r="E446" t="str">
        <v>-</v>
      </c>
      <c r="F446" t="str">
        <v>-</v>
      </c>
    </row>
    <row r="447">
      <c r="A447">
        <v>13446</v>
      </c>
      <c r="B447" t="str">
        <f>HYPERLINK("https://bimson.thanhhoa.gov.vn/", "UBND Ủy ban nhân dân thị xã Bỉm Sơn tỉnh Thanh Hóa")</f>
        <v>UBND Ủy ban nhân dân thị xã Bỉm Sơn tỉnh Thanh Hóa</v>
      </c>
      <c r="C447" t="str">
        <v>https://bimson.thanhhoa.gov.vn/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13447</v>
      </c>
      <c r="B448" t="str">
        <v>Công An thị xã Cửa Lò tỉnh Nghệ An</v>
      </c>
      <c r="C448" t="str">
        <v>-</v>
      </c>
      <c r="D448" t="str">
        <v>-</v>
      </c>
      <c r="E448" t="str">
        <v>-</v>
      </c>
      <c r="F448" t="str">
        <v>-</v>
      </c>
    </row>
    <row r="449">
      <c r="A449">
        <v>13448</v>
      </c>
      <c r="B449" t="str">
        <f>HYPERLINK("https://www.nghean.gov.vn/thi-uy-hdnd-ubnd-thi-xa-cua-lo", "UBND Ủy ban nhân dân thị xã Cửa Lò tỉnh Nghệ An")</f>
        <v>UBND Ủy ban nhân dân thị xã Cửa Lò tỉnh Nghệ An</v>
      </c>
      <c r="C449" t="str">
        <v>https://www.nghean.gov.vn/thi-uy-hdnd-ubnd-thi-xa-cua-lo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13449</v>
      </c>
      <c r="B450" t="str">
        <v>Công An thị xã Thái Hoà tỉnh Nghệ An</v>
      </c>
      <c r="C450" t="str">
        <v>-</v>
      </c>
      <c r="D450" t="str">
        <v>-</v>
      </c>
      <c r="E450" t="str">
        <v>-</v>
      </c>
      <c r="F450" t="str">
        <v>-</v>
      </c>
    </row>
    <row r="451">
      <c r="A451">
        <v>13450</v>
      </c>
      <c r="B451" t="str">
        <f>HYPERLINK("https://thaihoa.nghean.gov.vn/ubnd-thi-xa", "UBND Ủy ban nhân dân thị xã Thái Hoà tỉnh Nghệ An")</f>
        <v>UBND Ủy ban nhân dân thị xã Thái Hoà tỉnh Nghệ An</v>
      </c>
      <c r="C451" t="str">
        <v>https://thaihoa.nghean.gov.vn/ubnd-thi-xa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13451</v>
      </c>
      <c r="B452" t="str">
        <v>Công An thị xã Hoàng Mai tỉnh Nghệ An</v>
      </c>
      <c r="C452" t="str">
        <v>-</v>
      </c>
      <c r="D452" t="str">
        <v>-</v>
      </c>
      <c r="E452" t="str">
        <v>-</v>
      </c>
      <c r="F452" t="str">
        <v>-</v>
      </c>
    </row>
    <row r="453">
      <c r="A453">
        <v>13452</v>
      </c>
      <c r="B453" t="str">
        <f>HYPERLINK("https://hoangmai.nghean.gov.vn/", "UBND Ủy ban nhân dân thị xã Hoàng Mai tỉnh Nghệ An")</f>
        <v>UBND Ủy ban nhân dân thị xã Hoàng Mai tỉnh Nghệ An</v>
      </c>
      <c r="C453" t="str">
        <v>https://hoangmai.nghean.gov.vn/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13453</v>
      </c>
      <c r="B454" t="str">
        <v>Công An thị xã Hồng Lĩnh tỉnh Hà Tĩnh</v>
      </c>
      <c r="C454" t="str">
        <v>-</v>
      </c>
      <c r="D454" t="str">
        <v>-</v>
      </c>
      <c r="E454" t="str">
        <v>-</v>
      </c>
      <c r="F454" t="str">
        <v>-</v>
      </c>
    </row>
    <row r="455">
      <c r="A455">
        <v>13454</v>
      </c>
      <c r="B455" t="str">
        <f>HYPERLINK("https://honglinh.hatinh.gov.vn/", "UBND Ủy ban nhân dân thị xã Hồng Lĩnh tỉnh Hà Tĩnh")</f>
        <v>UBND Ủy ban nhân dân thị xã Hồng Lĩnh tỉnh Hà Tĩnh</v>
      </c>
      <c r="C455" t="str">
        <v>https://honglinh.hatinh.gov.vn/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13455</v>
      </c>
      <c r="B456" t="str">
        <v>Công An thị xã Kỳ Anh tỉnh Hà Tĩnh</v>
      </c>
      <c r="C456" t="str">
        <v>-</v>
      </c>
      <c r="D456" t="str">
        <v>-</v>
      </c>
      <c r="E456" t="str">
        <v>-</v>
      </c>
      <c r="F456" t="str">
        <v>-</v>
      </c>
    </row>
    <row r="457">
      <c r="A457">
        <v>13456</v>
      </c>
      <c r="B457" t="str">
        <f>HYPERLINK("https://kyanh.hatinh.gov.vn/", "UBND Ủy ban nhân dân thị xã Kỳ Anh tỉnh Hà Tĩnh")</f>
        <v>UBND Ủy ban nhân dân thị xã Kỳ Anh tỉnh Hà Tĩnh</v>
      </c>
      <c r="C457" t="str">
        <v>https://kyanh.hatinh.gov.vn/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13457</v>
      </c>
      <c r="B458" t="str">
        <v>Công an thị trấn Sóc Sơn thành phố Hà Nội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13458</v>
      </c>
      <c r="B459" t="str">
        <f>HYPERLINK("https://socson.hanoi.gov.vn/", "UBND Ủy ban nhân dân thị trấn Sóc Sơn thành phố Hà Nội")</f>
        <v>UBND Ủy ban nhân dân thị trấn Sóc Sơn thành phố Hà Nội</v>
      </c>
      <c r="C459" t="str">
        <v>https://socson.hanoi.gov.vn/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13459</v>
      </c>
      <c r="B460" t="str">
        <f>HYPERLINK("https://www.facebook.com/TTCAHDongAnh/?locale=vi_VN", "Công an thị trấn Đông Anh thành phố Hà Nội")</f>
        <v>Công an thị trấn Đông Anh thành phố Hà Nội</v>
      </c>
      <c r="C460" t="str">
        <v>https://www.facebook.com/TTCAHDongAnh/?locale=vi_VN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13460</v>
      </c>
      <c r="B461" t="str">
        <f>HYPERLINK("https://thitran.donganh.hanoi.gov.vn/uy-ban-nhan-dan-thi-tran", "UBND Ủy ban nhân dân thị trấn Đông Anh thành phố Hà Nội")</f>
        <v>UBND Ủy ban nhân dân thị trấn Đông Anh thành phố Hà Nội</v>
      </c>
      <c r="C461" t="str">
        <v>https://thitran.donganh.hanoi.gov.vn/uy-ban-nhan-dan-thi-tran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13461</v>
      </c>
      <c r="B462" t="str">
        <f>HYPERLINK("https://www.facebook.com/p/%E1%BB%A6y-Ban-Nh%C3%A2n-D%C3%A2n-th%E1%BB%8B-tr%E1%BA%A5n-Y%C3%AAn-Vi%C3%AAn-100069742186125/", "Công an thị trấn Yên Viên thành phố Hà Nội")</f>
        <v>Công an thị trấn Yên Viên thành phố Hà Nội</v>
      </c>
      <c r="C462" t="str">
        <v>https://www.facebook.com/p/%E1%BB%A6y-Ban-Nh%C3%A2n-D%C3%A2n-th%E1%BB%8B-tr%E1%BA%A5n-Y%C3%AAn-Vi%C3%AAn-100069742186125/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13462</v>
      </c>
      <c r="B463" t="str">
        <f>HYPERLINK("http://gialam.hanoi.gov.vn/ubnd-cac-xa-thi-tran/-/view_content/391439-thi-tran-yen-vien.html", "UBND Ủy ban nhân dân thị trấn Yên Viên thành phố Hà Nội")</f>
        <v>UBND Ủy ban nhân dân thị trấn Yên Viên thành phố Hà Nội</v>
      </c>
      <c r="C463" t="str">
        <v>http://gialam.hanoi.gov.vn/ubnd-cac-xa-thi-tran/-/view_content/391439-thi-tran-yen-vien.html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13463</v>
      </c>
      <c r="B464" t="str">
        <v>Công an thị trấn Trâu Quỳ thành phố Hà Nội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13464</v>
      </c>
      <c r="B465" t="str">
        <f>HYPERLINK("https://trauquy.gialam.hanoi.gov.vn/bo-may-chinh-quyen", "UBND Ủy ban nhân dân thị trấn Trâu Quỳ thành phố Hà Nội")</f>
        <v>UBND Ủy ban nhân dân thị trấn Trâu Quỳ thành phố Hà Nội</v>
      </c>
      <c r="C465" t="str">
        <v>https://trauquy.gialam.hanoi.gov.vn/bo-may-chinh-quyen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13465</v>
      </c>
      <c r="B466" t="str">
        <f>HYPERLINK("https://www.facebook.com/2866237956972833", "Công an thị trấn Văn Điển thành phố Hà Nội")</f>
        <v>Công an thị trấn Văn Điển thành phố Hà Nội</v>
      </c>
      <c r="C466" t="str">
        <v>https://www.facebook.com/2866237956972833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13466</v>
      </c>
      <c r="B467" t="str">
        <f>HYPERLINK("https://vandien.thanhtri.hanoi.gov.vn/", "UBND Ủy ban nhân dân thị trấn Văn Điển thành phố Hà Nội")</f>
        <v>UBND Ủy ban nhân dân thị trấn Văn Điển thành phố Hà Nội</v>
      </c>
      <c r="C467" t="str">
        <v>https://vandien.thanhtri.hanoi.gov.vn/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13467</v>
      </c>
      <c r="B468" t="str">
        <f>HYPERLINK("https://www.facebook.com/p/Tu%E1%BB%95i-tr%E1%BA%BB-C%C3%B4ng-an-th%E1%BB%8B-x%C3%A3-S%C6%A1n-T%C3%A2y-100040884909606/", "Công an thị trấn Chi Đông thành phố Hà Nội")</f>
        <v>Công an thị trấn Chi Đông thành phố Hà Nội</v>
      </c>
      <c r="C468" t="str">
        <v>https://www.facebook.com/p/Tu%E1%BB%95i-tr%E1%BA%BB-C%C3%B4ng-an-th%E1%BB%8B-x%C3%A3-S%C6%A1n-T%C3%A2y-100040884909606/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13468</v>
      </c>
      <c r="B469" t="str">
        <f>HYPERLINK("https://melinh.hanoi.gov.vn/thi-tran-chi-dong-1732851519.htm", "UBND Ủy ban nhân dân thị trấn Chi Đông thành phố Hà Nội")</f>
        <v>UBND Ủy ban nhân dân thị trấn Chi Đông thành phố Hà Nội</v>
      </c>
      <c r="C469" t="str">
        <v>https://melinh.hanoi.gov.vn/thi-tran-chi-dong-1732851519.htm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13469</v>
      </c>
      <c r="B470" t="str">
        <f>HYPERLINK("https://www.facebook.com/p/UBND-th%E1%BB%8B-tr%E1%BA%A5n-Quang-Minh-100064366135613/", "Công an thị trấn Quang Minh thành phố Hà Nội")</f>
        <v>Công an thị trấn Quang Minh thành phố Hà Nội</v>
      </c>
      <c r="C470" t="str">
        <v>https://www.facebook.com/p/UBND-th%E1%BB%8B-tr%E1%BA%A5n-Quang-Minh-100064366135613/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13470</v>
      </c>
      <c r="B471" t="str">
        <f>HYPERLINK("https://melinh.hanoi.gov.vn/thi-tran-quang-minh.htm", "UBND Ủy ban nhân dân thị trấn Quang Minh thành phố Hà Nội")</f>
        <v>UBND Ủy ban nhân dân thị trấn Quang Minh thành phố Hà Nội</v>
      </c>
      <c r="C471" t="str">
        <v>https://melinh.hanoi.gov.vn/thi-tran-quang-minh.htm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13471</v>
      </c>
      <c r="B472" t="str">
        <f>HYPERLINK("https://www.facebook.com/groups/toi.yeu.thi.tran.tay.dang.huyen.ba.vi/", "Công an thị trấn Tây Đằng thành phố Hà Nội")</f>
        <v>Công an thị trấn Tây Đằng thành phố Hà Nội</v>
      </c>
      <c r="C472" t="str">
        <v>https://www.facebook.com/groups/toi.yeu.thi.tran.tay.dang.huyen.ba.vi/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13472</v>
      </c>
      <c r="B473" t="str">
        <f>HYPERLINK("https://bavi.hanoi.gov.vn/uy-ban-nhan-dan-xa-thi-tran", "UBND Ủy ban nhân dân thị trấn Tây Đằng thành phố Hà Nội")</f>
        <v>UBND Ủy ban nhân dân thị trấn Tây Đằng thành phố Hà Nội</v>
      </c>
      <c r="C473" t="str">
        <v>https://bavi.hanoi.gov.vn/uy-ban-nhan-dan-xa-thi-tran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13473</v>
      </c>
      <c r="B474" t="str">
        <f>HYPERLINK("https://www.facebook.com/p/Tu%E1%BB%95i-tr%E1%BA%BB-C%C3%B4ng-an-huy%E1%BB%87n-Ph%C3%BAc-Th%E1%BB%8D-100066934373551/", "Công an thị trấn Phúc Thọ thành phố Hà Nội")</f>
        <v>Công an thị trấn Phúc Thọ thành phố Hà Nội</v>
      </c>
      <c r="C474" t="str">
        <v>https://www.facebook.com/p/Tu%E1%BB%95i-tr%E1%BA%BB-C%C3%B4ng-an-huy%E1%BB%87n-Ph%C3%BAc-Th%E1%BB%8D-100066934373551/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13474</v>
      </c>
      <c r="B475" t="str">
        <f>HYPERLINK("https://phuctho.hanoi.gov.vn/", "UBND Ủy ban nhân dân thị trấn Phúc Thọ thành phố Hà Nội")</f>
        <v>UBND Ủy ban nhân dân thị trấn Phúc Thọ thành phố Hà Nội</v>
      </c>
      <c r="C475" t="str">
        <v>https://phuctho.hanoi.gov.vn/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13475</v>
      </c>
      <c r="B476" t="str">
        <f>HYPERLINK("https://www.facebook.com/p/Tu%E1%BB%95i-Tr%E1%BA%BB-C%C3%B4ng-An-Huy%E1%BB%87n-Ch%C6%B0%C6%A1ng-M%E1%BB%B9-100028578047777/", "Công an thị trấn Phùng thành phố Hà Nội")</f>
        <v>Công an thị trấn Phùng thành phố Hà Nội</v>
      </c>
      <c r="C476" t="str">
        <v>https://www.facebook.com/p/Tu%E1%BB%95i-Tr%E1%BA%BB-C%C3%B4ng-An-Huy%E1%BB%87n-Ch%C6%B0%C6%A1ng-M%E1%BB%B9-100028578047777/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13476</v>
      </c>
      <c r="B477" t="str">
        <f>HYPERLINK("https://danphuong.hanoi.gov.vn/", "UBND Ủy ban nhân dân thị trấn Phùng thành phố Hà Nội")</f>
        <v>UBND Ủy ban nhân dân thị trấn Phùng thành phố Hà Nội</v>
      </c>
      <c r="C477" t="str">
        <v>https://danphuong.hanoi.gov.vn/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13477</v>
      </c>
      <c r="B478" t="str">
        <f>HYPERLINK("https://www.facebook.com/1755479254662307", "Công an thị trấn Trạm Trôi thành phố Hà Nội")</f>
        <v>Công an thị trấn Trạm Trôi thành phố Hà Nội</v>
      </c>
      <c r="C478" t="str">
        <v>https://www.facebook.com/1755479254662307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13478</v>
      </c>
      <c r="B479" t="str">
        <f>HYPERLINK("http://hoaiduc.hanoi.gov.vn/ubnd-cac-xa-thi-tran", "UBND Ủy ban nhân dân thị trấn Trạm Trôi thành phố Hà Nội")</f>
        <v>UBND Ủy ban nhân dân thị trấn Trạm Trôi thành phố Hà Nội</v>
      </c>
      <c r="C479" t="str">
        <v>http://hoaiduc.hanoi.gov.vn/ubnd-cac-xa-thi-tran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13479</v>
      </c>
      <c r="B480" t="str">
        <f>HYPERLINK("https://www.facebook.com/tuoitreconganhuyenQuocOai/?locale=fy_NL", "Công an thị trấn Quốc Oai thành phố Hà Nội")</f>
        <v>Công an thị trấn Quốc Oai thành phố Hà Nội</v>
      </c>
      <c r="C480" t="str">
        <v>https://www.facebook.com/tuoitreconganhuyenQuocOai/?locale=fy_NL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13480</v>
      </c>
      <c r="B481" t="str">
        <f>HYPERLINK("https://quocoai.hanoi.gov.vn/", "UBND Ủy ban nhân dân thị trấn Quốc Oai thành phố Hà Nội")</f>
        <v>UBND Ủy ban nhân dân thị trấn Quốc Oai thành phố Hà Nội</v>
      </c>
      <c r="C481" t="str">
        <v>https://quocoai.hanoi.gov.vn/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13481</v>
      </c>
      <c r="B482" t="str">
        <v>Công an thị trấn Liên Quan thành phố Hà Nội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13482</v>
      </c>
      <c r="B483" t="str">
        <f>HYPERLINK("https://thachthat.hanoi.gov.vn/gioi-thieu-chung-ubnd", "UBND Ủy ban nhân dân thị trấn Liên Quan thành phố Hà Nội")</f>
        <v>UBND Ủy ban nhân dân thị trấn Liên Quan thành phố Hà Nội</v>
      </c>
      <c r="C483" t="str">
        <v>https://thachthat.hanoi.gov.vn/gioi-thieu-chung-ubnd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13483</v>
      </c>
      <c r="B484" t="str">
        <f>HYPERLINK("https://www.facebook.com/p/Tu%E1%BB%95i-Tr%E1%BA%BB-C%C3%B4ng-An-Huy%E1%BB%87n-Ch%C6%B0%C6%A1ng-M%E1%BB%B9-100028578047777/", "Công an thị trấn Chúc Sơn thành phố Hà Nội")</f>
        <v>Công an thị trấn Chúc Sơn thành phố Hà Nội</v>
      </c>
      <c r="C484" t="str">
        <v>https://www.facebook.com/p/Tu%E1%BB%95i-Tr%E1%BA%BB-C%C3%B4ng-An-Huy%E1%BB%87n-Ch%C6%B0%C6%A1ng-M%E1%BB%B9-100028578047777/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13484</v>
      </c>
      <c r="B485" t="str">
        <f>HYPERLINK("https://chuongmy.hanoi.gov.vn/", "UBND Ủy ban nhân dân thị trấn Chúc Sơn thành phố Hà Nội")</f>
        <v>UBND Ủy ban nhân dân thị trấn Chúc Sơn thành phố Hà Nội</v>
      </c>
      <c r="C485" t="str">
        <v>https://chuongmy.hanoi.gov.vn/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13485</v>
      </c>
      <c r="B486" t="str">
        <v>Công an thị trấn Xuân Mai thành phố Hà Nội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13486</v>
      </c>
      <c r="B487" t="str">
        <f>HYPERLINK("https://xuanmai.chuongmy.hanoi.gov.vn/", "UBND Ủy ban nhân dân thị trấn Xuân Mai thành phố Hà Nội")</f>
        <v>UBND Ủy ban nhân dân thị trấn Xuân Mai thành phố Hà Nội</v>
      </c>
      <c r="C487" t="str">
        <v>https://xuanmai.chuongmy.hanoi.gov.vn/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13487</v>
      </c>
      <c r="B488" t="str">
        <v>Công an thị trấn Kim Bài thành phố Hà Nội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13488</v>
      </c>
      <c r="B489" t="str">
        <f>HYPERLINK("https://kimbai.thanhoai.hanoi.gov.vn/", "UBND Ủy ban nhân dân thị trấn Kim Bài thành phố Hà Nội")</f>
        <v>UBND Ủy ban nhân dân thị trấn Kim Bài thành phố Hà Nội</v>
      </c>
      <c r="C489" t="str">
        <v>https://kimbai.thanhoai.hanoi.gov.vn/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13489</v>
      </c>
      <c r="B490" t="str">
        <v>Công an thị trấn Thường Tín thành phố Hà Nội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13490</v>
      </c>
      <c r="B491" t="str">
        <f>HYPERLINK("http://thuongtin.hanoi.gov.vn/", "UBND Ủy ban nhân dân thị trấn Thường Tín thành phố Hà Nội")</f>
        <v>UBND Ủy ban nhân dân thị trấn Thường Tín thành phố Hà Nội</v>
      </c>
      <c r="C491" t="str">
        <v>http://thuongtin.hanoi.gov.vn/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13491</v>
      </c>
      <c r="B492" t="str">
        <f>HYPERLINK("https://www.facebook.com/vanhoathongtin.phuminh/", "Công an thị trấn Phú Minh thành phố Hà Nội")</f>
        <v>Công an thị trấn Phú Minh thành phố Hà Nội</v>
      </c>
      <c r="C492" t="str">
        <v>https://www.facebook.com/vanhoathongtin.phuminh/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13492</v>
      </c>
      <c r="B493" t="str">
        <f>HYPERLINK("http://phuxuyen.hanoi.gov.vn/ubnd-cac-xa-thi-tran/-/view_content/1638408-thi-tran-phu-mi-1.html", "UBND Ủy ban nhân dân thị trấn Phú Minh thành phố Hà Nội")</f>
        <v>UBND Ủy ban nhân dân thị trấn Phú Minh thành phố Hà Nội</v>
      </c>
      <c r="C493" t="str">
        <v>http://phuxuyen.hanoi.gov.vn/ubnd-cac-xa-thi-tran/-/view_content/1638408-thi-tran-phu-mi-1.html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13493</v>
      </c>
      <c r="B494" t="str">
        <f>HYPERLINK("https://www.facebook.com/p/Tr%C6%B0%E1%BB%9Dng-Ti%E1%BB%83u-h%E1%BB%8Dc-Th%E1%BB%8B-Tr%E1%BA%A5n-Ph%C3%BA-Xuy%C3%AAn-H%C3%A0-N%E1%BB%99i-100059080412612/", "Công an thị trấn Phú Xuyên thành phố Hà Nội")</f>
        <v>Công an thị trấn Phú Xuyên thành phố Hà Nội</v>
      </c>
      <c r="C494" t="str">
        <v>https://www.facebook.com/p/Tr%C6%B0%E1%BB%9Dng-Ti%E1%BB%83u-h%E1%BB%8Dc-Th%E1%BB%8B-Tr%E1%BA%A5n-Ph%C3%BA-Xuy%C3%AAn-H%C3%A0-N%E1%BB%99i-100059080412612/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13494</v>
      </c>
      <c r="B495" t="str">
        <f>HYPERLINK("http://phuxuyen.hanoi.gov.vn/", "UBND Ủy ban nhân dân thị trấn Phú Xuyên thành phố Hà Nội")</f>
        <v>UBND Ủy ban nhân dân thị trấn Phú Xuyên thành phố Hà Nội</v>
      </c>
      <c r="C495" t="str">
        <v>http://phuxuyen.hanoi.gov.vn/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13495</v>
      </c>
      <c r="B496" t="str">
        <v>Công an thị trấn Vân Đình thành phố Hà Nội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13496</v>
      </c>
      <c r="B497" t="str">
        <f>HYPERLINK("https://truongthinh-unghoa.thudo.gov.vn/tin-lien-thong/thi-tran-van-dinh-nhieu-hoat-dong-ky-niem-ngay-thanh-lap-hoi-nong-dan-hoi-lhpn-hoi-lhtn-viet-nam-trong-thang-10-2024-2796241021022027811.htm", "UBND Ủy ban nhân dân thị trấn Vân Đình thành phố Hà Nội")</f>
        <v>UBND Ủy ban nhân dân thị trấn Vân Đình thành phố Hà Nội</v>
      </c>
      <c r="C497" t="str">
        <v>https://truongthinh-unghoa.thudo.gov.vn/tin-lien-thong/thi-tran-van-dinh-nhieu-hoat-dong-ky-niem-ngay-thanh-lap-hoi-nong-dan-hoi-lhpn-hoi-lhtn-viet-nam-trong-thang-10-2024-2796241021022027811.htm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13497</v>
      </c>
      <c r="B498" t="str">
        <f>HYPERLINK("https://www.facebook.com/doanthanhnien.1956/", "Công an thị trấn Đại Nghĩa thành phố Hà Nội")</f>
        <v>Công an thị trấn Đại Nghĩa thành phố Hà Nội</v>
      </c>
      <c r="C498" t="str">
        <v>https://www.facebook.com/doanthanhnien.1956/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13498</v>
      </c>
      <c r="B499" t="str">
        <f>HYPERLINK("https://dainghia.myduc.hanoi.gov.vn/", "UBND Ủy ban nhân dân thị trấn Đại Nghĩa thành phố Hà Nội")</f>
        <v>UBND Ủy ban nhân dân thị trấn Đại Nghĩa thành phố Hà Nội</v>
      </c>
      <c r="C499" t="str">
        <v>https://dainghia.myduc.hanoi.gov.vn/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13499</v>
      </c>
      <c r="B500" t="str">
        <v>Công an thị trấn Phó Bảng tỉnh Hà Giang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13500</v>
      </c>
      <c r="B501" t="str">
        <f>HYPERLINK("https://dongvan.hagiang.gov.vn/chi-tiet-tin-tuc/-/news/44717/ubnd-th%25E1%25BB%258B-tr%25E1%25BA%25A5n-ph%25E1%25BB%2591-b%25E1%25BA%25A3ng.html", "UBND Ủy ban nhân dân thị trấn Phó Bảng tỉnh Hà Giang")</f>
        <v>UBND Ủy ban nhân dân thị trấn Phó Bảng tỉnh Hà Giang</v>
      </c>
      <c r="C501" t="str">
        <v>https://dongvan.hagiang.gov.vn/chi-tiet-tin-tuc/-/news/44717/ubnd-th%25E1%25BB%258B-tr%25E1%25BA%25A5n-ph%25E1%25BB%2591-b%25E1%25BA%25A3ng.html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13501</v>
      </c>
      <c r="B502" t="str">
        <f>HYPERLINK("https://www.facebook.com/p/C%C3%B4ng-an-ph%C6%B0%E1%BB%9Dng-%C4%90%E1%BB%93ng-V%C4%83n-100077179269092/", "Công an thị trấn Đồng Văn tỉnh Hà Giang")</f>
        <v>Công an thị trấn Đồng Văn tỉnh Hà Giang</v>
      </c>
      <c r="C502" t="str">
        <v>https://www.facebook.com/p/C%C3%B4ng-an-ph%C6%B0%E1%BB%9Dng-%C4%90%E1%BB%93ng-V%C4%83n-100077179269092/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13502</v>
      </c>
      <c r="B503" t="str">
        <f>HYPERLINK("https://dongvan.hagiang.gov.vn/", "UBND Ủy ban nhân dân thị trấn Đồng Văn tỉnh Hà Giang")</f>
        <v>UBND Ủy ban nhân dân thị trấn Đồng Văn tỉnh Hà Giang</v>
      </c>
      <c r="C503" t="str">
        <v>https://dongvan.hagiang.gov.vn/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13503</v>
      </c>
      <c r="B504" t="str">
        <f>HYPERLINK("https://www.facebook.com/groups/347765592437135/", "Công an thị trấn Mèo Vạc tỉnh Hà Giang")</f>
        <v>Công an thị trấn Mèo Vạc tỉnh Hà Giang</v>
      </c>
      <c r="C504" t="str">
        <v>https://www.facebook.com/groups/347765592437135/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13504</v>
      </c>
      <c r="B505" t="str">
        <f>HYPERLINK("https://meovac.hagiang.gov.vn/vi/trang-chu", "UBND Ủy ban nhân dân thị trấn Mèo Vạc tỉnh Hà Giang")</f>
        <v>UBND Ủy ban nhân dân thị trấn Mèo Vạc tỉnh Hà Giang</v>
      </c>
      <c r="C505" t="str">
        <v>https://meovac.hagiang.gov.vn/vi/trang-chu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13505</v>
      </c>
      <c r="B506" t="str">
        <v>Công an thị trấn Yên Minh tỉnh Hà Giang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13506</v>
      </c>
      <c r="B507" t="str">
        <f>HYPERLINK("https://yenminh.hagiang.gov.vn/", "UBND Ủy ban nhân dân thị trấn Yên Minh tỉnh Hà Giang")</f>
        <v>UBND Ủy ban nhân dân thị trấn Yên Minh tỉnh Hà Giang</v>
      </c>
      <c r="C507" t="str">
        <v>https://yenminh.hagiang.gov.vn/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13507</v>
      </c>
      <c r="B508" t="str">
        <f>HYPERLINK("https://www.facebook.com/tuoitreconganhagiang/?locale=te_IN", "Công an thị trấn Tam Sơn tỉnh Hà Giang")</f>
        <v>Công an thị trấn Tam Sơn tỉnh Hà Giang</v>
      </c>
      <c r="C508" t="str">
        <v>https://www.facebook.com/tuoitreconganhagiang/?locale=te_IN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13508</v>
      </c>
      <c r="B509" t="str">
        <f>HYPERLINK("https://tttamson.hagiang.gov.vn/vi", "UBND Ủy ban nhân dân thị trấn Tam Sơn tỉnh Hà Giang")</f>
        <v>UBND Ủy ban nhân dân thị trấn Tam Sơn tỉnh Hà Giang</v>
      </c>
      <c r="C509" t="str">
        <v>https://tttamson.hagiang.gov.vn/vi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13509</v>
      </c>
      <c r="B510" t="str">
        <v>Công an thị trấn Vị Xuyên tỉnh Hà Giang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13510</v>
      </c>
      <c r="B511" t="str">
        <f>HYPERLINK("https://vixuyen.hagiang.gov.vn/", "UBND Ủy ban nhân dân thị trấn Vị Xuyên tỉnh Hà Giang")</f>
        <v>UBND Ủy ban nhân dân thị trấn Vị Xuyên tỉnh Hà Giang</v>
      </c>
      <c r="C511" t="str">
        <v>https://vixuyen.hagiang.gov.vn/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13511</v>
      </c>
      <c r="B512" t="str">
        <f>HYPERLINK("https://www.facebook.com/UBND.TtntVL/", "Công an thị trấn Nông Trường Việt Lâm tỉnh Hà Giang")</f>
        <v>Công an thị trấn Nông Trường Việt Lâm tỉnh Hà Giang</v>
      </c>
      <c r="C512" t="str">
        <v>https://www.facebook.com/UBND.TtntVL/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13512</v>
      </c>
      <c r="B513" t="str">
        <f>HYPERLINK("https://ttvietlam.hagiang.gov.vn/vi/chi-tiet-tin-tuc/-/news/1325954/le-cong-bo-thi-tran-nong-truong-viet-lam-la-do-thi-loai-v.html", "UBND Ủy ban nhân dân thị trấn Nông Trường Việt Lâm tỉnh Hà Giang")</f>
        <v>UBND Ủy ban nhân dân thị trấn Nông Trường Việt Lâm tỉnh Hà Giang</v>
      </c>
      <c r="C513" t="str">
        <v>https://ttvietlam.hagiang.gov.vn/vi/chi-tiet-tin-tuc/-/news/1325954/le-cong-bo-thi-tran-nong-truong-viet-lam-la-do-thi-loai-v.html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13513</v>
      </c>
      <c r="B514" t="str">
        <f>HYPERLINK("https://www.facebook.com/p/Tu%E1%BB%95i-tr%E1%BA%BB-C%C3%B4ng-an-Th%C3%A0nh-ph%E1%BB%91-V%C4%A9nh-Y%C3%AAn-100066497717181/?locale=nl_BE", "Công an thị trấn Yên Phú tỉnh Hà Giang")</f>
        <v>Công an thị trấn Yên Phú tỉnh Hà Giang</v>
      </c>
      <c r="C514" t="str">
        <v>https://www.facebook.com/p/Tu%E1%BB%95i-tr%E1%BA%BB-C%C3%B4ng-an-Th%C3%A0nh-ph%E1%BB%91-V%C4%A9nh-Y%C3%AAn-100066497717181/?locale=nl_BE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13514</v>
      </c>
      <c r="B515" t="str">
        <f>HYPERLINK("https://bacme.hagiang.gov.vn/chi-tiet-tin-tuc/-/news/44693/th%E1%BB%8B-tr%E1%BA%A5n-y%C3%AAn-ph%C3%BA-huy%E1%BB%87n-b%E1%BA%AFc-m%C3%AA-10-n%C4%83m-x%C3%A2y-d%E1%BB%B1ng-v%C3%A0-ph%C3%A1t-tri%E1%BB%83n.html", "UBND Ủy ban nhân dân thị trấn Yên Phú tỉnh Hà Giang")</f>
        <v>UBND Ủy ban nhân dân thị trấn Yên Phú tỉnh Hà Giang</v>
      </c>
      <c r="C515" t="str">
        <v>https://bacme.hagiang.gov.vn/chi-tiet-tin-tuc/-/news/44693/th%E1%BB%8B-tr%E1%BA%A5n-y%C3%AAn-ph%C3%BA-huy%E1%BB%87n-b%E1%BA%AFc-m%C3%AA-10-n%C4%83m-x%C3%A2y-d%E1%BB%B1ng-v%C3%A0-ph%C3%A1t-tri%E1%BB%83n.html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13515</v>
      </c>
      <c r="B516" t="str">
        <f>HYPERLINK("https://www.facebook.com/p/Tu%E1%BB%95i-tr%E1%BA%BB-C%C3%B4ng-an-Th%C3%A0nh-ph%E1%BB%91-V%C4%A9nh-Y%C3%AAn-100066497717181/?locale=nl_BE", "Công an thị trấn Vinh Quang tỉnh Hà Giang")</f>
        <v>Công an thị trấn Vinh Quang tỉnh Hà Giang</v>
      </c>
      <c r="C516" t="str">
        <v>https://www.facebook.com/p/Tu%E1%BB%95i-tr%E1%BA%BB-C%C3%B4ng-an-Th%C3%A0nh-ph%E1%BB%91-V%C4%A9nh-Y%C3%AAn-100066497717181/?locale=nl_BE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13516</v>
      </c>
      <c r="B517" t="str">
        <f>HYPERLINK("https://ttvinhquang.hagiang.gov.vn/trang-chu", "UBND Ủy ban nhân dân thị trấn Vinh Quang tỉnh Hà Giang")</f>
        <v>UBND Ủy ban nhân dân thị trấn Vinh Quang tỉnh Hà Giang</v>
      </c>
      <c r="C517" t="str">
        <v>https://ttvinhquang.hagiang.gov.vn/trang-chu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13517</v>
      </c>
      <c r="B518" t="str">
        <v>Công an thị trấn Cốc Pài tỉnh Hà Giang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13518</v>
      </c>
      <c r="B519" t="str">
        <f>HYPERLINK("https://antv.gov.vn/phap-luat-3/khoi-to-chu-tich-uy-ban-nhan-dan-thi-tran-coc-pai-ha-giang-AFD140577.html", "UBND Ủy ban nhân dân thị trấn Cốc Pài tỉnh Hà Giang")</f>
        <v>UBND Ủy ban nhân dân thị trấn Cốc Pài tỉnh Hà Giang</v>
      </c>
      <c r="C519" t="str">
        <v>https://antv.gov.vn/phap-luat-3/khoi-to-chu-tich-uy-ban-nhan-dan-thi-tran-coc-pai-ha-giang-AFD140577.html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13519</v>
      </c>
      <c r="B520" t="str">
        <f>HYPERLINK("https://www.facebook.com/congantinhhagiang/", "Công an thị trấn Việt Quang tỉnh Hà Giang")</f>
        <v>Công an thị trấn Việt Quang tỉnh Hà Giang</v>
      </c>
      <c r="C520" t="str">
        <v>https://www.facebook.com/congantinhhagiang/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13520</v>
      </c>
      <c r="B521" t="str">
        <f>HYPERLINK("https://ttvietquang.hagiang.gov.vn/trang-chu", "UBND Ủy ban nhân dân thị trấn Việt Quang tỉnh Hà Giang")</f>
        <v>UBND Ủy ban nhân dân thị trấn Việt Quang tỉnh Hà Giang</v>
      </c>
      <c r="C521" t="str">
        <v>https://ttvietquang.hagiang.gov.vn/trang-chu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13521</v>
      </c>
      <c r="B522" t="str">
        <f>HYPERLINK("https://www.facebook.com/p/Tu%E1%BB%95i-tr%E1%BA%BB-C%C3%B4ng-an-Th%C3%A0nh-ph%E1%BB%91-V%C4%A9nh-Y%C3%AAn-100066497717181/?locale=nl_BE", "Công an thị trấn Vĩnh Tuy tỉnh Hà Giang")</f>
        <v>Công an thị trấn Vĩnh Tuy tỉnh Hà Giang</v>
      </c>
      <c r="C522" t="str">
        <v>https://www.facebook.com/p/Tu%E1%BB%95i-tr%E1%BA%BB-C%C3%B4ng-an-Th%C3%A0nh-ph%E1%BB%91-V%C4%A9nh-Y%C3%AAn-100066497717181/?locale=nl_BE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13522</v>
      </c>
      <c r="B523" t="str">
        <f>HYPERLINK("https://ttvinhtuy.hagiang.gov.vn/", "UBND Ủy ban nhân dân thị trấn Vĩnh Tuy tỉnh Hà Giang")</f>
        <v>UBND Ủy ban nhân dân thị trấn Vĩnh Tuy tỉnh Hà Giang</v>
      </c>
      <c r="C523" t="str">
        <v>https://ttvinhtuy.hagiang.gov.vn/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13523</v>
      </c>
      <c r="B524" t="str">
        <f>HYPERLINK("https://www.facebook.com/p/C%C3%B4ng-an-th%E1%BB%8B-tr%E1%BA%A5n-Y%C3%AAn-B%C3%ACnh-100066717932065/", "Công an thị trấn Yên Bình tỉnh Hà Giang")</f>
        <v>Công an thị trấn Yên Bình tỉnh Hà Giang</v>
      </c>
      <c r="C524" t="str">
        <v>https://www.facebook.com/p/C%C3%B4ng-an-th%E1%BB%8B-tr%E1%BA%A5n-Y%C3%AAn-B%C3%ACnh-100066717932065/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13524</v>
      </c>
      <c r="B525" t="str">
        <f>HYPERLINK("https://yenbinh.yenbai.gov.vn/Articles/one/Thong-tin-thi-tran-Yen-Binh", "UBND Ủy ban nhân dân thị trấn Yên Bình tỉnh Hà Giang")</f>
        <v>UBND Ủy ban nhân dân thị trấn Yên Bình tỉnh Hà Giang</v>
      </c>
      <c r="C525" t="str">
        <v>https://yenbinh.yenbai.gov.vn/Articles/one/Thong-tin-thi-tran-Yen-Binh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13525</v>
      </c>
      <c r="B526" t="str">
        <v>Công an thị trấn Pác Miầu tỉnh Cao Bằng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13526</v>
      </c>
      <c r="B527" t="str">
        <f>HYPERLINK("http://pacmiau.baolam.caobang.gov.vn/uy-ban-nhan-dan", "UBND Ủy ban nhân dân thị trấn Pác Miầu tỉnh Cao Bằng")</f>
        <v>UBND Ủy ban nhân dân thị trấn Pác Miầu tỉnh Cao Bằng</v>
      </c>
      <c r="C527" t="str">
        <v>http://pacmiau.baolam.caobang.gov.vn/uy-ban-nhan-dan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13527</v>
      </c>
      <c r="B528" t="str">
        <f>HYPERLINK("https://www.facebook.com/p/C%C3%B4ng-an-huy%E1%BB%87n-B%E1%BA%A3o-L%E1%BA%A1c-100070790086759/", "Công an thị trấn Bảo Lạc tỉnh Cao Bằng")</f>
        <v>Công an thị trấn Bảo Lạc tỉnh Cao Bằng</v>
      </c>
      <c r="C528" t="str">
        <v>https://www.facebook.com/p/C%C3%B4ng-an-huy%E1%BB%87n-B%E1%BA%A3o-L%E1%BA%A1c-100070790086759/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13528</v>
      </c>
      <c r="B529" t="str">
        <f>HYPERLINK("https://baolac.caobang.gov.vn/", "UBND Ủy ban nhân dân thị trấn Bảo Lạc tỉnh Cao Bằng")</f>
        <v>UBND Ủy ban nhân dân thị trấn Bảo Lạc tỉnh Cao Bằng</v>
      </c>
      <c r="C529" t="str">
        <v>https://baolac.caobang.gov.vn/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13529</v>
      </c>
      <c r="B530" t="str">
        <f>HYPERLINK("https://www.facebook.com/conganBaTri/", "Công an thị trấn Thông Nông tỉnh Cao Bằng")</f>
        <v>Công an thị trấn Thông Nông tỉnh Cao Bằng</v>
      </c>
      <c r="C530" t="str">
        <v>https://www.facebook.com/conganBaTri/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13530</v>
      </c>
      <c r="B531" t="str">
        <f>HYPERLINK("https://thongnong.haquang.caobang.gov.vn/", "UBND Ủy ban nhân dân thị trấn Thông Nông tỉnh Cao Bằng")</f>
        <v>UBND Ủy ban nhân dân thị trấn Thông Nông tỉnh Cao Bằng</v>
      </c>
      <c r="C531" t="str">
        <v>https://thongnong.haquang.caobang.gov.vn/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13531</v>
      </c>
      <c r="B532" t="str">
        <v>Công an thị trấn Xuân Hòa tỉnh Cao Bằng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13532</v>
      </c>
      <c r="B533" t="str">
        <f>HYPERLINK("http://xuanhoa.haquang.caobang.gov.vn/", "UBND Ủy ban nhân dân thị trấn Xuân Hòa tỉnh Cao Bằng")</f>
        <v>UBND Ủy ban nhân dân thị trấn Xuân Hòa tỉnh Cao Bằng</v>
      </c>
      <c r="C533" t="str">
        <v>http://xuanhoa.haquang.caobang.gov.vn/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13533</v>
      </c>
      <c r="B534" t="str">
        <v>Công an thị trấn Hùng Quốc tỉnh Cao Bằng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13534</v>
      </c>
      <c r="B535" t="str">
        <f>HYPERLINK("https://trungkhanh.caobang.gov.vn/thi-tran-tra-linh/thi-tran-tra-linh-622203", "UBND Ủy ban nhân dân thị trấn Hùng Quốc tỉnh Cao Bằng")</f>
        <v>UBND Ủy ban nhân dân thị trấn Hùng Quốc tỉnh Cao Bằng</v>
      </c>
      <c r="C535" t="str">
        <v>https://trungkhanh.caobang.gov.vn/thi-tran-tra-linh/thi-tran-tra-linh-622203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13535</v>
      </c>
      <c r="B536" t="str">
        <f>HYPERLINK("https://www.facebook.com/p/C%C3%B4ng-an-huy%E1%BB%87n-Tr%C3%B9ng-Kh%C3%A1nh-Cao-B%E1%BA%B1ng-100067421203974/", "Công an thị trấn Trùng Khánh tỉnh Cao Bằng")</f>
        <v>Công an thị trấn Trùng Khánh tỉnh Cao Bằng</v>
      </c>
      <c r="C536" t="str">
        <v>https://www.facebook.com/p/C%C3%B4ng-an-huy%E1%BB%87n-Tr%C3%B9ng-Kh%C3%A1nh-Cao-B%E1%BA%B1ng-100067421203974/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13536</v>
      </c>
      <c r="B537" t="str">
        <f>HYPERLINK("https://trungkhanh.caobang.gov.vn/", "UBND Ủy ban nhân dân thị trấn Trùng Khánh tỉnh Cao Bằng")</f>
        <v>UBND Ủy ban nhân dân thị trấn Trùng Khánh tỉnh Cao Bằng</v>
      </c>
      <c r="C537" t="str">
        <v>https://trungkhanh.caobang.gov.vn/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13537</v>
      </c>
      <c r="B538" t="str">
        <f>HYPERLINK("https://www.facebook.com/p/C%C3%B4ng-an-th%E1%BB%8B-tr%E1%BA%A5n-Thanh-Nh%E1%BA%ADt-100064602802538/", "Công an thị trấn Thanh Nhật tỉnh Cao Bằng")</f>
        <v>Công an thị trấn Thanh Nhật tỉnh Cao Bằng</v>
      </c>
      <c r="C538" t="str">
        <v>https://www.facebook.com/p/C%C3%B4ng-an-th%E1%BB%8B-tr%E1%BA%A5n-Thanh-Nh%E1%BA%ADt-100064602802538/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13538</v>
      </c>
      <c r="B539" t="str">
        <f>HYPERLINK("https://thanhnhat.halang.caobang.gov.vn/", "UBND Ủy ban nhân dân thị trấn Thanh Nhật tỉnh Cao Bằng")</f>
        <v>UBND Ủy ban nhân dân thị trấn Thanh Nhật tỉnh Cao Bằng</v>
      </c>
      <c r="C539" t="str">
        <v>https://thanhnhat.halang.caobang.gov.vn/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13539</v>
      </c>
      <c r="B540" t="str">
        <f>HYPERLINK("https://www.facebook.com/p/C%C3%B4ng-an-Huy%E1%BB%87n-Qu%E1%BA%A3ng-Ho%C3%A0-100066298073486/", "Công an thị trấn Quảng Uyên tỉnh Cao Bằng")</f>
        <v>Công an thị trấn Quảng Uyên tỉnh Cao Bằng</v>
      </c>
      <c r="C540" t="str">
        <v>https://www.facebook.com/p/C%C3%B4ng-an-Huy%E1%BB%87n-Qu%E1%BA%A3ng-Ho%C3%A0-100066298073486/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13540</v>
      </c>
      <c r="B541" t="str">
        <f>HYPERLINK("https://quanguyen.quanghoa.caobang.gov.vn/", "UBND Ủy ban nhân dân thị trấn Quảng Uyên tỉnh Cao Bằng")</f>
        <v>UBND Ủy ban nhân dân thị trấn Quảng Uyên tỉnh Cao Bằng</v>
      </c>
      <c r="C541" t="str">
        <v>https://quanguyen.quanghoa.caobang.gov.vn/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13541</v>
      </c>
      <c r="B542" t="str">
        <f>HYPERLINK("https://www.facebook.com/p/C%C3%B4ng-an-th%E1%BB%8B-tr%E1%BA%A5n-T%C3%A0-L%C3%B9ng-100067627942996/", "Công an thị trấn Tà Lùng tỉnh Cao Bằng")</f>
        <v>Công an thị trấn Tà Lùng tỉnh Cao Bằng</v>
      </c>
      <c r="C542" t="str">
        <v>https://www.facebook.com/p/C%C3%B4ng-an-th%E1%BB%8B-tr%E1%BA%A5n-T%C3%A0-L%C3%B9ng-100067627942996/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13542</v>
      </c>
      <c r="B543" t="str">
        <f>HYPERLINK("https://talung.quanghoa.caobang.gov.vn/", "UBND Ủy ban nhân dân thị trấn Tà Lùng tỉnh Cao Bằng")</f>
        <v>UBND Ủy ban nhân dân thị trấn Tà Lùng tỉnh Cao Bằng</v>
      </c>
      <c r="C543" t="str">
        <v>https://talung.quanghoa.caobang.gov.vn/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13543</v>
      </c>
      <c r="B544" t="str">
        <v>Công an thị trấn Hoà Thuận tỉnh Cao Bằng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13544</v>
      </c>
      <c r="B545" t="str">
        <f>HYPERLINK("http://tthoathuan.quanghoa.caobang.gov.vn/Default.aspx?sname=tthoathuan&amp;sid=1521&amp;pageid=45609", "UBND Ủy ban nhân dân thị trấn Hoà Thuận tỉnh Cao Bằng")</f>
        <v>UBND Ủy ban nhân dân thị trấn Hoà Thuận tỉnh Cao Bằng</v>
      </c>
      <c r="C545" t="str">
        <v>http://tthoathuan.quanghoa.caobang.gov.vn/Default.aspx?sname=tthoathuan&amp;sid=1521&amp;pageid=45609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13545</v>
      </c>
      <c r="B546" t="str">
        <f>HYPERLINK("https://www.facebook.com/p/C%C3%B4ng-an-th%E1%BB%8B-tr%E1%BA%A5n-N%C6%B0%E1%BB%9Bc-Hai-100070540420107/", "Công an thị trấn Nước Hai tỉnh Cao Bằng")</f>
        <v>Công an thị trấn Nước Hai tỉnh Cao Bằng</v>
      </c>
      <c r="C546" t="str">
        <v>https://www.facebook.com/p/C%C3%B4ng-an-th%E1%BB%8B-tr%E1%BA%A5n-N%C6%B0%E1%BB%9Bc-Hai-100070540420107/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13546</v>
      </c>
      <c r="B547" t="str">
        <f>HYPERLINK("http://nuochai.hoaan.caobang.gov.vn/", "UBND Ủy ban nhân dân thị trấn Nước Hai tỉnh Cao Bằng")</f>
        <v>UBND Ủy ban nhân dân thị trấn Nước Hai tỉnh Cao Bằng</v>
      </c>
      <c r="C547" t="str">
        <v>http://nuochai.hoaan.caobang.gov.vn/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13547</v>
      </c>
      <c r="B548" t="str">
        <f>HYPERLINK("https://www.facebook.com/p/C%C3%B4ng-an-huy%E1%BB%87n-Nguy%C3%AAn-B%C3%ACnh-Cao-B%E1%BA%B1ng-100082142734672/", "Công an thị trấn Nguyên Bình tỉnh Cao Bằng")</f>
        <v>Công an thị trấn Nguyên Bình tỉnh Cao Bằng</v>
      </c>
      <c r="C548" t="str">
        <v>https://www.facebook.com/p/C%C3%B4ng-an-huy%E1%BB%87n-Nguy%C3%AAn-B%C3%ACnh-Cao-B%E1%BA%B1ng-100082142734672/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13548</v>
      </c>
      <c r="B549" t="str">
        <f>HYPERLINK("https://nguyenbinh.caobang.gov.vn/", "UBND Ủy ban nhân dân thị trấn Nguyên Bình tỉnh Cao Bằng")</f>
        <v>UBND Ủy ban nhân dân thị trấn Nguyên Bình tỉnh Cao Bằng</v>
      </c>
      <c r="C549" t="str">
        <v>https://nguyenbinh.caobang.gov.vn/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13549</v>
      </c>
      <c r="B550" t="str">
        <f>HYPERLINK("https://www.facebook.com/p/C%C3%B4ng-an-th%E1%BB%8B-tr%E1%BA%A5n-T%C4%A9nh-T%C3%BAc-huy%E1%BB%87n-Nguy%C3%AAn-B%C3%ACnh-100075817578133/", "Công an thị trấn Tĩnh Túc tỉnh Cao Bằng")</f>
        <v>Công an thị trấn Tĩnh Túc tỉnh Cao Bằng</v>
      </c>
      <c r="C550" t="str">
        <v>https://www.facebook.com/p/C%C3%B4ng-an-th%E1%BB%8B-tr%E1%BA%A5n-T%C4%A9nh-T%C3%BAc-huy%E1%BB%87n-Nguy%C3%AAn-B%C3%ACnh-100075817578133/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13550</v>
      </c>
      <c r="B551" t="str">
        <f>HYPERLINK("https://nguyenbinh.caobang.gov.vn/thi-tran-tinh-tuc", "UBND Ủy ban nhân dân thị trấn Tĩnh Túc tỉnh Cao Bằng")</f>
        <v>UBND Ủy ban nhân dân thị trấn Tĩnh Túc tỉnh Cao Bằng</v>
      </c>
      <c r="C551" t="str">
        <v>https://nguyenbinh.caobang.gov.vn/thi-tran-tinh-tuc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13551</v>
      </c>
      <c r="B552" t="str">
        <f>HYPERLINK("https://www.facebook.com/p/C%C3%B4ng-an-Th%E1%BB%8B-Tr%E1%BA%A5n-%C4%90%C3%B4ng-Kh%C3%AA-100079492961310/", "Công an thị trấn Đông Khê tỉnh Cao Bằng")</f>
        <v>Công an thị trấn Đông Khê tỉnh Cao Bằng</v>
      </c>
      <c r="C552" t="str">
        <v>https://www.facebook.com/p/C%C3%B4ng-an-Th%E1%BB%8B-Tr%E1%BA%A5n-%C4%90%C3%B4ng-Kh%C3%AA-100079492961310/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13552</v>
      </c>
      <c r="B553" t="str">
        <f>HYPERLINK("http://dongkhe.thachan.caobang.gov.vn/", "UBND Ủy ban nhân dân thị trấn Đông Khê tỉnh Cao Bằng")</f>
        <v>UBND Ủy ban nhân dân thị trấn Đông Khê tỉnh Cao Bằng</v>
      </c>
      <c r="C553" t="str">
        <v>http://dongkhe.thachan.caobang.gov.vn/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13553</v>
      </c>
      <c r="B554" t="str">
        <f>HYPERLINK("https://www.facebook.com/p/C%C3%B4ng-an-th%E1%BB%8B-tr%E1%BA%A5n-Ch%E1%BB%A3-R%C3%A3-huy%E1%BB%87n-Ba-B%E1%BB%83-t%E1%BB%89nh-B%E1%BA%AFc-K%E1%BA%A1n-100036848301687/", "Công an thị trấn Chợ Rã tỉnh Bắc Kạn")</f>
        <v>Công an thị trấn Chợ Rã tỉnh Bắc Kạn</v>
      </c>
      <c r="C554" t="str">
        <v>https://www.facebook.com/p/C%C3%B4ng-an-th%E1%BB%8B-tr%E1%BA%A5n-Ch%E1%BB%A3-R%C3%A3-huy%E1%BB%87n-Ba-B%E1%BB%83-t%E1%BB%89nh-B%E1%BA%AFc-K%E1%BA%A1n-100036848301687/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13554</v>
      </c>
      <c r="B555" t="str">
        <f>HYPERLINK("https://hanhchinhcong.backan.gov.vn/portaldvc/Pages/2022-11-22/Ket-qua-kiem-tra-De-an-06-cua-Van-phong-UBND-tinh-by99s7o79u37.aspx", "UBND Ủy ban nhân dân thị trấn Chợ Rã tỉnh Bắc Kạn")</f>
        <v>UBND Ủy ban nhân dân thị trấn Chợ Rã tỉnh Bắc Kạn</v>
      </c>
      <c r="C555" t="str">
        <v>https://hanhchinhcong.backan.gov.vn/portaldvc/Pages/2022-11-22/Ket-qua-kiem-tra-De-an-06-cua-Van-phong-UBND-tinh-by99s7o79u37.aspx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13555</v>
      </c>
      <c r="B556" t="str">
        <f>HYPERLINK("https://www.facebook.com/cattnaphac/", "Công an thị trấn Nà Phặc tỉnh Bắc Kạn")</f>
        <v>Công an thị trấn Nà Phặc tỉnh Bắc Kạn</v>
      </c>
      <c r="C556" t="str">
        <v>https://www.facebook.com/cattnaphac/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13556</v>
      </c>
      <c r="B557" t="str">
        <f>HYPERLINK("https://nganson.backan.gov.vn/index.php?com=gioithieu&amp;id=39", "UBND Ủy ban nhân dân thị trấn Nà Phặc tỉnh Bắc Kạn")</f>
        <v>UBND Ủy ban nhân dân thị trấn Nà Phặc tỉnh Bắc Kạn</v>
      </c>
      <c r="C557" t="str">
        <v>https://nganson.backan.gov.vn/index.php?com=gioithieu&amp;id=39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13557</v>
      </c>
      <c r="B558" t="str">
        <f>HYPERLINK("https://www.facebook.com/people/Tu%E1%BB%95i-tr%E1%BA%BB-th%E1%BB%8B-tr%E1%BA%A5n-Ph%E1%BB%A7-Th%C3%B4ng/100076584896479/", "Công an thị trấn Phủ Thông tỉnh Bắc Kạn")</f>
        <v>Công an thị trấn Phủ Thông tỉnh Bắc Kạn</v>
      </c>
      <c r="C558" t="str">
        <v>https://www.facebook.com/people/Tu%E1%BB%95i-tr%E1%BA%BB-th%E1%BB%8B-tr%E1%BA%A5n-Ph%E1%BB%A7-Th%C3%B4ng/100076584896479/</v>
      </c>
      <c r="D558" t="str">
        <v>0359001729</v>
      </c>
      <c r="E558" t="str">
        <v>-</v>
      </c>
      <c r="F558" t="str">
        <f>HYPERLINK("mailto:nongthiluu@gmail.com", "nongthiluu@gmail.com")</f>
        <v>nongthiluu@gmail.com</v>
      </c>
      <c r="G558" t="str">
        <v>Phố Ngã Ba, thị trấn Phủ Thông, huyện Bạch Thông, tỉnh Bắc Kạn, Bac Kan, Vietnam</v>
      </c>
    </row>
    <row r="559">
      <c r="A559">
        <v>13558</v>
      </c>
      <c r="B559" t="str">
        <f>HYPERLINK("https://phuthong.bachthong.gov.vn/", "UBND Ủy ban nhân dân thị trấn Phủ Thông tỉnh Bắc Kạn")</f>
        <v>UBND Ủy ban nhân dân thị trấn Phủ Thông tỉnh Bắc Kạn</v>
      </c>
      <c r="C559" t="str">
        <v>https://phuthong.bachthong.gov.vn/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13559</v>
      </c>
      <c r="B560" t="str">
        <f>HYPERLINK("https://www.facebook.com/atkchodon/?locale=am_ET", "Công an thị trấn Bằng Lũng tỉnh Bắc Kạn")</f>
        <v>Công an thị trấn Bằng Lũng tỉnh Bắc Kạn</v>
      </c>
      <c r="C560" t="str">
        <v>https://www.facebook.com/atkchodon/?locale=am_ET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13560</v>
      </c>
      <c r="B561" t="str">
        <f>HYPERLINK("https://banglung.chodon.backan.gov.vn/", "UBND Ủy ban nhân dân thị trấn Bằng Lũng tỉnh Bắc Kạn")</f>
        <v>UBND Ủy ban nhân dân thị trấn Bằng Lũng tỉnh Bắc Kạn</v>
      </c>
      <c r="C561" t="str">
        <v>https://banglung.chodon.backan.gov.vn/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13561</v>
      </c>
      <c r="B562" t="str">
        <f>HYPERLINK("https://www.facebook.com/p/C%C3%B4ng-an-huy%E1%BB%87n-Ch%E1%BB%A3-M%E1%BB%9Bi-B%E1%BA%AFc-K%E1%BA%A1n-100077989742808/", "Công an thị trấn Chợ Mới tỉnh Bắc Kạn")</f>
        <v>Công an thị trấn Chợ Mới tỉnh Bắc Kạn</v>
      </c>
      <c r="C562" t="str">
        <v>https://www.facebook.com/p/C%C3%B4ng-an-huy%E1%BB%87n-Ch%E1%BB%A3-M%E1%BB%9Bi-B%E1%BA%AFc-K%E1%BA%A1n-100077989742808/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13562</v>
      </c>
      <c r="B563" t="str">
        <f>HYPERLINK("https://chomoi.gov.vn/", "UBND Ủy ban nhân dân thị trấn Chợ Mới tỉnh Bắc Kạn")</f>
        <v>UBND Ủy ban nhân dân thị trấn Chợ Mới tỉnh Bắc Kạn</v>
      </c>
      <c r="C563" t="str">
        <v>https://chomoi.gov.vn/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13563</v>
      </c>
      <c r="B564" t="str">
        <f>HYPERLINK("https://www.facebook.com/p/C%C3%B4ng-an-th%E1%BB%8B-tr%E1%BA%A5n-Y%E1%BA%BFn-L%E1%BA%A1c-100083379427001/", "Công an thị trấn Yến Lạc tỉnh Bắc Kạn")</f>
        <v>Công an thị trấn Yến Lạc tỉnh Bắc Kạn</v>
      </c>
      <c r="C564" t="str">
        <v>https://www.facebook.com/p/C%C3%B4ng-an-th%E1%BB%8B-tr%E1%BA%A5n-Y%E1%BA%BFn-L%E1%BA%A1c-100083379427001/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13564</v>
      </c>
      <c r="B565" t="str">
        <f>HYPERLINK("https://nari.backan.gov.vn/", "UBND Ủy ban nhân dân thị trấn Yến Lạc tỉnh Bắc Kạn")</f>
        <v>UBND Ủy ban nhân dân thị trấn Yến Lạc tỉnh Bắc Kạn</v>
      </c>
      <c r="C565" t="str">
        <v>https://nari.backan.gov.vn/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13565</v>
      </c>
      <c r="B566" t="str">
        <f>HYPERLINK("https://www.facebook.com/CAHNAHANG/", "Công an thị trấn Na Hang tỉnh Tuyên Quang")</f>
        <v>Công an thị trấn Na Hang tỉnh Tuyên Quang</v>
      </c>
      <c r="C566" t="str">
        <v>https://www.facebook.com/CAHNAHANG/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13566</v>
      </c>
      <c r="B567" t="str">
        <f>HYPERLINK("https://nahang.tuyenquang.gov.vn/", "UBND Ủy ban nhân dân thị trấn Na Hang tỉnh Tuyên Quang")</f>
        <v>UBND Ủy ban nhân dân thị trấn Na Hang tỉnh Tuyên Quang</v>
      </c>
      <c r="C567" t="str">
        <v>https://nahang.tuyenquang.gov.vn/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13567</v>
      </c>
      <c r="B568" t="str">
        <f>HYPERLINK("https://www.facebook.com/cattvinhloc/", "Công an thị trấn Vĩnh Lộc tỉnh Tuyên Quang")</f>
        <v>Công an thị trấn Vĩnh Lộc tỉnh Tuyên Quang</v>
      </c>
      <c r="C568" t="str">
        <v>https://www.facebook.com/cattvinhloc/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13568</v>
      </c>
      <c r="B569" t="str">
        <f>HYPERLINK("http://congbao.tuyenquang.gov.vn/van-ban/the-loai/quyet-dinh/trang-3.html", "UBND Ủy ban nhân dân thị trấn Vĩnh Lộc tỉnh Tuyên Quang")</f>
        <v>UBND Ủy ban nhân dân thị trấn Vĩnh Lộc tỉnh Tuyên Quang</v>
      </c>
      <c r="C569" t="str">
        <v>http://congbao.tuyenquang.gov.vn/van-ban/the-loai/quyet-dinh/trang-3.html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13569</v>
      </c>
      <c r="B570" t="str">
        <f>HYPERLINK("https://www.facebook.com/p/Tu%E1%BB%95i-tr%E1%BA%BB-C%C3%B4ng-an-Th%C3%A0nh-ph%E1%BB%91-V%C4%A9nh-Y%C3%AAn-100066497717181/?locale=nl_BE", "Công an thị trấn Tân Yên tỉnh Tuyên Quang")</f>
        <v>Công an thị trấn Tân Yên tỉnh Tuyên Quang</v>
      </c>
      <c r="C570" t="str">
        <v>https://www.facebook.com/p/Tu%E1%BB%95i-tr%E1%BA%BB-C%C3%B4ng-an-Th%C3%A0nh-ph%E1%BB%91-V%C4%A9nh-Y%C3%AAn-100066497717181/?locale=nl_BE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13570</v>
      </c>
      <c r="B571" t="str">
        <f>HYPERLINK("https://hamyen.tuyenquang.gov.vn/", "UBND Ủy ban nhân dân thị trấn Tân Yên tỉnh Tuyên Quang")</f>
        <v>UBND Ủy ban nhân dân thị trấn Tân Yên tỉnh Tuyên Quang</v>
      </c>
      <c r="C571" t="str">
        <v>https://hamyen.tuyenquang.gov.vn/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13571</v>
      </c>
      <c r="B572" t="str">
        <v>Công an thị trấn Tân Bình tỉnh Tuyên Quang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13572</v>
      </c>
      <c r="B573" t="str">
        <f>HYPERLINK("https://tanbinh.bactanuyen.binhduong.gov.vn/", "UBND Ủy ban nhân dân thị trấn Tân Bình tỉnh Tuyên Quang")</f>
        <v>UBND Ủy ban nhân dân thị trấn Tân Bình tỉnh Tuyên Quang</v>
      </c>
      <c r="C573" t="str">
        <v>https://tanbinh.bactanuyen.binhduong.gov.vn/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13573</v>
      </c>
      <c r="B574" t="str">
        <f>HYPERLINK("https://www.facebook.com/conganhuyensonduong/", "Công an thị trấn Sơn Dương tỉnh Tuyên Quang")</f>
        <v>Công an thị trấn Sơn Dương tỉnh Tuyên Quang</v>
      </c>
      <c r="C574" t="str">
        <v>https://www.facebook.com/conganhuyensonduong/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13574</v>
      </c>
      <c r="B575" t="str">
        <f>HYPERLINK("http://congbao.tuyenquang.gov.vn/van-ban/noi-ban-hanh/ubnd-huyen-son-duong.html", "UBND Ủy ban nhân dân thị trấn Sơn Dương tỉnh Tuyên Quang")</f>
        <v>UBND Ủy ban nhân dân thị trấn Sơn Dương tỉnh Tuyên Quang</v>
      </c>
      <c r="C575" t="str">
        <v>http://congbao.tuyenquang.gov.vn/van-ban/noi-ban-hanh/ubnd-huyen-son-duong.html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13575</v>
      </c>
      <c r="B576" t="str">
        <f>HYPERLINK("https://www.facebook.com/p/C%C3%B4ng-An-Th%E1%BB%8B-Tr%E1%BA%A5n-B%C3%A1t-X%C3%A1t-100080062719160/", "Công an thị trấn Bát Xát tỉnh Lào Cai")</f>
        <v>Công an thị trấn Bát Xát tỉnh Lào Cai</v>
      </c>
      <c r="C576" t="str">
        <v>https://www.facebook.com/p/C%C3%B4ng-An-Th%E1%BB%8B-Tr%E1%BA%A5n-B%C3%A1t-X%C3%A1t-100080062719160/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13576</v>
      </c>
      <c r="B577" t="str">
        <f>HYPERLINK("https://batxat.laocai.gov.vn/", "UBND Ủy ban nhân dân thị trấn Bát Xát tỉnh Lào Cai")</f>
        <v>UBND Ủy ban nhân dân thị trấn Bát Xát tỉnh Lào Cai</v>
      </c>
      <c r="C577" t="str">
        <v>https://batxat.laocai.gov.vn/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13577</v>
      </c>
      <c r="B578" t="str">
        <f>HYPERLINK("https://www.facebook.com/daitruyenhinhlaocai/videos/th%E1%BB%9Di-s%E1%BB%B1-l%C3%A0o-cai-22h00-ng%C3%A0y-31102024/1079232870313654/", "Công an thị trấn Mường Khương tỉnh Lào Cai")</f>
        <v>Công an thị trấn Mường Khương tỉnh Lào Cai</v>
      </c>
      <c r="C578" t="str">
        <v>https://www.facebook.com/daitruyenhinhlaocai/videos/th%E1%BB%9Di-s%E1%BB%B1-l%C3%A0o-cai-22h00-ng%C3%A0y-31102024/1079232870313654/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13578</v>
      </c>
      <c r="B579" t="str">
        <f>HYPERLINK("https://muongkhuong.laocai.gov.vn/", "UBND Ủy ban nhân dân thị trấn Mường Khương tỉnh Lào Cai")</f>
        <v>UBND Ủy ban nhân dân thị trấn Mường Khương tỉnh Lào Cai</v>
      </c>
      <c r="C579" t="str">
        <v>https://muongkhuong.laocai.gov.vn/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13579</v>
      </c>
      <c r="B580" t="str">
        <f>HYPERLINK("https://www.facebook.com/DoanThanhnienCongantinhLaoCai/", "Công an thị trấn Bắc Hà tỉnh Lào Cai")</f>
        <v>Công an thị trấn Bắc Hà tỉnh Lào Cai</v>
      </c>
      <c r="C580" t="str">
        <v>https://www.facebook.com/DoanThanhnienCongantinhLaoCai/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13580</v>
      </c>
      <c r="B581" t="str">
        <f>HYPERLINK("https://bacha.laocai.gov.vn/", "UBND Ủy ban nhân dân thị trấn Bắc Hà tỉnh Lào Cai")</f>
        <v>UBND Ủy ban nhân dân thị trấn Bắc Hà tỉnh Lào Cai</v>
      </c>
      <c r="C581" t="str">
        <v>https://bacha.laocai.gov.vn/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13581</v>
      </c>
      <c r="B582" t="str">
        <v>Công an thị trấn N.T Phong Hải tỉnh Lào Cai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13582</v>
      </c>
      <c r="B583" t="str">
        <f>HYPERLINK("https://www.laocai.gov.vn/", "UBND Ủy ban nhân dân thị trấn N.T Phong Hải tỉnh Lào Cai")</f>
        <v>UBND Ủy ban nhân dân thị trấn N.T Phong Hải tỉnh Lào Cai</v>
      </c>
      <c r="C583" t="str">
        <v>https://www.laocai.gov.vn/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13583</v>
      </c>
      <c r="B584" t="str">
        <f>HYPERLINK("https://www.facebook.com/p/Tu%E1%BB%95i-tr%E1%BA%BB-C%C3%B4ng-an-th%C3%A0nh-ph%E1%BB%91-L%C3%A0o-Cai-100065690011431/", "Công an thị trấn Phố Lu tỉnh Lào Cai")</f>
        <v>Công an thị trấn Phố Lu tỉnh Lào Cai</v>
      </c>
      <c r="C584" t="str">
        <v>https://www.facebook.com/p/Tu%E1%BB%95i-tr%E1%BA%BB-C%C3%B4ng-an-th%C3%A0nh-ph%E1%BB%91-L%C3%A0o-Cai-100065690011431/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13584</v>
      </c>
      <c r="B585" t="str">
        <f>HYPERLINK("http://pholu.baothang.laocai.gov.vn/", "UBND Ủy ban nhân dân thị trấn Phố Lu tỉnh Lào Cai")</f>
        <v>UBND Ủy ban nhân dân thị trấn Phố Lu tỉnh Lào Cai</v>
      </c>
      <c r="C585" t="str">
        <v>http://pholu.baothang.laocai.gov.vn/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13585</v>
      </c>
      <c r="B586" t="str">
        <f>HYPERLINK("https://www.facebook.com/p/THCS-TT-T%E1%BA%B1ng-Lo%E1%BB%8Fng-100077876118193/", "Công an thị trấn Tằng Loỏng tỉnh Lào Cai")</f>
        <v>Công an thị trấn Tằng Loỏng tỉnh Lào Cai</v>
      </c>
      <c r="C586" t="str">
        <v>https://www.facebook.com/p/THCS-TT-T%E1%BA%B1ng-Lo%E1%BB%8Fng-100077876118193/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13586</v>
      </c>
      <c r="B587" t="str">
        <f>HYPERLINK("http://tangloong.baothang.laocai.gov.vn/", "UBND Ủy ban nhân dân thị trấn Tằng Loỏng tỉnh Lào Cai")</f>
        <v>UBND Ủy ban nhân dân thị trấn Tằng Loỏng tỉnh Lào Cai</v>
      </c>
      <c r="C587" t="str">
        <v>http://tangloong.baothang.laocai.gov.vn/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13587</v>
      </c>
      <c r="B588" t="str">
        <f>HYPERLINK("https://www.facebook.com/CAH.BAOYEN/", "Công an thị trấn Phố Ràng tỉnh Lào Cai")</f>
        <v>Công an thị trấn Phố Ràng tỉnh Lào Cai</v>
      </c>
      <c r="C588" t="str">
        <v>https://www.facebook.com/CAH.BAOYEN/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13588</v>
      </c>
      <c r="B589" t="str">
        <f>HYPERLINK("https://baoyen.laocai.gov.vn/thuong-truc-ubnd-huyen/lanh-dao-ubnd-huyen-bao-yen-tu-ngay-15-9-2023-den-nay-1009073", "UBND Ủy ban nhân dân thị trấn Phố Ràng tỉnh Lào Cai")</f>
        <v>UBND Ủy ban nhân dân thị trấn Phố Ràng tỉnh Lào Cai</v>
      </c>
      <c r="C589" t="str">
        <v>https://baoyen.laocai.gov.vn/thuong-truc-ubnd-huyen/lanh-dao-ubnd-huyen-bao-yen-tu-ngay-15-9-2023-den-nay-1009073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13589</v>
      </c>
      <c r="B590" t="str">
        <f>HYPERLINK("https://www.facebook.com/p/%C4%90o%C3%A0n-Thanh-ni%C3%AAn-C%C3%B4ng-an-th%E1%BB%8B-x%C3%A3-Sa-Pa-100079617425589/", "Công an thị trấn Sa Pa tỉnh Lào Cai")</f>
        <v>Công an thị trấn Sa Pa tỉnh Lào Cai</v>
      </c>
      <c r="C590" t="str">
        <v>https://www.facebook.com/p/%C4%90o%C3%A0n-Thanh-ni%C3%AAn-C%C3%B4ng-an-th%E1%BB%8B-x%C3%A3-Sa-Pa-100079617425589/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13590</v>
      </c>
      <c r="B591" t="str">
        <f>HYPERLINK("https://sapa.laocai.gov.vn/", "UBND Ủy ban nhân dân thị trấn Sa Pa tỉnh Lào Cai")</f>
        <v>UBND Ủy ban nhân dân thị trấn Sa Pa tỉnh Lào Cai</v>
      </c>
      <c r="C591" t="str">
        <v>https://sapa.laocai.gov.vn/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13591</v>
      </c>
      <c r="B592" t="str">
        <v>Công an thị trấn Khánh Yên tỉnh Lào Cai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13592</v>
      </c>
      <c r="B593" t="str">
        <f>HYPERLINK("https://vanban.laocai.gov.vn/thi-tran-khanh-yen", "UBND Ủy ban nhân dân thị trấn Khánh Yên tỉnh Lào Cai")</f>
        <v>UBND Ủy ban nhân dân thị trấn Khánh Yên tỉnh Lào Cai</v>
      </c>
      <c r="C593" t="str">
        <v>https://vanban.laocai.gov.vn/thi-tran-khanh-yen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13593</v>
      </c>
      <c r="B594" t="str">
        <v>Công an thị trấn Mường Chà tỉnh Điện Biên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13594</v>
      </c>
      <c r="B595" t="str">
        <f>HYPERLINK("https://stttt.dienbien.gov.vn/vi/about/danh-sach-nguoi-phat-ngon-tinh-dien-bien-nam-2018.html", "UBND Ủy ban nhân dân thị trấn Mường Chà tỉnh Điện Biên")</f>
        <v>UBND Ủy ban nhân dân thị trấn Mường Chà tỉnh Điện Biên</v>
      </c>
      <c r="C595" t="str">
        <v>https://stttt.dienbien.gov.vn/vi/about/danh-sach-nguoi-phat-ngon-tinh-dien-bien-nam-2018.html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13595</v>
      </c>
      <c r="B596" t="str">
        <f>HYPERLINK("https://www.facebook.com/ConganhuyenTuaChua/", "Công an thị trấn Tủa Chùa tỉnh Điện Biên")</f>
        <v>Công an thị trấn Tủa Chùa tỉnh Điện Biên</v>
      </c>
      <c r="C596" t="str">
        <v>https://www.facebook.com/ConganhuyenTuaChua/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13596</v>
      </c>
      <c r="B597" t="str">
        <f>HYPERLINK("https://huyentuachua.dienbien.gov.vn/", "UBND Ủy ban nhân dân thị trấn Tủa Chùa tỉnh Điện Biên")</f>
        <v>UBND Ủy ban nhân dân thị trấn Tủa Chùa tỉnh Điện Biên</v>
      </c>
      <c r="C597" t="str">
        <v>https://huyentuachua.dienbien.gov.vn/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13597</v>
      </c>
      <c r="B598" t="str">
        <f>HYPERLINK("https://www.facebook.com/conganhuyentuangiao/", "Công an thị trấn Tuần Giáo tỉnh Điện Biên")</f>
        <v>Công an thị trấn Tuần Giáo tỉnh Điện Biên</v>
      </c>
      <c r="C598" t="str">
        <v>https://www.facebook.com/conganhuyentuangiao/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13598</v>
      </c>
      <c r="B599" t="str">
        <f>HYPERLINK("https://tuangiao.gov.vn/", "UBND Ủy ban nhân dân thị trấn Tuần Giáo tỉnh Điện Biên")</f>
        <v>UBND Ủy ban nhân dân thị trấn Tuần Giáo tỉnh Điện Biên</v>
      </c>
      <c r="C599" t="str">
        <v>https://tuangiao.gov.vn/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13599</v>
      </c>
      <c r="B600" t="str">
        <f>HYPERLINK("https://www.facebook.com/TuoiTreCongAnDienBien/", "Công an thị trấn Điện Biên Đông tỉnh Điện Biên")</f>
        <v>Công an thị trấn Điện Biên Đông tỉnh Điện Biên</v>
      </c>
      <c r="C600" t="str">
        <v>https://www.facebook.com/TuoiTreCongAnDienBien/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13600</v>
      </c>
      <c r="B601" t="str">
        <f>HYPERLINK("https://dienbiendong.dienbien.gov.vn/", "UBND Ủy ban nhân dân thị trấn Điện Biên Đông tỉnh Điện Biên")</f>
        <v>UBND Ủy ban nhân dân thị trấn Điện Biên Đông tỉnh Điện Biên</v>
      </c>
      <c r="C601" t="str">
        <v>https://dienbiendong.dienbien.gov.vn/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13601</v>
      </c>
      <c r="B602" t="str">
        <f>HYPERLINK("https://www.facebook.com/p/C%C3%B4ng-an-huy%E1%BB%87n-M%C6%B0%E1%BB%9Dng-%E1%BA%A2ng-100057664320652/", "Công an thị trấn Mường Ảng tỉnh Điện Biên")</f>
        <v>Công an thị trấn Mường Ảng tỉnh Điện Biên</v>
      </c>
      <c r="C602" t="str">
        <v>https://www.facebook.com/p/C%C3%B4ng-an-huy%E1%BB%87n-M%C6%B0%E1%BB%9Dng-%E1%BA%A2ng-100057664320652/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13602</v>
      </c>
      <c r="B603" t="str">
        <f>HYPERLINK("https://muongang.dienbien.gov.vn/", "UBND Ủy ban nhân dân thị trấn Mường Ảng tỉnh Điện Biên")</f>
        <v>UBND Ủy ban nhân dân thị trấn Mường Ảng tỉnh Điện Biên</v>
      </c>
      <c r="C603" t="str">
        <v>https://muongang.dienbien.gov.vn/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13603</v>
      </c>
      <c r="B604" t="str">
        <v>Công an thị trấn Tam Đường tỉnh Lai Châu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13604</v>
      </c>
      <c r="B605" t="str">
        <f>HYPERLINK("https://tamduong.laichau.gov.vn/", "UBND Ủy ban nhân dân thị trấn Tam Đường tỉnh Lai Châu")</f>
        <v>UBND Ủy ban nhân dân thị trấn Tam Đường tỉnh Lai Châu</v>
      </c>
      <c r="C605" t="str">
        <v>https://tamduong.laichau.gov.vn/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13605</v>
      </c>
      <c r="B606" t="str">
        <v>Công an thị trấn Mường Tè tỉnh Lai Châu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13606</v>
      </c>
      <c r="B607" t="str">
        <f>HYPERLINK("https://muongte.laichau.gov.vn/", "UBND Ủy ban nhân dân thị trấn Mường Tè tỉnh Lai Châu")</f>
        <v>UBND Ủy ban nhân dân thị trấn Mường Tè tỉnh Lai Châu</v>
      </c>
      <c r="C607" t="str">
        <v>https://muongte.laichau.gov.vn/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13607</v>
      </c>
      <c r="B608" t="str">
        <f>HYPERLINK("https://www.facebook.com/conganhuyensinho/", "Công an thị trấn Sìn Hồ tỉnh Lai Châu")</f>
        <v>Công an thị trấn Sìn Hồ tỉnh Lai Châu</v>
      </c>
      <c r="C608" t="str">
        <v>https://www.facebook.com/conganhuyensinho/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13608</v>
      </c>
      <c r="B609" t="str">
        <f>HYPERLINK("https://sinho.laichau.gov.vn/", "UBND Ủy ban nhân dân thị trấn Sìn Hồ tỉnh Lai Châu")</f>
        <v>UBND Ủy ban nhân dân thị trấn Sìn Hồ tỉnh Lai Châu</v>
      </c>
      <c r="C609" t="str">
        <v>https://sinho.laichau.gov.vn/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13609</v>
      </c>
      <c r="B610" t="str">
        <f>HYPERLINK("https://www.facebook.com/p/C%C3%B4ng-an-huy%E1%BB%87n-Phong-Th%E1%BB%95-t%E1%BB%89nh-Lai-Ch%C3%A2u-100067685321517/", "Công an thị trấn Phong Thổ tỉnh Lai Châu")</f>
        <v>Công an thị trấn Phong Thổ tỉnh Lai Châu</v>
      </c>
      <c r="C610" t="str">
        <v>https://www.facebook.com/p/C%C3%B4ng-an-huy%E1%BB%87n-Phong-Th%E1%BB%95-t%E1%BB%89nh-Lai-Ch%C3%A2u-100067685321517/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13610</v>
      </c>
      <c r="B611" t="str">
        <f>HYPERLINK("https://phongtho.laichau.gov.vn/", "UBND Ủy ban nhân dân thị trấn Phong Thổ tỉnh Lai Châu")</f>
        <v>UBND Ủy ban nhân dân thị trấn Phong Thổ tỉnh Lai Châu</v>
      </c>
      <c r="C611" t="str">
        <v>https://phongtho.laichau.gov.vn/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13611</v>
      </c>
      <c r="B612" t="str">
        <f>HYPERLINK("https://www.facebook.com/p/C%C3%B4ng-an-huy%E1%BB%87n-Than-Uy%C3%AAn-100066600894446/", "Công an thị trấn Than Uyên tỉnh Lai Châu")</f>
        <v>Công an thị trấn Than Uyên tỉnh Lai Châu</v>
      </c>
      <c r="C612" t="str">
        <v>https://www.facebook.com/p/C%C3%B4ng-an-huy%E1%BB%87n-Than-Uy%C3%AAn-100066600894446/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13612</v>
      </c>
      <c r="B613" t="str">
        <f>HYPERLINK("https://thanuyen.laichau.gov.vn/", "UBND Ủy ban nhân dân thị trấn Than Uyên tỉnh Lai Châu")</f>
        <v>UBND Ủy ban nhân dân thị trấn Than Uyên tỉnh Lai Châu</v>
      </c>
      <c r="C613" t="str">
        <v>https://thanuyen.laichau.gov.vn/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13613</v>
      </c>
      <c r="B614" t="str">
        <f>HYPERLINK("https://www.facebook.com/ConganhuyenTanUyen/", "Công an thị trấn Tân Uyên tỉnh Lai Châu")</f>
        <v>Công an thị trấn Tân Uyên tỉnh Lai Châu</v>
      </c>
      <c r="C614" t="str">
        <v>https://www.facebook.com/ConganhuyenTanUyen/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13614</v>
      </c>
      <c r="B615" t="str">
        <f>HYPERLINK("https://tanuyen.laichau.gov.vn/he-thong-to-chuc/don-vi-hanh-chinh/ubnd-thi-tran-tan-uyen.html", "UBND Ủy ban nhân dân thị trấn Tân Uyên tỉnh Lai Châu")</f>
        <v>UBND Ủy ban nhân dân thị trấn Tân Uyên tỉnh Lai Châu</v>
      </c>
      <c r="C615" t="str">
        <v>https://tanuyen.laichau.gov.vn/he-thong-to-chuc/don-vi-hanh-chinh/ubnd-thi-tran-tan-uyen.html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13615</v>
      </c>
      <c r="B616" t="str">
        <v>Công an thị trấn Nậm Nhùn tỉnh Lai Châu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13616</v>
      </c>
      <c r="B617" t="str">
        <f>HYPERLINK("https://namnhun.laichau.gov.vn/", "UBND Ủy ban nhân dân thị trấn Nậm Nhùn tỉnh Lai Châu")</f>
        <v>UBND Ủy ban nhân dân thị trấn Nậm Nhùn tỉnh Lai Châu</v>
      </c>
      <c r="C617" t="str">
        <v>https://namnhun.laichau.gov.vn/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13617</v>
      </c>
      <c r="B618" t="str">
        <f>HYPERLINK("https://www.facebook.com/p/C%C3%B4ng-an-huy%E1%BB%87n-Thu%E1%BA%ADn-Ch%C3%A2u-t%E1%BB%89nh-S%C6%A1n-La-100064903382297/", "Công an thị trấn Thuận Châu tỉnh Sơn La")</f>
        <v>Công an thị trấn Thuận Châu tỉnh Sơn La</v>
      </c>
      <c r="C618" t="str">
        <v>https://www.facebook.com/p/C%C3%B4ng-an-huy%E1%BB%87n-Thu%E1%BA%ADn-Ch%C3%A2u-t%E1%BB%89nh-S%C6%A1n-La-100064903382297/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13618</v>
      </c>
      <c r="B619" t="str">
        <f>HYPERLINK("https://thuanchau.sonla.gov.vn/", "UBND Ủy ban nhân dân thị trấn Thuận Châu tỉnh Sơn La")</f>
        <v>UBND Ủy ban nhân dân thị trấn Thuận Châu tỉnh Sơn La</v>
      </c>
      <c r="C619" t="str">
        <v>https://thuanchau.sonla.gov.vn/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13619</v>
      </c>
      <c r="B620" t="str">
        <f>HYPERLINK("https://www.facebook.com/p/C%C3%B4ng-An-Th%E1%BB%8B-Tr%E1%BA%A5n-%C3%8Dt-Ong-100067801098096/", "Công an thị trấn Ít Ong tỉnh Sơn La")</f>
        <v>Công an thị trấn Ít Ong tỉnh Sơn La</v>
      </c>
      <c r="C620" t="str">
        <v>https://www.facebook.com/p/C%C3%B4ng-An-Th%E1%BB%8B-Tr%E1%BA%A5n-%C3%8Dt-Ong-100067801098096/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13620</v>
      </c>
      <c r="B621" t="str">
        <f>HYPERLINK("https://quyhoach.xaydung.gov.vn/Images/Quyhoach/fileDK/0cbdfa52-1057-42cc-bbfe-6287cd6d9cfa_390%20qd%20pd%20qhc%20muong%20la%203%202020.pdf", "UBND Ủy ban nhân dân thị trấn Ít Ong tỉnh Sơn La")</f>
        <v>UBND Ủy ban nhân dân thị trấn Ít Ong tỉnh Sơn La</v>
      </c>
      <c r="C621" t="str">
        <v>https://quyhoach.xaydung.gov.vn/Images/Quyhoach/fileDK/0cbdfa52-1057-42cc-bbfe-6287cd6d9cfa_390%20qd%20pd%20qhc%20muong%20la%203%202020.pdf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13621</v>
      </c>
      <c r="B622" t="str">
        <f>HYPERLINK("https://www.facebook.com/p/C%C3%B4ng-an-huy%E1%BB%87n-B%E1%BA%AFc-Y%C3%AAn-t%E1%BB%89nh-S%C6%A1n-La-100061229988068/", "Công an thị trấn Bắc Yên tỉnh Sơn La")</f>
        <v>Công an thị trấn Bắc Yên tỉnh Sơn La</v>
      </c>
      <c r="C622" t="str">
        <v>https://www.facebook.com/p/C%C3%B4ng-an-huy%E1%BB%87n-B%E1%BA%AFc-Y%C3%AAn-t%E1%BB%89nh-S%C6%A1n-La-100061229988068/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13622</v>
      </c>
      <c r="B623" t="str">
        <f>HYPERLINK("https://bacyen.sonla.gov.vn/", "UBND Ủy ban nhân dân thị trấn Bắc Yên tỉnh Sơn La")</f>
        <v>UBND Ủy ban nhân dân thị trấn Bắc Yên tỉnh Sơn La</v>
      </c>
      <c r="C623" t="str">
        <v>https://bacyen.sonla.gov.vn/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13623</v>
      </c>
      <c r="B624" t="str">
        <f>HYPERLINK("https://www.facebook.com/conganhuyenphuyen/?locale=vi_VN", "Công an thị trấn Phù Yên tỉnh Sơn La")</f>
        <v>Công an thị trấn Phù Yên tỉnh Sơn La</v>
      </c>
      <c r="C624" t="str">
        <v>https://www.facebook.com/conganhuyenphuyen/?locale=vi_VN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13624</v>
      </c>
      <c r="B625" t="str">
        <f>HYPERLINK("http://nhnn.sonla.gov.vn/index.php?module=about&amp;act=view&amp;id=22", "UBND Ủy ban nhân dân thị trấn Phù Yên tỉnh Sơn La")</f>
        <v>UBND Ủy ban nhân dân thị trấn Phù Yên tỉnh Sơn La</v>
      </c>
      <c r="C625" t="str">
        <v>http://nhnn.sonla.gov.vn/index.php?module=about&amp;act=view&amp;id=22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13625</v>
      </c>
      <c r="B626" t="str">
        <f>HYPERLINK("https://www.facebook.com/ConganhuyenMocChau/?locale=vi_VN", "Công an thị trấn Mộc Châu tỉnh Sơn La")</f>
        <v>Công an thị trấn Mộc Châu tỉnh Sơn La</v>
      </c>
      <c r="C626" t="str">
        <v>https://www.facebook.com/ConganhuyenMocChau/?locale=vi_VN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13626</v>
      </c>
      <c r="B627" t="str">
        <f>HYPERLINK("https://mocchau.sonla.gov.vn/", "UBND Ủy ban nhân dân thị trấn Mộc Châu tỉnh Sơn La")</f>
        <v>UBND Ủy ban nhân dân thị trấn Mộc Châu tỉnh Sơn La</v>
      </c>
      <c r="C627" t="str">
        <v>https://mocchau.sonla.gov.vn/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13627</v>
      </c>
      <c r="B628" t="str">
        <f>HYPERLINK("https://www.facebook.com/p/C%C3%B4ng-an-Th%E1%BB%8B-tr%E1%BA%A5n-N%C3%B4ng-Tr%C6%B0%E1%BB%9Dng-M%E1%BB%99c-Ch%C3%A2u-huy%E1%BB%87n-M%E1%BB%99c-Ch%C3%A2u-t%E1%BB%89nh-S%C6%A1n-La-100067745424776/", "Công an thị trấn NT Mộc Châu tỉnh Sơn La")</f>
        <v>Công an thị trấn NT Mộc Châu tỉnh Sơn La</v>
      </c>
      <c r="C628" t="str">
        <v>https://www.facebook.com/p/C%C3%B4ng-an-Th%E1%BB%8B-tr%E1%BA%A5n-N%C3%B4ng-Tr%C6%B0%E1%BB%9Dng-M%E1%BB%99c-Ch%C3%A2u-huy%E1%BB%87n-M%E1%BB%99c-Ch%C3%A2u-t%E1%BB%89nh-S%C6%A1n-La-100067745424776/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13628</v>
      </c>
      <c r="B629" t="str">
        <f>HYPERLINK("http://nongtruongmocchau.sonla.gov.vn/", "UBND Ủy ban nhân dân thị trấn NT Mộc Châu tỉnh Sơn La")</f>
        <v>UBND Ủy ban nhân dân thị trấn NT Mộc Châu tỉnh Sơn La</v>
      </c>
      <c r="C629" t="str">
        <v>http://nongtruongmocchau.sonla.gov.vn/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13629</v>
      </c>
      <c r="B630" t="str">
        <f>HYPERLINK("https://www.facebook.com/p/C%C3%B4ng-an-huy%E1%BB%87n-Y%C3%AAn-Ch%C3%A2u-t%E1%BB%89nh-S%C6%A1n-La-100067882819020/", "Công an thị trấn Yên Châu tỉnh Sơn La")</f>
        <v>Công an thị trấn Yên Châu tỉnh Sơn La</v>
      </c>
      <c r="C630" t="str">
        <v>https://www.facebook.com/p/C%C3%B4ng-an-huy%E1%BB%87n-Y%C3%AAn-Ch%C3%A2u-t%E1%BB%89nh-S%C6%A1n-La-100067882819020/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13630</v>
      </c>
      <c r="B631" t="str">
        <f>HYPERLINK("https://yenchau.sonla.gov.vn/", "UBND Ủy ban nhân dân thị trấn Yên Châu tỉnh Sơn La")</f>
        <v>UBND Ủy ban nhân dân thị trấn Yên Châu tỉnh Sơn La</v>
      </c>
      <c r="C631" t="str">
        <v>https://yenchau.sonla.gov.vn/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13631</v>
      </c>
      <c r="B632" t="str">
        <v>Công an thị trấn Hát Lót tỉnh Sơn La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13632</v>
      </c>
      <c r="B633" t="str">
        <f>HYPERLINK("https://sonla.gov.vn/thong-tin-tu-so-nganh-dia-phuong/ngay-hoi-dai-doan-ket-toan-dan-toc-tai-tieu-khu-17-thi-tran-hat-lot-893162", "UBND Ủy ban nhân dân thị trấn Hát Lót tỉnh Sơn La")</f>
        <v>UBND Ủy ban nhân dân thị trấn Hát Lót tỉnh Sơn La</v>
      </c>
      <c r="C633" t="str">
        <v>https://sonla.gov.vn/thong-tin-tu-so-nganh-dia-phuong/ngay-hoi-dai-doan-ket-toan-dan-toc-tai-tieu-khu-17-thi-tran-hat-lot-893162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13633</v>
      </c>
      <c r="B634" t="str">
        <f>HYPERLINK("https://www.facebook.com/togiactoiphamsongma/?locale=vi_VN", "Công an thị trấn Sông Mã tỉnh Sơn La")</f>
        <v>Công an thị trấn Sông Mã tỉnh Sơn La</v>
      </c>
      <c r="C634" t="str">
        <v>https://www.facebook.com/togiactoiphamsongma/?locale=vi_VN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13634</v>
      </c>
      <c r="B635" t="str">
        <f>HYPERLINK("https://songma.sonla.gov.vn/", "UBND Ủy ban nhân dân thị trấn Sông Mã tỉnh Sơn La")</f>
        <v>UBND Ủy ban nhân dân thị trấn Sông Mã tỉnh Sơn La</v>
      </c>
      <c r="C635" t="str">
        <v>https://songma.sonla.gov.vn/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13635</v>
      </c>
      <c r="B636" t="str">
        <v>Công an thị trấn Yên Thế tỉnh Yên Bái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13636</v>
      </c>
      <c r="B637" t="str">
        <f>HYPERLINK("https://lucyen.yenbai.gov.vn/Articles/one/Thong-tin-thi-tran-Yen-The", "UBND Ủy ban nhân dân thị trấn Yên Thế tỉnh Yên Bái")</f>
        <v>UBND Ủy ban nhân dân thị trấn Yên Thế tỉnh Yên Bái</v>
      </c>
      <c r="C637" t="str">
        <v>https://lucyen.yenbai.gov.vn/Articles/one/Thong-tin-thi-tran-Yen-The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13637</v>
      </c>
      <c r="B638" t="str">
        <f>HYPERLINK("https://www.facebook.com/p/C%C3%B4ng-an-th%E1%BB%8B-tr%E1%BA%A5n-M%E1%BA%ADu-A-100031786790979/", "Công an thị trấn Mậu A tỉnh Yên Bái")</f>
        <v>Công an thị trấn Mậu A tỉnh Yên Bái</v>
      </c>
      <c r="C638" t="str">
        <v>https://www.facebook.com/p/C%C3%B4ng-an-th%E1%BB%8B-tr%E1%BA%A5n-M%E1%BA%ADu-A-100031786790979/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13638</v>
      </c>
      <c r="B639" t="str">
        <f>HYPERLINK("https://vanyen.yenbai.gov.vn/to-chuc-bo-may/cac-xa-thi-tran/?UserKey=TT-Mau-A", "UBND Ủy ban nhân dân thị trấn Mậu A tỉnh Yên Bái")</f>
        <v>UBND Ủy ban nhân dân thị trấn Mậu A tỉnh Yên Bái</v>
      </c>
      <c r="C639" t="str">
        <v>https://vanyen.yenbai.gov.vn/to-chuc-bo-may/cac-xa-thi-tran/?UserKey=TT-Mau-A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13639</v>
      </c>
      <c r="B640" t="str">
        <v>Công an thị trấn Mù Căng Chải tỉnh Yên Bái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13640</v>
      </c>
      <c r="B641" t="str">
        <f>HYPERLINK("https://mucangchai.yenbai.gov.vn/", "UBND Ủy ban nhân dân thị trấn Mù Căng Chải tỉnh Yên Bái")</f>
        <v>UBND Ủy ban nhân dân thị trấn Mù Căng Chải tỉnh Yên Bái</v>
      </c>
      <c r="C641" t="str">
        <v>https://mucangchai.yenbai.gov.vn/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13641</v>
      </c>
      <c r="B642" t="str">
        <f>HYPERLINK("https://www.facebook.com/ThiTranCoPhuc/", "Công an thị trấn Cổ Phúc tỉnh Yên Bái")</f>
        <v>Công an thị trấn Cổ Phúc tỉnh Yên Bái</v>
      </c>
      <c r="C642" t="str">
        <v>https://www.facebook.com/ThiTranCoPhuc/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13642</v>
      </c>
      <c r="B643" t="str">
        <f>HYPERLINK("https://tranyen.yenbai.gov.vn/xa-thi-tran/thi-tran-co-phuc", "UBND Ủy ban nhân dân thị trấn Cổ Phúc tỉnh Yên Bái")</f>
        <v>UBND Ủy ban nhân dân thị trấn Cổ Phúc tỉnh Yên Bái</v>
      </c>
      <c r="C643" t="str">
        <v>https://tranyen.yenbai.gov.vn/xa-thi-tran/thi-tran-co-phuc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13643</v>
      </c>
      <c r="B644" t="str">
        <f>HYPERLINK("https://www.facebook.com/tramtau.ttdt/", "Công an thị trấn Trạm Tấu tỉnh Yên Bái")</f>
        <v>Công an thị trấn Trạm Tấu tỉnh Yên Bái</v>
      </c>
      <c r="C644" t="str">
        <v>https://www.facebook.com/tramtau.ttdt/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13644</v>
      </c>
      <c r="B645" t="str">
        <f>HYPERLINK("https://tramtau.yenbai.gov.vn/to-chuc-bo-may/ubnd-huyen", "UBND Ủy ban nhân dân thị trấn Trạm Tấu tỉnh Yên Bái")</f>
        <v>UBND Ủy ban nhân dân thị trấn Trạm Tấu tỉnh Yên Bái</v>
      </c>
      <c r="C645" t="str">
        <v>https://tramtau.yenbai.gov.vn/to-chuc-bo-may/ubnd-huyen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13645</v>
      </c>
      <c r="B646" t="str">
        <v>Công an thị trấn NT Liên Sơn tỉnh Yên Bái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13646</v>
      </c>
      <c r="B647" t="str">
        <f>HYPERLINK("https://vanchan.yenbai.gov.vn/cac-xa-thi-tran/thi-tran-lien-son", "UBND Ủy ban nhân dân thị trấn NT Liên Sơn tỉnh Yên Bái")</f>
        <v>UBND Ủy ban nhân dân thị trấn NT Liên Sơn tỉnh Yên Bái</v>
      </c>
      <c r="C647" t="str">
        <v>https://vanchan.yenbai.gov.vn/cac-xa-thi-tran/thi-tran-lien-son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13647</v>
      </c>
      <c r="B648" t="str">
        <v>Công an thị trấn NT Nghĩa Lộ tỉnh Yên Bái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13648</v>
      </c>
      <c r="B649" t="str">
        <f>HYPERLINK("https://nghialo.yenbai.gov.vn/", "UBND Ủy ban nhân dân thị trấn NT Nghĩa Lộ tỉnh Yên Bái")</f>
        <v>UBND Ủy ban nhân dân thị trấn NT Nghĩa Lộ tỉnh Yên Bái</v>
      </c>
      <c r="C649" t="str">
        <v>https://nghialo.yenbai.gov.vn/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13649</v>
      </c>
      <c r="B650" t="str">
        <f>HYPERLINK("https://www.facebook.com/p/Tr%C6%B0%E1%BB%9Dng-M%E1%BA%A7m-non-Tr%E1%BA%A7n-Ph%C3%BA-huy%E1%BB%87n-V%C4%83n-Ch%E1%BA%A5n-t%E1%BB%89nh-Y%C3%AAn-B%C3%A1i-100063967868330/", "Công an thị trấn NT Trần Phú tỉnh Yên Bái")</f>
        <v>Công an thị trấn NT Trần Phú tỉnh Yên Bái</v>
      </c>
      <c r="C650" t="str">
        <v>https://www.facebook.com/p/Tr%C6%B0%E1%BB%9Dng-M%E1%BA%A7m-non-Tr%E1%BA%A7n-Ph%C3%BA-huy%E1%BB%87n-V%C4%83n-Ch%E1%BA%A5n-t%E1%BB%89nh-Y%C3%AAn-B%C3%A1i-100063967868330/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13650</v>
      </c>
      <c r="B651" t="str">
        <f>HYPERLINK("https://vanchan.yenbai.gov.vn/cac-xa-thi-tran/thi-tran-tran-phu", "UBND Ủy ban nhân dân thị trấn NT Trần Phú tỉnh Yên Bái")</f>
        <v>UBND Ủy ban nhân dân thị trấn NT Trần Phú tỉnh Yên Bái</v>
      </c>
      <c r="C651" t="str">
        <v>https://vanchan.yenbai.gov.vn/cac-xa-thi-tran/thi-tran-tran-phu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13651</v>
      </c>
      <c r="B652" t="str">
        <f>HYPERLINK("https://www.facebook.com/p/C%C3%B4ng-an-th%E1%BB%8B-tr%E1%BA%A5n-Y%C3%AAn-B%C3%ACnh-100066717932065/", "Công an thị trấn Yên Bình tỉnh Yên Bái")</f>
        <v>Công an thị trấn Yên Bình tỉnh Yên Bái</v>
      </c>
      <c r="C652" t="str">
        <v>https://www.facebook.com/p/C%C3%B4ng-an-th%E1%BB%8B-tr%E1%BA%A5n-Y%C3%AAn-B%C3%ACnh-100066717932065/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13652</v>
      </c>
      <c r="B653" t="str">
        <f>HYPERLINK("https://yenbinh.yenbai.gov.vn/", "UBND Ủy ban nhân dân thị trấn Yên Bình tỉnh Yên Bái")</f>
        <v>UBND Ủy ban nhân dân thị trấn Yên Bình tỉnh Yên Bái</v>
      </c>
      <c r="C653" t="str">
        <v>https://yenbinh.yenbai.gov.vn/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13653</v>
      </c>
      <c r="B654" t="str">
        <f>HYPERLINK("https://www.facebook.com/p/Tu%E1%BB%95i-tr%E1%BA%BB-C%C3%B4ng-an-Ngh%C4%A9a-L%E1%BB%99-100081887170070/", "Công an thị trấn Thác Bà tỉnh Yên Bái")</f>
        <v>Công an thị trấn Thác Bà tỉnh Yên Bái</v>
      </c>
      <c r="C654" t="str">
        <v>https://www.facebook.com/p/Tu%E1%BB%95i-tr%E1%BA%BB-C%C3%B4ng-an-Ngh%C4%A9a-L%E1%BB%99-100081887170070/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13654</v>
      </c>
      <c r="B655" t="str">
        <f>HYPERLINK("https://yenbinh.yenbai.gov.vn/Articles/one/Thong-tin-thi-tran-Thac-Ba", "UBND Ủy ban nhân dân thị trấn Thác Bà tỉnh Yên Bái")</f>
        <v>UBND Ủy ban nhân dân thị trấn Thác Bà tỉnh Yên Bái</v>
      </c>
      <c r="C655" t="str">
        <v>https://yenbinh.yenbai.gov.vn/Articles/one/Thong-tin-thi-tran-Thac-Ba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13655</v>
      </c>
      <c r="B656" t="str">
        <f>HYPERLINK("https://www.facebook.com/p/Tu%E1%BB%95i-tr%E1%BA%BB-C%C3%B4ng-an-huy%E1%BB%87n-%C4%90%C3%A0-B%E1%BA%AFc-100064551649842/", "Công an thị trấn Đà Bắc tỉnh Hòa Bình")</f>
        <v>Công an thị trấn Đà Bắc tỉnh Hòa Bình</v>
      </c>
      <c r="C656" t="str">
        <v>https://www.facebook.com/p/Tu%E1%BB%95i-tr%E1%BA%BB-C%C3%B4ng-an-huy%E1%BB%87n-%C4%90%C3%A0-B%E1%BA%AFc-100064551649842/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13656</v>
      </c>
      <c r="B657" t="str">
        <f>HYPERLINK("https://www.hoabinh.gov.vn/huyen-da-bac", "UBND Ủy ban nhân dân thị trấn Đà Bắc tỉnh Hòa Bình")</f>
        <v>UBND Ủy ban nhân dân thị trấn Đà Bắc tỉnh Hòa Bình</v>
      </c>
      <c r="C657" t="str">
        <v>https://www.hoabinh.gov.vn/huyen-da-bac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13657</v>
      </c>
      <c r="B658" t="str">
        <v>Công an thị trấn Kỳ Sơn tỉnh Hòa Bình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13658</v>
      </c>
      <c r="B659" t="str">
        <f>HYPERLINK("https://thitranluongson.hoabinh.gov.vn/", "UBND Ủy ban nhân dân thị trấn Kỳ Sơn tỉnh Hòa Bình")</f>
        <v>UBND Ủy ban nhân dân thị trấn Kỳ Sơn tỉnh Hòa Bình</v>
      </c>
      <c r="C659" t="str">
        <v>https://thitranluongson.hoabinh.gov.vn/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13659</v>
      </c>
      <c r="B660" t="str">
        <f>HYPERLINK("https://www.facebook.com/thanhnienluongson/", "Công an thị trấn Lương Sơn tỉnh Hòa Bình")</f>
        <v>Công an thị trấn Lương Sơn tỉnh Hòa Bình</v>
      </c>
      <c r="C660" t="str">
        <v>https://www.facebook.com/thanhnienluongson/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13660</v>
      </c>
      <c r="B661" t="str">
        <f>HYPERLINK("https://luongson.hoabinh.gov.vn/", "UBND Ủy ban nhân dân thị trấn Lương Sơn tỉnh Hòa Bình")</f>
        <v>UBND Ủy ban nhân dân thị trấn Lương Sơn tỉnh Hòa Bình</v>
      </c>
      <c r="C661" t="str">
        <v>https://luongson.hoabinh.gov.vn/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13661</v>
      </c>
      <c r="B662" t="str">
        <f>HYPERLINK("https://www.facebook.com/p/C%C3%B4ng-an-th%E1%BB%8B-tr%E1%BA%A5n-Bo-100064830018613/", "Công an thị trấn Bo tỉnh Hòa Bình")</f>
        <v>Công an thị trấn Bo tỉnh Hòa Bình</v>
      </c>
      <c r="C662" t="str">
        <v>https://www.facebook.com/p/C%C3%B4ng-an-th%E1%BB%8B-tr%E1%BA%A5n-Bo-100064830018613/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13662</v>
      </c>
      <c r="B663" t="str">
        <f>HYPERLINK("https://thitranhangtram.hoabinh.gov.vn/", "UBND Ủy ban nhân dân thị trấn Bo tỉnh Hòa Bình")</f>
        <v>UBND Ủy ban nhân dân thị trấn Bo tỉnh Hòa Bình</v>
      </c>
      <c r="C663" t="str">
        <v>https://thitranhangtram.hoabinh.gov.vn/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13663</v>
      </c>
      <c r="B664" t="str">
        <f>HYPERLINK("https://www.facebook.com/ConganCaoPhong.net/", "Công an thị trấn Cao Phong tỉnh Hòa Bình")</f>
        <v>Công an thị trấn Cao Phong tỉnh Hòa Bình</v>
      </c>
      <c r="C664" t="str">
        <v>https://www.facebook.com/ConganCaoPhong.net/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13664</v>
      </c>
      <c r="B665" t="str">
        <f>HYPERLINK("https://thitrancaophong.hoabinh.gov.vn/", "UBND Ủy ban nhân dân thị trấn Cao Phong tỉnh Hòa Bình")</f>
        <v>UBND Ủy ban nhân dân thị trấn Cao Phong tỉnh Hòa Bình</v>
      </c>
      <c r="C665" t="str">
        <v>https://thitrancaophong.hoabinh.gov.vn/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13665</v>
      </c>
      <c r="B666" t="str">
        <v>Công an thị trấn Mường Khến tỉnh Hòa Bình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13666</v>
      </c>
      <c r="B667" t="str">
        <f>HYPERLINK("https://www.hoabinh.gov.vn/tin-chi-tiet/-/bai-viet/chuyen-muc-dich-su-dung-dat-giao-dat-va-cho-cong-ty-tnhh-khu-do-thi-muong-khen-thue-dat-dot-3-de-thuc-hien-du-an-khu-dan-cu-thi-tran-muong-khen-tai-thi-tran-man-duc-huyen-tan-lac-48888-1383.html", "UBND Ủy ban nhân dân thị trấn Mường Khến tỉnh Hòa Bình")</f>
        <v>UBND Ủy ban nhân dân thị trấn Mường Khến tỉnh Hòa Bình</v>
      </c>
      <c r="C667" t="str">
        <v>https://www.hoabinh.gov.vn/tin-chi-tiet/-/bai-viet/chuyen-muc-dich-su-dung-dat-giao-dat-va-cho-cong-ty-tnhh-khu-do-thi-muong-khen-thue-dat-dot-3-de-thuc-hien-du-an-khu-dan-cu-thi-tran-muong-khen-tai-thi-tran-man-duc-huyen-tan-lac-48888-1383.html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13667</v>
      </c>
      <c r="B668" t="str">
        <f>HYPERLINK("https://www.facebook.com/cahmaichau28/?locale=vi_VN", "Công an thị trấn Mai Châu tỉnh Hòa Bình")</f>
        <v>Công an thị trấn Mai Châu tỉnh Hòa Bình</v>
      </c>
      <c r="C668" t="str">
        <v>https://www.facebook.com/cahmaichau28/?locale=vi_VN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13668</v>
      </c>
      <c r="B669" t="str">
        <f>HYPERLINK("https://maichau.hoabinh.gov.vn/index.php?lang=vi", "UBND Ủy ban nhân dân thị trấn Mai Châu tỉnh Hòa Bình")</f>
        <v>UBND Ủy ban nhân dân thị trấn Mai Châu tỉnh Hòa Bình</v>
      </c>
      <c r="C669" t="str">
        <v>https://maichau.hoabinh.gov.vn/index.php?lang=vi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13669</v>
      </c>
      <c r="B670" t="str">
        <f>HYPERLINK("https://www.facebook.com/groups/824051121485952/", "Công an thị trấn Vụ Bản tỉnh Hòa Bình")</f>
        <v>Công an thị trấn Vụ Bản tỉnh Hòa Bình</v>
      </c>
      <c r="C670" t="str">
        <v>https://www.facebook.com/groups/824051121485952/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13670</v>
      </c>
      <c r="B671" t="str">
        <f>HYPERLINK("https://thitranvuban.hoabinh.gov.vn/", "UBND Ủy ban nhân dân thị trấn Vụ Bản tỉnh Hòa Bình")</f>
        <v>UBND Ủy ban nhân dân thị trấn Vụ Bản tỉnh Hòa Bình</v>
      </c>
      <c r="C671" t="str">
        <v>https://thitranvuban.hoabinh.gov.vn/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13671</v>
      </c>
      <c r="B672" t="str">
        <f>HYPERLINK("https://www.facebook.com/p/C%C3%B4ng-an-th%E1%BB%8B-tr%E1%BA%A5n-H%C3%A0ng-Tr%E1%BA%A1m-100066793773195/", "Công an thị trấn Hàng Trạm tỉnh Hòa Bình")</f>
        <v>Công an thị trấn Hàng Trạm tỉnh Hòa Bình</v>
      </c>
      <c r="C672" t="str">
        <v>https://www.facebook.com/p/C%C3%B4ng-an-th%E1%BB%8B-tr%E1%BA%A5n-H%C3%A0ng-Tr%E1%BA%A1m-100066793773195/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13672</v>
      </c>
      <c r="B673" t="str">
        <f>HYPERLINK("https://thitranhangtram.hoabinh.gov.vn/", "UBND Ủy ban nhân dân thị trấn Hàng Trạm tỉnh Hòa Bình")</f>
        <v>UBND Ủy ban nhân dân thị trấn Hàng Trạm tỉnh Hòa Bình</v>
      </c>
      <c r="C673" t="str">
        <v>https://thitranhangtram.hoabinh.gov.vn/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13673</v>
      </c>
      <c r="B674" t="str">
        <f>HYPERLINK("https://www.facebook.com/p/C%C3%B4ng-an-huy%E1%BB%87n-Thanh-H%C3%A0-H%E1%BA%A3i-D%C6%B0%C6%A1ng-100064628331014/", "Công an thị trấn Thanh Hà tỉnh Hòa Bình")</f>
        <v>Công an thị trấn Thanh Hà tỉnh Hòa Bình</v>
      </c>
      <c r="C674" t="str">
        <v>https://www.facebook.com/p/C%C3%B4ng-an-huy%E1%BB%87n-Thanh-H%C3%A0-H%E1%BA%A3i-D%C6%B0%C6%A1ng-100064628331014/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13674</v>
      </c>
      <c r="B675" t="str">
        <f>HYPERLINK("https://1022.tayninh.gov.vn/vi/chi-tiet-phan-anh?id=30725", "UBND Ủy ban nhân dân thị trấn Thanh Hà tỉnh Hòa Bình")</f>
        <v>UBND Ủy ban nhân dân thị trấn Thanh Hà tỉnh Hòa Bình</v>
      </c>
      <c r="C675" t="str">
        <v>https://1022.tayninh.gov.vn/vi/chi-tiet-phan-anh?id=30725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13675</v>
      </c>
      <c r="B676" t="str">
        <v>Công an thị trấn Chi Nê tỉnh Hòa Bình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13676</v>
      </c>
      <c r="B677" t="str">
        <f>HYPERLINK("https://thitranchine.hoabinh.gov.vn/", "UBND Ủy ban nhân dân thị trấn Chi Nê tỉnh Hòa Bình")</f>
        <v>UBND Ủy ban nhân dân thị trấn Chi Nê tỉnh Hòa Bình</v>
      </c>
      <c r="C677" t="str">
        <v>https://thitranchine.hoabinh.gov.vn/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13677</v>
      </c>
      <c r="B678" t="str">
        <v>Công an thị trấn Chợ Chu tỉnh Thái Nguyên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13678</v>
      </c>
      <c r="B679" t="str">
        <f>HYPERLINK("https://chochu.dinhhoa.thainguyen.gov.vn/tin-xa-phuong", "UBND Ủy ban nhân dân thị trấn Chợ Chu tỉnh Thái Nguyên")</f>
        <v>UBND Ủy ban nhân dân thị trấn Chợ Chu tỉnh Thái Nguyên</v>
      </c>
      <c r="C679" t="str">
        <v>https://chochu.dinhhoa.thainguyen.gov.vn/tin-xa-phuong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13679</v>
      </c>
      <c r="B680" t="str">
        <v>Công an thị trấn Giang Tiên tỉnh Thái Nguyên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13680</v>
      </c>
      <c r="B681" t="str">
        <f>HYPERLINK("https://giangtien.phuluong.thainguyen.gov.vn/", "UBND Ủy ban nhân dân thị trấn Giang Tiên tỉnh Thái Nguyên")</f>
        <v>UBND Ủy ban nhân dân thị trấn Giang Tiên tỉnh Thái Nguyên</v>
      </c>
      <c r="C681" t="str">
        <v>https://giangtien.phuluong.thainguyen.gov.vn/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13681</v>
      </c>
      <c r="B682" t="str">
        <f>HYPERLINK("https://www.facebook.com/p/C%C3%B4ng-an-Th%E1%BB%8B-tr%E1%BA%A5n-%C4%90u-Huy%E1%BB%87n-Ph%C3%BA-l%C6%B0%C6%A1ng-T%E1%BB%89nh-Th%C3%A1i-Nguy%C3%AAn-100075508793206/", "Công an thị trấn Đu tỉnh Thái Nguyên")</f>
        <v>Công an thị trấn Đu tỉnh Thái Nguyên</v>
      </c>
      <c r="C682" t="str">
        <v>https://www.facebook.com/p/C%C3%B4ng-an-Th%E1%BB%8B-tr%E1%BA%A5n-%C4%90u-Huy%E1%BB%87n-Ph%C3%BA-l%C6%B0%C6%A1ng-T%E1%BB%89nh-Th%C3%A1i-Nguy%C3%AAn-100075508793206/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13682</v>
      </c>
      <c r="B683" t="str">
        <f>HYPERLINK("https://thitrandu.phuluong.thainguyen.gov.vn/uy-ban-nhan-dan", "UBND Ủy ban nhân dân thị trấn Đu tỉnh Thái Nguyên")</f>
        <v>UBND Ủy ban nhân dân thị trấn Đu tỉnh Thái Nguyên</v>
      </c>
      <c r="C683" t="str">
        <v>https://thitrandu.phuluong.thainguyen.gov.vn/uy-ban-nhan-dan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13683</v>
      </c>
      <c r="B684" t="str">
        <f>HYPERLINK("https://www.facebook.com/p/C%C3%B4ng-an-Th%E1%BB%8B-tr%E1%BA%A5n-S%C3%B4ng-C%E1%BA%A7u-100071878300589/", "Công an thị trấn Sông Cầu tỉnh Thái Nguyên")</f>
        <v>Công an thị trấn Sông Cầu tỉnh Thái Nguyên</v>
      </c>
      <c r="C684" t="str">
        <v>https://www.facebook.com/p/C%C3%B4ng-an-Th%E1%BB%8B-tr%E1%BA%A5n-S%C3%B4ng-C%E1%BA%A7u-100071878300589/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13684</v>
      </c>
      <c r="B685" t="str">
        <f>HYPERLINK("https://donghy.thainguyen.gov.vn/thi-tran-song-cau", "UBND Ủy ban nhân dân thị trấn Sông Cầu tỉnh Thái Nguyên")</f>
        <v>UBND Ủy ban nhân dân thị trấn Sông Cầu tỉnh Thái Nguyên</v>
      </c>
      <c r="C685" t="str">
        <v>https://donghy.thainguyen.gov.vn/thi-tran-song-cau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13685</v>
      </c>
      <c r="B686" t="str">
        <v>Công an thị trấn Trại Cau tỉnh Thái Nguyên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13686</v>
      </c>
      <c r="B687" t="str">
        <f>HYPERLINK("https://donghy.thainguyen.gov.vn/thi-tran-trai-cau", "UBND Ủy ban nhân dân thị trấn Trại Cau tỉnh Thái Nguyên")</f>
        <v>UBND Ủy ban nhân dân thị trấn Trại Cau tỉnh Thái Nguyên</v>
      </c>
      <c r="C687" t="str">
        <v>https://donghy.thainguyen.gov.vn/thi-tran-trai-cau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13687</v>
      </c>
      <c r="B688" t="str">
        <v>Công an thị trấn Đình Cả tỉnh Thái Nguyên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13688</v>
      </c>
      <c r="B689" t="str">
        <f>HYPERLINK("https://dinhca.vonhai.thainguyen.gov.vn/", "UBND Ủy ban nhân dân thị trấn Đình Cả tỉnh Thái Nguyên")</f>
        <v>UBND Ủy ban nhân dân thị trấn Đình Cả tỉnh Thái Nguyên</v>
      </c>
      <c r="C689" t="str">
        <v>https://dinhca.vonhai.thainguyen.gov.vn/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13689</v>
      </c>
      <c r="B690" t="str">
        <v>Công an thị trấn Hùng Sơn tỉnh Thái Nguyên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13690</v>
      </c>
      <c r="B691" t="str">
        <f>HYPERLINK("https://hungson.daitu.thainguyen.gov.vn/", "UBND Ủy ban nhân dân thị trấn Hùng Sơn tỉnh Thái Nguyên")</f>
        <v>UBND Ủy ban nhân dân thị trấn Hùng Sơn tỉnh Thái Nguyên</v>
      </c>
      <c r="C691" t="str">
        <v>https://hungson.daitu.thainguyen.gov.vn/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13691</v>
      </c>
      <c r="B692" t="str">
        <v>Công an thị trấn Quân Chu tỉnh Thái Nguyên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13692</v>
      </c>
      <c r="B693" t="str">
        <f>HYPERLINK("https://quanchu.daitu.thainguyen.gov.vn/", "UBND Ủy ban nhân dân thị trấn Quân Chu tỉnh Thái Nguyên")</f>
        <v>UBND Ủy ban nhân dân thị trấn Quân Chu tỉnh Thái Nguyên</v>
      </c>
      <c r="C693" t="str">
        <v>https://quanchu.daitu.thainguyen.gov.vn/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13693</v>
      </c>
      <c r="B694" t="str">
        <f>HYPERLINK("https://www.facebook.com/p/C%C3%B4ng-an-th%E1%BB%8B-tr%E1%BA%A5n-H%C6%B0%C6%A1ng-S%C6%A1n-huy%E1%BB%87n-Ph%C3%BA-B%C3%ACnh-t%E1%BB%89nh-Th%C3%A1i-Nguy%C3%AAn-100081791015941/", "Công an thị trấn Hương Sơn tỉnh Thái Nguyên")</f>
        <v>Công an thị trấn Hương Sơn tỉnh Thái Nguyên</v>
      </c>
      <c r="C694" t="str">
        <v>https://www.facebook.com/p/C%C3%B4ng-an-th%E1%BB%8B-tr%E1%BA%A5n-H%C6%B0%C6%A1ng-S%C6%A1n-huy%E1%BB%87n-Ph%C3%BA-B%C3%ACnh-t%E1%BB%89nh-Th%C3%A1i-Nguy%C3%AAn-100081791015941/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13694</v>
      </c>
      <c r="B695" t="str">
        <f>HYPERLINK("https://phubinh.thainguyen.gov.vn/thi-tran-huong-son", "UBND Ủy ban nhân dân thị trấn Hương Sơn tỉnh Thái Nguyên")</f>
        <v>UBND Ủy ban nhân dân thị trấn Hương Sơn tỉnh Thái Nguyên</v>
      </c>
      <c r="C695" t="str">
        <v>https://phubinh.thainguyen.gov.vn/thi-tran-huong-son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13695</v>
      </c>
      <c r="B696" t="str">
        <f>HYPERLINK("https://www.facebook.com/reel/498306619784196/", "Công an thị trấn Thất Khê tỉnh Lạng Sơn")</f>
        <v>Công an thị trấn Thất Khê tỉnh Lạng Sơn</v>
      </c>
      <c r="C696" t="str">
        <v>https://www.facebook.com/reel/498306619784196/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13696</v>
      </c>
      <c r="B697" t="str">
        <f>HYPERLINK("https://trangdinh.langson.gov.vn/", "UBND Ủy ban nhân dân thị trấn Thất Khê tỉnh Lạng Sơn")</f>
        <v>UBND Ủy ban nhân dân thị trấn Thất Khê tỉnh Lạng Sơn</v>
      </c>
      <c r="C697" t="str">
        <v>https://trangdinh.langson.gov.vn/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13697</v>
      </c>
      <c r="B698" t="str">
        <f>HYPERLINK("https://www.facebook.com/p/Tr%C6%B0%E1%BB%9Dng-M%E1%BA%A7m-non-th%E1%BB%8B-tr%E1%BA%A5n-Na-S%E1%BA%A7m-huy%E1%BB%87n-V%C4%83n-L%C3%A3ng-t%E1%BB%89nh-L%E1%BA%A1ng-S%C6%A1n-100085026423476/", "Công an thị trấn Na Sầm tỉnh Lạng Sơn")</f>
        <v>Công an thị trấn Na Sầm tỉnh Lạng Sơn</v>
      </c>
      <c r="C698" t="str">
        <v>https://www.facebook.com/p/Tr%C6%B0%E1%BB%9Dng-M%E1%BA%A7m-non-th%E1%BB%8B-tr%E1%BA%A5n-Na-S%E1%BA%A7m-huy%E1%BB%87n-V%C4%83n-L%C3%A3ng-t%E1%BB%89nh-L%E1%BA%A1ng-S%C6%A1n-100085026423476/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13698</v>
      </c>
      <c r="B699" t="str">
        <f>HYPERLINK("https://vanlang.langson.gov.vn/", "UBND Ủy ban nhân dân thị trấn Na Sầm tỉnh Lạng Sơn")</f>
        <v>UBND Ủy ban nhân dân thị trấn Na Sầm tỉnh Lạng Sơn</v>
      </c>
      <c r="C699" t="str">
        <v>https://vanlang.langson.gov.vn/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13699</v>
      </c>
      <c r="B700" t="str">
        <v>Công an thị trấn Đồng Đăng tỉnh Lạng Sơn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13700</v>
      </c>
      <c r="B701" t="str">
        <f>HYPERLINK("https://caoloc.langson.gov.vn/gioi-thieu/co-cau-to-chuc/uy-ban-nhan-dan-huyen/cac-xa-thi-tran", "UBND Ủy ban nhân dân thị trấn Đồng Đăng tỉnh Lạng Sơn")</f>
        <v>UBND Ủy ban nhân dân thị trấn Đồng Đăng tỉnh Lạng Sơn</v>
      </c>
      <c r="C701" t="str">
        <v>https://caoloc.langson.gov.vn/gioi-thieu/co-cau-to-chuc/uy-ban-nhan-dan-huyen/cac-xa-thi-tran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13701</v>
      </c>
      <c r="B702" t="str">
        <f>HYPERLINK("https://www.facebook.com/p/Tu%E1%BB%95i-tr%E1%BA%BB-C%C3%B4ng-an-huy%E1%BB%87n-Cao-L%E1%BB%99c-100063884749147/", "Công an thị trấn Cao Lộc tỉnh Lạng Sơn")</f>
        <v>Công an thị trấn Cao Lộc tỉnh Lạng Sơn</v>
      </c>
      <c r="C702" t="str">
        <v>https://www.facebook.com/p/Tu%E1%BB%95i-tr%E1%BA%BB-C%C3%B4ng-an-huy%E1%BB%87n-Cao-L%E1%BB%99c-100063884749147/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13702</v>
      </c>
      <c r="B703" t="str">
        <f>HYPERLINK("https://caoloc.langson.gov.vn/", "UBND Ủy ban nhân dân thị trấn Cao Lộc tỉnh Lạng Sơn")</f>
        <v>UBND Ủy ban nhân dân thị trấn Cao Lộc tỉnh Lạng Sơn</v>
      </c>
      <c r="C703" t="str">
        <v>https://caoloc.langson.gov.vn/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13703</v>
      </c>
      <c r="B704" t="str">
        <f>HYPERLINK("https://www.facebook.com/tuoitreconganhuyenvanquan/", "Công an thị trấn Văn Quan tỉnh Lạng Sơn")</f>
        <v>Công an thị trấn Văn Quan tỉnh Lạng Sơn</v>
      </c>
      <c r="C704" t="str">
        <v>https://www.facebook.com/tuoitreconganhuyenvanquan/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13704</v>
      </c>
      <c r="B705" t="str">
        <f>HYPERLINK("https://vanquan.langson.gov.vn/", "UBND Ủy ban nhân dân thị trấn Văn Quan tỉnh Lạng Sơn")</f>
        <v>UBND Ủy ban nhân dân thị trấn Văn Quan tỉnh Lạng Sơn</v>
      </c>
      <c r="C705" t="str">
        <v>https://vanquan.langson.gov.vn/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13705</v>
      </c>
      <c r="B706" t="str">
        <f>HYPERLINK("https://www.facebook.com/chidoan.congan/?locale=vi_VN", "Công an thị trấn Bắc Sơn tỉnh Lạng Sơn")</f>
        <v>Công an thị trấn Bắc Sơn tỉnh Lạng Sơn</v>
      </c>
      <c r="C706" t="str">
        <v>https://www.facebook.com/chidoan.congan/?locale=vi_VN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13706</v>
      </c>
      <c r="B707" t="str">
        <f>HYPERLINK("https://bacson.langson.gov.vn/", "UBND Ủy ban nhân dân thị trấn Bắc Sơn tỉnh Lạng Sơn")</f>
        <v>UBND Ủy ban nhân dân thị trấn Bắc Sơn tỉnh Lạng Sơn</v>
      </c>
      <c r="C707" t="str">
        <v>https://bacson.langson.gov.vn/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13707</v>
      </c>
      <c r="B708" t="str">
        <v>Công an thị trấn Hữu Lũng tỉnh Lạng Sơn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13708</v>
      </c>
      <c r="B709" t="str">
        <f>HYPERLINK("https://huulung.langson.gov.vn/", "UBND Ủy ban nhân dân thị trấn Hữu Lũng tỉnh Lạng Sơn")</f>
        <v>UBND Ủy ban nhân dân thị trấn Hữu Lũng tỉnh Lạng Sơn</v>
      </c>
      <c r="C709" t="str">
        <v>https://huulung.langson.gov.vn/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13709</v>
      </c>
      <c r="B710" t="str">
        <f>HYPERLINK("https://www.facebook.com/p/Th%E1%BB%8B-tr%E1%BA%A5n-%C4%90%E1%BB%93ng-M%E1%BB%8F-Huy%E1%BB%87n-Chi-L%C4%83ng-100044399239556/", "Công an thị trấn Đồng Mỏ tỉnh Lạng Sơn")</f>
        <v>Công an thị trấn Đồng Mỏ tỉnh Lạng Sơn</v>
      </c>
      <c r="C710" t="str">
        <v>https://www.facebook.com/p/Th%E1%BB%8B-tr%E1%BA%A5n-%C4%90%E1%BB%93ng-M%E1%BB%8F-Huy%E1%BB%87n-Chi-L%C4%83ng-100044399239556/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13710</v>
      </c>
      <c r="B711" t="str">
        <f>HYPERLINK("https://chilang.langson.gov.vn/gioi-thieu/co-cau-to-chuc/uy-ban-nhan-dan-huyen/cac-phong-chuyen-mon-va-don-vi-su-nghiep-thuoc-ubnd-huyen", "UBND Ủy ban nhân dân thị trấn Đồng Mỏ tỉnh Lạng Sơn")</f>
        <v>UBND Ủy ban nhân dân thị trấn Đồng Mỏ tỉnh Lạng Sơn</v>
      </c>
      <c r="C711" t="str">
        <v>https://chilang.langson.gov.vn/gioi-thieu/co-cau-to-chuc/uy-ban-nhan-dan-huyen/cac-phong-chuyen-mon-va-don-vi-su-nghiep-thuoc-ubnd-huyen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13711</v>
      </c>
      <c r="B712" t="str">
        <f>HYPERLINK("https://www.facebook.com/tuoitreconganlangson/", "Công an thị trấn Chi Lăng tỉnh Lạng Sơn")</f>
        <v>Công an thị trấn Chi Lăng tỉnh Lạng Sơn</v>
      </c>
      <c r="C712" t="str">
        <v>https://www.facebook.com/tuoitreconganlangson/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13712</v>
      </c>
      <c r="B713" t="str">
        <f>HYPERLINK("https://chilang.langson.gov.vn/", "UBND Ủy ban nhân dân thị trấn Chi Lăng tỉnh Lạng Sơn")</f>
        <v>UBND Ủy ban nhân dân thị trấn Chi Lăng tỉnh Lạng Sơn</v>
      </c>
      <c r="C713" t="str">
        <v>https://chilang.langson.gov.vn/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13713</v>
      </c>
      <c r="B714" t="str">
        <f>HYPERLINK("https://www.facebook.com/100091907717072", "Công an thị trấn Na Dương tỉnh Lạng Sơn")</f>
        <v>Công an thị trấn Na Dương tỉnh Lạng Sơn</v>
      </c>
      <c r="C714" t="str">
        <v>https://www.facebook.com/100091907717072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13714</v>
      </c>
      <c r="B715" t="str">
        <f>HYPERLINK("https://langson.gov.vn/thong-tin-tong-hop/thong-tin-quy-hoach/phe-duyet-dieu-chinh-quy-hoach-chung-thi-tran-na-duong-huyen-loc-binh-tinh-lang-son-den-nam-2035-ty-le-1-5.000.html", "UBND Ủy ban nhân dân thị trấn Na Dương tỉnh Lạng Sơn")</f>
        <v>UBND Ủy ban nhân dân thị trấn Na Dương tỉnh Lạng Sơn</v>
      </c>
      <c r="C715" t="str">
        <v>https://langson.gov.vn/thong-tin-tong-hop/thong-tin-quy-hoach/phe-duyet-dieu-chinh-quy-hoach-chung-thi-tran-na-duong-huyen-loc-binh-tinh-lang-son-den-nam-2035-ty-le-1-5.000.html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13715</v>
      </c>
      <c r="B716" t="str">
        <f>HYPERLINK("https://www.facebook.com/p/Tu%E1%BB%95i-tr%E1%BA%BB-C%C3%B4ng-an-huy%E1%BB%87n-L%E1%BB%99c-B%C3%ACnh-100063492099584/", "Công an thị trấn Lộc Bình tỉnh Lạng Sơn")</f>
        <v>Công an thị trấn Lộc Bình tỉnh Lạng Sơn</v>
      </c>
      <c r="C716" t="str">
        <v>https://www.facebook.com/p/Tu%E1%BB%95i-tr%E1%BA%BB-C%C3%B4ng-an-huy%E1%BB%87n-L%E1%BB%99c-B%C3%ACnh-100063492099584/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13716</v>
      </c>
      <c r="B717" t="str">
        <f>HYPERLINK("https://locbinh.langson.gov.vn/", "UBND Ủy ban nhân dân thị trấn Lộc Bình tỉnh Lạng Sơn")</f>
        <v>UBND Ủy ban nhân dân thị trấn Lộc Bình tỉnh Lạng Sơn</v>
      </c>
      <c r="C717" t="str">
        <v>https://locbinh.langson.gov.vn/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13717</v>
      </c>
      <c r="B718" t="str">
        <f>HYPERLINK("https://www.facebook.com/conganhuyendinhlap/", "Công an thị trấn Đình Lập tỉnh Lạng Sơn")</f>
        <v>Công an thị trấn Đình Lập tỉnh Lạng Sơn</v>
      </c>
      <c r="C718" t="str">
        <v>https://www.facebook.com/conganhuyendinhlap/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13718</v>
      </c>
      <c r="B719" t="str">
        <f>HYPERLINK("https://dinhlap.langson.gov.vn/", "UBND Ủy ban nhân dân thị trấn Đình Lập tỉnh Lạng Sơn")</f>
        <v>UBND Ủy ban nhân dân thị trấn Đình Lập tỉnh Lạng Sơn</v>
      </c>
      <c r="C719" t="str">
        <v>https://dinhlap.langson.gov.vn/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13719</v>
      </c>
      <c r="B720" t="str">
        <v>Công an thị trấn NT Thái Bình tỉnh Lạng Sơn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13720</v>
      </c>
      <c r="B721" t="str">
        <f>HYPERLINK("https://dinhlap.langson.gov.vn/", "UBND Ủy ban nhân dân thị trấn NT Thái Bình tỉnh Lạng Sơn")</f>
        <v>UBND Ủy ban nhân dân thị trấn NT Thái Bình tỉnh Lạng Sơn</v>
      </c>
      <c r="C721" t="str">
        <v>https://dinhlap.langson.gov.vn/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13721</v>
      </c>
      <c r="B722" t="str">
        <f>HYPERLINK("https://www.facebook.com/thitranbinhlieu/", "Công an thị trấn Bình Liêu tỉnh Quảng Ninh")</f>
        <v>Công an thị trấn Bình Liêu tỉnh Quảng Ninh</v>
      </c>
      <c r="C722" t="str">
        <v>https://www.facebook.com/thitranbinhlieu/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13722</v>
      </c>
      <c r="B723" t="str">
        <f>HYPERLINK("https://binhlieu.quangninh.gov.vn/", "UBND Ủy ban nhân dân thị trấn Bình Liêu tỉnh Quảng Ninh")</f>
        <v>UBND Ủy ban nhân dân thị trấn Bình Liêu tỉnh Quảng Ninh</v>
      </c>
      <c r="C723" t="str">
        <v>https://binhlieu.quangninh.gov.vn/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13723</v>
      </c>
      <c r="B724" t="str">
        <f>HYPERLINK("https://www.facebook.com/Truong.THCS.Thi.tran.Tien.Yen/", "Công an thị trấn Tiên Yên tỉnh Quảng Ninh")</f>
        <v>Công an thị trấn Tiên Yên tỉnh Quảng Ninh</v>
      </c>
      <c r="C724" t="str">
        <v>https://www.facebook.com/Truong.THCS.Thi.tran.Tien.Yen/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13724</v>
      </c>
      <c r="B725" t="str">
        <f>HYPERLINK("https://www.quangninh.gov.vn/donvi/huyentienyen/Trang/ChiTietBVGioiThieu.aspx?bvid=70", "UBND Ủy ban nhân dân thị trấn Tiên Yên tỉnh Quảng Ninh")</f>
        <v>UBND Ủy ban nhân dân thị trấn Tiên Yên tỉnh Quảng Ninh</v>
      </c>
      <c r="C725" t="str">
        <v>https://www.quangninh.gov.vn/donvi/huyentienyen/Trang/ChiTietBVGioiThieu.aspx?bvid=70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13725</v>
      </c>
      <c r="B726" t="str">
        <f>HYPERLINK("https://www.facebook.com/tuoitredamha/", "Công an thị trấn Đầm Hà tỉnh Quảng Ninh")</f>
        <v>Công an thị trấn Đầm Hà tỉnh Quảng Ninh</v>
      </c>
      <c r="C726" t="str">
        <v>https://www.facebook.com/tuoitredamha/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13726</v>
      </c>
      <c r="B727" t="str">
        <f>HYPERLINK("https://www.quangninh.gov.vn/donvi/huyendamha/Trang/ChiTietBVGioiThieu.aspx?bvid=72", "UBND Ủy ban nhân dân thị trấn Đầm Hà tỉnh Quảng Ninh")</f>
        <v>UBND Ủy ban nhân dân thị trấn Đầm Hà tỉnh Quảng Ninh</v>
      </c>
      <c r="C727" t="str">
        <v>https://www.quangninh.gov.vn/donvi/huyendamha/Trang/ChiTietBVGioiThieu.aspx?bvid=72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13727</v>
      </c>
      <c r="B728" t="str">
        <v>Công an thị trấn Quảng Hà tỉnh Quảng Ninh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13728</v>
      </c>
      <c r="B729" t="str">
        <f>HYPERLINK("https://haiha.quangninh.gov.vn/trang/chitietbvgioithieu.aspx?bvid=112", "UBND Ủy ban nhân dân thị trấn Quảng Hà tỉnh Quảng Ninh")</f>
        <v>UBND Ủy ban nhân dân thị trấn Quảng Hà tỉnh Quảng Ninh</v>
      </c>
      <c r="C729" t="str">
        <v>https://haiha.quangninh.gov.vn/trang/chitietbvgioithieu.aspx?bvid=112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13729</v>
      </c>
      <c r="B730" t="str">
        <v>Công an thị trấn Ba Chẽ tỉnh Quảng Ninh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13730</v>
      </c>
      <c r="B731" t="str">
        <f>HYPERLINK("https://www.quangninh.gov.vn/donvi/huyenbache/Trang/Default.aspx", "UBND Ủy ban nhân dân thị trấn Ba Chẽ tỉnh Quảng Ninh")</f>
        <v>UBND Ủy ban nhân dân thị trấn Ba Chẽ tỉnh Quảng Ninh</v>
      </c>
      <c r="C731" t="str">
        <v>https://www.quangninh.gov.vn/donvi/huyenbache/Trang/Default.aspx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13731</v>
      </c>
      <c r="B732" t="str">
        <f>HYPERLINK("https://www.facebook.com/265963428377240", "Công an thị trấn Cái Rồng tỉnh Quảng Ninh")</f>
        <v>Công an thị trấn Cái Rồng tỉnh Quảng Ninh</v>
      </c>
      <c r="C732" t="str">
        <v>https://www.facebook.com/265963428377240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13732</v>
      </c>
      <c r="B733" t="str">
        <f>HYPERLINK("https://vandon.quangninh.gov.vn/Trang/ChiTietBVGioiThieu.aspx?bvid=176", "UBND Ủy ban nhân dân thị trấn Cái Rồng tỉnh Quảng Ninh")</f>
        <v>UBND Ủy ban nhân dân thị trấn Cái Rồng tỉnh Quảng Ninh</v>
      </c>
      <c r="C733" t="str">
        <v>https://vandon.quangninh.gov.vn/Trang/ChiTietBVGioiThieu.aspx?bvid=176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13733</v>
      </c>
      <c r="B734" t="str">
        <v>Công an thị trấn Trới tỉnh Quảng Ninh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13734</v>
      </c>
      <c r="B735" t="str">
        <f>HYPERLINK("https://dichvucong.quangninh.gov.vn/Default.aspx?tabid=119&amp;ctl=view&amp;mid=507&amp;id=71024&amp;dv=607&amp;pr=1", "UBND Ủy ban nhân dân thị trấn Trới tỉnh Quảng Ninh")</f>
        <v>UBND Ủy ban nhân dân thị trấn Trới tỉnh Quảng Ninh</v>
      </c>
      <c r="C735" t="str">
        <v>https://dichvucong.quangninh.gov.vn/Default.aspx?tabid=119&amp;ctl=view&amp;mid=507&amp;id=71024&amp;dv=607&amp;pr=1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13735</v>
      </c>
      <c r="B736" t="str">
        <v>Công an thị trấn Cô Tô tỉnh Quảng Ninh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13736</v>
      </c>
      <c r="B737" t="str">
        <f>HYPERLINK("https://www.quangninh.gov.vn/donvi/huyencoto/Trang/ChiTietBVGioiThieu.aspx?bvid=114", "UBND Ủy ban nhân dân thị trấn Cô Tô tỉnh Quảng Ninh")</f>
        <v>UBND Ủy ban nhân dân thị trấn Cô Tô tỉnh Quảng Ninh</v>
      </c>
      <c r="C737" t="str">
        <v>https://www.quangninh.gov.vn/donvi/huyencoto/Trang/ChiTietBVGioiThieu.aspx?bvid=114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13737</v>
      </c>
      <c r="B738" t="str">
        <v>Công an thị trấn Cầu Gồ tỉnh Bắc Giang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13738</v>
      </c>
      <c r="B739" t="str">
        <f>HYPERLINK("https://ttboha.yenthe.bacgiang.gov.vn/chi-tiet-tin-tuc/-/asset_publisher/M0UUAFstbTMq/content/yen-the-nhap-xa-bo-ha-vao-thi-tran-bo-ha-thanh-lap-thi-tran-bo-ha-nhap-xa-phon-xuong-vao-thi-tran-cau-go-thanh-lap-thi-tran-phon-xuong", "UBND Ủy ban nhân dân thị trấn Cầu Gồ tỉnh Bắc Giang")</f>
        <v>UBND Ủy ban nhân dân thị trấn Cầu Gồ tỉnh Bắc Giang</v>
      </c>
      <c r="C739" t="str">
        <v>https://ttboha.yenthe.bacgiang.gov.vn/chi-tiet-tin-tuc/-/asset_publisher/M0UUAFstbTMq/content/yen-the-nhap-xa-bo-ha-vao-thi-tran-bo-ha-thanh-lap-thi-tran-bo-ha-nhap-xa-phon-xuong-vao-thi-tran-cau-go-thanh-lap-thi-tran-phon-xuong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13739</v>
      </c>
      <c r="B740" t="str">
        <f>HYPERLINK("https://www.facebook.com/conganttbohayenthe.bacgiang/", "Công an thị trấn Bố Hạ tỉnh Bắc Giang")</f>
        <v>Công an thị trấn Bố Hạ tỉnh Bắc Giang</v>
      </c>
      <c r="C740" t="str">
        <v>https://www.facebook.com/conganttbohayenthe.bacgiang/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13740</v>
      </c>
      <c r="B741" t="str">
        <f>HYPERLINK("https://ttboha.yenthe.bacgiang.gov.vn/", "UBND Ủy ban nhân dân thị trấn Bố Hạ tỉnh Bắc Giang")</f>
        <v>UBND Ủy ban nhân dân thị trấn Bố Hạ tỉnh Bắc Giang</v>
      </c>
      <c r="C741" t="str">
        <v>https://ttboha.yenthe.bacgiang.gov.vn/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13741</v>
      </c>
      <c r="B742" t="str">
        <f>HYPERLINK("https://www.facebook.com/p/C%C3%B4ng-an-huy%E1%BB%87n-T%C3%A2n-Y%C3%AAn-B%E1%BA%AFc-Giang-100080975141230/?locale=fa_IR", "Công an thị trấn Cao Thượng tỉnh Bắc Giang")</f>
        <v>Công an thị trấn Cao Thượng tỉnh Bắc Giang</v>
      </c>
      <c r="C742" t="str">
        <v>https://www.facebook.com/p/C%C3%B4ng-an-huy%E1%BB%87n-T%C3%A2n-Y%C3%AAn-B%E1%BA%AFc-Giang-100080975141230/?locale=fa_IR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13742</v>
      </c>
      <c r="B743" t="str">
        <f>HYPERLINK("https://thitrancaothuong.tanyen.bacgiang.gov.vn/", "UBND Ủy ban nhân dân thị trấn Cao Thượng tỉnh Bắc Giang")</f>
        <v>UBND Ủy ban nhân dân thị trấn Cao Thượng tỉnh Bắc Giang</v>
      </c>
      <c r="C743" t="str">
        <v>https://thitrancaothuong.tanyen.bacgiang.gov.vn/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13743</v>
      </c>
      <c r="B744" t="str">
        <v>Công an thị trấn Nhã Nam tỉnh Bắc Giang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13744</v>
      </c>
      <c r="B745" t="str">
        <f>HYPERLINK("https://thitrannhanam.tanyen.bacgiang.gov.vn/", "UBND Ủy ban nhân dân thị trấn Nhã Nam tỉnh Bắc Giang")</f>
        <v>UBND Ủy ban nhân dân thị trấn Nhã Nam tỉnh Bắc Giang</v>
      </c>
      <c r="C745" t="str">
        <v>https://thitrannhanam.tanyen.bacgiang.gov.vn/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13745</v>
      </c>
      <c r="B746" t="str">
        <v>Công an thị trấn Kép tỉnh Bắc Giang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13746</v>
      </c>
      <c r="B747" t="str">
        <f>HYPERLINK("https://kep.langgiang.bacgiang.gov.vn/", "UBND Ủy ban nhân dân thị trấn Kép tỉnh Bắc Giang")</f>
        <v>UBND Ủy ban nhân dân thị trấn Kép tỉnh Bắc Giang</v>
      </c>
      <c r="C747" t="str">
        <v>https://kep.langgiang.bacgiang.gov.vn/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13747</v>
      </c>
      <c r="B748" t="str">
        <f>HYPERLINK("https://www.facebook.com/cathitranvoi/", "Công an thị trấn Vôi tỉnh Bắc Giang")</f>
        <v>Công an thị trấn Vôi tỉnh Bắc Giang</v>
      </c>
      <c r="C748" t="str">
        <v>https://www.facebook.com/cathitranvoi/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13748</v>
      </c>
      <c r="B749" t="str">
        <f>HYPERLINK("https://voi.langgiang.bacgiang.gov.vn/", "UBND Ủy ban nhân dân thị trấn Vôi tỉnh Bắc Giang")</f>
        <v>UBND Ủy ban nhân dân thị trấn Vôi tỉnh Bắc Giang</v>
      </c>
      <c r="C749" t="str">
        <v>https://voi.langgiang.bacgiang.gov.vn/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13749</v>
      </c>
      <c r="B750" t="str">
        <f>HYPERLINK("https://www.facebook.com/mamnonhuongduongdoingo/?locale=vi_VN", "Công an thị trấn Đồi Ngô tỉnh Bắc Giang")</f>
        <v>Công an thị trấn Đồi Ngô tỉnh Bắc Giang</v>
      </c>
      <c r="C750" t="str">
        <v>https://www.facebook.com/mamnonhuongduongdoingo/?locale=vi_VN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13750</v>
      </c>
      <c r="B751" t="str">
        <f>HYPERLINK("https://doingo-lucnam.bacgiang.gov.vn/", "UBND Ủy ban nhân dân thị trấn Đồi Ngô tỉnh Bắc Giang")</f>
        <v>UBND Ủy ban nhân dân thị trấn Đồi Ngô tỉnh Bắc Giang</v>
      </c>
      <c r="C751" t="str">
        <v>https://doingo-lucnam.bacgiang.gov.vn/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13751</v>
      </c>
      <c r="B752" t="str">
        <f>HYPERLINK("https://www.facebook.com/conganhuyenlucnam/?locale=vi_VN", "Công an thị trấn Lục Nam tỉnh Bắc Giang")</f>
        <v>Công an thị trấn Lục Nam tỉnh Bắc Giang</v>
      </c>
      <c r="C752" t="str">
        <v>https://www.facebook.com/conganhuyenlucnam/?locale=vi_VN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13752</v>
      </c>
      <c r="B753" t="str">
        <f>HYPERLINK("https://lucnam.bacgiang.gov.vn/", "UBND Ủy ban nhân dân thị trấn Lục Nam tỉnh Bắc Giang")</f>
        <v>UBND Ủy ban nhân dân thị trấn Lục Nam tỉnh Bắc Giang</v>
      </c>
      <c r="C753" t="str">
        <v>https://lucnam.bacgiang.gov.vn/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13753</v>
      </c>
      <c r="B754" t="str">
        <v>Công an thị trấn Chũ tỉnh Bắc Giang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13754</v>
      </c>
      <c r="B755" t="str">
        <f>HYPERLINK("https://lucngan.bacgiang.gov.vn/web/ubnd-tt-chu", "UBND Ủy ban nhân dân thị trấn Chũ tỉnh Bắc Giang")</f>
        <v>UBND Ủy ban nhân dân thị trấn Chũ tỉnh Bắc Giang</v>
      </c>
      <c r="C755" t="str">
        <v>https://lucngan.bacgiang.gov.vn/web/ubnd-tt-chu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13755</v>
      </c>
      <c r="B756" t="str">
        <v>Công an thị trấn An Châu tỉnh Bắc Giang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13756</v>
      </c>
      <c r="B757" t="str">
        <f>HYPERLINK("https://sondong.bacgiang.gov.vn/chi-tiet-tin-tuc/-/asset_publisher/C55IVjY8YjNe/content/thi-tran-an-chau", "UBND Ủy ban nhân dân thị trấn An Châu tỉnh Bắc Giang")</f>
        <v>UBND Ủy ban nhân dân thị trấn An Châu tỉnh Bắc Giang</v>
      </c>
      <c r="C757" t="str">
        <v>https://sondong.bacgiang.gov.vn/chi-tiet-tin-tuc/-/asset_publisher/C55IVjY8YjNe/content/thi-tran-an-chau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13757</v>
      </c>
      <c r="B758" t="str">
        <v>Công an thị trấn Thanh Sơn tỉnh Bắc Giang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13758</v>
      </c>
      <c r="B759" t="str">
        <f>HYPERLINK("https://sondong.bacgiang.gov.vn/chi-tiet-tin-tuc/-/asset_publisher/C55IVjY8YjNe/content/thi-tran-thanh-son", "UBND Ủy ban nhân dân thị trấn Thanh Sơn tỉnh Bắc Giang")</f>
        <v>UBND Ủy ban nhân dân thị trấn Thanh Sơn tỉnh Bắc Giang</v>
      </c>
      <c r="C759" t="str">
        <v>https://sondong.bacgiang.gov.vn/chi-tiet-tin-tuc/-/asset_publisher/C55IVjY8YjNe/content/thi-tran-thanh-son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13759</v>
      </c>
      <c r="B760" t="str">
        <v>Công an thị trấn Neo tỉnh Bắc Giang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13760</v>
      </c>
      <c r="B761" t="str">
        <f>HYPERLINK("https://sondong.bacgiang.gov.vn/chi-tiet-tin-tuc/-/asset_publisher/C55IVjY8YjNe/content/thi-tran-thanh-son", "UBND Ủy ban nhân dân thị trấn Neo tỉnh Bắc Giang")</f>
        <v>UBND Ủy ban nhân dân thị trấn Neo tỉnh Bắc Giang</v>
      </c>
      <c r="C761" t="str">
        <v>https://sondong.bacgiang.gov.vn/chi-tiet-tin-tuc/-/asset_publisher/C55IVjY8YjNe/content/thi-tran-thanh-son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13761</v>
      </c>
      <c r="B762" t="str">
        <f>HYPERLINK("https://www.facebook.com/p/C%C3%B4ng-an-th%E1%BB%8B-tr%E1%BA%A5n-T%C3%A2n-An-Y%C3%AAn-Dung-B%E1%BA%AFc-Giang-100066949255453/", "Công an thị trấn Tân Dân tỉnh Bắc Giang")</f>
        <v>Công an thị trấn Tân Dân tỉnh Bắc Giang</v>
      </c>
      <c r="C762" t="str">
        <v>https://www.facebook.com/p/C%C3%B4ng-an-th%E1%BB%8B-tr%E1%BA%A5n-T%C3%A2n-An-Y%C3%AAn-Dung-B%E1%BA%AFc-Giang-100066949255453/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13762</v>
      </c>
      <c r="B763" t="str">
        <f>HYPERLINK("https://tanan.yendung.bacgiang.gov.vn/", "UBND Ủy ban nhân dân thị trấn Tân Dân tỉnh Bắc Giang")</f>
        <v>UBND Ủy ban nhân dân thị trấn Tân Dân tỉnh Bắc Giang</v>
      </c>
      <c r="C763" t="str">
        <v>https://tanan.yendung.bacgiang.gov.vn/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13763</v>
      </c>
      <c r="B764" t="str">
        <v>Công an thị trấn Bích Động tỉnh Bắc Giang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13764</v>
      </c>
      <c r="B765" t="str">
        <f>HYPERLINK("https://bichdong.vietyen.bacgiang.gov.vn/", "UBND Ủy ban nhân dân thị trấn Bích Động tỉnh Bắc Giang")</f>
        <v>UBND Ủy ban nhân dân thị trấn Bích Động tỉnh Bắc Giang</v>
      </c>
      <c r="C765" t="str">
        <v>https://bichdong.vietyen.bacgiang.gov.vn/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13765</v>
      </c>
      <c r="B766" t="str">
        <v>Công an thị trấn Nếnh tỉnh Bắc Giang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13766</v>
      </c>
      <c r="B767" t="str">
        <f>HYPERLINK("https://vietyen.bacgiang.gov.vn/xuat-ban-thong-tin/-/asset_publisher/vYGFBWdWN3jE/content/h-nd-thi-tran-nenh-bau-chuc-danh-chu-tich-h-nd-va-chu-tich-ubnd?inheritRedirect=false", "UBND Ủy ban nhân dân thị trấn Nếnh tỉnh Bắc Giang")</f>
        <v>UBND Ủy ban nhân dân thị trấn Nếnh tỉnh Bắc Giang</v>
      </c>
      <c r="C767" t="str">
        <v>https://vietyen.bacgiang.gov.vn/xuat-ban-thong-tin/-/asset_publisher/vYGFBWdWN3jE/content/h-nd-thi-tran-nenh-bau-chuc-danh-chu-tich-h-nd-va-chu-tich-ubnd?inheritRedirect=false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13767</v>
      </c>
      <c r="B768" t="str">
        <f>HYPERLINK("https://www.facebook.com/cahhiephoa/", "Công an thị trấn Thắng tỉnh Bắc Giang")</f>
        <v>Công an thị trấn Thắng tỉnh Bắc Giang</v>
      </c>
      <c r="C768" t="str">
        <v>https://www.facebook.com/cahhiephoa/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13768</v>
      </c>
      <c r="B769" t="str">
        <f>HYPERLINK("https://ttthang.hiephoa.bacgiang.gov.vn/", "UBND Ủy ban nhân dân thị trấn Thắng tỉnh Bắc Giang")</f>
        <v>UBND Ủy ban nhân dân thị trấn Thắng tỉnh Bắc Giang</v>
      </c>
      <c r="C769" t="str">
        <v>https://ttthang.hiephoa.bacgiang.gov.vn/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13769</v>
      </c>
      <c r="B770" t="str">
        <f>HYPERLINK("https://www.facebook.com/congandoanhung/", "Công an thị trấn Đoan Hùng tỉnh Phú Thọ")</f>
        <v>Công an thị trấn Đoan Hùng tỉnh Phú Thọ</v>
      </c>
      <c r="C770" t="str">
        <v>https://www.facebook.com/congandoanhung/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13770</v>
      </c>
      <c r="B771" t="str">
        <f>HYPERLINK("https://doanhung.phutho.gov.vn/", "UBND Ủy ban nhân dân thị trấn Đoan Hùng tỉnh Phú Thọ")</f>
        <v>UBND Ủy ban nhân dân thị trấn Đoan Hùng tỉnh Phú Thọ</v>
      </c>
      <c r="C771" t="str">
        <v>https://doanhung.phutho.gov.vn/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13771</v>
      </c>
      <c r="B772" t="str">
        <f>HYPERLINK("https://www.facebook.com/p/C%C3%B4ng-an-huy%E1%BB%87n-H%E1%BA%A1-H%C3%B2a-100066401801479/", "Công an thị trấn Hạ Hoà tỉnh Phú Thọ")</f>
        <v>Công an thị trấn Hạ Hoà tỉnh Phú Thọ</v>
      </c>
      <c r="C772" t="str">
        <v>https://www.facebook.com/p/C%C3%B4ng-an-huy%E1%BB%87n-H%E1%BA%A1-H%C3%B2a-100066401801479/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13772</v>
      </c>
      <c r="B773" t="str">
        <f>HYPERLINK("http://congbao.phutho.gov.vn/tong-tap.html?classification=2&amp;unitid=15", "UBND Ủy ban nhân dân thị trấn Hạ Hoà tỉnh Phú Thọ")</f>
        <v>UBND Ủy ban nhân dân thị trấn Hạ Hoà tỉnh Phú Thọ</v>
      </c>
      <c r="C773" t="str">
        <v>http://congbao.phutho.gov.vn/tong-tap.html?classification=2&amp;unitid=15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13773</v>
      </c>
      <c r="B774" t="str">
        <f>HYPERLINK("https://www.facebook.com/CSHSThanhBa/?locale=vi_VN", "Công an thị trấn Thanh Ba tỉnh Phú Thọ")</f>
        <v>Công an thị trấn Thanh Ba tỉnh Phú Thọ</v>
      </c>
      <c r="C774" t="str">
        <v>https://www.facebook.com/CSHSThanhBa/?locale=vi_VN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13774</v>
      </c>
      <c r="B775" t="str">
        <f>HYPERLINK("https://thanhba.phutho.gov.vn/", "UBND Ủy ban nhân dân thị trấn Thanh Ba tỉnh Phú Thọ")</f>
        <v>UBND Ủy ban nhân dân thị trấn Thanh Ba tỉnh Phú Thọ</v>
      </c>
      <c r="C775" t="str">
        <v>https://thanhba.phutho.gov.vn/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13775</v>
      </c>
      <c r="B776" t="str">
        <f>HYPERLINK("https://www.facebook.com/p/C%C3%B4ng-an-th%E1%BB%8B-tr%E1%BA%A5n-Phong-Ch%C3%A2u-100071715528701/", "Công an thị trấn Phong Châu tỉnh Phú Thọ")</f>
        <v>Công an thị trấn Phong Châu tỉnh Phú Thọ</v>
      </c>
      <c r="C776" t="str">
        <v>https://www.facebook.com/p/C%C3%B4ng-an-th%E1%BB%8B-tr%E1%BA%A5n-Phong-Ch%C3%A2u-100071715528701/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13776</v>
      </c>
      <c r="B777" t="str">
        <f>HYPERLINK("https://phongchau.phuninh.phutho.gov.vn/", "UBND Ủy ban nhân dân thị trấn Phong Châu tỉnh Phú Thọ")</f>
        <v>UBND Ủy ban nhân dân thị trấn Phong Châu tỉnh Phú Thọ</v>
      </c>
      <c r="C777" t="str">
        <v>https://phongchau.phuninh.phutho.gov.vn/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13777</v>
      </c>
      <c r="B778" t="str">
        <f>HYPERLINK("https://www.facebook.com/p/C%C3%B4ng-an-huy%E1%BB%87n-Y%C3%AAn-L%E1%BA%ADp-100076404181551/", "Công an thị trấn Yên Lập tỉnh Phú Thọ")</f>
        <v>Công an thị trấn Yên Lập tỉnh Phú Thọ</v>
      </c>
      <c r="C778" t="str">
        <v>https://www.facebook.com/p/C%C3%B4ng-an-huy%E1%BB%87n-Y%C3%AAn-L%E1%BA%ADp-100076404181551/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13778</v>
      </c>
      <c r="B779" t="str">
        <f>HYPERLINK("https://yenlap.phutho.gov.vn/", "UBND Ủy ban nhân dân thị trấn Yên Lập tỉnh Phú Thọ")</f>
        <v>UBND Ủy ban nhân dân thị trấn Yên Lập tỉnh Phú Thọ</v>
      </c>
      <c r="C779" t="str">
        <v>https://yenlap.phutho.gov.vn/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13779</v>
      </c>
      <c r="B780" t="str">
        <f>HYPERLINK("https://www.facebook.com/thptsongthao.camkhe.phutho/", "Công an thị trấn Sông Thao tỉnh Phú Thọ")</f>
        <v>Công an thị trấn Sông Thao tỉnh Phú Thọ</v>
      </c>
      <c r="C780" t="str">
        <v>https://www.facebook.com/thptsongthao.camkhe.phutho/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13780</v>
      </c>
      <c r="B781" t="str">
        <f>HYPERLINK("https://camkhe.phutho.gov.vn/Chuyen-muc-tin/Chi-tiet-tin/t/cum-cong-nghiep-thi-tran-song-thao/title/14921/ctitle/128", "UBND Ủy ban nhân dân thị trấn Sông Thao tỉnh Phú Thọ")</f>
        <v>UBND Ủy ban nhân dân thị trấn Sông Thao tỉnh Phú Thọ</v>
      </c>
      <c r="C781" t="str">
        <v>https://camkhe.phutho.gov.vn/Chuyen-muc-tin/Chi-tiet-tin/t/cum-cong-nghiep-thi-tran-song-thao/title/14921/ctitle/128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13781</v>
      </c>
      <c r="B782" t="str">
        <f>HYPERLINK("https://www.facebook.com/HungHoaTamNongPhuTho/?locale=vi_VN", "Công an thị trấn Hưng Hoá tỉnh Phú Thọ")</f>
        <v>Công an thị trấn Hưng Hoá tỉnh Phú Thọ</v>
      </c>
      <c r="C782" t="str">
        <v>https://www.facebook.com/HungHoaTamNongPhuTho/?locale=vi_VN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13782</v>
      </c>
      <c r="B783" t="str">
        <f>HYPERLINK("https://tamnong.phutho.gov.vn/Chuyen-muc-tin/Chi-tiet-tin/t/thi-tran-hung-hoa/title/251/ctitle/194", "UBND Ủy ban nhân dân thị trấn Hưng Hoá tỉnh Phú Thọ")</f>
        <v>UBND Ủy ban nhân dân thị trấn Hưng Hoá tỉnh Phú Thọ</v>
      </c>
      <c r="C783" t="str">
        <v>https://tamnong.phutho.gov.vn/Chuyen-muc-tin/Chi-tiet-tin/t/thi-tran-hung-hoa/title/251/ctitle/194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13783</v>
      </c>
      <c r="B784" t="str">
        <f>HYPERLINK("https://www.facebook.com/p/C%C3%B4ng-an-th%E1%BB%8B-tr%E1%BA%A5n-L%C3%A2m-Thao-100081296978934/", "Công an thị trấn Lâm Thao tỉnh Phú Thọ")</f>
        <v>Công an thị trấn Lâm Thao tỉnh Phú Thọ</v>
      </c>
      <c r="C784" t="str">
        <v>https://www.facebook.com/p/C%C3%B4ng-an-th%E1%BB%8B-tr%E1%BA%A5n-L%C3%A2m-Thao-100081296978934/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13784</v>
      </c>
      <c r="B785" t="str">
        <f>HYPERLINK("https://lamthao.phutho.gov.vn/", "UBND Ủy ban nhân dân thị trấn Lâm Thao tỉnh Phú Thọ")</f>
        <v>UBND Ủy ban nhân dân thị trấn Lâm Thao tỉnh Phú Thọ</v>
      </c>
      <c r="C785" t="str">
        <v>https://lamthao.phutho.gov.vn/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13785</v>
      </c>
      <c r="B786" t="str">
        <f>HYPERLINK("https://www.facebook.com/1741129299402593", "Công an thị trấn Hùng Sơn tỉnh Phú Thọ")</f>
        <v>Công an thị trấn Hùng Sơn tỉnh Phú Thọ</v>
      </c>
      <c r="C786" t="str">
        <v>https://www.facebook.com/1741129299402593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13786</v>
      </c>
      <c r="B787" t="str">
        <f>HYPERLINK("https://hungson.lamthao.phutho.gov.vn/", "UBND Ủy ban nhân dân thị trấn Hùng Sơn tỉnh Phú Thọ")</f>
        <v>UBND Ủy ban nhân dân thị trấn Hùng Sơn tỉnh Phú Thọ</v>
      </c>
      <c r="C787" t="str">
        <v>https://hungson.lamthao.phutho.gov.vn/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13787</v>
      </c>
      <c r="B788" t="str">
        <f>HYPERLINK("https://www.facebook.com/p/C%C3%B4ng-an-huy%E1%BB%87n-Thanh-S%C6%A1n-100079872025889/", "Công an thị trấn Thanh Sơn tỉnh Phú Thọ")</f>
        <v>Công an thị trấn Thanh Sơn tỉnh Phú Thọ</v>
      </c>
      <c r="C788" t="str">
        <v>https://www.facebook.com/p/C%C3%B4ng-an-huy%E1%BB%87n-Thanh-S%C6%A1n-100079872025889/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13788</v>
      </c>
      <c r="B789" t="str">
        <f>HYPERLINK("https://thanhson.phutho.gov.vn/", "UBND Ủy ban nhân dân thị trấn Thanh Sơn tỉnh Phú Thọ")</f>
        <v>UBND Ủy ban nhân dân thị trấn Thanh Sơn tỉnh Phú Thọ</v>
      </c>
      <c r="C789" t="str">
        <v>https://thanhson.phutho.gov.vn/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13789</v>
      </c>
      <c r="B790" t="str">
        <f>HYPERLINK("https://www.facebook.com/p/C%C3%B4ng-an-huy%E1%BB%87n-Thanh-Thu%E1%BB%B7-100063605989453/", "Công an thị trấn Thanh Thủy tỉnh Phú Thọ")</f>
        <v>Công an thị trấn Thanh Thủy tỉnh Phú Thọ</v>
      </c>
      <c r="C790" t="str">
        <v>https://www.facebook.com/p/C%C3%B4ng-an-huy%E1%BB%87n-Thanh-Thu%E1%BB%B7-100063605989453/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13790</v>
      </c>
      <c r="B791" t="str">
        <v>UBND Ủy ban nhân dân thị trấn Thanh Thủy tỉnh Phú Thọ</v>
      </c>
      <c r="C791" t="str">
        <v>-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13791</v>
      </c>
      <c r="B792" t="str">
        <v>Công an thị trấn Lập Thạch tỉnh Vĩnh Phúc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13792</v>
      </c>
      <c r="B793" t="str">
        <f>HYPERLINK("https://lapthach.vinhphuc.gov.vn/", "UBND Ủy ban nhân dân thị trấn Lập Thạch tỉnh Vĩnh Phúc")</f>
        <v>UBND Ủy ban nhân dân thị trấn Lập Thạch tỉnh Vĩnh Phúc</v>
      </c>
      <c r="C793" t="str">
        <v>https://lapthach.vinhphuc.gov.vn/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13793</v>
      </c>
      <c r="B794" t="str">
        <f>HYPERLINK("https://www.facebook.com/Hoason1368/", "Công an thị trấn Hoa Sơn tỉnh Vĩnh Phúc")</f>
        <v>Công an thị trấn Hoa Sơn tỉnh Vĩnh Phúc</v>
      </c>
      <c r="C794" t="str">
        <v>https://www.facebook.com/Hoason1368/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13794</v>
      </c>
      <c r="B795" t="str">
        <f>HYPERLINK("https://vinhphuc.gov.vn/ct/cms/HeThongChinhTriTinh/uybannhandan/Lists/QuyetDinh/View_Detail.aspx?ItemID=1032", "UBND Ủy ban nhân dân thị trấn Hoa Sơn tỉnh Vĩnh Phúc")</f>
        <v>UBND Ủy ban nhân dân thị trấn Hoa Sơn tỉnh Vĩnh Phúc</v>
      </c>
      <c r="C795" t="str">
        <v>https://vinhphuc.gov.vn/ct/cms/HeThongChinhTriTinh/uybannhandan/Lists/QuyetDinh/View_Detail.aspx?ItemID=1032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13795</v>
      </c>
      <c r="B796" t="str">
        <f>HYPERLINK("https://www.facebook.com/TuoitreConganVinhPhuc/", "Công an thị trấn Hợp Hòa tỉnh Vĩnh Phúc")</f>
        <v>Công an thị trấn Hợp Hòa tỉnh Vĩnh Phúc</v>
      </c>
      <c r="C796" t="str">
        <v>https://www.facebook.com/TuoitreConganVinhPhuc/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13796</v>
      </c>
      <c r="B797" t="str">
        <f>HYPERLINK("https://tamduong.vinhphuc.gov.vn/noidung/phong-ban/Lists/PhongBan/view_detail.aspx?ItemId=252", "UBND Ủy ban nhân dân thị trấn Hợp Hòa tỉnh Vĩnh Phúc")</f>
        <v>UBND Ủy ban nhân dân thị trấn Hợp Hòa tỉnh Vĩnh Phúc</v>
      </c>
      <c r="C797" t="str">
        <v>https://tamduong.vinhphuc.gov.vn/noidung/phong-ban/Lists/PhongBan/view_detail.aspx?ItemId=252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13797</v>
      </c>
      <c r="B798" t="str">
        <f>HYPERLINK("https://www.facebook.com/antthuyentamdao/?locale=vi_VN", "Công an thị trấn Tam Đảo tỉnh Vĩnh Phúc")</f>
        <v>Công an thị trấn Tam Đảo tỉnh Vĩnh Phúc</v>
      </c>
      <c r="C798" t="str">
        <v>https://www.facebook.com/antthuyentamdao/?locale=vi_VN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13798</v>
      </c>
      <c r="B799" t="str">
        <f>HYPERLINK("https://tamdao.vinhphuc.gov.vn/ct/cms/hethongchinhtri/uybanhuyen/Lists/xathitran/View_Detail.aspx?ItemID=32", "UBND Ủy ban nhân dân thị trấn Tam Đảo tỉnh Vĩnh Phúc")</f>
        <v>UBND Ủy ban nhân dân thị trấn Tam Đảo tỉnh Vĩnh Phúc</v>
      </c>
      <c r="C799" t="str">
        <v>https://tamdao.vinhphuc.gov.vn/ct/cms/hethongchinhtri/uybanhuyen/Lists/xathitran/View_Detail.aspx?ItemID=32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13799</v>
      </c>
      <c r="B800" t="str">
        <f>HYPERLINK("https://www.facebook.com/congantthuongcanh/?locale=vi_VN", "Công an thị trấn Hương Canh tỉnh Vĩnh Phúc")</f>
        <v>Công an thị trấn Hương Canh tỉnh Vĩnh Phúc</v>
      </c>
      <c r="C800" t="str">
        <v>https://www.facebook.com/congantthuongcanh/?locale=vi_VN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13800</v>
      </c>
      <c r="B801" t="str">
        <f>HYPERLINK("https://binhxuyen.vinhphuc.gov.vn/ct/cms/tintuc/lists/bandangdoanthe/view_detail.aspx", "UBND Ủy ban nhân dân thị trấn Hương Canh tỉnh Vĩnh Phúc")</f>
        <v>UBND Ủy ban nhân dân thị trấn Hương Canh tỉnh Vĩnh Phúc</v>
      </c>
      <c r="C801" t="str">
        <v>https://binhxuyen.vinhphuc.gov.vn/ct/cms/tintuc/lists/bandangdoanthe/view_detail.aspx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13801</v>
      </c>
      <c r="B802" t="str">
        <v>Công an thị trấn Gia Khánh tỉnh Vĩnh Phúc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13802</v>
      </c>
      <c r="B803" t="str">
        <f>HYPERLINK("https://binhxuyen.vinhphuc.gov.vn/ct/cms/tintuc/Lists/XaThiTrantrendiaban/View_Detail.aspx?ItemID=12", "UBND Ủy ban nhân dân thị trấn Gia Khánh tỉnh Vĩnh Phúc")</f>
        <v>UBND Ủy ban nhân dân thị trấn Gia Khánh tỉnh Vĩnh Phúc</v>
      </c>
      <c r="C803" t="str">
        <v>https://binhxuyen.vinhphuc.gov.vn/ct/cms/tintuc/Lists/XaThiTrantrendiaban/View_Detail.aspx?ItemID=12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13803</v>
      </c>
      <c r="B804" t="str">
        <v>Công an thị trấn Thanh Lãng tỉnh Vĩnh Phúc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13804</v>
      </c>
      <c r="B805" t="str">
        <f>HYPERLINK("https://vinhphuc.gov.vn/ct/cms/congdan/khieunaitc/Lists/TinTucHoatDong/View_Detail.aspx?ItemID=90", "UBND Ủy ban nhân dân thị trấn Thanh Lãng tỉnh Vĩnh Phúc")</f>
        <v>UBND Ủy ban nhân dân thị trấn Thanh Lãng tỉnh Vĩnh Phúc</v>
      </c>
      <c r="C805" t="str">
        <v>https://vinhphuc.gov.vn/ct/cms/congdan/khieunaitc/Lists/TinTucHoatDong/View_Detail.aspx?ItemID=90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13805</v>
      </c>
      <c r="B806" t="str">
        <f>HYPERLINK("https://www.facebook.com/p/An-ninh-tr%E1%BA%ADt-t%E1%BB%B1-huy%E1%BB%87n-Y%C3%AAn-L%E1%BA%A1c-100071671720863/", "Công an thị trấn Yên Lạc tỉnh Vĩnh Phúc")</f>
        <v>Công an thị trấn Yên Lạc tỉnh Vĩnh Phúc</v>
      </c>
      <c r="C806" t="str">
        <v>https://www.facebook.com/p/An-ninh-tr%E1%BA%ADt-t%E1%BB%B1-huy%E1%BB%87n-Y%C3%AAn-L%E1%BA%A1c-100071671720863/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13806</v>
      </c>
      <c r="B807" t="str">
        <f>HYPERLINK("https://yenlac.vinhphuc.gov.vn/ct/cms/tintuc/Lists/n/View_Detail.aspx?ItemID=18", "UBND Ủy ban nhân dân thị trấn Yên Lạc tỉnh Vĩnh Phúc")</f>
        <v>UBND Ủy ban nhân dân thị trấn Yên Lạc tỉnh Vĩnh Phúc</v>
      </c>
      <c r="C807" t="str">
        <v>https://yenlac.vinhphuc.gov.vn/ct/cms/tintuc/Lists/n/View_Detail.aspx?ItemID=18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13807</v>
      </c>
      <c r="B808" t="str">
        <f>HYPERLINK("https://www.facebook.com/ANTThuyenVinhTuong/", "Công an thị trấn Vĩnh Tường tỉnh Vĩnh Phúc")</f>
        <v>Công an thị trấn Vĩnh Tường tỉnh Vĩnh Phúc</v>
      </c>
      <c r="C808" t="str">
        <v>https://www.facebook.com/ANTThuyenVinhTuong/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13808</v>
      </c>
      <c r="B809" t="str">
        <f>HYPERLINK("https://vinhtuong.vinhphuc.gov.vn/ct/cms/tintuc/Lists/CACXATHITRAN/View_Detail.aspx?ItemID=43", "UBND Ủy ban nhân dân thị trấn Vĩnh Tường tỉnh Vĩnh Phúc")</f>
        <v>UBND Ủy ban nhân dân thị trấn Vĩnh Tường tỉnh Vĩnh Phúc</v>
      </c>
      <c r="C809" t="str">
        <v>https://vinhtuong.vinhphuc.gov.vn/ct/cms/tintuc/Lists/CACXATHITRAN/View_Detail.aspx?ItemID=43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13809</v>
      </c>
      <c r="B810" t="str">
        <f>HYPERLINK("https://www.facebook.com/TuoitreConganVinhPhuc/", "Công an thị trấn Thổ Tang tỉnh Vĩnh Phúc")</f>
        <v>Công an thị trấn Thổ Tang tỉnh Vĩnh Phúc</v>
      </c>
      <c r="C810" t="str">
        <v>https://www.facebook.com/TuoitreConganVinhPhuc/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13810</v>
      </c>
      <c r="B811" t="str">
        <f>HYPERLINK("https://vinhtuong.vinhphuc.gov.vn/ct/cms/tintuc/Lists/CACXATHITRAN/View_Detail.aspx?ItemID=39", "UBND Ủy ban nhân dân thị trấn Thổ Tang tỉnh Vĩnh Phúc")</f>
        <v>UBND Ủy ban nhân dân thị trấn Thổ Tang tỉnh Vĩnh Phúc</v>
      </c>
      <c r="C811" t="str">
        <v>https://vinhtuong.vinhphuc.gov.vn/ct/cms/tintuc/Lists/CACXATHITRAN/View_Detail.aspx?ItemID=39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13811</v>
      </c>
      <c r="B812" t="str">
        <v>Công an thị trấn Tứ Trưng tỉnh Vĩnh Phúc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13812</v>
      </c>
      <c r="B813" t="str">
        <f>HYPERLINK("https://vinhtuong.vinhphuc.gov.vn/ct/cms/tintuc/Lists/CACXATHITRAN/View_Detail.aspx?ItemID=38", "UBND Ủy ban nhân dân thị trấn Tứ Trưng tỉnh Vĩnh Phúc")</f>
        <v>UBND Ủy ban nhân dân thị trấn Tứ Trưng tỉnh Vĩnh Phúc</v>
      </c>
      <c r="C813" t="str">
        <v>https://vinhtuong.vinhphuc.gov.vn/ct/cms/tintuc/Lists/CACXATHITRAN/View_Detail.aspx?ItemID=38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13813</v>
      </c>
      <c r="B814" t="str">
        <f>HYPERLINK("https://www.facebook.com/p/Huy%E1%BB%87n-S%C3%B4ng-l%C3%B4-Th%E1%BB%8B-tr%E1%BA%A5n-Tam-S%C6%A1n-100063580323871/", "Công an thị trấn Tam Sơn tỉnh Vĩnh Phúc")</f>
        <v>Công an thị trấn Tam Sơn tỉnh Vĩnh Phúc</v>
      </c>
      <c r="C814" t="str">
        <v>https://www.facebook.com/p/Huy%E1%BB%87n-S%C3%B4ng-l%C3%B4-Th%E1%BB%8B-tr%E1%BA%A5n-Tam-S%C6%A1n-100063580323871/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13814</v>
      </c>
      <c r="B815" t="str">
        <f>HYPERLINK("https://songlo.vinhphuc.gov.vn/noidung/Lists/Hethongchinhtri/View_Detail.aspx?ItemID=51", "UBND Ủy ban nhân dân thị trấn Tam Sơn tỉnh Vĩnh Phúc")</f>
        <v>UBND Ủy ban nhân dân thị trấn Tam Sơn tỉnh Vĩnh Phúc</v>
      </c>
      <c r="C815" t="str">
        <v>https://songlo.vinhphuc.gov.vn/noidung/Lists/Hethongchinhtri/View_Detail.aspx?ItemID=51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13815</v>
      </c>
      <c r="B816" t="str">
        <v>Công an thị trấn Chờ tỉnh Bắc Ninh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13816</v>
      </c>
      <c r="B817" t="str">
        <f>HYPERLINK("https://www.bacninh.gov.vn/web/ubnd-thi-tran-cho", "UBND Ủy ban nhân dân thị trấn Chờ tỉnh Bắc Ninh")</f>
        <v>UBND Ủy ban nhân dân thị trấn Chờ tỉnh Bắc Ninh</v>
      </c>
      <c r="C817" t="str">
        <v>https://www.bacninh.gov.vn/web/ubnd-thi-tran-cho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13817</v>
      </c>
      <c r="B818" t="str">
        <f>HYPERLINK("https://www.facebook.com/p/C%C3%B4ng-an-Ph%C6%B0%E1%BB%9Dng-Ph%E1%BB%91-M%E1%BB%9Bi-Qu%E1%BA%BF-V%C3%B5-B%E1%BA%AFc-Ninh-100079065079955/", "Công an thị trấn Phố Mới tỉnh Bắc Ninh")</f>
        <v>Công an thị trấn Phố Mới tỉnh Bắc Ninh</v>
      </c>
      <c r="C818" t="str">
        <v>https://www.facebook.com/p/C%C3%B4ng-an-Ph%C6%B0%E1%BB%9Dng-Ph%E1%BB%91-M%E1%BB%9Bi-Qu%E1%BA%BF-V%C3%B5-B%E1%BA%AFc-Ninh-100079065079955/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13818</v>
      </c>
      <c r="B819" t="str">
        <f>HYPERLINK("https://quevo.bacninh.gov.vn/", "UBND Ủy ban nhân dân thị trấn Phố Mới tỉnh Bắc Ninh")</f>
        <v>UBND Ủy ban nhân dân thị trấn Phố Mới tỉnh Bắc Ninh</v>
      </c>
      <c r="C819" t="str">
        <v>https://quevo.bacninh.gov.vn/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13819</v>
      </c>
      <c r="B820" t="str">
        <f>HYPERLINK("https://www.facebook.com/p/Tu%E1%BB%95i-tr%E1%BA%BB-C%C3%B4ng-an-huy%E1%BB%87n-Ninh-Ph%C6%B0%E1%BB%9Bc-100068114569027/", "Công an thị trấn Lim tỉnh Bắc Ninh")</f>
        <v>Công an thị trấn Lim tỉnh Bắc Ninh</v>
      </c>
      <c r="C820" t="str">
        <v>https://www.facebook.com/p/Tu%E1%BB%95i-tr%E1%BA%BB-C%C3%B4ng-an-huy%E1%BB%87n-Ninh-Ph%C6%B0%E1%BB%9Bc-100068114569027/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13820</v>
      </c>
      <c r="B821" t="str">
        <f>HYPERLINK("https://www.bacninh.gov.vn/web/thi-tran-lim", "UBND Ủy ban nhân dân thị trấn Lim tỉnh Bắc Ninh")</f>
        <v>UBND Ủy ban nhân dân thị trấn Lim tỉnh Bắc Ninh</v>
      </c>
      <c r="C821" t="str">
        <v>https://www.bacninh.gov.vn/web/thi-tran-lim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13821</v>
      </c>
      <c r="B822" t="str">
        <f>HYPERLINK("https://www.facebook.com/p/Tu%E1%BB%95i-tr%E1%BA%BB-C%C3%B4ng-an-huy%E1%BB%87n-Ninh-Ph%C6%B0%E1%BB%9Bc-100068114569027/", "Công an thị trấn Hồ tỉnh Bắc Ninh")</f>
        <v>Công an thị trấn Hồ tỉnh Bắc Ninh</v>
      </c>
      <c r="C822" t="str">
        <v>https://www.facebook.com/p/Tu%E1%BB%95i-tr%E1%BA%BB-C%C3%B4ng-an-huy%E1%BB%87n-Ninh-Ph%C6%B0%E1%BB%9Bc-100068114569027/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13822</v>
      </c>
      <c r="B823" t="str">
        <f>HYPERLINK("https://www.bacninh.gov.vn/web/thi-tran-ho/news/-/details/20827131/to-chuc-bo-may-thi-tran-ho", "UBND Ủy ban nhân dân thị trấn Hồ tỉnh Bắc Ninh")</f>
        <v>UBND Ủy ban nhân dân thị trấn Hồ tỉnh Bắc Ninh</v>
      </c>
      <c r="C823" t="str">
        <v>https://www.bacninh.gov.vn/web/thi-tran-ho/news/-/details/20827131/to-chuc-bo-may-thi-tran-ho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13823</v>
      </c>
      <c r="B824" t="str">
        <f>HYPERLINK("https://www.facebook.com/p/C%C3%B4ng-an-huy%E1%BB%87n-Gia-B%C3%ACnh-100075950866118/", "Công an thị trấn Gia Bình tỉnh Bắc Ninh")</f>
        <v>Công an thị trấn Gia Bình tỉnh Bắc Ninh</v>
      </c>
      <c r="C824" t="str">
        <v>https://www.facebook.com/p/C%C3%B4ng-an-huy%E1%BB%87n-Gia-B%C3%ACnh-100075950866118/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13824</v>
      </c>
      <c r="B825" t="str">
        <f>HYPERLINK("https://giabinh.bacninh.gov.vn/", "UBND Ủy ban nhân dân thị trấn Gia Bình tỉnh Bắc Ninh")</f>
        <v>UBND Ủy ban nhân dân thị trấn Gia Bình tỉnh Bắc Ninh</v>
      </c>
      <c r="C825" t="str">
        <v>https://giabinh.bacninh.gov.vn/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13825</v>
      </c>
      <c r="B826" t="str">
        <f>HYPERLINK("https://www.facebook.com/tuoitreconganthuathienhue/", "Công an thị trấn Thứa tỉnh Bắc Ninh")</f>
        <v>Công an thị trấn Thứa tỉnh Bắc Ninh</v>
      </c>
      <c r="C826" t="str">
        <v>https://www.facebook.com/tuoitreconganthuathienhue/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13826</v>
      </c>
      <c r="B827" t="str">
        <f>HYPERLINK("https://www.bacninh.gov.vn/web/thi-tran-thua/co-cau-to-chuc2", "UBND Ủy ban nhân dân thị trấn Thứa tỉnh Bắc Ninh")</f>
        <v>UBND Ủy ban nhân dân thị trấn Thứa tỉnh Bắc Ninh</v>
      </c>
      <c r="C827" t="str">
        <v>https://www.bacninh.gov.vn/web/thi-tran-thua/co-cau-to-chuc2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13827</v>
      </c>
      <c r="B828" t="str">
        <f>HYPERLINK("https://www.facebook.com/p/C%C3%B4ng-an-huy%E1%BB%87n-Nam-S%C3%A1ch-H%E1%BA%A3i-D%C6%B0%C6%A1ng-100071442241264/", "Công an thị trấn Nam Sách tỉnh Hải Dương")</f>
        <v>Công an thị trấn Nam Sách tỉnh Hải Dương</v>
      </c>
      <c r="C828" t="str">
        <v>https://www.facebook.com/p/C%C3%B4ng-an-huy%E1%BB%87n-Nam-S%C3%A1ch-H%E1%BA%A3i-D%C6%B0%C6%A1ng-100071442241264/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13828</v>
      </c>
      <c r="B829" t="str">
        <f>HYPERLINK("http://thitrannamsach.namsach.haiduong.gov.vn/", "UBND Ủy ban nhân dân thị trấn Nam Sách tỉnh Hải Dương")</f>
        <v>UBND Ủy ban nhân dân thị trấn Nam Sách tỉnh Hải Dương</v>
      </c>
      <c r="C829" t="str">
        <v>http://thitrannamsach.namsach.haiduong.gov.vn/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13829</v>
      </c>
      <c r="B830" t="str">
        <f>HYPERLINK("https://www.facebook.com/CATX.KM/", "Công an thị trấn Kinh Môn tỉnh Hải Dương")</f>
        <v>Công an thị trấn Kinh Môn tỉnh Hải Dương</v>
      </c>
      <c r="C830" t="str">
        <v>https://www.facebook.com/CATX.KM/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13830</v>
      </c>
      <c r="B831" t="str">
        <f>HYPERLINK("https://kinhmon.haiduong.gov.vn/", "UBND Ủy ban nhân dân thị trấn Kinh Môn tỉnh Hải Dương")</f>
        <v>UBND Ủy ban nhân dân thị trấn Kinh Môn tỉnh Hải Dương</v>
      </c>
      <c r="C831" t="str">
        <v>https://kinhmon.haiduong.gov.vn/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13831</v>
      </c>
      <c r="B832" t="str">
        <f>HYPERLINK("https://www.facebook.com/p/C%C3%B4ng-an-ph%C6%B0%E1%BB%9Dng-Minh-T%C3%A2n-th%E1%BB%8B-x%C3%A3-Kinh-M%C3%B4n-H%E1%BA%A3i-D%C6%B0%C6%A1ng-100071388816168/", "Công an thị trấn Minh Tân tỉnh Hải Dương")</f>
        <v>Công an thị trấn Minh Tân tỉnh Hải Dương</v>
      </c>
      <c r="C832" t="str">
        <v>https://www.facebook.com/p/C%C3%B4ng-an-ph%C6%B0%E1%BB%9Dng-Minh-T%C3%A2n-th%E1%BB%8B-x%C3%A3-Kinh-M%C3%B4n-H%E1%BA%A3i-D%C6%B0%C6%A1ng-100071388816168/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13832</v>
      </c>
      <c r="B833" t="str">
        <f>HYPERLINK("http://minhtan.kinhmon.haiduong.gov.vn/", "UBND Ủy ban nhân dân thị trấn Minh Tân tỉnh Hải Dương")</f>
        <v>UBND Ủy ban nhân dân thị trấn Minh Tân tỉnh Hải Dương</v>
      </c>
      <c r="C833" t="str">
        <v>http://minhtan.kinhmon.haiduong.gov.vn/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13833</v>
      </c>
      <c r="B834" t="str">
        <f>HYPERLINK("https://www.facebook.com/p/C%C3%B4ng-an-ph%C6%B0%E1%BB%9Dng-Ph%C3%BA-Th%E1%BB%A9-100065131262868/", "Công an thị trấn Phú Thứ tỉnh Hải Dương")</f>
        <v>Công an thị trấn Phú Thứ tỉnh Hải Dương</v>
      </c>
      <c r="C834" t="str">
        <v>https://www.facebook.com/p/C%C3%B4ng-an-ph%C6%B0%E1%BB%9Dng-Ph%C3%BA-Th%E1%BB%A9-100065131262868/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13834</v>
      </c>
      <c r="B835" t="str">
        <f>HYPERLINK("http://phuthu.tayhoa.phuyen.gov.vn/", "UBND Ủy ban nhân dân thị trấn Phú Thứ tỉnh Hải Dương")</f>
        <v>UBND Ủy ban nhân dân thị trấn Phú Thứ tỉnh Hải Dương</v>
      </c>
      <c r="C835" t="str">
        <v>http://phuthu.tayhoa.phuyen.gov.vn/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13835</v>
      </c>
      <c r="B836" t="str">
        <f>HYPERLINK("https://www.facebook.com/CAHKTHD/", "Công an thị trấn Phú Thái tỉnh Hải Dương")</f>
        <v>Công an thị trấn Phú Thái tỉnh Hải Dương</v>
      </c>
      <c r="C836" t="str">
        <v>https://www.facebook.com/CAHKTHD/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13836</v>
      </c>
      <c r="B837" t="str">
        <f>HYPERLINK("http://thitranphuthai.kimthanh.haiduong.gov.vn/", "UBND Ủy ban nhân dân thị trấn Phú Thái tỉnh Hải Dương")</f>
        <v>UBND Ủy ban nhân dân thị trấn Phú Thái tỉnh Hải Dương</v>
      </c>
      <c r="C837" t="str">
        <v>http://thitranphuthai.kimthanh.haiduong.gov.vn/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13837</v>
      </c>
      <c r="B838" t="str">
        <f>HYPERLINK("https://www.facebook.com/p/C%C3%B4ng-an-huy%E1%BB%87n-Thanh-H%C3%A0-H%E1%BA%A3i-D%C6%B0%C6%A1ng-100064628331014/", "Công an thị trấn Thanh Hà tỉnh Hải Dương")</f>
        <v>Công an thị trấn Thanh Hà tỉnh Hải Dương</v>
      </c>
      <c r="C838" t="str">
        <v>https://www.facebook.com/p/C%C3%B4ng-an-huy%E1%BB%87n-Thanh-H%C3%A0-H%E1%BA%A3i-D%C6%B0%C6%A1ng-100064628331014/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13838</v>
      </c>
      <c r="B839" t="str">
        <f>HYPERLINK("https://thanhha.haiduong.gov.vn/", "UBND Ủy ban nhân dân thị trấn Thanh Hà tỉnh Hải Dương")</f>
        <v>UBND Ủy ban nhân dân thị trấn Thanh Hà tỉnh Hải Dương</v>
      </c>
      <c r="C839" t="str">
        <v>https://thanhha.haiduong.gov.vn/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13839</v>
      </c>
      <c r="B840" t="str">
        <f>HYPERLINK("https://www.facebook.com/p/C%C3%B4ng-an-huy%E1%BB%87n-C%E1%BA%A9m-Gi%C3%A0ng-H%E1%BA%A3i-D%C6%B0%C6%A1ng-100069362282975/", "Công an thị trấn Cẩm Giàng tỉnh Hải Dương")</f>
        <v>Công an thị trấn Cẩm Giàng tỉnh Hải Dương</v>
      </c>
      <c r="C840" t="str">
        <v>https://www.facebook.com/p/C%C3%B4ng-an-huy%E1%BB%87n-C%E1%BA%A9m-Gi%C3%A0ng-H%E1%BA%A3i-D%C6%B0%C6%A1ng-100069362282975/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13840</v>
      </c>
      <c r="B841" t="str">
        <f>HYPERLINK("https://camgiang.haiduong.gov.vn/", "UBND Ủy ban nhân dân thị trấn Cẩm Giàng tỉnh Hải Dương")</f>
        <v>UBND Ủy ban nhân dân thị trấn Cẩm Giàng tỉnh Hải Dương</v>
      </c>
      <c r="C841" t="str">
        <v>https://camgiang.haiduong.gov.vn/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13841</v>
      </c>
      <c r="B842" t="str">
        <f>HYPERLINK("https://www.facebook.com/conganlaicach/", "Công an thị trấn Lai Cách tỉnh Hải Dương")</f>
        <v>Công an thị trấn Lai Cách tỉnh Hải Dương</v>
      </c>
      <c r="C842" t="str">
        <v>https://www.facebook.com/conganlaicach/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13842</v>
      </c>
      <c r="B843" t="str">
        <f>HYPERLINK("http://thitranlaicach.camgiang.haiduong.gov.vn/", "UBND Ủy ban nhân dân thị trấn Lai Cách tỉnh Hải Dương")</f>
        <v>UBND Ủy ban nhân dân thị trấn Lai Cách tỉnh Hải Dương</v>
      </c>
      <c r="C843" t="str">
        <v>http://thitranlaicach.camgiang.haiduong.gov.vn/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13843</v>
      </c>
      <c r="B844" t="str">
        <f>HYPERLINK("https://www.facebook.com/p/C%C3%B4ng-an-huy%E1%BB%87n-B%C3%ACnh-Giang-H%E1%BA%A3i-D%C6%B0%C6%A1ng-100070047815358/?locale=lt_LT", "Công an thị trấn Kẻ Sặt tỉnh Hải Dương")</f>
        <v>Công an thị trấn Kẻ Sặt tỉnh Hải Dương</v>
      </c>
      <c r="C844" t="str">
        <v>https://www.facebook.com/p/C%C3%B4ng-an-huy%E1%BB%87n-B%C3%ACnh-Giang-H%E1%BA%A3i-D%C6%B0%C6%A1ng-100070047815358/?locale=lt_LT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13844</v>
      </c>
      <c r="B845" t="str">
        <f>HYPERLINK("http://thitrankesat.binhgiang.haiduong.gov.vn/", "UBND Ủy ban nhân dân thị trấn Kẻ Sặt tỉnh Hải Dương")</f>
        <v>UBND Ủy ban nhân dân thị trấn Kẻ Sặt tỉnh Hải Dương</v>
      </c>
      <c r="C845" t="str">
        <v>http://thitrankesat.binhgiang.haiduong.gov.vn/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13845</v>
      </c>
      <c r="B846" t="str">
        <f>HYPERLINK("https://www.facebook.com/p/C%C3%B4ng-an-Th%E1%BB%8B-tr%E1%BA%A5n-Gia-L%E1%BB%99c-huy%E1%BB%87n-Gia-L%E1%BB%99c-t%E1%BB%89nh-H%E1%BA%A3i-D%C6%B0%C6%A1ng-100083339620497/", "Công an thị trấn Gia Lộc tỉnh Hải Dương")</f>
        <v>Công an thị trấn Gia Lộc tỉnh Hải Dương</v>
      </c>
      <c r="C846" t="str">
        <v>https://www.facebook.com/p/C%C3%B4ng-an-Th%E1%BB%8B-tr%E1%BA%A5n-Gia-L%E1%BB%99c-huy%E1%BB%87n-Gia-L%E1%BB%99c-t%E1%BB%89nh-H%E1%BA%A3i-D%C6%B0%C6%A1ng-100083339620497/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13846</v>
      </c>
      <c r="B847" t="str">
        <f>HYPERLINK("http://thitrangialoc.gialoc.haiduong.gov.vn/", "UBND Ủy ban nhân dân thị trấn Gia Lộc tỉnh Hải Dương")</f>
        <v>UBND Ủy ban nhân dân thị trấn Gia Lộc tỉnh Hải Dương</v>
      </c>
      <c r="C847" t="str">
        <v>http://thitrangialoc.gialoc.haiduong.gov.vn/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13847</v>
      </c>
      <c r="B848" t="str">
        <f>HYPERLINK("https://www.facebook.com/p/C%C3%B4ng-an-huy%E1%BB%87n-T%E1%BB%A9-K%E1%BB%B3-100076039831546/", "Công an thị trấn Tứ Kỳ tỉnh Hải Dương")</f>
        <v>Công an thị trấn Tứ Kỳ tỉnh Hải Dương</v>
      </c>
      <c r="C848" t="str">
        <v>https://www.facebook.com/p/C%C3%B4ng-an-huy%E1%BB%87n-T%E1%BB%A9-K%E1%BB%B3-100076039831546/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13848</v>
      </c>
      <c r="B849" t="str">
        <f>HYPERLINK("https://tuky.haiduong.gov.vn/", "UBND Ủy ban nhân dân thị trấn Tứ Kỳ tỉnh Hải Dương")</f>
        <v>UBND Ủy ban nhân dân thị trấn Tứ Kỳ tỉnh Hải Dương</v>
      </c>
      <c r="C849" t="str">
        <v>https://tuky.haiduong.gov.vn/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13849</v>
      </c>
      <c r="B850" t="str">
        <f>HYPERLINK("https://www.facebook.com/p/C%C3%B4ng-an-huy%E1%BB%87n-Ninh-Giang-H%E1%BA%A3i-D%C6%B0%C6%A1ng-100071685176816/", "Công an thị trấn Ninh Giang tỉnh Hải Dương")</f>
        <v>Công an thị trấn Ninh Giang tỉnh Hải Dương</v>
      </c>
      <c r="C850" t="str">
        <v>https://www.facebook.com/p/C%C3%B4ng-an-huy%E1%BB%87n-Ninh-Giang-H%E1%BA%A3i-D%C6%B0%C6%A1ng-100071685176816/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13850</v>
      </c>
      <c r="B851" t="str">
        <f>HYPERLINK("https://thitranninhgiang.ninhgiang.haiduong.gov.vn/vi-vn", "UBND Ủy ban nhân dân thị trấn Ninh Giang tỉnh Hải Dương")</f>
        <v>UBND Ủy ban nhân dân thị trấn Ninh Giang tỉnh Hải Dương</v>
      </c>
      <c r="C851" t="str">
        <v>https://thitranninhgiang.ninhgiang.haiduong.gov.vn/vi-vn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13851</v>
      </c>
      <c r="B852" t="str">
        <f>HYPERLINK("https://www.facebook.com/p/C%C3%B4ng-an-Thanh-Mi%E1%BB%87n-100068994404736/", "Công an thị trấn Thanh Miện tỉnh Hải Dương")</f>
        <v>Công an thị trấn Thanh Miện tỉnh Hải Dương</v>
      </c>
      <c r="C852" t="str">
        <v>https://www.facebook.com/p/C%C3%B4ng-an-Thanh-Mi%E1%BB%87n-100068994404736/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13852</v>
      </c>
      <c r="B853" t="str">
        <f>HYPERLINK("https://thanhmien.haiduong.gov.vn/", "UBND Ủy ban nhân dân thị trấn Thanh Miện tỉnh Hải Dương")</f>
        <v>UBND Ủy ban nhân dân thị trấn Thanh Miện tỉnh Hải Dương</v>
      </c>
      <c r="C853" t="str">
        <v>https://thanhmien.haiduong.gov.vn/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13853</v>
      </c>
      <c r="B854" t="str">
        <v>Công an thị trấn Núi Đèo thành phố Hải Phòng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13854</v>
      </c>
      <c r="B855" t="str">
        <f>HYPERLINK("https://thuynguyen.haiphong.gov.vn/ubnd-cac-xa-thi-tran/uy-ban-nhan-dan-thi-tran-nui-deo-385913", "UBND Ủy ban nhân dân thị trấn Núi Đèo thành phố Hải Phòng")</f>
        <v>UBND Ủy ban nhân dân thị trấn Núi Đèo thành phố Hải Phòng</v>
      </c>
      <c r="C855" t="str">
        <v>https://thuynguyen.haiphong.gov.vn/ubnd-cac-xa-thi-tran/uy-ban-nhan-dan-thi-tran-nui-deo-385913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13855</v>
      </c>
      <c r="B856" t="str">
        <f>HYPERLINK("https://www.facebook.com/dtncatphp/", "Công an thị trấn Minh Đức thành phố Hải Phòng")</f>
        <v>Công an thị trấn Minh Đức thành phố Hải Phòng</v>
      </c>
      <c r="C856" t="str">
        <v>https://www.facebook.com/dtncatphp/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13856</v>
      </c>
      <c r="B857" t="str">
        <f>HYPERLINK("https://thuynguyen.haiphong.gov.vn/ubnd-cac-xa-thi-tran/uy-ban-nhan-dan-thi-tran-minh-duc-385882", "UBND Ủy ban nhân dân thị trấn Minh Đức thành phố Hải Phòng")</f>
        <v>UBND Ủy ban nhân dân thị trấn Minh Đức thành phố Hải Phòng</v>
      </c>
      <c r="C857" t="str">
        <v>https://thuynguyen.haiphong.gov.vn/ubnd-cac-xa-thi-tran/uy-ban-nhan-dan-thi-tran-minh-duc-385882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13857</v>
      </c>
      <c r="B858" t="str">
        <f>HYPERLINK("https://www.facebook.com/cahanduong.haiphong/?locale=vi_VN", "Công an thị trấn An Dương thành phố Hải Phòng")</f>
        <v>Công an thị trấn An Dương thành phố Hải Phòng</v>
      </c>
      <c r="C858" t="str">
        <v>https://www.facebook.com/cahanduong.haiphong/?locale=vi_VN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13858</v>
      </c>
      <c r="B859" t="str">
        <f>HYPERLINK("https://anduong.haiphong.gov.vn/", "UBND Ủy ban nhân dân thị trấn An Dương thành phố Hải Phòng")</f>
        <v>UBND Ủy ban nhân dân thị trấn An Dương thành phố Hải Phòng</v>
      </c>
      <c r="C859" t="str">
        <v>https://anduong.haiphong.gov.vn/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13859</v>
      </c>
      <c r="B860" t="str">
        <f>HYPERLINK("https://www.facebook.com/dtncatphp/", "Công an thị trấn An Lão thành phố Hải Phòng")</f>
        <v>Công an thị trấn An Lão thành phố Hải Phòng</v>
      </c>
      <c r="C860" t="str">
        <v>https://www.facebook.com/dtncatphp/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13860</v>
      </c>
      <c r="B861" t="str">
        <f>HYPERLINK("https://anlao.haiphong.gov.vn/", "UBND Ủy ban nhân dân thị trấn An Lão thành phố Hải Phòng")</f>
        <v>UBND Ủy ban nhân dân thị trấn An Lão thành phố Hải Phòng</v>
      </c>
      <c r="C861" t="str">
        <v>https://anlao.haiphong.gov.vn/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13861</v>
      </c>
      <c r="B862" t="str">
        <f>HYPERLINK("https://www.facebook.com/thitrantruongson.anlao.haiphong/", "Công an thị trấn Trường Sơn thành phố Hải Phòng")</f>
        <v>Công an thị trấn Trường Sơn thành phố Hải Phòng</v>
      </c>
      <c r="C862" t="str">
        <v>https://www.facebook.com/thitrantruongson.anlao.haiphong/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13862</v>
      </c>
      <c r="B863" t="str">
        <f>HYPERLINK("https://truongson.anlao.haiphong.gov.vn/", "UBND Ủy ban nhân dân thị trấn Trường Sơn thành phố Hải Phòng")</f>
        <v>UBND Ủy ban nhân dân thị trấn Trường Sơn thành phố Hải Phòng</v>
      </c>
      <c r="C863" t="str">
        <v>https://truongson.anlao.haiphong.gov.vn/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13863</v>
      </c>
      <c r="B864" t="str">
        <v>Công an thị trấn Núi Đối thành phố Hải Phòng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13864</v>
      </c>
      <c r="B865" t="str">
        <f>HYPERLINK("https://thuynguyen.haiphong.gov.vn/ubnd-cac-xa-thi-tran/uy-ban-nhan-dan-thi-tran-nui-deo-385913", "UBND Ủy ban nhân dân thị trấn Núi Đối thành phố Hải Phòng")</f>
        <v>UBND Ủy ban nhân dân thị trấn Núi Đối thành phố Hải Phòng</v>
      </c>
      <c r="C865" t="str">
        <v>https://thuynguyen.haiphong.gov.vn/ubnd-cac-xa-thi-tran/uy-ban-nhan-dan-thi-tran-nui-deo-385913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13865</v>
      </c>
      <c r="B866" t="str">
        <f>HYPERLINK("https://www.facebook.com/ConganhuyenTienLang/", "Công an thị trấn Tiên Lãng thành phố Hải Phòng")</f>
        <v>Công an thị trấn Tiên Lãng thành phố Hải Phòng</v>
      </c>
      <c r="C866" t="str">
        <v>https://www.facebook.com/ConganhuyenTienLang/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13866</v>
      </c>
      <c r="B867" t="str">
        <f>HYPERLINK("https://tienlang.haiphong.gov.vn/", "UBND Ủy ban nhân dân thị trấn Tiên Lãng thành phố Hải Phòng")</f>
        <v>UBND Ủy ban nhân dân thị trấn Tiên Lãng thành phố Hải Phòng</v>
      </c>
      <c r="C867" t="str">
        <v>https://tienlang.haiphong.gov.vn/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13867</v>
      </c>
      <c r="B868" t="str">
        <f>HYPERLINK("https://www.facebook.com/p/C%C3%B4ng-an-Huy%E1%BB%87n-V%C4%A9nh-B%E1%BA%A3o-H%E1%BA%A3i-Ph%C3%B2ng-100091921350663/?locale=ur_PK", "Công an thị trấn Vĩnh Bảo thành phố Hải Phòng")</f>
        <v>Công an thị trấn Vĩnh Bảo thành phố Hải Phòng</v>
      </c>
      <c r="C868" t="str">
        <v>https://www.facebook.com/p/C%C3%B4ng-an-Huy%E1%BB%87n-V%C4%A9nh-B%E1%BA%A3o-H%E1%BA%A3i-Ph%C3%B2ng-100091921350663/?locale=ur_PK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13868</v>
      </c>
      <c r="B869" t="str">
        <f>HYPERLINK("https://vinhbao.haiphong.gov.vn/", "UBND Ủy ban nhân dân thị trấn Vĩnh Bảo thành phố Hải Phòng")</f>
        <v>UBND Ủy ban nhân dân thị trấn Vĩnh Bảo thành phố Hải Phòng</v>
      </c>
      <c r="C869" t="str">
        <v>https://vinhbao.haiphong.gov.vn/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13869</v>
      </c>
      <c r="B870" t="str">
        <f>HYPERLINK("https://www.facebook.com/231788158405511", "Công an thị trấn Cát Bà thành phố Hải Phòng")</f>
        <v>Công an thị trấn Cát Bà thành phố Hải Phòng</v>
      </c>
      <c r="C870" t="str">
        <v>https://www.facebook.com/231788158405511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13870</v>
      </c>
      <c r="B871" t="str">
        <f>HYPERLINK("https://catba.cathai.haiphong.gov.vn/", "UBND Ủy ban nhân dân thị trấn Cát Bà thành phố Hải Phòng")</f>
        <v>UBND Ủy ban nhân dân thị trấn Cát Bà thành phố Hải Phòng</v>
      </c>
      <c r="C871" t="str">
        <v>https://catba.cathai.haiphong.gov.vn/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13871</v>
      </c>
      <c r="B872" t="str">
        <f>HYPERLINK("https://www.facebook.com/tuoitrecatba", "Công an thị trấn Cát Hải thành phố Hải Phòng")</f>
        <v>Công an thị trấn Cát Hải thành phố Hải Phòng</v>
      </c>
      <c r="C872" t="str">
        <v>https://www.facebook.com/tuoitrecatba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13872</v>
      </c>
      <c r="B873" t="str">
        <f>HYPERLINK("https://thitran.cathai.haiphong.gov.vn/", "UBND Ủy ban nhân dân thị trấn Cát Hải thành phố Hải Phòng")</f>
        <v>UBND Ủy ban nhân dân thị trấn Cát Hải thành phố Hải Phòng</v>
      </c>
      <c r="C873" t="str">
        <v>https://thitran.cathai.haiphong.gov.vn/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13873</v>
      </c>
      <c r="B874" t="str">
        <f>HYPERLINK("https://www.facebook.com/HoangYenKindergarten2005/", "Công an thị trấn Như Quỳnh tỉnh Hưng Yên")</f>
        <v>Công an thị trấn Như Quỳnh tỉnh Hưng Yên</v>
      </c>
      <c r="C874" t="str">
        <v>https://www.facebook.com/HoangYenKindergarten2005/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13874</v>
      </c>
      <c r="B875" t="str">
        <f>HYPERLINK("http://nhuquynh.vanlam.hungyen.gov.vn/", "UBND Ủy ban nhân dân thị trấn Như Quỳnh tỉnh Hưng Yên")</f>
        <v>UBND Ủy ban nhân dân thị trấn Như Quỳnh tỉnh Hưng Yên</v>
      </c>
      <c r="C875" t="str">
        <v>http://nhuquynh.vanlam.hungyen.gov.vn/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13875</v>
      </c>
      <c r="B876" t="str">
        <f>HYPERLINK("https://www.facebook.com/p/Tr%C6%B0%E1%BB%9Dng-TH-Th%E1%BB%8B-tr%E1%BA%A5n-V%C4%83n-Giang-100069295260912/", "Công an thị trấn Văn Giang tỉnh Hưng Yên")</f>
        <v>Công an thị trấn Văn Giang tỉnh Hưng Yên</v>
      </c>
      <c r="C876" t="str">
        <v>https://www.facebook.com/p/Tr%C6%B0%E1%BB%9Dng-TH-Th%E1%BB%8B-tr%E1%BA%A5n-V%C4%83n-Giang-100069295260912/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13876</v>
      </c>
      <c r="B877" t="str">
        <f>HYPERLINK("https://vangiang.hungyen.gov.vn/", "UBND Ủy ban nhân dân thị trấn Văn Giang tỉnh Hưng Yên")</f>
        <v>UBND Ủy ban nhân dân thị trấn Văn Giang tỉnh Hưng Yên</v>
      </c>
      <c r="C877" t="str">
        <v>https://vangiang.hungyen.gov.vn/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13877</v>
      </c>
      <c r="B878" t="str">
        <f>HYPERLINK("https://www.facebook.com/Huyen.YenMy.HungYen/", "Công an thị trấn Yên Mỹ tỉnh Hưng Yên")</f>
        <v>Công an thị trấn Yên Mỹ tỉnh Hưng Yên</v>
      </c>
      <c r="C878" t="str">
        <v>https://www.facebook.com/Huyen.YenMy.HungYen/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13878</v>
      </c>
      <c r="B879" t="str">
        <f>HYPERLINK("https://yenmy.hungyen.gov.vn/", "UBND Ủy ban nhân dân thị trấn Yên Mỹ tỉnh Hưng Yên")</f>
        <v>UBND Ủy ban nhân dân thị trấn Yên Mỹ tỉnh Hưng Yên</v>
      </c>
      <c r="C879" t="str">
        <v>https://yenmy.hungyen.gov.vn/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13879</v>
      </c>
      <c r="B880" t="str">
        <f>HYPERLINK("https://www.facebook.com/people/C%C3%B4ng-An-Ph%C6%B0%E1%BB%9Dng-B%E1%BA%A7n-Y%C3%AAn-Nh%C3%A2n-TX-M%E1%BB%B9-H%C3%A0o/100069902425408/", "Công an thị trấn Bần Yên Nhân tỉnh Hưng Yên")</f>
        <v>Công an thị trấn Bần Yên Nhân tỉnh Hưng Yên</v>
      </c>
      <c r="C880" t="str">
        <v>https://www.facebook.com/people/C%C3%B4ng-An-Ph%C6%B0%E1%BB%9Dng-B%E1%BA%A7n-Y%C3%AAn-Nh%C3%A2n-TX-M%E1%BB%B9-H%C3%A0o/100069902425408/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13880</v>
      </c>
      <c r="B881" t="str">
        <f>HYPERLINK("https://dichvucong.hungyen.gov.vn/dichvucong/hotline", "UBND Ủy ban nhân dân thị trấn Bần Yên Nhân tỉnh Hưng Yên")</f>
        <v>UBND Ủy ban nhân dân thị trấn Bần Yên Nhân tỉnh Hưng Yên</v>
      </c>
      <c r="C881" t="str">
        <v>https://dichvucong.hungyen.gov.vn/dichvucong/hotline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13881</v>
      </c>
      <c r="B882" t="str">
        <f>HYPERLINK("https://www.facebook.com/p/%C4%90o%C3%A0n-Thanh-ni%C3%AAn-C%C3%B4ng-an-huy%E1%BB%87n-%C3%82n-Thi-t%E1%BB%89nh-H%C6%B0ng-Y%C3%AAn-100029060573137/", "Công an thị trấn Ân Thi tỉnh Hưng Yên")</f>
        <v>Công an thị trấn Ân Thi tỉnh Hưng Yên</v>
      </c>
      <c r="C882" t="str">
        <v>https://www.facebook.com/p/%C4%90o%C3%A0n-Thanh-ni%C3%AAn-C%C3%B4ng-an-huy%E1%BB%87n-%C3%82n-Thi-t%E1%BB%89nh-H%C6%B0ng-Y%C3%AAn-100029060573137/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13882</v>
      </c>
      <c r="B883" t="str">
        <f>HYPERLINK("https://anthi.hungyen.gov.vn/", "UBND Ủy ban nhân dân thị trấn Ân Thi tỉnh Hưng Yên")</f>
        <v>UBND Ủy ban nhân dân thị trấn Ân Thi tỉnh Hưng Yên</v>
      </c>
      <c r="C883" t="str">
        <v>https://anthi.hungyen.gov.vn/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13883</v>
      </c>
      <c r="B884" t="str">
        <f>HYPERLINK("https://www.facebook.com/DTNCAKC/", "Công an thị trấn Khoái Châu tỉnh Hưng Yên")</f>
        <v>Công an thị trấn Khoái Châu tỉnh Hưng Yên</v>
      </c>
      <c r="C884" t="str">
        <v>https://www.facebook.com/DTNCAKC/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13884</v>
      </c>
      <c r="B885" t="str">
        <f>HYPERLINK("https://khoaichau.hungyen.gov.vn/", "UBND Ủy ban nhân dân thị trấn Khoái Châu tỉnh Hưng Yên")</f>
        <v>UBND Ủy ban nhân dân thị trấn Khoái Châu tỉnh Hưng Yên</v>
      </c>
      <c r="C885" t="str">
        <v>https://khoaichau.hungyen.gov.vn/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13885</v>
      </c>
      <c r="B886" t="str">
        <f>HYPERLINK("https://www.facebook.com/p/C%C3%B4ng-An-Th%C3%A0nh-Ph%E1%BB%91-H%C6%B0ng-Y%C3%AAn-100057576334172/", "Công an thị trấn Lương Bằng tỉnh Hưng Yên")</f>
        <v>Công an thị trấn Lương Bằng tỉnh Hưng Yên</v>
      </c>
      <c r="C886" t="str">
        <v>https://www.facebook.com/p/C%C3%B4ng-An-Th%C3%A0nh-Ph%E1%BB%91-H%C6%B0ng-Y%C3%AAn-100057576334172/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13886</v>
      </c>
      <c r="B887" t="str">
        <f>HYPERLINK("https://dichvucong.hungyen.gov.vn/dichvucong/hotline", "UBND Ủy ban nhân dân thị trấn Lương Bằng tỉnh Hưng Yên")</f>
        <v>UBND Ủy ban nhân dân thị trấn Lương Bằng tỉnh Hưng Yên</v>
      </c>
      <c r="C887" t="str">
        <v>https://dichvucong.hungyen.gov.vn/dichvucong/hotline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13887</v>
      </c>
      <c r="B888" t="str">
        <v>Công an thị trấn Vương tỉnh Hưng Yên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13888</v>
      </c>
      <c r="B889" t="str">
        <f>HYPERLINK("https://ttvuong.tienlu.hungyen.gov.vn/", "UBND Ủy ban nhân dân thị trấn Vương tỉnh Hưng Yên")</f>
        <v>UBND Ủy ban nhân dân thị trấn Vương tỉnh Hưng Yên</v>
      </c>
      <c r="C889" t="str">
        <v>https://ttvuong.tienlu.hungyen.gov.vn/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13889</v>
      </c>
      <c r="B890" t="str">
        <v>Công an thị trấn Trần Cao tỉnh Hưng Yên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13890</v>
      </c>
      <c r="B891" t="str">
        <f>HYPERLINK("https://dichvucong.hungyen.gov.vn/dichvucong/hotline", "UBND Ủy ban nhân dân thị trấn Trần Cao tỉnh Hưng Yên")</f>
        <v>UBND Ủy ban nhân dân thị trấn Trần Cao tỉnh Hưng Yên</v>
      </c>
      <c r="C891" t="str">
        <v>https://dichvucong.hungyen.gov.vn/dichvucong/hotline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13891</v>
      </c>
      <c r="B892" t="str">
        <f>HYPERLINK("https://www.facebook.com/p/Tu%E1%BB%95i-tr%E1%BA%BB-C%C3%B4ng-an-Th%C3%A1i-B%C3%ACnh-100068113789461/", "Công an thị trấn Quỳnh Côi tỉnh Thái Bình")</f>
        <v>Công an thị trấn Quỳnh Côi tỉnh Thái Bình</v>
      </c>
      <c r="C892" t="str">
        <v>https://www.facebook.com/p/Tu%E1%BB%95i-tr%E1%BA%BB-C%C3%B4ng-an-Th%C3%A1i-B%C3%ACnh-100068113789461/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13892</v>
      </c>
      <c r="B893" t="str">
        <f>HYPERLINK("https://quynhphu.thaibinh.gov.vn/", "UBND Ủy ban nhân dân thị trấn Quỳnh Côi tỉnh Thái Bình")</f>
        <v>UBND Ủy ban nhân dân thị trấn Quỳnh Côi tỉnh Thái Bình</v>
      </c>
      <c r="C893" t="str">
        <v>https://quynhphu.thaibinh.gov.vn/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13893</v>
      </c>
      <c r="B894" t="str">
        <f>HYPERLINK("https://www.facebook.com/congananbai/", "Công an thị trấn An Bài tỉnh Thái Bình")</f>
        <v>Công an thị trấn An Bài tỉnh Thái Bình</v>
      </c>
      <c r="C894" t="str">
        <v>https://www.facebook.com/congananbai/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13894</v>
      </c>
      <c r="B895" t="str">
        <f>HYPERLINK("https://quynhphu.thaibinh.gov.vn/danh-sach-cac-xa/thi-tran-an-bai", "UBND Ủy ban nhân dân thị trấn An Bài tỉnh Thái Bình")</f>
        <v>UBND Ủy ban nhân dân thị trấn An Bài tỉnh Thái Bình</v>
      </c>
      <c r="C895" t="str">
        <v>https://quynhphu.thaibinh.gov.vn/danh-sach-cac-xa/thi-tran-an-bai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13895</v>
      </c>
      <c r="B896" t="str">
        <f>HYPERLINK("https://www.facebook.com/533850498026155", "Công an thị trấn Hưng Hà tỉnh Thái Bình")</f>
        <v>Công an thị trấn Hưng Hà tỉnh Thái Bình</v>
      </c>
      <c r="C896" t="str">
        <v>https://www.facebook.com/533850498026155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13896</v>
      </c>
      <c r="B897" t="str">
        <f>HYPERLINK("https://hungha.thaibinh.gov.vn/", "UBND Ủy ban nhân dân thị trấn Hưng Hà tỉnh Thái Bình")</f>
        <v>UBND Ủy ban nhân dân thị trấn Hưng Hà tỉnh Thái Bình</v>
      </c>
      <c r="C897" t="str">
        <v>https://hungha.thaibinh.gov.vn/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13897</v>
      </c>
      <c r="B898" t="str">
        <f>HYPERLINK("https://www.facebook.com/533850498026155", "Công an thị trấn Hưng Nhân tỉnh Thái Bình")</f>
        <v>Công an thị trấn Hưng Nhân tỉnh Thái Bình</v>
      </c>
      <c r="C898" t="str">
        <v>https://www.facebook.com/533850498026155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13898</v>
      </c>
      <c r="B899" t="str">
        <f>HYPERLINK("https://hungha.thaibinh.gov.vn/tin-tuc/tin-tuc-su-kien-noi-bat/thi-tran-hung-nhan-ky-niem-17-nam-ngay-hoi-toan-dan-bthi-tra.html", "UBND Ủy ban nhân dân thị trấn Hưng Nhân tỉnh Thái Bình")</f>
        <v>UBND Ủy ban nhân dân thị trấn Hưng Nhân tỉnh Thái Bình</v>
      </c>
      <c r="C899" t="str">
        <v>https://hungha.thaibinh.gov.vn/tin-tuc/tin-tuc-su-kien-noi-bat/thi-tran-hung-nhan-ky-niem-17-nam-ngay-hoi-toan-dan-bthi-tra.html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13899</v>
      </c>
      <c r="B900" t="str">
        <v>Công an thị trấn Đông Hưng tỉnh Thái Bình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13900</v>
      </c>
      <c r="B901" t="str">
        <f>HYPERLINK("https://donghung.thaibinh.gov.vn/", "UBND Ủy ban nhân dân thị trấn Đông Hưng tỉnh Thái Bình")</f>
        <v>UBND Ủy ban nhân dân thị trấn Đông Hưng tỉnh Thái Bình</v>
      </c>
      <c r="C901" t="str">
        <v>https://donghung.thaibinh.gov.vn/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13901</v>
      </c>
      <c r="B902" t="str">
        <v>Công an thị trấn Diêm Điền tỉnh Thái Bình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13902</v>
      </c>
      <c r="B903" t="str">
        <f>HYPERLINK("https://diemdien.thaithuy.thaibinh.gov.vn/", "UBND Ủy ban nhân dân thị trấn Diêm Điền tỉnh Thái Bình")</f>
        <v>UBND Ủy ban nhân dân thị trấn Diêm Điền tỉnh Thái Bình</v>
      </c>
      <c r="C903" t="str">
        <v>https://diemdien.thaithuy.thaibinh.gov.vn/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13903</v>
      </c>
      <c r="B904" t="str">
        <f>HYPERLINK("https://www.facebook.com/p/C%C3%B4ng-an-Th%E1%BB%8B-Tr%E1%BA%A5n-Ti%E1%BB%81n-H%E1%BA%A3i-100076515901655/", "Công an thị trấn Tiền Hải tỉnh Thái Bình")</f>
        <v>Công an thị trấn Tiền Hải tỉnh Thái Bình</v>
      </c>
      <c r="C904" t="str">
        <v>https://www.facebook.com/p/C%C3%B4ng-an-Th%E1%BB%8B-Tr%E1%BA%A5n-Ti%E1%BB%81n-H%E1%BA%A3i-100076515901655/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13904</v>
      </c>
      <c r="B905" t="str">
        <f>HYPERLINK("https://tienhai.thaibinh.gov.vn/", "UBND Ủy ban nhân dân thị trấn Tiền Hải tỉnh Thái Bình")</f>
        <v>UBND Ủy ban nhân dân thị trấn Tiền Hải tỉnh Thái Bình</v>
      </c>
      <c r="C905" t="str">
        <v>https://tienhai.thaibinh.gov.vn/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13905</v>
      </c>
      <c r="B906" t="str">
        <v>Công an thị trấn Thanh Nê tỉnh Thái Bình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13906</v>
      </c>
      <c r="B907" t="str">
        <f>HYPERLINK("https://kienxuong.thaibinh.gov.vn/cac-don-vi-hanh-chinh/tt-thanh-ne", "UBND Ủy ban nhân dân thị trấn Thanh Nê tỉnh Thái Bình")</f>
        <v>UBND Ủy ban nhân dân thị trấn Thanh Nê tỉnh Thái Bình</v>
      </c>
      <c r="C907" t="str">
        <v>https://kienxuong.thaibinh.gov.vn/cac-don-vi-hanh-chinh/tt-thanh-ne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13907</v>
      </c>
      <c r="B908" t="str">
        <v>Công an thị trấn Vũ Thư tỉnh Thái Bình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13908</v>
      </c>
      <c r="B909" t="str">
        <f>HYPERLINK("https://vuthu.thaibinh.gov.vn/", "UBND Ủy ban nhân dân thị trấn Vũ Thư tỉnh Thái Bình")</f>
        <v>UBND Ủy ban nhân dân thị trấn Vũ Thư tỉnh Thái Bình</v>
      </c>
      <c r="C909" t="str">
        <v>https://vuthu.thaibinh.gov.vn/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13909</v>
      </c>
      <c r="B910" t="str">
        <f>HYPERLINK("https://www.facebook.com/p/C%C3%B4ng-an-ph%C6%B0%E1%BB%9Dng-%C4%90%E1%BB%93ng-V%C4%83n-100077179269092/", "Công an thị trấn Đồng Văn tỉnh Hà Nam")</f>
        <v>Công an thị trấn Đồng Văn tỉnh Hà Nam</v>
      </c>
      <c r="C910" t="str">
        <v>https://www.facebook.com/p/C%C3%B4ng-an-ph%C6%B0%E1%BB%9Dng-%C4%90%E1%BB%93ng-V%C4%83n-100077179269092/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13910</v>
      </c>
      <c r="B911" t="str">
        <f>HYPERLINK("https://hanam.gov.vn/", "UBND Ủy ban nhân dân thị trấn Đồng Văn tỉnh Hà Nam")</f>
        <v>UBND Ủy ban nhân dân thị trấn Đồng Văn tỉnh Hà Nam</v>
      </c>
      <c r="C911" t="str">
        <v>https://hanam.gov.vn/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13911</v>
      </c>
      <c r="B912" t="str">
        <f>HYPERLINK("https://www.facebook.com/p/C%C3%B4ng-an-ph%C6%B0%E1%BB%9Dng-Ho%C3%A0-M%E1%BA%A1c-100078748161662/", "Công an thị trấn Hòa Mạc tỉnh Hà Nam")</f>
        <v>Công an thị trấn Hòa Mạc tỉnh Hà Nam</v>
      </c>
      <c r="C912" t="str">
        <v>https://www.facebook.com/p/C%C3%B4ng-an-ph%C6%B0%E1%BB%9Dng-Ho%C3%A0-M%E1%BA%A1c-100078748161662/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13912</v>
      </c>
      <c r="B913" t="str">
        <f>HYPERLINK("https://www.duytien.gov.vn/", "UBND Ủy ban nhân dân thị trấn Hòa Mạc tỉnh Hà Nam")</f>
        <v>UBND Ủy ban nhân dân thị trấn Hòa Mạc tỉnh Hà Nam</v>
      </c>
      <c r="C913" t="str">
        <v>https://www.duytien.gov.vn/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13913</v>
      </c>
      <c r="B914" t="str">
        <f>HYPERLINK("https://www.facebook.com/cattqkbhn/", "Công an thị trấn Quế tỉnh Hà Nam")</f>
        <v>Công an thị trấn Quế tỉnh Hà Nam</v>
      </c>
      <c r="C914" t="str">
        <v>https://www.facebook.com/cattqkbhn/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13914</v>
      </c>
      <c r="B915" t="str">
        <f>HYPERLINK("https://kimbang.hanam.gov.vn/", "UBND Ủy ban nhân dân thị trấn Quế tỉnh Hà Nam")</f>
        <v>UBND Ủy ban nhân dân thị trấn Quế tỉnh Hà Nam</v>
      </c>
      <c r="C915" t="str">
        <v>https://kimbang.hanam.gov.vn/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13915</v>
      </c>
      <c r="B916" t="str">
        <f>HYPERLINK("https://www.facebook.com/conganBaTri/", "Công an thị trấn Ba Sao tỉnh Hà Nam")</f>
        <v>Công an thị trấn Ba Sao tỉnh Hà Nam</v>
      </c>
      <c r="C916" t="str">
        <v>https://www.facebook.com/conganBaTri/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13916</v>
      </c>
      <c r="B917" t="str">
        <f>HYPERLINK("https://kimbang.hanam.gov.vn/", "UBND Ủy ban nhân dân thị trấn Ba Sao tỉnh Hà Nam")</f>
        <v>UBND Ủy ban nhân dân thị trấn Ba Sao tỉnh Hà Nam</v>
      </c>
      <c r="C917" t="str">
        <v>https://kimbang.hanam.gov.vn/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13917</v>
      </c>
      <c r="B918" t="str">
        <f>HYPERLINK("https://www.facebook.com/p/C%C3%B4ng-an-th%E1%BB%8B-tr%E1%BA%A5n-Ki%E1%BB%87n-Kh%C3%AA-100083128217402/", "Công an thị trấn Kiện Khê tỉnh Hà Nam")</f>
        <v>Công an thị trấn Kiện Khê tỉnh Hà Nam</v>
      </c>
      <c r="C918" t="str">
        <v>https://www.facebook.com/p/C%C3%B4ng-an-th%E1%BB%8B-tr%E1%BA%A5n-Ki%E1%BB%87n-Kh%C3%AA-100083128217402/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13918</v>
      </c>
      <c r="B919" t="str">
        <f>HYPERLINK("https://thanhliem.hanam.gov.vn/", "UBND Ủy ban nhân dân thị trấn Kiện Khê tỉnh Hà Nam")</f>
        <v>UBND Ủy ban nhân dân thị trấn Kiện Khê tỉnh Hà Nam</v>
      </c>
      <c r="C919" t="str">
        <v>https://thanhliem.hanam.gov.vn/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13919</v>
      </c>
      <c r="B920" t="str">
        <v>Công an thị trấn Bình Mỹ tỉnh Hà Nam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13920</v>
      </c>
      <c r="B921" t="str">
        <f>HYPERLINK("https://binhluc.hanam.gov.vn/Pages/Danh-sach-Lanh-%C4%91ao-cac-xa--thi-tran799272708.aspx", "UBND Ủy ban nhân dân thị trấn Bình Mỹ tỉnh Hà Nam")</f>
        <v>UBND Ủy ban nhân dân thị trấn Bình Mỹ tỉnh Hà Nam</v>
      </c>
      <c r="C921" t="str">
        <v>https://binhluc.hanam.gov.vn/Pages/Danh-sach-Lanh-%C4%91ao-cac-xa--thi-tran799272708.aspx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13921</v>
      </c>
      <c r="B922" t="str">
        <f>HYPERLINK("https://www.facebook.com/1577623109097413", "Công an thị trấn Vĩnh Trụ tỉnh Hà Nam")</f>
        <v>Công an thị trấn Vĩnh Trụ tỉnh Hà Nam</v>
      </c>
      <c r="C922" t="str">
        <v>https://www.facebook.com/1577623109097413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13922</v>
      </c>
      <c r="B923" t="str">
        <f>HYPERLINK("https://lynhan.hanam.gov.vn/Pages/Thong-tin-ve-lanh-%C4%91ao-xa--thi-tran792346957.aspx", "UBND Ủy ban nhân dân thị trấn Vĩnh Trụ tỉnh Hà Nam")</f>
        <v>UBND Ủy ban nhân dân thị trấn Vĩnh Trụ tỉnh Hà Nam</v>
      </c>
      <c r="C923" t="str">
        <v>https://lynhan.hanam.gov.vn/Pages/Thong-tin-ve-lanh-%C4%91ao-xa--thi-tran792346957.aspx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13923</v>
      </c>
      <c r="B924" t="str">
        <v>Công an thị trấn Mỹ Lộc tỉnh Nam Định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13924</v>
      </c>
      <c r="B925" t="str">
        <f>HYPERLINK("https://myloc.namdinh.gov.vn/", "UBND Ủy ban nhân dân thị trấn Mỹ Lộc tỉnh Nam Định")</f>
        <v>UBND Ủy ban nhân dân thị trấn Mỹ Lộc tỉnh Nam Định</v>
      </c>
      <c r="C925" t="str">
        <v>https://myloc.namdinh.gov.vn/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13925</v>
      </c>
      <c r="B926" t="str">
        <f>HYPERLINK("https://www.facebook.com/p/C%C3%B4ng-an-Th%E1%BB%8B-tr%E1%BA%A5n-G%C3%B4i-100060108394604/", "Công an thị trấn Gôi tỉnh Nam Định")</f>
        <v>Công an thị trấn Gôi tỉnh Nam Định</v>
      </c>
      <c r="C926" t="str">
        <v>https://www.facebook.com/p/C%C3%B4ng-an-Th%E1%BB%8B-tr%E1%BA%A5n-G%C3%B4i-100060108394604/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13926</v>
      </c>
      <c r="B927" t="str">
        <f>HYPERLINK("https://vuban.namdinh.gov.vn/", "UBND Ủy ban nhân dân thị trấn Gôi tỉnh Nam Định")</f>
        <v>UBND Ủy ban nhân dân thị trấn Gôi tỉnh Nam Định</v>
      </c>
      <c r="C927" t="str">
        <v>https://vuban.namdinh.gov.vn/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13927</v>
      </c>
      <c r="B928" t="str">
        <f>HYPERLINK("https://www.facebook.com/p/C%C3%B4ng-an-Th%E1%BB%8B-tr%E1%BA%A5n-L%C3%A2m-%C3%9D-Y%C3%AAn-Nam-%C4%90%E1%BB%8Bnh-100080254186975/", "Công an thị trấn Lâm tỉnh Nam Định")</f>
        <v>Công an thị trấn Lâm tỉnh Nam Định</v>
      </c>
      <c r="C928" t="str">
        <v>https://www.facebook.com/p/C%C3%B4ng-an-Th%E1%BB%8B-tr%E1%BA%A5n-L%C3%A2m-%C3%9D-Y%C3%AAn-Nam-%C4%90%E1%BB%8Bnh-100080254186975/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13928</v>
      </c>
      <c r="B929" t="str">
        <f>HYPERLINK("https://ttlam.namdinh.gov.vn/ubnd", "UBND Ủy ban nhân dân thị trấn Lâm tỉnh Nam Định")</f>
        <v>UBND Ủy ban nhân dân thị trấn Lâm tỉnh Nam Định</v>
      </c>
      <c r="C929" t="str">
        <v>https://ttlam.namdinh.gov.vn/ubnd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13929</v>
      </c>
      <c r="B930" t="str">
        <v>Công an thị trấn Liễu Đề tỉnh Nam Định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13930</v>
      </c>
      <c r="B931" t="str">
        <f>HYPERLINK("https://ttlieude.namdinh.gov.vn/", "UBND Ủy ban nhân dân thị trấn Liễu Đề tỉnh Nam Định")</f>
        <v>UBND Ủy ban nhân dân thị trấn Liễu Đề tỉnh Nam Định</v>
      </c>
      <c r="C931" t="str">
        <v>https://ttlieude.namdinh.gov.vn/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13931</v>
      </c>
      <c r="B932" t="str">
        <v>Công an thị trấn Rạng Đông tỉnh Nam Định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13932</v>
      </c>
      <c r="B933" t="str">
        <f>HYPERLINK("https://ttrangdong.namdinh.gov.vn/", "UBND Ủy ban nhân dân thị trấn Rạng Đông tỉnh Nam Định")</f>
        <v>UBND Ủy ban nhân dân thị trấn Rạng Đông tỉnh Nam Định</v>
      </c>
      <c r="C933" t="str">
        <v>https://ttrangdong.namdinh.gov.vn/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13933</v>
      </c>
      <c r="B934" t="str">
        <f>HYPERLINK("https://www.facebook.com/groups/xanghiatan/", "Công an thị trấn Quỹ Nhất tỉnh Nam Định")</f>
        <v>Công an thị trấn Quỹ Nhất tỉnh Nam Định</v>
      </c>
      <c r="C934" t="str">
        <v>https://www.facebook.com/groups/xanghiatan/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13934</v>
      </c>
      <c r="B935" t="str">
        <f>HYPERLINK("https://ttquynhat.namdinh.gov.vn/", "UBND Ủy ban nhân dân thị trấn Quỹ Nhất tỉnh Nam Định")</f>
        <v>UBND Ủy ban nhân dân thị trấn Quỹ Nhất tỉnh Nam Định</v>
      </c>
      <c r="C935" t="str">
        <v>https://ttquynhat.namdinh.gov.vn/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13935</v>
      </c>
      <c r="B936" t="str">
        <f>HYPERLINK("https://www.facebook.com/p/Th%E1%BB%8B-Tr%E1%BA%A5n-Nam-Giang-Nam-Tr%E1%BB%B1c-Nam-%C4%90%E1%BB%8Bnh-100066907095179/", "Công an thị trấn Nam Giang tỉnh Nam Định")</f>
        <v>Công an thị trấn Nam Giang tỉnh Nam Định</v>
      </c>
      <c r="C936" t="str">
        <v>https://www.facebook.com/p/Th%E1%BB%8B-Tr%E1%BA%A5n-Nam-Giang-Nam-Tr%E1%BB%B1c-Nam-%C4%90%E1%BB%8Bnh-100066907095179/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13936</v>
      </c>
      <c r="B937" t="str">
        <f>HYPERLINK("https://namgiang-namtruc.namdinh.gov.vn/", "UBND Ủy ban nhân dân thị trấn Nam Giang tỉnh Nam Định")</f>
        <v>UBND Ủy ban nhân dân thị trấn Nam Giang tỉnh Nam Định</v>
      </c>
      <c r="C937" t="str">
        <v>https://namgiang-namtruc.namdinh.gov.vn/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13937</v>
      </c>
      <c r="B938" t="str">
        <f>HYPERLINK("https://www.facebook.com/p/C%C3%B4ng-an-th%E1%BB%8B-tr%E1%BA%A5n-C%E1%BB%95-L%E1%BB%85-100069913269136/", "Công an thị trấn Cổ Lễ tỉnh Nam Định")</f>
        <v>Công an thị trấn Cổ Lễ tỉnh Nam Định</v>
      </c>
      <c r="C938" t="str">
        <v>https://www.facebook.com/p/C%C3%B4ng-an-th%E1%BB%8B-tr%E1%BA%A5n-C%E1%BB%95-L%E1%BB%85-100069913269136/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13938</v>
      </c>
      <c r="B939" t="str">
        <f>HYPERLINK("https://ttcole.namdinh.gov.vn/", "UBND Ủy ban nhân dân thị trấn Cổ Lễ tỉnh Nam Định")</f>
        <v>UBND Ủy ban nhân dân thị trấn Cổ Lễ tỉnh Nam Định</v>
      </c>
      <c r="C939" t="str">
        <v>https://ttcole.namdinh.gov.vn/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13939</v>
      </c>
      <c r="B940" t="str">
        <f>HYPERLINK("https://www.facebook.com/CATTCATTHANH/", "Công an thị trấn Cát Thành tỉnh Nam Định")</f>
        <v>Công an thị trấn Cát Thành tỉnh Nam Định</v>
      </c>
      <c r="C940" t="str">
        <v>https://www.facebook.com/CATTCATTHANH/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13940</v>
      </c>
      <c r="B941" t="str">
        <f>HYPERLINK("https://ttcatthanh.namdinh.gov.vn/", "UBND Ủy ban nhân dân thị trấn Cát Thành tỉnh Nam Định")</f>
        <v>UBND Ủy ban nhân dân thị trấn Cát Thành tỉnh Nam Định</v>
      </c>
      <c r="C941" t="str">
        <v>https://ttcatthanh.namdinh.gov.vn/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13941</v>
      </c>
      <c r="B942" t="str">
        <f>HYPERLINK("https://www.facebook.com/tuoitrexuantruong/", "Công an thị trấn Xuân Trường tỉnh Nam Định")</f>
        <v>Công an thị trấn Xuân Trường tỉnh Nam Định</v>
      </c>
      <c r="C942" t="str">
        <v>https://www.facebook.com/tuoitrexuantruong/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13942</v>
      </c>
      <c r="B943" t="str">
        <f>HYPERLINK("https://xuantruong.namdinh.gov.vn/", "UBND Ủy ban nhân dân thị trấn Xuân Trường tỉnh Nam Định")</f>
        <v>UBND Ủy ban nhân dân thị trấn Xuân Trường tỉnh Nam Định</v>
      </c>
      <c r="C943" t="str">
        <v>https://xuantruong.namdinh.gov.vn/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13943</v>
      </c>
      <c r="B944" t="str">
        <f>HYPERLINK("https://www.facebook.com/p/Tu%E1%BB%95i-tr%E1%BA%BB-C%C3%B4ng-an-huy%E1%BB%87n-Ninh-Ph%C6%B0%E1%BB%9Bc-100068114569027/", "Công an thị trấn Ngô Đồng tỉnh Nam Định")</f>
        <v>Công an thị trấn Ngô Đồng tỉnh Nam Định</v>
      </c>
      <c r="C944" t="str">
        <v>https://www.facebook.com/p/Tu%E1%BB%95i-tr%E1%BA%BB-C%C3%B4ng-an-huy%E1%BB%87n-Ninh-Ph%C6%B0%E1%BB%9Bc-100068114569027/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13944</v>
      </c>
      <c r="B945" t="str">
        <f>HYPERLINK("https://giaothuy.namdinh.gov.vn/cac-xa-thi-tran", "UBND Ủy ban nhân dân thị trấn Ngô Đồng tỉnh Nam Định")</f>
        <v>UBND Ủy ban nhân dân thị trấn Ngô Đồng tỉnh Nam Định</v>
      </c>
      <c r="C945" t="str">
        <v>https://giaothuy.namdinh.gov.vn/cac-xa-thi-tran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13945</v>
      </c>
      <c r="B946" t="str">
        <v>Công an thị trấn Quất Lâm tỉnh Nam Định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13946</v>
      </c>
      <c r="B947" t="str">
        <f>HYPERLINK("https://quatlam.namdinh.gov.vn/co-cau-to-chuc", "UBND Ủy ban nhân dân thị trấn Quất Lâm tỉnh Nam Định")</f>
        <v>UBND Ủy ban nhân dân thị trấn Quất Lâm tỉnh Nam Định</v>
      </c>
      <c r="C947" t="str">
        <v>https://quatlam.namdinh.gov.vn/co-cau-to-chuc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13947</v>
      </c>
      <c r="B948" t="str">
        <v>Công an thị trấn Yên Định tỉnh Nam Định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13948</v>
      </c>
      <c r="B949" t="str">
        <f>HYPERLINK("https://ttyendinh-haihau.namdinh.gov.vn/", "UBND Ủy ban nhân dân thị trấn Yên Định tỉnh Nam Định")</f>
        <v>UBND Ủy ban nhân dân thị trấn Yên Định tỉnh Nam Định</v>
      </c>
      <c r="C949" t="str">
        <v>https://ttyendinh-haihau.namdinh.gov.vn/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13949</v>
      </c>
      <c r="B950" t="str">
        <v>Công an thị trấn Cồn tỉnh Nam Định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13950</v>
      </c>
      <c r="B951" t="str">
        <f>HYPERLINK("https://ttcon-haihau.namdinh.gov.vn/", "UBND Ủy ban nhân dân thị trấn Cồn tỉnh Nam Định")</f>
        <v>UBND Ủy ban nhân dân thị trấn Cồn tỉnh Nam Định</v>
      </c>
      <c r="C951" t="str">
        <v>https://ttcon-haihau.namdinh.gov.vn/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13951</v>
      </c>
      <c r="B952" t="str">
        <f>HYPERLINK("https://www.facebook.com/THCS.ThinhLong/", "Công an thị trấn Thịnh Long tỉnh Nam Định")</f>
        <v>Công an thị trấn Thịnh Long tỉnh Nam Định</v>
      </c>
      <c r="C952" t="str">
        <v>https://www.facebook.com/THCS.ThinhLong/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13952</v>
      </c>
      <c r="B953" t="str">
        <f>HYPERLINK("https://ttthinhlong-haihau.namdinh.gov.vn/", "UBND Ủy ban nhân dân thị trấn Thịnh Long tỉnh Nam Định")</f>
        <v>UBND Ủy ban nhân dân thị trấn Thịnh Long tỉnh Nam Định</v>
      </c>
      <c r="C953" t="str">
        <v>https://ttthinhlong-haihau.namdinh.gov.vn/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13953</v>
      </c>
      <c r="B954" t="str">
        <f>HYPERLINK("https://www.facebook.com/CAHNhoQuan/", "Công an thị trấn Nho Quan tỉnh Ninh Bình")</f>
        <v>Công an thị trấn Nho Quan tỉnh Ninh Bình</v>
      </c>
      <c r="C954" t="str">
        <v>https://www.facebook.com/CAHNhoQuan/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13954</v>
      </c>
      <c r="B955" t="str">
        <f>HYPERLINK("https://nhoquan.ninhbinh.gov.vn/", "UBND Ủy ban nhân dân thị trấn Nho Quan tỉnh Ninh Bình")</f>
        <v>UBND Ủy ban nhân dân thị trấn Nho Quan tỉnh Ninh Bình</v>
      </c>
      <c r="C955" t="str">
        <v>https://nhoquan.ninhbinh.gov.vn/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13955</v>
      </c>
      <c r="B956" t="str">
        <f>HYPERLINK("https://www.facebook.com/CAHGiaVien/", "Công an thị trấn Me tỉnh Ninh Bình")</f>
        <v>Công an thị trấn Me tỉnh Ninh Bình</v>
      </c>
      <c r="C956" t="str">
        <v>https://www.facebook.com/CAHGiaVien/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13956</v>
      </c>
      <c r="B957" t="str">
        <f>HYPERLINK("https://thitranme.giavien.ninhbinh.gov.vn/", "UBND Ủy ban nhân dân thị trấn Me tỉnh Ninh Bình")</f>
        <v>UBND Ủy ban nhân dân thị trấn Me tỉnh Ninh Bình</v>
      </c>
      <c r="C957" t="str">
        <v>https://thitranme.giavien.ninhbinh.gov.vn/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13957</v>
      </c>
      <c r="B958" t="str">
        <f>HYPERLINK("https://www.facebook.com/CongAn.TT.ThienTon.H.HoaLu/", "Công an thị trấn Thiên Tôn tỉnh Ninh Bình")</f>
        <v>Công an thị trấn Thiên Tôn tỉnh Ninh Bình</v>
      </c>
      <c r="C958" t="str">
        <v>https://www.facebook.com/CongAn.TT.ThienTon.H.HoaLu/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13958</v>
      </c>
      <c r="B959" t="str">
        <f>HYPERLINK("https://thitranthienton.hoalu.ninhbinh.gov.vn/", "UBND Ủy ban nhân dân thị trấn Thiên Tôn tỉnh Ninh Bình")</f>
        <v>UBND Ủy ban nhân dân thị trấn Thiên Tôn tỉnh Ninh Bình</v>
      </c>
      <c r="C959" t="str">
        <v>https://thitranthienton.hoalu.ninhbinh.gov.vn/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13959</v>
      </c>
      <c r="B960" t="str">
        <f>HYPERLINK("https://www.facebook.com/THCSTTYENNINH/", "Công an thị trấn Yên Ninh tỉnh Ninh Bình")</f>
        <v>Công an thị trấn Yên Ninh tỉnh Ninh Bình</v>
      </c>
      <c r="C960" t="str">
        <v>https://www.facebook.com/THCSTTYENNINH/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13960</v>
      </c>
      <c r="B961" t="str">
        <f>HYPERLINK("http://thitranyenninh.yenkhanh.ninhbinh.gov.vn/", "UBND Ủy ban nhân dân thị trấn Yên Ninh tỉnh Ninh Bình")</f>
        <v>UBND Ủy ban nhân dân thị trấn Yên Ninh tỉnh Ninh Bình</v>
      </c>
      <c r="C961" t="str">
        <v>http://thitranyenninh.yenkhanh.ninhbinh.gov.vn/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13961</v>
      </c>
      <c r="B962" t="str">
        <f>HYPERLINK("https://www.facebook.com/p/C%C3%B4ng-an-th%E1%BB%8B-tr%E1%BA%A5n-Ph%C3%A1t-Di%E1%BB%87m-100078176589503/", "Công an thị trấn Phát Diệm tỉnh Ninh Bình")</f>
        <v>Công an thị trấn Phát Diệm tỉnh Ninh Bình</v>
      </c>
      <c r="C962" t="str">
        <v>https://www.facebook.com/p/C%C3%B4ng-an-th%E1%BB%8B-tr%E1%BA%A5n-Ph%C3%A1t-Di%E1%BB%87m-100078176589503/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13962</v>
      </c>
      <c r="B963" t="str">
        <f>HYPERLINK("https://kimson.ninhbinh.gov.vn/gioi-thieu/thi-tran-phat-diem", "UBND Ủy ban nhân dân thị trấn Phát Diệm tỉnh Ninh Bình")</f>
        <v>UBND Ủy ban nhân dân thị trấn Phát Diệm tỉnh Ninh Bình</v>
      </c>
      <c r="C963" t="str">
        <v>https://kimson.ninhbinh.gov.vn/gioi-thieu/thi-tran-phat-diem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13963</v>
      </c>
      <c r="B964" t="str">
        <f>HYPERLINK("https://www.facebook.com/tuoitreconganninhbinh/", "Công an thị trấn Bình Minh tỉnh Ninh Bình")</f>
        <v>Công an thị trấn Bình Minh tỉnh Ninh Bình</v>
      </c>
      <c r="C964" t="str">
        <v>https://www.facebook.com/tuoitreconganninhbinh/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13964</v>
      </c>
      <c r="B965" t="str">
        <f>HYPERLINK("https://kimson.ninhbinh.gov.vn/gioi-thieu/thi-tran-binh-minh", "UBND Ủy ban nhân dân thị trấn Bình Minh tỉnh Ninh Bình")</f>
        <v>UBND Ủy ban nhân dân thị trấn Bình Minh tỉnh Ninh Bình</v>
      </c>
      <c r="C965" t="str">
        <v>https://kimson.ninhbinh.gov.vn/gioi-thieu/thi-tran-binh-minh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13965</v>
      </c>
      <c r="B966" t="str">
        <f>HYPERLINK("https://www.facebook.com/p/C%C3%B4ng-an-huy%E1%BB%87n-Y%C3%AAn-M%C3%B4-100033535308059/", "Công an thị trấn Yên Thịnh tỉnh Ninh Bình")</f>
        <v>Công an thị trấn Yên Thịnh tỉnh Ninh Bình</v>
      </c>
      <c r="C966" t="str">
        <v>https://www.facebook.com/p/C%C3%B4ng-an-huy%E1%BB%87n-Y%C3%AAn-M%C3%B4-100033535308059/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13966</v>
      </c>
      <c r="B967" t="str">
        <f>HYPERLINK("https://yenthinh.yenmo.ninhbinh.gov.vn/", "UBND Ủy ban nhân dân thị trấn Yên Thịnh tỉnh Ninh Bình")</f>
        <v>UBND Ủy ban nhân dân thị trấn Yên Thịnh tỉnh Ninh Bình</v>
      </c>
      <c r="C967" t="str">
        <v>https://yenthinh.yenmo.ninhbinh.gov.vn/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13967</v>
      </c>
      <c r="B968" t="str">
        <f>HYPERLINK("https://www.facebook.com/p/Tu%E1%BB%95i-tr%E1%BA%BB-C%C3%B4ng-an-TP-S%E1%BA%A7m-S%C6%A1n-100069346653553/?locale=hi_IN", "Công an thị trấn Mường Lát tỉnh Thanh Hóa")</f>
        <v>Công an thị trấn Mường Lát tỉnh Thanh Hóa</v>
      </c>
      <c r="C968" t="str">
        <v>https://www.facebook.com/p/Tu%E1%BB%95i-tr%E1%BA%BB-C%C3%B4ng-an-TP-S%E1%BA%A7m-S%C6%A1n-100069346653553/?locale=hi_IN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13968</v>
      </c>
      <c r="B969" t="str">
        <f>HYPERLINK("https://thitran.muonglat.thanhhoa.gov.vn/", "UBND Ủy ban nhân dân thị trấn Mường Lát tỉnh Thanh Hóa")</f>
        <v>UBND Ủy ban nhân dân thị trấn Mường Lát tỉnh Thanh Hóa</v>
      </c>
      <c r="C969" t="str">
        <v>https://thitran.muonglat.thanhhoa.gov.vn/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13969</v>
      </c>
      <c r="B970" t="str">
        <f>HYPERLINK("https://www.facebook.com/100063702331996", "Công an thị trấn Quan Hóa tỉnh Thanh Hóa")</f>
        <v>Công an thị trấn Quan Hóa tỉnh Thanh Hóa</v>
      </c>
      <c r="C970" t="str">
        <v>https://www.facebook.com/100063702331996</v>
      </c>
      <c r="D970" t="str">
        <v>-</v>
      </c>
      <c r="E970" t="str">
        <v>02373875003</v>
      </c>
      <c r="F970" t="str">
        <v>-</v>
      </c>
      <c r="G970" t="str">
        <v>-</v>
      </c>
    </row>
    <row r="971">
      <c r="A971">
        <v>13970</v>
      </c>
      <c r="B971" t="str">
        <f>HYPERLINK("https://thitran.quanhoa.thanhhoa.gov.vn/", "UBND Ủy ban nhân dân thị trấn Quan Hóa tỉnh Thanh Hóa")</f>
        <v>UBND Ủy ban nhân dân thị trấn Quan Hóa tỉnh Thanh Hóa</v>
      </c>
      <c r="C971" t="str">
        <v>https://thitran.quanhoa.thanhhoa.gov.vn/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13971</v>
      </c>
      <c r="B972" t="str">
        <f>HYPERLINK("https://www.facebook.com/p/C%C3%B4ng-an-th%E1%BB%8B-tr%E1%BA%A5n-C%C3%A0nh-N%C3%A0ng-huy%E1%BB%87n-B%C3%A1-Th%C6%B0%E1%BB%9Bc-t%E1%BB%89nh-Thanh-Ho%C3%A1-100071216247100/", "Công an thị trấn Cành Nàng tỉnh Thanh Hóa")</f>
        <v>Công an thị trấn Cành Nàng tỉnh Thanh Hóa</v>
      </c>
      <c r="C972" t="str">
        <v>https://www.facebook.com/p/C%C3%B4ng-an-th%E1%BB%8B-tr%E1%BA%A5n-C%C3%A0nh-N%C3%A0ng-huy%E1%BB%87n-B%C3%A1-Th%C6%B0%E1%BB%9Bc-t%E1%BB%89nh-Thanh-Ho%C3%A1-100071216247100/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13972</v>
      </c>
      <c r="B973" t="str">
        <f>HYPERLINK("https://thitrancanhnang.bathuoc.thanhhoa.gov.vn/", "UBND Ủy ban nhân dân thị trấn Cành Nàng tỉnh Thanh Hóa")</f>
        <v>UBND Ủy ban nhân dân thị trấn Cành Nàng tỉnh Thanh Hóa</v>
      </c>
      <c r="C973" t="str">
        <v>https://thitrancanhnang.bathuoc.thanhhoa.gov.vn/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13973</v>
      </c>
      <c r="B974" t="str">
        <f>HYPERLINK("https://www.facebook.com/caqs.36/?locale=vi_VN", "Công an thị trấn Quan Sơn tỉnh Thanh Hóa")</f>
        <v>Công an thị trấn Quan Sơn tỉnh Thanh Hóa</v>
      </c>
      <c r="C974" t="str">
        <v>https://www.facebook.com/caqs.36/?locale=vi_VN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13974</v>
      </c>
      <c r="B975" t="str">
        <f>HYPERLINK("https://lamson.thoxuan.thanhhoa.gov.vn/web/trang-chu/bo-may-hanh-chinh/uy-ban-nhan-dan-xa/thanh-vien-uy-ban-nhan-dan-va-cong-chuc-thi-tran-lam-son.html", "UBND Ủy ban nhân dân thị trấn Quan Sơn tỉnh Thanh Hóa")</f>
        <v>UBND Ủy ban nhân dân thị trấn Quan Sơn tỉnh Thanh Hóa</v>
      </c>
      <c r="C975" t="str">
        <v>https://lamson.thoxuan.thanhhoa.gov.vn/web/trang-chu/bo-may-hanh-chinh/uy-ban-nhan-dan-xa/thanh-vien-uy-ban-nhan-dan-va-cong-chuc-thi-tran-lam-son.html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13975</v>
      </c>
      <c r="B976" t="str">
        <f>HYPERLINK("https://www.facebook.com/conganthitranlangchanh/", "Công an thị trấn Lang Chánh tỉnh Thanh Hóa")</f>
        <v>Công an thị trấn Lang Chánh tỉnh Thanh Hóa</v>
      </c>
      <c r="C976" t="str">
        <v>https://www.facebook.com/conganthitranlangchanh/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13976</v>
      </c>
      <c r="B977" t="str">
        <f>HYPERLINK("https://thitran.langchanh.thanhhoa.gov.vn/", "UBND Ủy ban nhân dân thị trấn Lang Chánh tỉnh Thanh Hóa")</f>
        <v>UBND Ủy ban nhân dân thị trấn Lang Chánh tỉnh Thanh Hóa</v>
      </c>
      <c r="C977" t="str">
        <v>https://thitran.langchanh.thanhhoa.gov.vn/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13977</v>
      </c>
      <c r="B978" t="str">
        <f>HYPERLINK("https://www.facebook.com/100064202226018/", "Công an thị trấn Ngọc Lặc tỉnh Thanh Hóa")</f>
        <v>Công an thị trấn Ngọc Lặc tỉnh Thanh Hóa</v>
      </c>
      <c r="C978" t="str">
        <v>https://www.facebook.com/100064202226018/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13978</v>
      </c>
      <c r="B979" t="str">
        <f>HYPERLINK("http://thitran.ngoclac.thanhhoa.gov.vn/van-ban-cua-xa", "UBND Ủy ban nhân dân thị trấn Ngọc Lặc tỉnh Thanh Hóa")</f>
        <v>UBND Ủy ban nhân dân thị trấn Ngọc Lặc tỉnh Thanh Hóa</v>
      </c>
      <c r="C979" t="str">
        <v>http://thitran.ngoclac.thanhhoa.gov.vn/van-ban-cua-xa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13979</v>
      </c>
      <c r="B980" t="str">
        <f>HYPERLINK("https://www.facebook.com/congancamthuy/", "Công an thị trấn Cẩm Thủy tỉnh Thanh Hóa")</f>
        <v>Công an thị trấn Cẩm Thủy tỉnh Thanh Hóa</v>
      </c>
      <c r="C980" t="str">
        <v>https://www.facebook.com/congancamthuy/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13980</v>
      </c>
      <c r="B981" t="str">
        <f>HYPERLINK("https://thitranphongson.camthuy.thanhhoa.gov.vn/", "UBND Ủy ban nhân dân thị trấn Cẩm Thủy tỉnh Thanh Hóa")</f>
        <v>UBND Ủy ban nhân dân thị trấn Cẩm Thủy tỉnh Thanh Hóa</v>
      </c>
      <c r="C981" t="str">
        <v>https://thitranphongson.camthuy.thanhhoa.gov.vn/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13981</v>
      </c>
      <c r="B982" t="str">
        <f>HYPERLINK("https://www.facebook.com/Congankimtan/", "Công an thị trấn Kim Tân tỉnh Thanh Hóa")</f>
        <v>Công an thị trấn Kim Tân tỉnh Thanh Hóa</v>
      </c>
      <c r="C982" t="str">
        <v>https://www.facebook.com/Congankimtan/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13982</v>
      </c>
      <c r="B983" t="str">
        <f>HYPERLINK("https://kimtan.thachthanh.thanhhoa.gov.vn/lich-cong-tac", "UBND Ủy ban nhân dân thị trấn Kim Tân tỉnh Thanh Hóa")</f>
        <v>UBND Ủy ban nhân dân thị trấn Kim Tân tỉnh Thanh Hóa</v>
      </c>
      <c r="C983" t="str">
        <v>https://kimtan.thachthanh.thanhhoa.gov.vn/lich-cong-tac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13983</v>
      </c>
      <c r="B984" t="str">
        <v>Công an thị trấn Vân Du tỉnh Thanh Hóa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13984</v>
      </c>
      <c r="B985" t="str">
        <f>HYPERLINK("https://vandu.thachthanh.thanhhoa.gov.vn/van-ban-cua-xa/ke-hoach-chinh-trang-do-thi-tren-dia-ban-thi-tran-van-du-huyen-thach-thanh-giai-doan-2024-2025-191591", "UBND Ủy ban nhân dân thị trấn Vân Du tỉnh Thanh Hóa")</f>
        <v>UBND Ủy ban nhân dân thị trấn Vân Du tỉnh Thanh Hóa</v>
      </c>
      <c r="C985" t="str">
        <v>https://vandu.thachthanh.thanhhoa.gov.vn/van-ban-cua-xa/ke-hoach-chinh-trang-do-thi-tren-dia-ban-thi-tran-van-du-huyen-thach-thanh-giai-doan-2024-2025-191591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13985</v>
      </c>
      <c r="B986" t="str">
        <f>HYPERLINK("https://www.facebook.com/p/C%C3%B4ng-an-th%E1%BB%8B-tr%E1%BA%A5n-H%C3%A0-Trung-100072424748229/", "Công an thị trấn Hà Trung tỉnh Thanh Hóa")</f>
        <v>Công an thị trấn Hà Trung tỉnh Thanh Hóa</v>
      </c>
      <c r="C986" t="str">
        <v>https://www.facebook.com/p/C%C3%B4ng-an-th%E1%BB%8B-tr%E1%BA%A5n-H%C3%A0-Trung-100072424748229/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13986</v>
      </c>
      <c r="B987" t="str">
        <f>HYPERLINK("https://thitran.hatrung.thanhhoa.gov.vn/", "UBND Ủy ban nhân dân thị trấn Hà Trung tỉnh Thanh Hóa")</f>
        <v>UBND Ủy ban nhân dân thị trấn Hà Trung tỉnh Thanh Hóa</v>
      </c>
      <c r="C987" t="str">
        <v>https://thitran.hatrung.thanhhoa.gov.vn/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13987</v>
      </c>
      <c r="B988" t="str">
        <f>HYPERLINK("https://www.facebook.com/cattvinhloc/", "Công an thị trấn Vĩnh Lộc tỉnh Thanh Hóa")</f>
        <v>Công an thị trấn Vĩnh Lộc tỉnh Thanh Hóa</v>
      </c>
      <c r="C988" t="str">
        <v>https://www.facebook.com/cattvinhloc/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13988</v>
      </c>
      <c r="B989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989" t="str">
        <v>https://thitran.vinhloc.thanhhoa.gov.vn/tin-tuc-su-kien/thi-tran-vinh-loc-khan-truong-ung-pho-voi-dieu-kien-thoi-tiet-mua-bao-179700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13989</v>
      </c>
      <c r="B990" t="str">
        <f>HYPERLINK("https://www.facebook.com/p/C%C3%B4ng-an-Th%E1%BB%8B-tr%E1%BA%A5n-Qu%C3%A1n-L%C3%A0o-huy%E1%BB%87n-Y%C3%AAn-%C4%90%E1%BB%8Bnh-t%E1%BB%89nh-Thanh-H%C3%B3a-100064238855289/", "Công an thị trấn Quán Lào tỉnh Thanh Hóa")</f>
        <v>Công an thị trấn Quán Lào tỉnh Thanh Hóa</v>
      </c>
      <c r="C990" t="str">
        <v>https://www.facebook.com/p/C%C3%B4ng-an-Th%E1%BB%8B-tr%E1%BA%A5n-Qu%C3%A1n-L%C3%A0o-huy%E1%BB%87n-Y%C3%AAn-%C4%90%E1%BB%8Bnh-t%E1%BB%89nh-Thanh-H%C3%B3a-100064238855289/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13990</v>
      </c>
      <c r="B991" t="str">
        <f>HYPERLINK("http://quanlao.yendinh.thanhhoa.gov.vn/portal/pages/Lanh-dao-thi-tran.aspx", "UBND Ủy ban nhân dân thị trấn Quán Lào tỉnh Thanh Hóa")</f>
        <v>UBND Ủy ban nhân dân thị trấn Quán Lào tỉnh Thanh Hóa</v>
      </c>
      <c r="C991" t="str">
        <v>http://quanlao.yendinh.thanhhoa.gov.vn/portal/pages/Lanh-dao-thi-tran.aspx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13991</v>
      </c>
      <c r="B992" t="str">
        <f>HYPERLINK("https://www.facebook.com/p/C%C3%B4ng-an-th%E1%BB%8B-tr%E1%BA%A5n-Th%E1%BB%91ng-Nh%E1%BA%A5t-100057480398497/", "Công an thị trấn Thống Nhất tỉnh Thanh Hóa")</f>
        <v>Công an thị trấn Thống Nhất tỉnh Thanh Hóa</v>
      </c>
      <c r="C992" t="str">
        <v>https://www.facebook.com/p/C%C3%B4ng-an-th%E1%BB%8B-tr%E1%BA%A5n-Th%E1%BB%91ng-Nh%E1%BA%A5t-100057480398497/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13992</v>
      </c>
      <c r="B993" t="str">
        <f>HYPERLINK("https://thongnhat.dongnai.gov.vn/", "UBND Ủy ban nhân dân thị trấn Thống Nhất tỉnh Thanh Hóa")</f>
        <v>UBND Ủy ban nhân dân thị trấn Thống Nhất tỉnh Thanh Hóa</v>
      </c>
      <c r="C993" t="str">
        <v>https://thongnhat.dongnai.gov.vn/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13993</v>
      </c>
      <c r="B994" t="str">
        <f>HYPERLINK("https://www.facebook.com/p/C%C3%B4ng-an-huy%E1%BB%87n-Th%E1%BB%8D-Xu%C3%A2n-100072365537592/?locale=vi_VN", "Công an thị trấn Thọ Xuân tỉnh Thanh Hóa")</f>
        <v>Công an thị trấn Thọ Xuân tỉnh Thanh Hóa</v>
      </c>
      <c r="C994" t="str">
        <v>https://www.facebook.com/p/C%C3%B4ng-an-huy%E1%BB%87n-Th%E1%BB%8D-Xu%C3%A2n-100072365537592/?locale=vi_VN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13994</v>
      </c>
      <c r="B995" t="str">
        <f>HYPERLINK("https://thoxuan.thanhhoa.gov.vn/", "UBND Ủy ban nhân dân thị trấn Thọ Xuân tỉnh Thanh Hóa")</f>
        <v>UBND Ủy ban nhân dân thị trấn Thọ Xuân tỉnh Thanh Hóa</v>
      </c>
      <c r="C995" t="str">
        <v>https://thoxuan.thanhhoa.gov.vn/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13995</v>
      </c>
      <c r="B996" t="str">
        <f>HYPERLINK("https://www.facebook.com/reel/833168932233682/", "Công an thị trấn Lam Sơn tỉnh Thanh Hóa")</f>
        <v>Công an thị trấn Lam Sơn tỉnh Thanh Hóa</v>
      </c>
      <c r="C996" t="str">
        <v>https://www.facebook.com/reel/833168932233682/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13996</v>
      </c>
      <c r="B997" t="str">
        <f>HYPERLINK("https://lamson.thoxuan.thanhhoa.gov.vn/", "UBND Ủy ban nhân dân thị trấn Lam Sơn tỉnh Thanh Hóa")</f>
        <v>UBND Ủy ban nhân dân thị trấn Lam Sơn tỉnh Thanh Hóa</v>
      </c>
      <c r="C997" t="str">
        <v>https://lamson.thoxuan.thanhhoa.gov.vn/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13997</v>
      </c>
      <c r="B998" t="str">
        <f>HYPERLINK("https://www.facebook.com/congansaovang/", "Công an thị trấn Sao Vàng tỉnh Thanh Hóa")</f>
        <v>Công an thị trấn Sao Vàng tỉnh Thanh Hóa</v>
      </c>
      <c r="C998" t="str">
        <v>https://www.facebook.com/congansaovang/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13998</v>
      </c>
      <c r="B999" t="str">
        <f>HYPERLINK("https://saovang.thoxuan.thanhhoa.gov.vn/", "UBND Ủy ban nhân dân thị trấn Sao Vàng tỉnh Thanh Hóa")</f>
        <v>UBND Ủy ban nhân dân thị trấn Sao Vàng tỉnh Thanh Hóa</v>
      </c>
      <c r="C999" t="str">
        <v>https://saovang.thoxuan.thanhhoa.gov.vn/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13999</v>
      </c>
      <c r="B1000" t="str">
        <f>HYPERLINK("https://www.facebook.com/conganhuyenthuongxuan/?locale=vi_VN", "Công an thị trấn Thường Xuân tỉnh Thanh Hóa")</f>
        <v>Công an thị trấn Thường Xuân tỉnh Thanh Hóa</v>
      </c>
      <c r="C1000" t="str">
        <v>https://www.facebook.com/conganhuyenthuongxuan/?locale=vi_VN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14000</v>
      </c>
      <c r="B1001" t="str">
        <f>HYPERLINK("http://thuongxuan.gov.vn/", "UBND Ủy ban nhân dân thị trấn Thường Xuân tỉnh Thanh Hóa")</f>
        <v>UBND Ủy ban nhân dân thị trấn Thường Xuân tỉnh Thanh Hóa</v>
      </c>
      <c r="C1001" t="str">
        <v>http://thuongxuan.gov.vn/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