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14001</v>
      </c>
      <c r="B2" t="str">
        <f>HYPERLINK("https://www.facebook.com/ConganTrieuSonOfficial/", "Công an thị trấn Triệu Sơn tỉnh Thanh Hóa")</f>
        <v>Công an thị trấn Triệu Sơn tỉnh Thanh Hóa</v>
      </c>
      <c r="C2" t="str">
        <v>https://www.facebook.com/ConganTrieuSonOfficial/</v>
      </c>
      <c r="D2" t="str">
        <v>-</v>
      </c>
      <c r="E2" t="str">
        <v/>
      </c>
      <c r="F2" t="str">
        <v>-</v>
      </c>
      <c r="G2" t="str">
        <v>-</v>
      </c>
    </row>
    <row r="3">
      <c r="A3">
        <v>14002</v>
      </c>
      <c r="B3" t="str">
        <f>HYPERLINK("http://trieuson.gov.vn/", "UBND Ủy ban nhân dân thị trấn Triệu Sơn tỉnh Thanh Hóa")</f>
        <v>UBND Ủy ban nhân dân thị trấn Triệu Sơn tỉnh Thanh Hóa</v>
      </c>
      <c r="C3" t="str">
        <v>http://trieuson.gov.vn/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14003</v>
      </c>
      <c r="B4" t="str">
        <f>HYPERLINK("https://www.facebook.com/reel/833168932233682/", "Công an thị trấn Vạn Hà tỉnh Thanh Hóa")</f>
        <v>Công an thị trấn Vạn Hà tỉnh Thanh Hóa</v>
      </c>
      <c r="C4" t="str">
        <v>https://www.facebook.com/reel/833168932233682/</v>
      </c>
      <c r="D4" t="str">
        <v>-</v>
      </c>
      <c r="E4" t="str">
        <v/>
      </c>
      <c r="F4" t="str">
        <v>-</v>
      </c>
      <c r="G4" t="str">
        <v>-</v>
      </c>
    </row>
    <row r="5">
      <c r="A5">
        <v>14004</v>
      </c>
      <c r="B5" t="str">
        <f>HYPERLINK("http://thitran.thieuhoa.thanhhoa.gov.vn/", "UBND Ủy ban nhân dân thị trấn Vạn Hà tỉnh Thanh Hóa")</f>
        <v>UBND Ủy ban nhân dân thị trấn Vạn Hà tỉnh Thanh Hóa</v>
      </c>
      <c r="C5" t="str">
        <v>http://thitran.thieuhoa.thanhhoa.gov.vn/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14005</v>
      </c>
      <c r="B6" t="str">
        <f>HYPERLINK("https://www.facebook.com/p/C%C3%B4ng-an-Th%E1%BB%8B-tr%E1%BA%A5n-B%C3%BAt-S%C6%A1n-100064055860840/", "Công an thị trấn Bút Sơn tỉnh Thanh Hóa")</f>
        <v>Công an thị trấn Bút Sơn tỉnh Thanh Hóa</v>
      </c>
      <c r="C6" t="str">
        <v>https://www.facebook.com/p/C%C3%B4ng-an-Th%E1%BB%8B-tr%E1%BA%A5n-B%C3%BAt-S%C6%A1n-100064055860840/</v>
      </c>
      <c r="D6" t="str">
        <v>-</v>
      </c>
      <c r="E6" t="str">
        <v/>
      </c>
      <c r="F6" t="str">
        <v>-</v>
      </c>
      <c r="G6" t="str">
        <v>-</v>
      </c>
    </row>
    <row r="7">
      <c r="A7">
        <v>14006</v>
      </c>
      <c r="B7" t="str">
        <f>HYPERLINK("https://butson.hoanghoa.thanhhoa.gov.vn/web/trang-chu/bo-may-hanh-chinh/uy-ban-nhan-dan", "UBND Ủy ban nhân dân thị trấn Bút Sơn tỉnh Thanh Hóa")</f>
        <v>UBND Ủy ban nhân dân thị trấn Bút Sơn tỉnh Thanh Hóa</v>
      </c>
      <c r="C7" t="str">
        <v>https://butson.hoanghoa.thanhhoa.gov.vn/web/trang-chu/bo-may-hanh-chinh/uy-ban-nhan-dan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14007</v>
      </c>
      <c r="B8" t="str">
        <f>HYPERLINK("https://www.facebook.com/Conganthitranhauloc/", "Công an thị trấn Hậu Lộc tỉnh Thanh Hóa")</f>
        <v>Công an thị trấn Hậu Lộc tỉnh Thanh Hóa</v>
      </c>
      <c r="C8" t="str">
        <v>https://www.facebook.com/Conganthitranhauloc/</v>
      </c>
      <c r="D8" t="str">
        <v>-</v>
      </c>
      <c r="E8" t="str">
        <v/>
      </c>
      <c r="F8" t="str">
        <v>-</v>
      </c>
      <c r="G8" t="str">
        <v>-</v>
      </c>
    </row>
    <row r="9">
      <c r="A9">
        <v>14008</v>
      </c>
      <c r="B9" t="str">
        <f>HYPERLINK("https://dichvucong.gov.vn/p/home/dvc-tthc-bonganh-tinhtp.html?id2=372303&amp;name2=UBND%20huy%E1%BB%87n%20H%E1%BA%ADu%20L%E1%BB%99c&amp;name1=UBND%20t%E1%BB%89nh%20Thanh%20Ho%C3%A1&amp;id1=371854&amp;type_tinh_bo=2&amp;lan=2", "UBND Ủy ban nhân dân thị trấn Hậu Lộc tỉnh Thanh Hóa")</f>
        <v>UBND Ủy ban nhân dân thị trấn Hậu Lộc tỉnh Thanh Hóa</v>
      </c>
      <c r="C9" t="str">
        <v>https://dichvucong.gov.vn/p/home/dvc-tthc-bonganh-tinhtp.html?id2=372303&amp;name2=UBND%20huy%E1%BB%87n%20H%E1%BA%ADu%20L%E1%BB%99c&amp;name1=UBND%20t%E1%BB%89nh%20Thanh%20Ho%C3%A1&amp;id1=371854&amp;type_tinh_bo=2&amp;lan=2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14009</v>
      </c>
      <c r="B10" t="str">
        <f>HYPERLINK("https://www.facebook.com/reel/833168932233682/", "Công an thị trấn Nga Sơn tỉnh Thanh Hóa")</f>
        <v>Công an thị trấn Nga Sơn tỉnh Thanh Hóa</v>
      </c>
      <c r="C10" t="str">
        <v>https://www.facebook.com/reel/833168932233682/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14010</v>
      </c>
      <c r="B11" t="str">
        <f>HYPERLINK("https://ngason.thanhhoa.gov.vn/", "UBND Ủy ban nhân dân thị trấn Nga Sơn tỉnh Thanh Hóa")</f>
        <v>UBND Ủy ban nhân dân thị trấn Nga Sơn tỉnh Thanh Hóa</v>
      </c>
      <c r="C11" t="str">
        <v>https://ngason.thanhhoa.gov.vn/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14011</v>
      </c>
      <c r="B12" t="str">
        <f>HYPERLINK("https://www.facebook.com/p/C%C3%B4ng-an-th%E1%BB%8B-tr%E1%BA%A5n-Y%C3%AAn-C%C3%A1t-Nh%C6%B0-Xu%C3%A2n-100063893357078/", "Công an thị trấn Yên Cát tỉnh Thanh Hóa")</f>
        <v>Công an thị trấn Yên Cát tỉnh Thanh Hóa</v>
      </c>
      <c r="C12" t="str">
        <v>https://www.facebook.com/p/C%C3%B4ng-an-th%E1%BB%8B-tr%E1%BA%A5n-Y%C3%AAn-C%C3%A1t-Nh%C6%B0-Xu%C3%A2n-100063893357078/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14012</v>
      </c>
      <c r="B13" t="str">
        <f>HYPERLINK("https://yencat.nhuxuan.thanhhoa.gov.vn/", "UBND Ủy ban nhân dân thị trấn Yên Cát tỉnh Thanh Hóa")</f>
        <v>UBND Ủy ban nhân dân thị trấn Yên Cát tỉnh Thanh Hóa</v>
      </c>
      <c r="C13" t="str">
        <v>https://yencat.nhuxuan.thanhhoa.gov.vn/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14013</v>
      </c>
      <c r="B14" t="str">
        <f>HYPERLINK("https://www.facebook.com/p/C%C3%B4ng-an-th%E1%BB%8B-tr%E1%BA%A5n-B%E1%BA%BFn-Sung-Nh%C6%B0-Thanh-Thanh-H%C3%B3a-100069632777909/", "Công an thị trấn Bến Sung tỉnh Thanh Hóa")</f>
        <v>Công an thị trấn Bến Sung tỉnh Thanh Hóa</v>
      </c>
      <c r="C14" t="str">
        <v>https://www.facebook.com/p/C%C3%B4ng-an-th%E1%BB%8B-tr%E1%BA%A5n-B%E1%BA%BFn-Sung-Nh%C6%B0-Thanh-Thanh-H%C3%B3a-100069632777909/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14014</v>
      </c>
      <c r="B15" t="str">
        <f>HYPERLINK("http://bensung.nhuthanh.thanhhoa.gov.vn/", "UBND Ủy ban nhân dân thị trấn Bến Sung tỉnh Thanh Hóa")</f>
        <v>UBND Ủy ban nhân dân thị trấn Bến Sung tỉnh Thanh Hóa</v>
      </c>
      <c r="C15" t="str">
        <v>http://bensung.nhuthanh.thanhhoa.gov.vn/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14015</v>
      </c>
      <c r="B16" t="str">
        <f>HYPERLINK("https://www.facebook.com/p/C%C3%B4ng-An-Huy%E1%BB%87n-N%C3%B4ng-C%E1%BB%91ng-100063664087545/?locale=vi_VN", "Công an thị trấn Nông Cống tỉnh Thanh Hóa")</f>
        <v>Công an thị trấn Nông Cống tỉnh Thanh Hóa</v>
      </c>
      <c r="C16" t="str">
        <v>https://www.facebook.com/p/C%C3%B4ng-An-Huy%E1%BB%87n-N%C3%B4ng-C%E1%BB%91ng-100063664087545/?locale=vi_VN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14016</v>
      </c>
      <c r="B17" t="str">
        <f>HYPERLINK("https://nongcong.thanhhoa.gov.vn/", "UBND Ủy ban nhân dân thị trấn Nông Cống tỉnh Thanh Hóa")</f>
        <v>UBND Ủy ban nhân dân thị trấn Nông Cống tỉnh Thanh Hóa</v>
      </c>
      <c r="C17" t="str">
        <v>https://nongcong.thanhhoa.gov.vn/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14017</v>
      </c>
      <c r="B18" t="str">
        <f>HYPERLINK("https://www.facebook.com/conganthitranrungthongdongson/", "Công an thị trấn Rừng Thông tỉnh Thanh Hóa")</f>
        <v>Công an thị trấn Rừng Thông tỉnh Thanh Hóa</v>
      </c>
      <c r="C18" t="str">
        <v>https://www.facebook.com/conganthitranrungthongdongson/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14018</v>
      </c>
      <c r="B19" t="str">
        <f>HYPERLINK("https://thitran.dongson.thanhhoa.gov.vn/an-ninh-quoc-phong/hoi-nghi-trien-khai-quyet-dinh-cua-giam-doc-cong-an-tinh-ve-viec-bo-tri-cong-an-chinh-quy-ve-dam-13431", "UBND Ủy ban nhân dân thị trấn Rừng Thông tỉnh Thanh Hóa")</f>
        <v>UBND Ủy ban nhân dân thị trấn Rừng Thông tỉnh Thanh Hóa</v>
      </c>
      <c r="C19" t="str">
        <v>https://thitran.dongson.thanhhoa.gov.vn/an-ninh-quoc-phong/hoi-nghi-trien-khai-quyet-dinh-cua-giam-doc-cong-an-tinh-ve-viec-bo-tri-cong-an-chinh-quy-ve-dam-13431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14019</v>
      </c>
      <c r="B20" t="str">
        <f>HYPERLINK("https://www.facebook.com/Conganquangxuong/?locale=vi_VN", "Công an thị trấn Quảng Xương tỉnh Thanh Hóa")</f>
        <v>Công an thị trấn Quảng Xương tỉnh Thanh Hóa</v>
      </c>
      <c r="C20" t="str">
        <v>https://www.facebook.com/Conganquangxuong/?locale=vi_VN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14020</v>
      </c>
      <c r="B21" t="str">
        <f>HYPERLINK("https://quanghoa.quangxuong.thanhhoa.gov.vn/", "UBND Ủy ban nhân dân thị trấn Quảng Xương tỉnh Thanh Hóa")</f>
        <v>UBND Ủy ban nhân dân thị trấn Quảng Xương tỉnh Thanh Hóa</v>
      </c>
      <c r="C21" t="str">
        <v>https://quanghoa.quangxuong.thanhhoa.gov.vn/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14021</v>
      </c>
      <c r="B22" t="str">
        <f>HYPERLINK("https://www.facebook.com/reel/833168932233682/", "Công an thị trấn Tĩnh Gia tỉnh Thanh Hóa")</f>
        <v>Công an thị trấn Tĩnh Gia tỉnh Thanh Hóa</v>
      </c>
      <c r="C22" t="str">
        <v>https://www.facebook.com/reel/833168932233682/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14022</v>
      </c>
      <c r="B23" t="str">
        <f>HYPERLINK("https://thanhhoa.longan.gov.vn/", "UBND Ủy ban nhân dân thị trấn Tĩnh Gia tỉnh Thanh Hóa")</f>
        <v>UBND Ủy ban nhân dân thị trấn Tĩnh Gia tỉnh Thanh Hóa</v>
      </c>
      <c r="C23" t="str">
        <v>https://thanhhoa.longan.gov.vn/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14023</v>
      </c>
      <c r="B24" t="str">
        <f>HYPERLINK("https://www.facebook.com/2880898725296494", "Công an thị trấn Kim Sơn tỉnh Nghệ An")</f>
        <v>Công an thị trấn Kim Sơn tỉnh Nghệ An</v>
      </c>
      <c r="C24" t="str">
        <v>https://www.facebook.com/2880898725296494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14024</v>
      </c>
      <c r="B25" t="str">
        <f>HYPERLINK("https://quephong.nghean.gov.vn/kinh-te-chinh-tri/cong-bo-cuon-lich-su-dang-thi-tran-kim-son-621946", "UBND Ủy ban nhân dân thị trấn Kim Sơn tỉnh Nghệ An")</f>
        <v>UBND Ủy ban nhân dân thị trấn Kim Sơn tỉnh Nghệ An</v>
      </c>
      <c r="C25" t="str">
        <v>https://quephong.nghean.gov.vn/kinh-te-chinh-tri/cong-bo-cuon-lich-su-dang-thi-tran-kim-son-621946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14025</v>
      </c>
      <c r="B26" t="str">
        <f>HYPERLINK("https://www.facebook.com/CATTTanLac/", "Công an thị trấn Tân Lạc tỉnh Nghệ An")</f>
        <v>Công an thị trấn Tân Lạc tỉnh Nghệ An</v>
      </c>
      <c r="C26" t="str">
        <v>https://www.facebook.com/CATTTanLac/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14026</v>
      </c>
      <c r="B27" t="str">
        <f>HYPERLINK("https://quychau.nghean.gov.vn/cac-xa-thi-tran", "UBND Ủy ban nhân dân thị trấn Tân Lạc tỉnh Nghệ An")</f>
        <v>UBND Ủy ban nhân dân thị trấn Tân Lạc tỉnh Nghệ An</v>
      </c>
      <c r="C27" t="str">
        <v>https://quychau.nghean.gov.vn/cac-xa-thi-tran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14027</v>
      </c>
      <c r="B28" t="str">
        <v>Công an thị trấn Mường Xén tỉnh Nghệ An</v>
      </c>
      <c r="C28" t="str">
        <v>-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14028</v>
      </c>
      <c r="B29" t="str">
        <f>HYPERLINK("https://kyson.nghean.gov.vn/kinh-te-chinh-tri-63438/thi-tran-muong-xen-40-nam-xay-dung-va-phat-trien-685617", "UBND Ủy ban nhân dân thị trấn Mường Xén tỉnh Nghệ An")</f>
        <v>UBND Ủy ban nhân dân thị trấn Mường Xén tỉnh Nghệ An</v>
      </c>
      <c r="C29" t="str">
        <v>https://kyson.nghean.gov.vn/kinh-te-chinh-tri-63438/thi-tran-muong-xen-40-nam-xay-dung-va-phat-trien-685617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14029</v>
      </c>
      <c r="B30" t="str">
        <f>HYPERLINK("https://www.facebook.com/conganhuyenLacSon/", "Công an thị trấn Hòa Bình tỉnh Nghệ An")</f>
        <v>Công an thị trấn Hòa Bình tỉnh Nghệ An</v>
      </c>
      <c r="C30" t="str">
        <v>https://www.facebook.com/conganhuyenLacSon/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14030</v>
      </c>
      <c r="B31" t="str">
        <f>HYPERLINK("https://www.nghean.gov.vn/", "UBND Ủy ban nhân dân thị trấn Hòa Bình tỉnh Nghệ An")</f>
        <v>UBND Ủy ban nhân dân thị trấn Hòa Bình tỉnh Nghệ An</v>
      </c>
      <c r="C31" t="str">
        <v>https://www.nghean.gov.vn/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14031</v>
      </c>
      <c r="B32" t="str">
        <f>HYPERLINK("https://www.facebook.com/2030522043900428", "Công an thị trấn Nghĩa Đàn tỉnh Nghệ An")</f>
        <v>Công an thị trấn Nghĩa Đàn tỉnh Nghệ An</v>
      </c>
      <c r="C32" t="str">
        <v>https://www.facebook.com/2030522043900428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14032</v>
      </c>
      <c r="B33" t="str">
        <f>HYPERLINK("https://nghiadan.nghean.gov.vn/", "UBND Ủy ban nhân dân thị trấn Nghĩa Đàn tỉnh Nghệ An")</f>
        <v>UBND Ủy ban nhân dân thị trấn Nghĩa Đàn tỉnh Nghệ An</v>
      </c>
      <c r="C33" t="str">
        <v>https://nghiadan.nghean.gov.vn/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14033</v>
      </c>
      <c r="B34" t="str">
        <v>Công an thị trấn Quỳ Hợp tỉnh Nghệ An</v>
      </c>
      <c r="C34" t="str">
        <v>-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14034</v>
      </c>
      <c r="B35" t="str">
        <f>HYPERLINK("http://quyhop.gov.vn/", "UBND Ủy ban nhân dân thị trấn Quỳ Hợp tỉnh Nghệ An")</f>
        <v>UBND Ủy ban nhân dân thị trấn Quỳ Hợp tỉnh Nghệ An</v>
      </c>
      <c r="C35" t="str">
        <v>http://quyhop.gov.vn/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14035</v>
      </c>
      <c r="B36" t="str">
        <f>HYPERLINK("https://www.facebook.com/conganBaTri/", "Công an thị trấn Cầu Giát tỉnh Nghệ An")</f>
        <v>Công an thị trấn Cầu Giát tỉnh Nghệ An</v>
      </c>
      <c r="C36" t="str">
        <v>https://www.facebook.com/conganBaTri/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14036</v>
      </c>
      <c r="B37" t="str">
        <f>HYPERLINK("https://www.nghean.gov.vn/huyen-uy-hdnd-ubnd-huyen-quynh-luu", "UBND Ủy ban nhân dân thị trấn Cầu Giát tỉnh Nghệ An")</f>
        <v>UBND Ủy ban nhân dân thị trấn Cầu Giát tỉnh Nghệ An</v>
      </c>
      <c r="C37" t="str">
        <v>https://www.nghean.gov.vn/huyen-uy-hdnd-ubnd-huyen-quynh-luu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14037</v>
      </c>
      <c r="B38" t="str">
        <f>HYPERLINK("https://www.facebook.com/p/Tu%E1%BB%95i-tr%E1%BA%BB-Con-Cu%C3%B4ng-100080489384664/", "Công an thị trấn Con Cuông tỉnh Nghệ An")</f>
        <v>Công an thị trấn Con Cuông tỉnh Nghệ An</v>
      </c>
      <c r="C38" t="str">
        <v>https://www.facebook.com/p/Tu%E1%BB%95i-tr%E1%BA%BB-Con-Cu%C3%B4ng-100080489384664/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14038</v>
      </c>
      <c r="B39" t="str">
        <f>HYPERLINK("https://concuong.nghean.gov.vn/", "UBND Ủy ban nhân dân thị trấn Con Cuông tỉnh Nghệ An")</f>
        <v>UBND Ủy ban nhân dân thị trấn Con Cuông tỉnh Nghệ An</v>
      </c>
      <c r="C39" t="str">
        <v>https://concuong.nghean.gov.vn/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14039</v>
      </c>
      <c r="B40" t="str">
        <f>HYPERLINK("https://www.facebook.com/trungtamvanhoathethaovatruyenthongtanky/?locale=vi_VN", "Công an thị trấn Tân Kỳ tỉnh Nghệ An")</f>
        <v>Công an thị trấn Tân Kỳ tỉnh Nghệ An</v>
      </c>
      <c r="C40" t="str">
        <v>https://www.facebook.com/trungtamvanhoathethaovatruyenthongtanky/?locale=vi_VN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14040</v>
      </c>
      <c r="B41" t="str">
        <f>HYPERLINK("https://tanky.nghean.gov.vn/", "UBND Ủy ban nhân dân thị trấn Tân Kỳ tỉnh Nghệ An")</f>
        <v>UBND Ủy ban nhân dân thị trấn Tân Kỳ tỉnh Nghệ An</v>
      </c>
      <c r="C41" t="str">
        <v>https://tanky.nghean.gov.vn/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14041</v>
      </c>
      <c r="B42" t="str">
        <f>HYPERLINK("https://www.facebook.com/p/C%C3%B4ng-an-huy%E1%BB%87n-Anh-S%C6%A1n-100050389963999/", "Công an thị trấn Anh Sơn tỉnh Nghệ An")</f>
        <v>Công an thị trấn Anh Sơn tỉnh Nghệ An</v>
      </c>
      <c r="C42" t="str">
        <v>https://www.facebook.com/p/C%C3%B4ng-an-huy%E1%BB%87n-Anh-S%C6%A1n-100050389963999/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14042</v>
      </c>
      <c r="B43" t="str">
        <f>HYPERLINK("https://anhson.nghean.gov.vn/", "UBND Ủy ban nhân dân thị trấn Anh Sơn tỉnh Nghệ An")</f>
        <v>UBND Ủy ban nhân dân thị trấn Anh Sơn tỉnh Nghệ An</v>
      </c>
      <c r="C43" t="str">
        <v>https://anhson.nghean.gov.vn/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14043</v>
      </c>
      <c r="B44" t="str">
        <f>HYPERLINK("https://www.facebook.com/conganhuyendienchau/", "Công an thị trấn Diễn Châu tỉnh Nghệ An")</f>
        <v>Công an thị trấn Diễn Châu tỉnh Nghệ An</v>
      </c>
      <c r="C44" t="str">
        <v>https://www.facebook.com/conganhuyendienchau/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14044</v>
      </c>
      <c r="B45" t="str">
        <f>HYPERLINK("https://dienchau.nghean.gov.vn/uy-ban-nhan-dan-huyen", "UBND Ủy ban nhân dân thị trấn Diễn Châu tỉnh Nghệ An")</f>
        <v>UBND Ủy ban nhân dân thị trấn Diễn Châu tỉnh Nghệ An</v>
      </c>
      <c r="C45" t="str">
        <v>https://dienchau.nghean.gov.vn/uy-ban-nhan-dan-huyen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14045</v>
      </c>
      <c r="B46" t="str">
        <f>HYPERLINK("https://www.facebook.com/p/C%C3%B4ng-an-huy%E1%BB%87n-Y%C3%AAn-Th%C3%A0nh-100064179789086/", "Công an thị trấn Yên Thành tỉnh Nghệ An")</f>
        <v>Công an thị trấn Yên Thành tỉnh Nghệ An</v>
      </c>
      <c r="C46" t="str">
        <v>https://www.facebook.com/p/C%C3%B4ng-an-huy%E1%BB%87n-Y%C3%AAn-Th%C3%A0nh-100064179789086/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14046</v>
      </c>
      <c r="B47" t="str">
        <f>HYPERLINK("https://thitran.yenthanh.nghean.gov.vn/", "UBND Ủy ban nhân dân thị trấn Yên Thành tỉnh Nghệ An")</f>
        <v>UBND Ủy ban nhân dân thị trấn Yên Thành tỉnh Nghệ An</v>
      </c>
      <c r="C47" t="str">
        <v>https://thitran.yenthanh.nghean.gov.vn/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14047</v>
      </c>
      <c r="B48" t="str">
        <f>HYPERLINK("https://www.facebook.com/ConganDoLuong/?locale=vi_VN", "Công an thị trấn Đô Lương tỉnh Nghệ An")</f>
        <v>Công an thị trấn Đô Lương tỉnh Nghệ An</v>
      </c>
      <c r="C48" t="str">
        <v>https://www.facebook.com/ConganDoLuong/?locale=vi_VN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14048</v>
      </c>
      <c r="B49" t="str">
        <f>HYPERLINK("https://doluong.nghean.gov.vn/", "UBND Ủy ban nhân dân thị trấn Đô Lương tỉnh Nghệ An")</f>
        <v>UBND Ủy ban nhân dân thị trấn Đô Lương tỉnh Nghệ An</v>
      </c>
      <c r="C49" t="str">
        <v>https://doluong.nghean.gov.vn/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14049</v>
      </c>
      <c r="B50" t="str">
        <f>HYPERLINK("https://www.facebook.com/Thitran.ThanhChuong.NA/", "Công an thị trấn Thanh Chương tỉnh Nghệ An")</f>
        <v>Công an thị trấn Thanh Chương tỉnh Nghệ An</v>
      </c>
      <c r="C50" t="str">
        <v>https://www.facebook.com/Thitran.ThanhChuong.NA/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14050</v>
      </c>
      <c r="B51" t="str">
        <f>HYPERLINK("https://thanhchuong.nghean.gov.vn/", "UBND Ủy ban nhân dân thị trấn Thanh Chương tỉnh Nghệ An")</f>
        <v>UBND Ủy ban nhân dân thị trấn Thanh Chương tỉnh Nghệ An</v>
      </c>
      <c r="C51" t="str">
        <v>https://thanhchuong.nghean.gov.vn/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14051</v>
      </c>
      <c r="B52" t="str">
        <f>HYPERLINK("https://www.facebook.com/p/C%C3%B4ng-an-th%E1%BB%8B-tr%E1%BA%A5n-Qu%C3%A1n-H%C3%A0nh-100063354121756/", "Công an thị trấn Quán Hành tỉnh Nghệ An")</f>
        <v>Công an thị trấn Quán Hành tỉnh Nghệ An</v>
      </c>
      <c r="C52" t="str">
        <v>https://www.facebook.com/p/C%C3%B4ng-an-th%E1%BB%8B-tr%E1%BA%A5n-Qu%C3%A1n-H%C3%A0nh-100063354121756/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14052</v>
      </c>
      <c r="B53" t="str">
        <f>HYPERLINK("https://nghiloc.nghean.gov.vn/ubnd-huyen", "UBND Ủy ban nhân dân thị trấn Quán Hành tỉnh Nghệ An")</f>
        <v>UBND Ủy ban nhân dân thị trấn Quán Hành tỉnh Nghệ An</v>
      </c>
      <c r="C53" t="str">
        <v>https://nghiloc.nghean.gov.vn/ubnd-huyen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14053</v>
      </c>
      <c r="B54" t="str">
        <f>HYPERLINK("https://www.facebook.com/p/C%C3%B4ng-an-th%E1%BB%8B-tr%E1%BA%A5n-Nam-%C4%90%C3%A0n-100077451044059/", "Công an thị trấn Nam Đàn tỉnh Nghệ An")</f>
        <v>Công an thị trấn Nam Đàn tỉnh Nghệ An</v>
      </c>
      <c r="C54" t="str">
        <v>https://www.facebook.com/p/C%C3%B4ng-an-th%E1%BB%8B-tr%E1%BA%A5n-Nam-%C4%90%C3%A0n-100077451044059/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14054</v>
      </c>
      <c r="B55" t="str">
        <f>HYPERLINK("https://thitran.namdan.nghean.gov.vn/", "UBND Ủy ban nhân dân thị trấn Nam Đàn tỉnh Nghệ An")</f>
        <v>UBND Ủy ban nhân dân thị trấn Nam Đàn tỉnh Nghệ An</v>
      </c>
      <c r="C55" t="str">
        <v>https://thitran.namdan.nghean.gov.vn/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14055</v>
      </c>
      <c r="B56" t="str">
        <f>HYPERLINK("https://www.facebook.com/cahungnguyennghean/", "Công an thị trấn Hưng Nguyên tỉnh Nghệ An")</f>
        <v>Công an thị trấn Hưng Nguyên tỉnh Nghệ An</v>
      </c>
      <c r="C56" t="str">
        <v>https://www.facebook.com/cahungnguyennghean/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14056</v>
      </c>
      <c r="B57" t="str">
        <f>HYPERLINK("https://thitranhungnguyen.hungnguyen.nghean.gov.vn/", "UBND Ủy ban nhân dân thị trấn Hưng Nguyên tỉnh Nghệ An")</f>
        <v>UBND Ủy ban nhân dân thị trấn Hưng Nguyên tỉnh Nghệ An</v>
      </c>
      <c r="C57" t="str">
        <v>https://thitranhungnguyen.hungnguyen.nghean.gov.vn/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14057</v>
      </c>
      <c r="B58" t="str">
        <f>HYPERLINK("https://www.facebook.com/tt.phochau.tuoitre/", "Công an thị trấn Phố Châu tỉnh Hà Tĩnh")</f>
        <v>Công an thị trấn Phố Châu tỉnh Hà Tĩnh</v>
      </c>
      <c r="C58" t="str">
        <v>https://www.facebook.com/tt.phochau.tuoitre/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14058</v>
      </c>
      <c r="B59" t="str">
        <f>HYPERLINK("https://thitranphochau.hatinh.gov.vn/", "UBND Ủy ban nhân dân thị trấn Phố Châu tỉnh Hà Tĩnh")</f>
        <v>UBND Ủy ban nhân dân thị trấn Phố Châu tỉnh Hà Tĩnh</v>
      </c>
      <c r="C59" t="str">
        <v>https://thitranphochau.hatinh.gov.vn/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14059</v>
      </c>
      <c r="B60" t="str">
        <f>HYPERLINK("https://www.facebook.com/p/C%C3%B4ng-an-Th%E1%BB%8B-tr%E1%BA%A5n-T%C3%A2y-S%C6%A1n-huy%E1%BB%87n-H%C6%B0%C6%A1ng-S%C6%A1n-t%E1%BB%89nh-H%C3%A0-T%C4%A9nh-100068939418542/", "Công an thị trấn Tây Sơn tỉnh Hà Tĩnh")</f>
        <v>Công an thị trấn Tây Sơn tỉnh Hà Tĩnh</v>
      </c>
      <c r="C60" t="str">
        <v>https://www.facebook.com/p/C%C3%B4ng-an-Th%E1%BB%8B-tr%E1%BA%A5n-T%C3%A2y-S%C6%A1n-huy%E1%BB%87n-H%C6%B0%C6%A1ng-S%C6%A1n-t%E1%BB%89nh-H%C3%A0-T%C4%A9nh-100068939418542/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14060</v>
      </c>
      <c r="B61" t="str">
        <f>HYPERLINK("https://thitrantayson.hatinh.gov.vn/portal/KenhTin/Gioi-thieu.aspx", "UBND Ủy ban nhân dân thị trấn Tây Sơn tỉnh Hà Tĩnh")</f>
        <v>UBND Ủy ban nhân dân thị trấn Tây Sơn tỉnh Hà Tĩnh</v>
      </c>
      <c r="C61" t="str">
        <v>https://thitrantayson.hatinh.gov.vn/portal/KenhTin/Gioi-thieu.aspx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14061</v>
      </c>
      <c r="B62" t="str">
        <f>HYPERLINK("https://www.facebook.com/p/C%C3%B4ng-an-huy%E1%BB%87n-%C4%90%E1%BB%A9c-Th%E1%BB%8D-H%C3%A0-T%C4%A9nh-100069319692485/?locale=vi_VN", "Công an thị trấn Đức Thọ tỉnh Hà Tĩnh")</f>
        <v>Công an thị trấn Đức Thọ tỉnh Hà Tĩnh</v>
      </c>
      <c r="C62" t="str">
        <v>https://www.facebook.com/p/C%C3%B4ng-an-huy%E1%BB%87n-%C4%90%E1%BB%A9c-Th%E1%BB%8D-H%C3%A0-T%C4%A9nh-100069319692485/?locale=vi_VN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14062</v>
      </c>
      <c r="B63" t="str">
        <f>HYPERLINK("https://ductho.hatinh.gov.vn/", "UBND Ủy ban nhân dân thị trấn Đức Thọ tỉnh Hà Tĩnh")</f>
        <v>UBND Ủy ban nhân dân thị trấn Đức Thọ tỉnh Hà Tĩnh</v>
      </c>
      <c r="C63" t="str">
        <v>https://ductho.hatinh.gov.vn/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14063</v>
      </c>
      <c r="B64" t="str">
        <f>HYPERLINK("https://www.facebook.com/p/C%C3%B4ng-an-huy%E1%BB%87n-V%C5%A9-Quang-100069158351410/", "Công an thị trấn Vũ Quang tỉnh Hà Tĩnh")</f>
        <v>Công an thị trấn Vũ Quang tỉnh Hà Tĩnh</v>
      </c>
      <c r="C64" t="str">
        <v>https://www.facebook.com/p/C%C3%B4ng-an-huy%E1%BB%87n-V%C5%A9-Quang-100069158351410/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14064</v>
      </c>
      <c r="B65" t="str">
        <f>HYPERLINK("https://hscvvq.hatinh.gov.vn/vuquang/vbpq.nsf", "UBND Ủy ban nhân dân thị trấn Vũ Quang tỉnh Hà Tĩnh")</f>
        <v>UBND Ủy ban nhân dân thị trấn Vũ Quang tỉnh Hà Tĩnh</v>
      </c>
      <c r="C65" t="str">
        <v>https://hscvvq.hatinh.gov.vn/vuquang/vbpq.nsf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14065</v>
      </c>
      <c r="B66" t="str">
        <f>HYPERLINK("https://www.facebook.com/Congannghixuan/?locale=vi_VN", "Công an thị trấn Nghi Xuân tỉnh Hà Tĩnh")</f>
        <v>Công an thị trấn Nghi Xuân tỉnh Hà Tĩnh</v>
      </c>
      <c r="C66" t="str">
        <v>https://www.facebook.com/Congannghixuan/?locale=vi_VN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14066</v>
      </c>
      <c r="B67" t="str">
        <f>HYPERLINK("https://nghixuan.hatinh.gov.vn/", "UBND Ủy ban nhân dân thị trấn Nghi Xuân tỉnh Hà Tĩnh")</f>
        <v>UBND Ủy ban nhân dân thị trấn Nghi Xuân tỉnh Hà Tĩnh</v>
      </c>
      <c r="C67" t="str">
        <v>https://nghixuan.hatinh.gov.vn/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14067</v>
      </c>
      <c r="B68" t="str">
        <f>HYPERLINK("https://www.facebook.com/p/C%C3%B4ng-an-TT-Xu%C3%A2n-An-100064761640153/", "Công an thị trấn Xuân An tỉnh Hà Tĩnh")</f>
        <v>Công an thị trấn Xuân An tỉnh Hà Tĩnh</v>
      </c>
      <c r="C68" t="str">
        <v>https://www.facebook.com/p/C%C3%B4ng-an-TT-Xu%C3%A2n-An-100064761640153/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14068</v>
      </c>
      <c r="B69" t="str">
        <f>HYPERLINK("http://xuanan.nghixuan.hatinh.gov.vn/", "UBND Ủy ban nhân dân thị trấn Xuân An tỉnh Hà Tĩnh")</f>
        <v>UBND Ủy ban nhân dân thị trấn Xuân An tỉnh Hà Tĩnh</v>
      </c>
      <c r="C69" t="str">
        <v>http://xuanan.nghixuan.hatinh.gov.vn/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14069</v>
      </c>
      <c r="B70" t="str">
        <f>HYPERLINK("https://www.facebook.com/p/C%C3%B4ng-an-Th%E1%BB%8B-tr%E1%BA%A5n-Ngh%C3%A8n-Can-L%E1%BB%99c-H%C3%A0-T%C4%A9nh-100069188500152/", "Công an thị trấn Nghèn tỉnh Hà Tĩnh")</f>
        <v>Công an thị trấn Nghèn tỉnh Hà Tĩnh</v>
      </c>
      <c r="C70" t="str">
        <v>https://www.facebook.com/p/C%C3%B4ng-an-Th%E1%BB%8B-tr%E1%BA%A5n-Ngh%C3%A8n-Can-L%E1%BB%99c-H%C3%A0-T%C4%A9nh-100069188500152/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14070</v>
      </c>
      <c r="B71" t="str">
        <f>HYPERLINK("https://hscvcl.hatinh.gov.vn/canloc/vbpq.nsf/5DE6EF337ACF4D254725865E002D0CF8/$file/DS-thanh-vien-UBBC-thi-tran.docx", "UBND Ủy ban nhân dân thị trấn Nghèn tỉnh Hà Tĩnh")</f>
        <v>UBND Ủy ban nhân dân thị trấn Nghèn tỉnh Hà Tĩnh</v>
      </c>
      <c r="C71" t="str">
        <v>https://hscvcl.hatinh.gov.vn/canloc/vbpq.nsf/5DE6EF337ACF4D254725865E002D0CF8/$file/DS-thanh-vien-UBBC-thi-tran.docx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14071</v>
      </c>
      <c r="B72" t="str">
        <f>HYPERLINK("https://www.facebook.com/conganhuongkhehatinh/", "Công an thị trấn Hương Khê tỉnh Hà Tĩnh")</f>
        <v>Công an thị trấn Hương Khê tỉnh Hà Tĩnh</v>
      </c>
      <c r="C72" t="str">
        <v>https://www.facebook.com/conganhuongkhehatinh/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14072</v>
      </c>
      <c r="B73" t="str">
        <f>HYPERLINK("https://huongkhe.hatinh.gov.vn/thi-tran-huong-khe-1606366472.html", "UBND Ủy ban nhân dân thị trấn Hương Khê tỉnh Hà Tĩnh")</f>
        <v>UBND Ủy ban nhân dân thị trấn Hương Khê tỉnh Hà Tĩnh</v>
      </c>
      <c r="C73" t="str">
        <v>https://huongkhe.hatinh.gov.vn/thi-tran-huong-khe-1606366472.html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14073</v>
      </c>
      <c r="B74" t="str">
        <f>HYPERLINK("https://www.facebook.com/conganthachha/?locale=vi_VN", "Công an thị trấn Thạch Hà tỉnh Hà Tĩnh")</f>
        <v>Công an thị trấn Thạch Hà tỉnh Hà Tĩnh</v>
      </c>
      <c r="C74" t="str">
        <v>https://www.facebook.com/conganthachha/?locale=vi_VN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14074</v>
      </c>
      <c r="B75" t="str">
        <f>HYPERLINK("https://thachha.hatinh.gov.vn/", "UBND Ủy ban nhân dân thị trấn Thạch Hà tỉnh Hà Tĩnh")</f>
        <v>UBND Ủy ban nhân dân thị trấn Thạch Hà tỉnh Hà Tĩnh</v>
      </c>
      <c r="C75" t="str">
        <v>https://thachha.hatinh.gov.vn/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14075</v>
      </c>
      <c r="B76" t="str">
        <f>HYPERLINK("https://www.facebook.com/congancamxuyen/?locale=vi_VN", "Công an thị trấn Cẩm Xuyên tỉnh Hà Tĩnh")</f>
        <v>Công an thị trấn Cẩm Xuyên tỉnh Hà Tĩnh</v>
      </c>
      <c r="C76" t="str">
        <v>https://www.facebook.com/congancamxuyen/?locale=vi_VN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14076</v>
      </c>
      <c r="B77" t="str">
        <f>HYPERLINK("https://thitrancamxuyen.camxuyen.hatinh.gov.vn/", "UBND Ủy ban nhân dân thị trấn Cẩm Xuyên tỉnh Hà Tĩnh")</f>
        <v>UBND Ủy ban nhân dân thị trấn Cẩm Xuyên tỉnh Hà Tĩnh</v>
      </c>
      <c r="C77" t="str">
        <v>https://thitrancamxuyen.camxuyen.hatinh.gov.vn/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14077</v>
      </c>
      <c r="B78" t="str">
        <f>HYPERLINK("https://www.facebook.com/p/C%C3%B4ng-an-th%E1%BB%8B-tr%E1%BA%A5n-Thi%C3%AAn-C%E1%BA%A7m-100057469028804/", "Công an thị trấn Thiên Cầm tỉnh Hà Tĩnh")</f>
        <v>Công an thị trấn Thiên Cầm tỉnh Hà Tĩnh</v>
      </c>
      <c r="C78" t="str">
        <v>https://www.facebook.com/p/C%C3%B4ng-an-th%E1%BB%8B-tr%E1%BA%A5n-Thi%C3%AAn-C%E1%BA%A7m-100057469028804/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14078</v>
      </c>
      <c r="B79" t="str">
        <f>HYPERLINK("http://thiencam.camxuyen.hatinh.gov.vn/", "UBND Ủy ban nhân dân thị trấn Thiên Cầm tỉnh Hà Tĩnh")</f>
        <v>UBND Ủy ban nhân dân thị trấn Thiên Cầm tỉnh Hà Tĩnh</v>
      </c>
      <c r="C79" t="str">
        <v>http://thiencam.camxuyen.hatinh.gov.vn/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14079</v>
      </c>
      <c r="B80" t="str">
        <f>HYPERLINK("https://www.facebook.com/congantinhquangbinh/", "Công an thành phố Đồng Hới tỉnh Quảng Bình")</f>
        <v>Công an thành phố Đồng Hới tỉnh Quảng Bình</v>
      </c>
      <c r="C80" t="str">
        <v>https://www.facebook.com/congantinhquangbinh/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14080</v>
      </c>
      <c r="B81" t="str">
        <f>HYPERLINK("https://donghoi.quangbinh.gov.vn/", "UBND Ủy ban nhân dân thành phố Đồng Hới tỉnh Quảng Bình")</f>
        <v>UBND Ủy ban nhân dân thành phố Đồng Hới tỉnh Quảng Bình</v>
      </c>
      <c r="C81" t="str">
        <v>https://donghoi.quangbinh.gov.vn/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14081</v>
      </c>
      <c r="B82" t="str">
        <f>HYPERLINK("https://www.facebook.com/p/C%C3%B4ng-an-huy%E1%BB%87n-Minh-H%C3%B3a-100063651312687/", "Công an huyện Minh Hóa tỉnh Quảng Bình")</f>
        <v>Công an huyện Minh Hóa tỉnh Quảng Bình</v>
      </c>
      <c r="C82" t="str">
        <v>https://www.facebook.com/p/C%C3%B4ng-an-huy%E1%BB%87n-Minh-H%C3%B3a-100063651312687/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14082</v>
      </c>
      <c r="B83" t="str">
        <f>HYPERLINK("https://minhhoa.quangbinh.gov.vn/", "UBND Ủy ban nhân dân huyện Minh Hóa tỉnh Quảng Bình")</f>
        <v>UBND Ủy ban nhân dân huyện Minh Hóa tỉnh Quảng Bình</v>
      </c>
      <c r="C83" t="str">
        <v>https://minhhoa.quangbinh.gov.vn/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14083</v>
      </c>
      <c r="B84" t="str">
        <f>HYPERLINK("https://www.facebook.com/conganhuyentuyenhoa/", "Công an huyện Tuyên Hóa tỉnh Quảng Bình")</f>
        <v>Công an huyện Tuyên Hóa tỉnh Quảng Bình</v>
      </c>
      <c r="C84" t="str">
        <v>https://www.facebook.com/conganhuyentuyenhoa/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14084</v>
      </c>
      <c r="B85" t="str">
        <f>HYPERLINK("https://tuyenhoa.quangbinh.gov.vn/", "UBND Ủy ban nhân dân huyện Tuyên Hóa tỉnh Quảng Bình")</f>
        <v>UBND Ủy ban nhân dân huyện Tuyên Hóa tỉnh Quảng Bình</v>
      </c>
      <c r="C85" t="str">
        <v>https://tuyenhoa.quangbinh.gov.vn/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14085</v>
      </c>
      <c r="B86" t="str">
        <f>HYPERLINK("https://www.facebook.com/conganhuyenquangtrach/", "Công an huyện Quảng Trạch tỉnh Quảng Bình")</f>
        <v>Công an huyện Quảng Trạch tỉnh Quảng Bình</v>
      </c>
      <c r="C86" t="str">
        <v>https://www.facebook.com/conganhuyenquangtrach/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14086</v>
      </c>
      <c r="B87" t="str">
        <f>HYPERLINK("https://quangtrach.quangbinh.gov.vn/", "UBND Ủy ban nhân dân huyện Quảng Trạch tỉnh Quảng Bình")</f>
        <v>UBND Ủy ban nhân dân huyện Quảng Trạch tỉnh Quảng Bình</v>
      </c>
      <c r="C87" t="str">
        <v>https://quangtrach.quangbinh.gov.vn/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14087</v>
      </c>
      <c r="B88" t="str">
        <f>HYPERLINK("https://www.facebook.com/p/Tu%E1%BB%95i-tr%E1%BA%BB-C%C3%B4ng-an-B%E1%BB%91-Tr%E1%BA%A1ch-100072141488962/", "Công an huyện Bố Trạch tỉnh Quảng Bình")</f>
        <v>Công an huyện Bố Trạch tỉnh Quảng Bình</v>
      </c>
      <c r="C88" t="str">
        <v>https://www.facebook.com/p/Tu%E1%BB%95i-tr%E1%BA%BB-C%C3%B4ng-an-B%E1%BB%91-Tr%E1%BA%A1ch-100072141488962/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14088</v>
      </c>
      <c r="B89" t="str">
        <f>HYPERLINK("https://botrach.quangbinh.gov.vn/", "UBND Ủy ban nhân dân huyện Bố Trạch tỉnh Quảng Bình")</f>
        <v>UBND Ủy ban nhân dân huyện Bố Trạch tỉnh Quảng Bình</v>
      </c>
      <c r="C89" t="str">
        <v>https://botrach.quangbinh.gov.vn/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14089</v>
      </c>
      <c r="B90" t="str">
        <f>HYPERLINK("https://www.facebook.com/p/C%C3%B4ng-an-Huy%E1%BB%87n-Qu%E1%BA%A3ng-Ninh-100070113531599/?locale=vi_VN", "Công an huyện Quảng Ninh tỉnh Quảng Bình")</f>
        <v>Công an huyện Quảng Ninh tỉnh Quảng Bình</v>
      </c>
      <c r="C90" t="str">
        <v>https://www.facebook.com/p/C%C3%B4ng-an-Huy%E1%BB%87n-Qu%E1%BA%A3ng-Ninh-100070113531599/?locale=vi_VN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14090</v>
      </c>
      <c r="B91" t="str">
        <f>HYPERLINK("https://quangninh.quangbinh.gov.vn/", "UBND Ủy ban nhân dân huyện Quảng Ninh tỉnh Quảng Bình")</f>
        <v>UBND Ủy ban nhân dân huyện Quảng Ninh tỉnh Quảng Bình</v>
      </c>
      <c r="C91" t="str">
        <v>https://quangninh.quangbinh.gov.vn/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14091</v>
      </c>
      <c r="B92" t="str">
        <f>HYPERLINK("https://www.facebook.com/conganlt/", "Công an huyện Lệ Thủy tỉnh Quảng Bình")</f>
        <v>Công an huyện Lệ Thủy tỉnh Quảng Bình</v>
      </c>
      <c r="C92" t="str">
        <v>https://www.facebook.com/conganlt/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14092</v>
      </c>
      <c r="B93" t="str">
        <f>HYPERLINK("https://lethuy.quangbinh.gov.vn/", "UBND Ủy ban nhân dân huyện Lệ Thủy tỉnh Quảng Bình")</f>
        <v>UBND Ủy ban nhân dân huyện Lệ Thủy tỉnh Quảng Bình</v>
      </c>
      <c r="C93" t="str">
        <v>https://lethuy.quangbinh.gov.vn/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14093</v>
      </c>
      <c r="B94" t="str">
        <f>HYPERLINK("https://www.facebook.com/p/ANTT-Ph%C6%B0%E1%BB%9Dng-5-th%C3%A0nh-ph%E1%BB%91-%C4%90%C3%B4ng-H%C3%A0-100032084154638/", "Công an thành phố Đông Hà tỉnh Quảng Trị")</f>
        <v>Công an thành phố Đông Hà tỉnh Quảng Trị</v>
      </c>
      <c r="C94" t="str">
        <v>https://www.facebook.com/p/ANTT-Ph%C6%B0%E1%BB%9Dng-5-th%C3%A0nh-ph%E1%BB%91-%C4%90%C3%B4ng-H%C3%A0-100032084154638/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14094</v>
      </c>
      <c r="B95" t="str">
        <f>HYPERLINK("https://dongha.quangtri.gov.vn/", "UBND Ủy ban nhân dân thành phố Đông Hà tỉnh Quảng Trị")</f>
        <v>UBND Ủy ban nhân dân thành phố Đông Hà tỉnh Quảng Trị</v>
      </c>
      <c r="C95" t="str">
        <v>https://dongha.quangtri.gov.vn/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14095</v>
      </c>
      <c r="B96" t="str">
        <v>Công an huyện Vĩnh Linh tỉnh Quảng Trị</v>
      </c>
      <c r="C96" t="str">
        <v>-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14096</v>
      </c>
      <c r="B97" t="str">
        <f>HYPERLINK("https://vinhlinh.quangtri.gov.vn/", "UBND Ủy ban nhân dân huyện Vĩnh Linh tỉnh Quảng Trị")</f>
        <v>UBND Ủy ban nhân dân huyện Vĩnh Linh tỉnh Quảng Trị</v>
      </c>
      <c r="C97" t="str">
        <v>https://vinhlinh.quangtri.gov.vn/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14097</v>
      </c>
      <c r="B98" t="str">
        <f>HYPERLINK("https://www.facebook.com/p/C%C3%B4ng-an-huy%E1%BB%87n-H%C6%B0%E1%BB%9Bng-Ho%C3%A1-100083029762607/", "Công an huyện Hướng Hóa tỉnh Quảng Trị")</f>
        <v>Công an huyện Hướng Hóa tỉnh Quảng Trị</v>
      </c>
      <c r="C98" t="str">
        <v>https://www.facebook.com/p/C%C3%B4ng-an-huy%E1%BB%87n-H%C6%B0%E1%BB%9Bng-Ho%C3%A1-100083029762607/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14098</v>
      </c>
      <c r="B99" t="str">
        <f>HYPERLINK("https://huonghoa.quangtri.gov.vn/", "UBND Ủy ban nhân dân huyện Hướng Hóa tỉnh Quảng Trị")</f>
        <v>UBND Ủy ban nhân dân huyện Hướng Hóa tỉnh Quảng Trị</v>
      </c>
      <c r="C99" t="str">
        <v>https://huonghoa.quangtri.gov.vn/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14099</v>
      </c>
      <c r="B100" t="str">
        <f>HYPERLINK("https://www.facebook.com/ANTTGioLinh/", "Công an huyện Gio Linh tỉnh Quảng Trị")</f>
        <v>Công an huyện Gio Linh tỉnh Quảng Trị</v>
      </c>
      <c r="C100" t="str">
        <v>https://www.facebook.com/ANTTGioLinh/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14100</v>
      </c>
      <c r="B101" t="str">
        <f>HYPERLINK("https://giolinh.quangtri.gov.vn/", "UBND Ủy ban nhân dân huyện Gio Linh tỉnh Quảng Trị")</f>
        <v>UBND Ủy ban nhân dân huyện Gio Linh tỉnh Quảng Trị</v>
      </c>
      <c r="C101" t="str">
        <v>https://giolinh.quangtri.gov.vn/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14101</v>
      </c>
      <c r="B102" t="str">
        <f>HYPERLINK("https://www.facebook.com/p/C%C3%B4ng-an-huy%E1%BB%87n-%C4%90akr%C3%B4ng-100086907874637/", "Công an huyện Đa Krông tỉnh Quảng Trị")</f>
        <v>Công an huyện Đa Krông tỉnh Quảng Trị</v>
      </c>
      <c r="C102" t="str">
        <v>https://www.facebook.com/p/C%C3%B4ng-an-huy%E1%BB%87n-%C4%90akr%C3%B4ng-100086907874637/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14102</v>
      </c>
      <c r="B103" t="str">
        <f>HYPERLINK("https://dakrong.quangtri.gov.vn/", "UBND Ủy ban nhân dân huyện Đa Krông tỉnh Quảng Trị")</f>
        <v>UBND Ủy ban nhân dân huyện Đa Krông tỉnh Quảng Trị</v>
      </c>
      <c r="C103" t="str">
        <v>https://dakrong.quangtri.gov.vn/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14103</v>
      </c>
      <c r="B104" t="str">
        <v>Công an huyện Cam Lộ tỉnh Quảng Trị</v>
      </c>
      <c r="C104" t="str">
        <v>-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14104</v>
      </c>
      <c r="B105" t="str">
        <f>HYPERLINK("https://camlo.quangtri.gov.vn/", "UBND Ủy ban nhân dân huyện Cam Lộ tỉnh Quảng Trị")</f>
        <v>UBND Ủy ban nhân dân huyện Cam Lộ tỉnh Quảng Trị</v>
      </c>
      <c r="C105" t="str">
        <v>https://camlo.quangtri.gov.vn/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14105</v>
      </c>
      <c r="B106" t="str">
        <v>Công an huyện Triệu Phong tỉnh Quảng Trị</v>
      </c>
      <c r="C106" t="str">
        <v>-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14106</v>
      </c>
      <c r="B107" t="str">
        <f>HYPERLINK("https://trieuphong.quangtri.gov.vn/", "UBND Ủy ban nhân dân huyện Triệu Phong tỉnh Quảng Trị")</f>
        <v>UBND Ủy ban nhân dân huyện Triệu Phong tỉnh Quảng Trị</v>
      </c>
      <c r="C107" t="str">
        <v>https://trieuphong.quangtri.gov.vn/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14107</v>
      </c>
      <c r="B108" t="str">
        <f>HYPERLINK("https://www.facebook.com/587881275432823", "Công an huyện Hải Lăng tỉnh Quảng Trị")</f>
        <v>Công an huyện Hải Lăng tỉnh Quảng Trị</v>
      </c>
      <c r="C108" t="str">
        <v>https://www.facebook.com/587881275432823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14108</v>
      </c>
      <c r="B109" t="str">
        <f>HYPERLINK("https://hailang.quangtri.gov.vn/", "UBND Ủy ban nhân dân huyện Hải Lăng tỉnh Quảng Trị")</f>
        <v>UBND Ủy ban nhân dân huyện Hải Lăng tỉnh Quảng Trị</v>
      </c>
      <c r="C109" t="str">
        <v>https://hailang.quangtri.gov.vn/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14109</v>
      </c>
      <c r="B110" t="str">
        <f>HYPERLINK("https://www.facebook.com/tuoitreconganthuathienhue/", "Công an thành phố Huế tỉnh Thừa Thiên Huế")</f>
        <v>Công an thành phố Huế tỉnh Thừa Thiên Huế</v>
      </c>
      <c r="C110" t="str">
        <v>https://www.facebook.com/tuoitreconganthuathienhue/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14110</v>
      </c>
      <c r="B111" t="str">
        <f>HYPERLINK("https://huecity.gov.vn/", "UBND Ủy ban nhân dân thành phố Huế tỉnh Thừa Thiên Huế")</f>
        <v>UBND Ủy ban nhân dân thành phố Huế tỉnh Thừa Thiên Huế</v>
      </c>
      <c r="C111" t="str">
        <v>https://huecity.gov.vn/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14111</v>
      </c>
      <c r="B112" t="str">
        <f>HYPERLINK("https://www.facebook.com/antthuyenPhongDien/", "Công an huyện Phong Điền tỉnh Thừa Thiên Huế")</f>
        <v>Công an huyện Phong Điền tỉnh Thừa Thiên Huế</v>
      </c>
      <c r="C112" t="str">
        <v>https://www.facebook.com/antthuyenPhongDien/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14112</v>
      </c>
      <c r="B113" t="str">
        <f>HYPERLINK("https://thuathienhue.gov.vn/", "UBND Ủy ban nhân dân huyện Phong Điền tỉnh Thừa Thiên Huế")</f>
        <v>UBND Ủy ban nhân dân huyện Phong Điền tỉnh Thừa Thiên Huế</v>
      </c>
      <c r="C113" t="str">
        <v>https://thuathienhue.gov.vn/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14113</v>
      </c>
      <c r="B114" t="str">
        <f>HYPERLINK("https://www.facebook.com/p/%C4%90%E1%BB%99i-C%E1%BA%A3nh-s%C3%A1t-QLHC-v%E1%BB%81-TTXH-CAH-Qu%E1%BA%A3ng-%C4%90i%E1%BB%81n-t%E1%BB%89nh-Th%E1%BB%ABa-Thi%C3%AAn-Hu%E1%BA%BF-100065187000725/", "Công an huyện Quảng Điền tỉnh Thừa Thiên Huế")</f>
        <v>Công an huyện Quảng Điền tỉnh Thừa Thiên Huế</v>
      </c>
      <c r="C114" t="str">
        <v>https://www.facebook.com/p/%C4%90%E1%BB%99i-C%E1%BA%A3nh-s%C3%A1t-QLHC-v%E1%BB%81-TTXH-CAH-Qu%E1%BA%A3ng-%C4%90i%E1%BB%81n-t%E1%BB%89nh-Th%E1%BB%ABa-Thi%C3%AAn-Hu%E1%BA%BF-100065187000725/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14114</v>
      </c>
      <c r="B115" t="str">
        <f>HYPERLINK("https://quangdien.thuathienhue.gov.vn/?gd=3&amp;cn=16", "UBND Ủy ban nhân dân huyện Quảng Điền tỉnh Thừa Thiên Huế")</f>
        <v>UBND Ủy ban nhân dân huyện Quảng Điền tỉnh Thừa Thiên Huế</v>
      </c>
      <c r="C115" t="str">
        <v>https://quangdien.thuathienhue.gov.vn/?gd=3&amp;cn=16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14115</v>
      </c>
      <c r="B116" t="str">
        <f>HYPERLINK("https://www.facebook.com/tuyengiaophuvang/", "Công an huyện Phú Vang tỉnh Thừa Thiên Huế")</f>
        <v>Công an huyện Phú Vang tỉnh Thừa Thiên Huế</v>
      </c>
      <c r="C116" t="str">
        <v>https://www.facebook.com/tuyengiaophuvang/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14116</v>
      </c>
      <c r="B117" t="str">
        <f>HYPERLINK("https://phuvang.thuathienhue.gov.vn/thong-tin-don-vi.html", "UBND Ủy ban nhân dân huyện Phú Vang tỉnh Thừa Thiên Huế")</f>
        <v>UBND Ủy ban nhân dân huyện Phú Vang tỉnh Thừa Thiên Huế</v>
      </c>
      <c r="C117" t="str">
        <v>https://phuvang.thuathienhue.gov.vn/thong-tin-don-vi.html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14117</v>
      </c>
      <c r="B118" t="str">
        <f>HYPERLINK("https://www.facebook.com/p/C%C3%B4ng-an-huy%E1%BB%87n-A-L%C6%B0%E1%BB%9Bi-100080592303735/", "Công an huyện A Lưới tỉnh Thừa Thiên Huế")</f>
        <v>Công an huyện A Lưới tỉnh Thừa Thiên Huế</v>
      </c>
      <c r="C118" t="str">
        <v>https://www.facebook.com/p/C%C3%B4ng-an-huy%E1%BB%87n-A-L%C6%B0%E1%BB%9Bi-100080592303735/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14118</v>
      </c>
      <c r="B119" t="str">
        <f>HYPERLINK("https://thuathienhue.gov.vn/", "UBND Ủy ban nhân dân huyện A Lưới tỉnh Thừa Thiên Huế")</f>
        <v>UBND Ủy ban nhân dân huyện A Lưới tỉnh Thừa Thiên Huế</v>
      </c>
      <c r="C119" t="str">
        <v>https://thuathienhue.gov.vn/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14119</v>
      </c>
      <c r="B120" t="str">
        <v>Công an huyện Phú Lộc tỉnh Thừa Thiên Huế</v>
      </c>
      <c r="C120" t="str">
        <v>-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14120</v>
      </c>
      <c r="B121" t="str">
        <f>HYPERLINK("https://thuathienhue.gov.vn/", "UBND Ủy ban nhân dân huyện Phú Lộc tỉnh Thừa Thiên Huế")</f>
        <v>UBND Ủy ban nhân dân huyện Phú Lộc tỉnh Thừa Thiên Huế</v>
      </c>
      <c r="C121" t="str">
        <v>https://thuathienhue.gov.vn/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14121</v>
      </c>
      <c r="B122" t="str">
        <f>HYPERLINK("https://www.facebook.com/congannhandan.com.vn/", "Công an huyện Nam Đông tỉnh Thừa Thiên Huế")</f>
        <v>Công an huyện Nam Đông tỉnh Thừa Thiên Huế</v>
      </c>
      <c r="C122" t="str">
        <v>https://www.facebook.com/congannhandan.com.vn/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14122</v>
      </c>
      <c r="B123" t="str">
        <f>HYPERLINK("https://thuathienhue.gov.vn/", "UBND Ủy ban nhân dân huyện Nam Đông tỉnh Thừa Thiên Huế")</f>
        <v>UBND Ủy ban nhân dân huyện Nam Đông tỉnh Thừa Thiên Huế</v>
      </c>
      <c r="C123" t="str">
        <v>https://thuathienhue.gov.vn/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14123</v>
      </c>
      <c r="B124" t="str">
        <f>HYPERLINK("https://www.facebook.com/p/Tu%E1%BB%95i-Tr%E1%BA%BB-Li%C3%AAn-Chi%E1%BB%83u-100067533083167/", "Công an quận Liên Chiểu thành phố Đà Nẵng")</f>
        <v>Công an quận Liên Chiểu thành phố Đà Nẵng</v>
      </c>
      <c r="C124" t="str">
        <v>https://www.facebook.com/p/Tu%E1%BB%95i-Tr%E1%BA%BB-Li%C3%AAn-Chi%E1%BB%83u-100067533083167/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14124</v>
      </c>
      <c r="B125" t="str">
        <f>HYPERLINK("https://lienchieu.danang.gov.vn/", "UBND Ủy ban nhân dân quận Liên Chiểu thành phố Đà Nẵng")</f>
        <v>UBND Ủy ban nhân dân quận Liên Chiểu thành phố Đà Nẵng</v>
      </c>
      <c r="C125" t="str">
        <v>https://lienchieu.danang.gov.vn/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14125</v>
      </c>
      <c r="B126" t="str">
        <f>HYPERLINK("https://www.facebook.com/p/C%C3%94NG-AN-PH%C6%AF%E1%BB%9CNG-THANH-KH%C3%8A-%C4%90%C3%94NG-100057225648770/", "Công an quận Thanh Khê thành phố Đà Nẵng")</f>
        <v>Công an quận Thanh Khê thành phố Đà Nẵng</v>
      </c>
      <c r="C126" t="str">
        <v>https://www.facebook.com/p/C%C3%94NG-AN-PH%C6%AF%E1%BB%9CNG-THANH-KH%C3%8A-%C4%90%C3%94NG-100057225648770/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14126</v>
      </c>
      <c r="B127" t="str">
        <f>HYPERLINK("https://www.danang.gov.vn/chinh-quyen/chi-tiet?id=25823&amp;_c=22", "UBND Ủy ban nhân dân quận Thanh Khê thành phố Đà Nẵng")</f>
        <v>UBND Ủy ban nhân dân quận Thanh Khê thành phố Đà Nẵng</v>
      </c>
      <c r="C127" t="str">
        <v>https://www.danang.gov.vn/chinh-quyen/chi-tiet?id=25823&amp;_c=22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14127</v>
      </c>
      <c r="B128" t="str">
        <f>HYPERLINK("https://www.facebook.com/congantpdanang/", "Công an quận Hải Châu thành phố Đà Nẵng")</f>
        <v>Công an quận Hải Châu thành phố Đà Nẵng</v>
      </c>
      <c r="C128" t="str">
        <v>https://www.facebook.com/congantpdanang/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14128</v>
      </c>
      <c r="B129" t="str">
        <f>HYPERLINK("https://haichau.danang.gov.vn/", "UBND Ủy ban nhân dân quận Hải Châu thành phố Đà Nẵng")</f>
        <v>UBND Ủy ban nhân dân quận Hải Châu thành phố Đà Nẵng</v>
      </c>
      <c r="C129" t="str">
        <v>https://haichau.danang.gov.vn/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14129</v>
      </c>
      <c r="B130" t="str">
        <f>HYPERLINK("https://www.facebook.com/ubndquansontra/?locale=vi_VN", "Công an quận Sơn Trà thành phố Đà Nẵng")</f>
        <v>Công an quận Sơn Trà thành phố Đà Nẵng</v>
      </c>
      <c r="C130" t="str">
        <v>https://www.facebook.com/ubndquansontra/?locale=vi_VN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14130</v>
      </c>
      <c r="B131" t="str">
        <f>HYPERLINK("https://sontra.danang.gov.vn/", "UBND Ủy ban nhân dân quận Sơn Trà thành phố Đà Nẵng")</f>
        <v>UBND Ủy ban nhân dân quận Sơn Trà thành phố Đà Nẵng</v>
      </c>
      <c r="C131" t="str">
        <v>https://sontra.danang.gov.vn/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14131</v>
      </c>
      <c r="B132" t="str">
        <f>HYPERLINK("https://www.facebook.com/tuoitrenhs/", "Công an quận Ngũ Hành Sơn thành phố Đà Nẵng")</f>
        <v>Công an quận Ngũ Hành Sơn thành phố Đà Nẵng</v>
      </c>
      <c r="C132" t="str">
        <v>https://www.facebook.com/tuoitrenhs/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14132</v>
      </c>
      <c r="B133" t="str">
        <f>HYPERLINK("https://nguhanhson.danang.gov.vn/", "UBND Ủy ban nhân dân quận Ngũ Hành Sơn thành phố Đà Nẵng")</f>
        <v>UBND Ủy ban nhân dân quận Ngũ Hành Sơn thành phố Đà Nẵng</v>
      </c>
      <c r="C133" t="str">
        <v>https://nguhanhson.danang.gov.vn/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14133</v>
      </c>
      <c r="B134" t="str">
        <f>HYPERLINK("https://www.facebook.com/CAQCamLe/?locale=vi_VN", "Công an quận Cẩm Lệ thành phố Đà Nẵng")</f>
        <v>Công an quận Cẩm Lệ thành phố Đà Nẵng</v>
      </c>
      <c r="C134" t="str">
        <v>https://www.facebook.com/CAQCamLe/?locale=vi_VN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14134</v>
      </c>
      <c r="B135" t="str">
        <f>HYPERLINK("https://camle.danang.gov.vn/", "UBND Ủy ban nhân dân quận Cẩm Lệ thành phố Đà Nẵng")</f>
        <v>UBND Ủy ban nhân dân quận Cẩm Lệ thành phố Đà Nẵng</v>
      </c>
      <c r="C135" t="str">
        <v>https://camle.danang.gov.vn/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14135</v>
      </c>
      <c r="B136" t="str">
        <f>HYPERLINK("https://www.facebook.com/TT.CAH.HV/", "Công an huyện Hòa Vang thành phố Đà Nẵng")</f>
        <v>Công an huyện Hòa Vang thành phố Đà Nẵng</v>
      </c>
      <c r="C136" t="str">
        <v>https://www.facebook.com/TT.CAH.HV/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14136</v>
      </c>
      <c r="B137" t="str">
        <f>HYPERLINK("https://hoavang.danang.gov.vn/", "UBND Ủy ban nhân dân huyện Hòa Vang thành phố Đà Nẵng")</f>
        <v>UBND Ủy ban nhân dân huyện Hòa Vang thành phố Đà Nẵng</v>
      </c>
      <c r="C137" t="str">
        <v>https://hoavang.danang.gov.vn/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14137</v>
      </c>
      <c r="B138" t="str">
        <f>HYPERLINK("https://www.facebook.com/policequangnam/?locale=vi_VN", "Công an thành phố Tam Kỳ tỉnh Quảng Nam")</f>
        <v>Công an thành phố Tam Kỳ tỉnh Quảng Nam</v>
      </c>
      <c r="C138" t="str">
        <v>https://www.facebook.com/policequangnam/?locale=vi_VN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14138</v>
      </c>
      <c r="B139" t="str">
        <f>HYPERLINK("https://tamky.quangnam.gov.vn/webcenter/portal/tamky", "UBND Ủy ban nhân dân thành phố Tam Kỳ tỉnh Quảng Nam")</f>
        <v>UBND Ủy ban nhân dân thành phố Tam Kỳ tỉnh Quảng Nam</v>
      </c>
      <c r="C139" t="str">
        <v>https://tamky.quangnam.gov.vn/webcenter/portal/tamky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14139</v>
      </c>
      <c r="B140" t="str">
        <f>HYPERLINK("https://www.facebook.com/policehoian/?locale=vi_VN", "Công an thành phố Hội An tỉnh Quảng Nam")</f>
        <v>Công an thành phố Hội An tỉnh Quảng Nam</v>
      </c>
      <c r="C140" t="str">
        <v>https://www.facebook.com/policehoian/?locale=vi_VN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14140</v>
      </c>
      <c r="B141" t="str">
        <f>HYPERLINK("https://hoian.quangnam.gov.vn/webcenter/portal/hoian", "UBND Ủy ban nhân dân thành phố Hội An tỉnh Quảng Nam")</f>
        <v>UBND Ủy ban nhân dân thành phố Hội An tỉnh Quảng Nam</v>
      </c>
      <c r="C141" t="str">
        <v>https://hoian.quangnam.gov.vn/webcenter/portal/hoian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14141</v>
      </c>
      <c r="B142" t="str">
        <f>HYPERLINK("https://www.facebook.com/policetaygiang/", "Công an huyện Tây Giang tỉnh Quảng Nam")</f>
        <v>Công an huyện Tây Giang tỉnh Quảng Nam</v>
      </c>
      <c r="C142" t="str">
        <v>https://www.facebook.com/policetaygiang/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14142</v>
      </c>
      <c r="B143" t="str">
        <f>HYPERLINK("https://quangnam.gov.vn/huyen-tay-giang-24829.html", "UBND Ủy ban nhân dân huyện Tây Giang tỉnh Quảng Nam")</f>
        <v>UBND Ủy ban nhân dân huyện Tây Giang tỉnh Quảng Nam</v>
      </c>
      <c r="C143" t="str">
        <v>https://quangnam.gov.vn/huyen-tay-giang-24829.html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14143</v>
      </c>
      <c r="B144" t="str">
        <f>HYPERLINK("https://www.facebook.com/tuoitreconganquangnam/", "Công an huyện Đông Giang tỉnh Quảng Nam")</f>
        <v>Công an huyện Đông Giang tỉnh Quảng Nam</v>
      </c>
      <c r="C144" t="str">
        <v>https://www.facebook.com/tuoitreconganquangnam/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14144</v>
      </c>
      <c r="B145" t="str">
        <f>HYPERLINK("https://donggiang.quangnam.gov.vn/webcenter/portal/donggiang", "UBND Ủy ban nhân dân huyện Đông Giang tỉnh Quảng Nam")</f>
        <v>UBND Ủy ban nhân dân huyện Đông Giang tỉnh Quảng Nam</v>
      </c>
      <c r="C145" t="str">
        <v>https://donggiang.quangnam.gov.vn/webcenter/portal/donggiang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14145</v>
      </c>
      <c r="B146" t="str">
        <f>HYPERLINK("https://www.facebook.com/policedailoc/", "Công an huyện Đại Lộc tỉnh Quảng Nam")</f>
        <v>Công an huyện Đại Lộc tỉnh Quảng Nam</v>
      </c>
      <c r="C146" t="str">
        <v>https://www.facebook.com/policedailoc/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14146</v>
      </c>
      <c r="B147" t="str">
        <f>HYPERLINK("https://dailoc.quangnam.gov.vn/", "UBND Ủy ban nhân dân huyện Đại Lộc tỉnh Quảng Nam")</f>
        <v>UBND Ủy ban nhân dân huyện Đại Lộc tỉnh Quảng Nam</v>
      </c>
      <c r="C147" t="str">
        <v>https://dailoc.quangnam.gov.vn/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14147</v>
      </c>
      <c r="B148" t="str">
        <f>HYPERLINK("https://www.facebook.com/policeduyxuyen/", "Công an huyện Duy Xuyên tỉnh Quảng Nam")</f>
        <v>Công an huyện Duy Xuyên tỉnh Quảng Nam</v>
      </c>
      <c r="C148" t="str">
        <v>https://www.facebook.com/policeduyxuyen/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14148</v>
      </c>
      <c r="B149" t="str">
        <f>HYPERLINK("https://duyxuyen.quangnam.gov.vn/webcenter/portal/duyxuyen", "UBND Ủy ban nhân dân huyện Duy Xuyên tỉnh Quảng Nam")</f>
        <v>UBND Ủy ban nhân dân huyện Duy Xuyên tỉnh Quảng Nam</v>
      </c>
      <c r="C149" t="str">
        <v>https://duyxuyen.quangnam.gov.vn/webcenter/portal/duyxuyen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14149</v>
      </c>
      <c r="B150" t="str">
        <f>HYPERLINK("https://www.facebook.com/policequeson/", "Công an huyện Quế Sơn tỉnh Quảng Nam")</f>
        <v>Công an huyện Quế Sơn tỉnh Quảng Nam</v>
      </c>
      <c r="C150" t="str">
        <v>https://www.facebook.com/policequeson/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14150</v>
      </c>
      <c r="B151" t="str">
        <f>HYPERLINK("https://queson.quangnam.gov.vn/webcenter/portal/queson", "UBND Ủy ban nhân dân huyện Quế Sơn tỉnh Quảng Nam")</f>
        <v>UBND Ủy ban nhân dân huyện Quế Sơn tỉnh Quảng Nam</v>
      </c>
      <c r="C151" t="str">
        <v>https://queson.quangnam.gov.vn/webcenter/portal/queson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14151</v>
      </c>
      <c r="B152" t="str">
        <f>HYPERLINK("https://www.facebook.com/policenamgiang/", "Công an huyện Nam Giang tỉnh Quảng Nam")</f>
        <v>Công an huyện Nam Giang tỉnh Quảng Nam</v>
      </c>
      <c r="C152" t="str">
        <v>https://www.facebook.com/policenamgiang/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14152</v>
      </c>
      <c r="B153" t="str">
        <f>HYPERLINK("https://namgiang.quangnam.gov.vn/", "UBND Ủy ban nhân dân huyện Nam Giang tỉnh Quảng Nam")</f>
        <v>UBND Ủy ban nhân dân huyện Nam Giang tỉnh Quảng Nam</v>
      </c>
      <c r="C153" t="str">
        <v>https://namgiang.quangnam.gov.vn/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14153</v>
      </c>
      <c r="B154" t="str">
        <f>HYPERLINK("https://www.facebook.com/tuoitreconganquangnam/", "Công an huyện Phước Sơn tỉnh Quảng Nam")</f>
        <v>Công an huyện Phước Sơn tỉnh Quảng Nam</v>
      </c>
      <c r="C154" t="str">
        <v>https://www.facebook.com/tuoitreconganquangnam/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14154</v>
      </c>
      <c r="B155" t="str">
        <f>HYPERLINK("https://phuocson.quangnam.gov.vn/webcenter/portal/phuocson", "UBND Ủy ban nhân dân huyện Phước Sơn tỉnh Quảng Nam")</f>
        <v>UBND Ủy ban nhân dân huyện Phước Sơn tỉnh Quảng Nam</v>
      </c>
      <c r="C155" t="str">
        <v>https://phuocson.quangnam.gov.vn/webcenter/portal/phuocson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14155</v>
      </c>
      <c r="B156" t="str">
        <f>HYPERLINK("https://www.facebook.com/policehiepduc/?locale=vi_VN", "Công an huyện Hiệp Đức tỉnh Quảng Nam")</f>
        <v>Công an huyện Hiệp Đức tỉnh Quảng Nam</v>
      </c>
      <c r="C156" t="str">
        <v>https://www.facebook.com/policehiepduc/?locale=vi_VN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14156</v>
      </c>
      <c r="B157" t="str">
        <f>HYPERLINK("https://hiepduc.quangnam.gov.vn/webcenter/portal/hiepduc", "UBND Ủy ban nhân dân huyện Hiệp Đức tỉnh Quảng Nam")</f>
        <v>UBND Ủy ban nhân dân huyện Hiệp Đức tỉnh Quảng Nam</v>
      </c>
      <c r="C157" t="str">
        <v>https://hiepduc.quangnam.gov.vn/webcenter/portal/hiepduc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14157</v>
      </c>
      <c r="B158" t="str">
        <f>HYPERLINK("https://www.facebook.com/policethangbinh/", "Công an huyện Thăng Bình tỉnh Quảng Nam")</f>
        <v>Công an huyện Thăng Bình tỉnh Quảng Nam</v>
      </c>
      <c r="C158" t="str">
        <v>https://www.facebook.com/policethangbinh/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14158</v>
      </c>
      <c r="B159" t="str">
        <f>HYPERLINK("https://www.thangbinh.quangnam.gov.vn/webcenter/portal/thangbinh", "UBND Ủy ban nhân dân huyện Thăng Bình tỉnh Quảng Nam")</f>
        <v>UBND Ủy ban nhân dân huyện Thăng Bình tỉnh Quảng Nam</v>
      </c>
      <c r="C159" t="str">
        <v>https://www.thangbinh.quangnam.gov.vn/webcenter/portal/thangbinh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14159</v>
      </c>
      <c r="B160" t="str">
        <f>HYPERLINK("https://www.facebook.com/policetienphuoc/", "Công an huyện Tiên Phước tỉnh Quảng Nam")</f>
        <v>Công an huyện Tiên Phước tỉnh Quảng Nam</v>
      </c>
      <c r="C160" t="str">
        <v>https://www.facebook.com/policetienphuoc/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14160</v>
      </c>
      <c r="B161" t="str">
        <f>HYPERLINK("https://tienphuoc.quangnam.gov.vn/webcenter/portal/tienphuoc", "UBND Ủy ban nhân dân huyện Tiên Phước tỉnh Quảng Nam")</f>
        <v>UBND Ủy ban nhân dân huyện Tiên Phước tỉnh Quảng Nam</v>
      </c>
      <c r="C161" t="str">
        <v>https://tienphuoc.quangnam.gov.vn/webcenter/portal/tienphuoc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14161</v>
      </c>
      <c r="B162" t="str">
        <f>HYPERLINK("https://www.facebook.com/policebactramy/", "Công an huyện Bắc Trà My tỉnh Quảng Nam")</f>
        <v>Công an huyện Bắc Trà My tỉnh Quảng Nam</v>
      </c>
      <c r="C162" t="str">
        <v>https://www.facebook.com/policebactramy/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14162</v>
      </c>
      <c r="B163" t="str">
        <f>HYPERLINK("https://bactramy.quangnam.gov.vn/webcenter/portal/bactramy", "UBND Ủy ban nhân dân huyện Bắc Trà My tỉnh Quảng Nam")</f>
        <v>UBND Ủy ban nhân dân huyện Bắc Trà My tỉnh Quảng Nam</v>
      </c>
      <c r="C163" t="str">
        <v>https://bactramy.quangnam.gov.vn/webcenter/portal/bactramy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14163</v>
      </c>
      <c r="B164" t="str">
        <v>Công an huyện Nam Trà My tỉnh Quảng Nam</v>
      </c>
      <c r="C164" t="str">
        <v>-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14164</v>
      </c>
      <c r="B165" t="str">
        <f>HYPERLINK("https://namtramy.quangnam.gov.vn/webcenter/portal/namtramy", "UBND Ủy ban nhân dân huyện Nam Trà My tỉnh Quảng Nam")</f>
        <v>UBND Ủy ban nhân dân huyện Nam Trà My tỉnh Quảng Nam</v>
      </c>
      <c r="C165" t="str">
        <v>https://namtramy.quangnam.gov.vn/webcenter/portal/namtramy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14165</v>
      </c>
      <c r="B166" t="str">
        <v>Công an huyện Núi Thành tỉnh Quảng Nam</v>
      </c>
      <c r="C166" t="str">
        <v>-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14166</v>
      </c>
      <c r="B167" t="str">
        <f>HYPERLINK("https://nuithanh.quangnam.gov.vn/webcenter/portal/nuithanh", "UBND Ủy ban nhân dân huyện Núi Thành tỉnh Quảng Nam")</f>
        <v>UBND Ủy ban nhân dân huyện Núi Thành tỉnh Quảng Nam</v>
      </c>
      <c r="C167" t="str">
        <v>https://nuithanh.quangnam.gov.vn/webcenter/portal/nuithanh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14167</v>
      </c>
      <c r="B168" t="str">
        <v>Công an huyện Phú Ninh tỉnh Quảng Nam</v>
      </c>
      <c r="C168" t="str">
        <v>-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14168</v>
      </c>
      <c r="B169" t="str">
        <f>HYPERLINK("http://phuninh.gov.vn/", "UBND Ủy ban nhân dân huyện Phú Ninh tỉnh Quảng Nam")</f>
        <v>UBND Ủy ban nhân dân huyện Phú Ninh tỉnh Quảng Nam</v>
      </c>
      <c r="C169" t="str">
        <v>http://phuninh.gov.vn/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14169</v>
      </c>
      <c r="B170" t="str">
        <v>Công an huyện Nông Sơn tỉnh Quảng Nam</v>
      </c>
      <c r="C170" t="str">
        <v>-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14170</v>
      </c>
      <c r="B171" t="str">
        <f>HYPERLINK("https://nongson.quangnam.gov.vn/webcenter/portal/nongson", "UBND Ủy ban nhân dân huyện Nông Sơn tỉnh Quảng Nam")</f>
        <v>UBND Ủy ban nhân dân huyện Nông Sơn tỉnh Quảng Nam</v>
      </c>
      <c r="C171" t="str">
        <v>https://nongson.quangnam.gov.vn/webcenter/portal/nongson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14171</v>
      </c>
      <c r="B172" t="str">
        <f>HYPERLINK("https://www.facebook.com/thanhphoquangngai2020/", "Công an thành phố Quảng Ngãi tỉnh Quảng Ngãi")</f>
        <v>Công an thành phố Quảng Ngãi tỉnh Quảng Ngãi</v>
      </c>
      <c r="C172" t="str">
        <v>https://www.facebook.com/thanhphoquangngai2020/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14172</v>
      </c>
      <c r="B173" t="str">
        <f>HYPERLINK("https://thanhpho.quangngai.gov.vn/", "UBND Ủy ban nhân dân thành phố Quảng Ngãi tỉnh Quảng Ngãi")</f>
        <v>UBND Ủy ban nhân dân thành phố Quảng Ngãi tỉnh Quảng Ngãi</v>
      </c>
      <c r="C173" t="str">
        <v>https://thanhpho.quangngai.gov.vn/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14173</v>
      </c>
      <c r="B174" t="str">
        <v>Công an huyện Bình Sơn tỉnh Quảng Ngãi</v>
      </c>
      <c r="C174" t="str">
        <v>-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14174</v>
      </c>
      <c r="B175" t="str">
        <f>HYPERLINK("https://binhson.quangngai.gov.vn/", "UBND Ủy ban nhân dân huyện Bình Sơn tỉnh Quảng Ngãi")</f>
        <v>UBND Ủy ban nhân dân huyện Bình Sơn tỉnh Quảng Ngãi</v>
      </c>
      <c r="C175" t="str">
        <v>https://binhson.quangngai.gov.vn/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14175</v>
      </c>
      <c r="B176" t="str">
        <v>Công an huyện Trà Bồng tỉnh Quảng Ngãi</v>
      </c>
      <c r="C176" t="str">
        <v>-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14176</v>
      </c>
      <c r="B177" t="str">
        <f>HYPERLINK("https://trabong.quangngai.gov.vn/", "UBND Ủy ban nhân dân huyện Trà Bồng tỉnh Quảng Ngãi")</f>
        <v>UBND Ủy ban nhân dân huyện Trà Bồng tỉnh Quảng Ngãi</v>
      </c>
      <c r="C177" t="str">
        <v>https://trabong.quangngai.gov.vn/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14177</v>
      </c>
      <c r="B178" t="str">
        <f>HYPERLINK("https://www.facebook.com/tuoitreconganhuyentaytra/", "Công an huyện Tây Trà tỉnh Quảng Ngãi")</f>
        <v>Công an huyện Tây Trà tỉnh Quảng Ngãi</v>
      </c>
      <c r="C178" t="str">
        <v>https://www.facebook.com/tuoitreconganhuyentaytra/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14178</v>
      </c>
      <c r="B179" t="str">
        <f>HYPERLINK("https://congbao.quangngai.gov.vn/documentNumber/332", "UBND Ủy ban nhân dân huyện Tây Trà tỉnh Quảng Ngãi")</f>
        <v>UBND Ủy ban nhân dân huyện Tây Trà tỉnh Quảng Ngãi</v>
      </c>
      <c r="C179" t="str">
        <v>https://congbao.quangngai.gov.vn/documentNumber/332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14179</v>
      </c>
      <c r="B180" t="str">
        <f>HYPERLINK("https://www.facebook.com/csgtcahuyensontinh/", "Công an huyện Sơn Tịnh tỉnh Quảng Ngãi")</f>
        <v>Công an huyện Sơn Tịnh tỉnh Quảng Ngãi</v>
      </c>
      <c r="C180" t="str">
        <v>https://www.facebook.com/csgtcahuyensontinh/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14180</v>
      </c>
      <c r="B181" t="str">
        <f>HYPERLINK("https://sontinh.quangngai.gov.vn/", "UBND Ủy ban nhân dân huyện Sơn Tịnh tỉnh Quảng Ngãi")</f>
        <v>UBND Ủy ban nhân dân huyện Sơn Tịnh tỉnh Quảng Ngãi</v>
      </c>
      <c r="C181" t="str">
        <v>https://sontinh.quangngai.gov.vn/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14181</v>
      </c>
      <c r="B182" t="str">
        <f>HYPERLINK("https://www.facebook.com/conganhuyentunghia/", "Công an huyện Tư Nghĩa tỉnh Quảng Ngãi")</f>
        <v>Công an huyện Tư Nghĩa tỉnh Quảng Ngãi</v>
      </c>
      <c r="C182" t="str">
        <v>https://www.facebook.com/conganhuyentunghia/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14182</v>
      </c>
      <c r="B183" t="str">
        <f>HYPERLINK("https://tunghia.quangngai.gov.vn/", "UBND Ủy ban nhân dân huyện Tư Nghĩa tỉnh Quảng Ngãi")</f>
        <v>UBND Ủy ban nhân dân huyện Tư Nghĩa tỉnh Quảng Ngãi</v>
      </c>
      <c r="C183" t="str">
        <v>https://tunghia.quangngai.gov.vn/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14183</v>
      </c>
      <c r="B184" t="str">
        <v>Công an huyện Sơn Hà tỉnh Quảng Ngãi</v>
      </c>
      <c r="C184" t="str">
        <v>-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14184</v>
      </c>
      <c r="B185" t="str">
        <f>HYPERLINK("https://sonha.quangngai.gov.vn/", "UBND Ủy ban nhân dân huyện Sơn Hà tỉnh Quảng Ngãi")</f>
        <v>UBND Ủy ban nhân dân huyện Sơn Hà tỉnh Quảng Ngãi</v>
      </c>
      <c r="C185" t="str">
        <v>https://sonha.quangngai.gov.vn/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14185</v>
      </c>
      <c r="B186" t="str">
        <v>Công an huyện Sơn Tây tỉnh Quảng Ngãi</v>
      </c>
      <c r="C186" t="str">
        <v>-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14186</v>
      </c>
      <c r="B187" t="str">
        <f>HYPERLINK("https://sontay.quangngai.gov.vn/tra-cuu-van-ban", "UBND Ủy ban nhân dân huyện Sơn Tây tỉnh Quảng Ngãi")</f>
        <v>UBND Ủy ban nhân dân huyện Sơn Tây tỉnh Quảng Ngãi</v>
      </c>
      <c r="C187" t="str">
        <v>https://sontay.quangngai.gov.vn/tra-cuu-van-ban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14187</v>
      </c>
      <c r="B188" t="str">
        <v>Công an huyện Minh Long tỉnh Quảng Ngãi</v>
      </c>
      <c r="C188" t="str">
        <v>-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14188</v>
      </c>
      <c r="B189" t="str">
        <f>HYPERLINK("https://minhlong.quangngai.gov.vn/", "UBND Ủy ban nhân dân huyện Minh Long tỉnh Quảng Ngãi")</f>
        <v>UBND Ủy ban nhân dân huyện Minh Long tỉnh Quảng Ngãi</v>
      </c>
      <c r="C189" t="str">
        <v>https://minhlong.quangngai.gov.vn/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14189</v>
      </c>
      <c r="B190" t="str">
        <v>Công an huyện Nghĩa Hành tỉnh Quảng Ngãi</v>
      </c>
      <c r="C190" t="str">
        <v>-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14190</v>
      </c>
      <c r="B191" t="str">
        <f>HYPERLINK("https://nghiahanh.quangngai.gov.vn/", "UBND Ủy ban nhân dân huyện Nghĩa Hành tỉnh Quảng Ngãi")</f>
        <v>UBND Ủy ban nhân dân huyện Nghĩa Hành tỉnh Quảng Ngãi</v>
      </c>
      <c r="C191" t="str">
        <v>https://nghiahanh.quangngai.gov.vn/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14191</v>
      </c>
      <c r="B192" t="str">
        <f>HYPERLINK("https://www.facebook.com/tuoitreconganhuyenmoduc/", "Công an huyện Mộ Đức tỉnh Quảng Ngãi")</f>
        <v>Công an huyện Mộ Đức tỉnh Quảng Ngãi</v>
      </c>
      <c r="C192" t="str">
        <v>https://www.facebook.com/tuoitreconganhuyenmoduc/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14192</v>
      </c>
      <c r="B193" t="str">
        <f>HYPERLINK("https://moduc.quangngai.gov.vn/", "UBND Ủy ban nhân dân huyện Mộ Đức tỉnh Quảng Ngãi")</f>
        <v>UBND Ủy ban nhân dân huyện Mộ Đức tỉnh Quảng Ngãi</v>
      </c>
      <c r="C193" t="str">
        <v>https://moduc.quangngai.gov.vn/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14193</v>
      </c>
      <c r="B194" t="str">
        <v>Công an huyện Đức Phổ tỉnh Quảng Ngãi</v>
      </c>
      <c r="C194" t="str">
        <v>-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14194</v>
      </c>
      <c r="B195" t="str">
        <f>HYPERLINK("https://ducpho.quangngai.gov.vn/", "UBND Ủy ban nhân dân huyện Đức Phổ tỉnh Quảng Ngãi")</f>
        <v>UBND Ủy ban nhân dân huyện Đức Phổ tỉnh Quảng Ngãi</v>
      </c>
      <c r="C195" t="str">
        <v>https://ducpho.quangngai.gov.vn/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14195</v>
      </c>
      <c r="B196" t="str">
        <f>HYPERLINK("https://www.facebook.com/doantruongthptbato/", "Công an huyện Ba Tơ tỉnh Quảng Ngãi")</f>
        <v>Công an huyện Ba Tơ tỉnh Quảng Ngãi</v>
      </c>
      <c r="C196" t="str">
        <v>https://www.facebook.com/doantruongthptbato/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14196</v>
      </c>
      <c r="B197" t="str">
        <f>HYPERLINK("https://bato.quangngai.gov.vn/", "UBND Ủy ban nhân dân huyện Ba Tơ tỉnh Quảng Ngãi")</f>
        <v>UBND Ủy ban nhân dân huyện Ba Tơ tỉnh Quảng Ngãi</v>
      </c>
      <c r="C197" t="str">
        <v>https://bato.quangngai.gov.vn/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14197</v>
      </c>
      <c r="B198" t="str">
        <v>Công an huyện Lý Sơn tỉnh Quảng Ngãi</v>
      </c>
      <c r="C198" t="str">
        <v>-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14198</v>
      </c>
      <c r="B199" t="str">
        <f>HYPERLINK("https://lyson.quangngai.gov.vn/", "UBND Ủy ban nhân dân huyện Lý Sơn tỉnh Quảng Ngãi")</f>
        <v>UBND Ủy ban nhân dân huyện Lý Sơn tỉnh Quảng Ngãi</v>
      </c>
      <c r="C199" t="str">
        <v>https://lyson.quangngai.gov.vn/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14199</v>
      </c>
      <c r="B200" t="str">
        <f>HYPERLINK("https://www.facebook.com/TuoitreCongantinhBinhDinh/", "Công an thành phố Qui Nhơn tỉnh Bình Định")</f>
        <v>Công an thành phố Qui Nhơn tỉnh Bình Định</v>
      </c>
      <c r="C200" t="str">
        <v>https://www.facebook.com/TuoitreCongantinhBinhDinh/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14200</v>
      </c>
      <c r="B201" t="str">
        <f>HYPERLINK("https://quynhon.binhdinh.gov.vn/", "UBND Ủy ban nhân dân thành phố Qui Nhơn tỉnh Bình Định")</f>
        <v>UBND Ủy ban nhân dân thành phố Qui Nhơn tỉnh Bình Định</v>
      </c>
      <c r="C201" t="str">
        <v>https://quynhon.binhdinh.gov.vn/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14201</v>
      </c>
      <c r="B202" t="str">
        <f>HYPERLINK("https://www.facebook.com/doancongananlao/", "Công an huyện An Lão tỉnh Bình Định")</f>
        <v>Công an huyện An Lão tỉnh Bình Định</v>
      </c>
      <c r="C202" t="str">
        <v>https://www.facebook.com/doancongananlao/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14202</v>
      </c>
      <c r="B203" t="str">
        <f>HYPERLINK("https://anlao.binhdinh.gov.vn/", "UBND Ủy ban nhân dân huyện An Lão tỉnh Bình Định")</f>
        <v>UBND Ủy ban nhân dân huyện An Lão tỉnh Bình Định</v>
      </c>
      <c r="C203" t="str">
        <v>https://anlao.binhdinh.gov.vn/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14203</v>
      </c>
      <c r="B204" t="str">
        <f>HYPERLINK("https://www.facebook.com/AnttHoaiNhon/", "Công an huyện Hoài Nhơn tỉnh Bình Định")</f>
        <v>Công an huyện Hoài Nhơn tỉnh Bình Định</v>
      </c>
      <c r="C204" t="str">
        <v>https://www.facebook.com/AnttHoaiNhon/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14204</v>
      </c>
      <c r="B205" t="str">
        <f>HYPERLINK("https://hoaichau-hoainhon.binhdinh.gov.vn/", "UBND Ủy ban nhân dân huyện Hoài Nhơn tỉnh Bình Định")</f>
        <v>UBND Ủy ban nhân dân huyện Hoài Nhơn tỉnh Bình Định</v>
      </c>
      <c r="C205" t="str">
        <v>https://hoaichau-hoainhon.binhdinh.gov.vn/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14205</v>
      </c>
      <c r="B206" t="str">
        <f>HYPERLINK("https://www.facebook.com/ConganhuyenHoaiAn/?locale=vi_VN", "Công an huyện Hoài Ân tỉnh Bình Định")</f>
        <v>Công an huyện Hoài Ân tỉnh Bình Định</v>
      </c>
      <c r="C206" t="str">
        <v>https://www.facebook.com/ConganhuyenHoaiAn/?locale=vi_VN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14206</v>
      </c>
      <c r="B207" t="str">
        <f>HYPERLINK("https://hoaian.binhdinh.gov.vn/", "UBND Ủy ban nhân dân huyện Hoài Ân tỉnh Bình Định")</f>
        <v>UBND Ủy ban nhân dân huyện Hoài Ân tỉnh Bình Định</v>
      </c>
      <c r="C207" t="str">
        <v>https://hoaian.binhdinh.gov.vn/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14207</v>
      </c>
      <c r="B208" t="str">
        <v>Công an huyện Phù Mỹ tỉnh Bình Định</v>
      </c>
      <c r="C208" t="str">
        <v>-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14208</v>
      </c>
      <c r="B209" t="str">
        <f>HYPERLINK("https://phumy.binhdinh.gov.vn/", "UBND Ủy ban nhân dân huyện Phù Mỹ tỉnh Bình Định")</f>
        <v>UBND Ủy ban nhân dân huyện Phù Mỹ tỉnh Bình Định</v>
      </c>
      <c r="C209" t="str">
        <v>https://phumy.binhdinh.gov.vn/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14209</v>
      </c>
      <c r="B210" t="str">
        <f>HYPERLINK("https://www.facebook.com/people/Tu%E1%BB%95i-tr%E1%BA%BB-V%C4%A9nh-Th%E1%BA%A1nh/100072436746802/", "Công an huyện Vĩnh Thạnh tỉnh Bình Định")</f>
        <v>Công an huyện Vĩnh Thạnh tỉnh Bình Định</v>
      </c>
      <c r="C210" t="str">
        <v>https://www.facebook.com/people/Tu%E1%BB%95i-tr%E1%BA%BB-V%C4%A9nh-Th%E1%BA%A1nh/100072436746802/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14210</v>
      </c>
      <c r="B211" t="str">
        <f>HYPERLINK("https://vinhthanh.binhdinh.gov.vn/", "UBND Ủy ban nhân dân huyện Vĩnh Thạnh tỉnh Bình Định")</f>
        <v>UBND Ủy ban nhân dân huyện Vĩnh Thạnh tỉnh Bình Định</v>
      </c>
      <c r="C211" t="str">
        <v>https://vinhthanh.binhdinh.gov.vn/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14211</v>
      </c>
      <c r="B212" t="str">
        <f>HYPERLINK("https://www.facebook.com/conganhuyentayson/", "Công an huyện Tây Sơn tỉnh Bình Định")</f>
        <v>Công an huyện Tây Sơn tỉnh Bình Định</v>
      </c>
      <c r="C212" t="str">
        <v>https://www.facebook.com/conganhuyentayson/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14212</v>
      </c>
      <c r="B213" t="str">
        <f>HYPERLINK("https://tayson.binhdinh.gov.vn/", "UBND Ủy ban nhân dân huyện Tây Sơn tỉnh Bình Định")</f>
        <v>UBND Ủy ban nhân dân huyện Tây Sơn tỉnh Bình Định</v>
      </c>
      <c r="C213" t="str">
        <v>https://tayson.binhdinh.gov.vn/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14213</v>
      </c>
      <c r="B214" t="str">
        <v>Công an huyện Phù Cát tỉnh Bình Định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14214</v>
      </c>
      <c r="B215" t="str">
        <f>HYPERLINK("https://phucat.binhdinh.gov.vn/", "UBND Ủy ban nhân dân huyện Phù Cát tỉnh Bình Định")</f>
        <v>UBND Ủy ban nhân dân huyện Phù Cát tỉnh Bình Định</v>
      </c>
      <c r="C215" t="str">
        <v>https://phucat.binhdinh.gov.vn/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14215</v>
      </c>
      <c r="B216" t="str">
        <f>HYPERLINK("https://www.facebook.com/p/C%C3%B4ng-an-huy%E1%BB%87n-Tuy-Ph%C6%B0%E1%BB%9Bc-B%C3%ACnh-%C4%90%E1%BB%8Bnh-100093140506030/?locale=vi_VN", "Công an huyện Tuy Phước tỉnh Bình Định")</f>
        <v>Công an huyện Tuy Phước tỉnh Bình Định</v>
      </c>
      <c r="C216" t="str">
        <v>https://www.facebook.com/p/C%C3%B4ng-an-huy%E1%BB%87n-Tuy-Ph%C6%B0%E1%BB%9Bc-B%C3%ACnh-%C4%90%E1%BB%8Bnh-100093140506030/?locale=vi_VN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14216</v>
      </c>
      <c r="B217" t="str">
        <f>HYPERLINK("https://tuyphuoc.binhdinh.gov.vn/", "UBND Ủy ban nhân dân huyện Tuy Phước tỉnh Bình Định")</f>
        <v>UBND Ủy ban nhân dân huyện Tuy Phước tỉnh Bình Định</v>
      </c>
      <c r="C217" t="str">
        <v>https://tuyphuoc.binhdinh.gov.vn/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14217</v>
      </c>
      <c r="B218" t="str">
        <f>HYPERLINK("https://www.facebook.com/p/C%C3%B4ng-an-huy%E1%BB%87n-V%C3%A2n-Canh-100072157100909/", "Công an huyện Vân Canh tỉnh Bình Định")</f>
        <v>Công an huyện Vân Canh tỉnh Bình Định</v>
      </c>
      <c r="C218" t="str">
        <v>https://www.facebook.com/p/C%C3%B4ng-an-huy%E1%BB%87n-V%C3%A2n-Canh-100072157100909/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14218</v>
      </c>
      <c r="B219" t="str">
        <f>HYPERLINK("https://vancanh.binhdinh.gov.vn/", "UBND Ủy ban nhân dân huyện Vân Canh tỉnh Bình Định")</f>
        <v>UBND Ủy ban nhân dân huyện Vân Canh tỉnh Bình Định</v>
      </c>
      <c r="C219" t="str">
        <v>https://vancanh.binhdinh.gov.vn/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14219</v>
      </c>
      <c r="B220" t="str">
        <f>HYPERLINK("https://www.facebook.com/cshs.tptuyhoaphuyen/", "Công an thành phố Tuy Hoà tỉnh Phú Yên")</f>
        <v>Công an thành phố Tuy Hoà tỉnh Phú Yên</v>
      </c>
      <c r="C220" t="str">
        <v>https://www.facebook.com/cshs.tptuyhoaphuyen/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14220</v>
      </c>
      <c r="B221" t="str">
        <f>HYPERLINK("https://tptuyhoa.phuyen.gov.vn/", "UBND Ủy ban nhân dân thành phố Tuy Hoà tỉnh Phú Yên")</f>
        <v>UBND Ủy ban nhân dân thành phố Tuy Hoà tỉnh Phú Yên</v>
      </c>
      <c r="C221" t="str">
        <v>https://tptuyhoa.phuyen.gov.vn/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14221</v>
      </c>
      <c r="B222" t="str">
        <v>Công an huyện Đồng Xuân tỉnh Phú Yên</v>
      </c>
      <c r="C222" t="str">
        <v>-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14222</v>
      </c>
      <c r="B223" t="str">
        <f>HYPERLINK("https://dongxuan.phuyen.gov.vn/", "UBND Ủy ban nhân dân huyện Đồng Xuân tỉnh Phú Yên")</f>
        <v>UBND Ủy ban nhân dân huyện Đồng Xuân tỉnh Phú Yên</v>
      </c>
      <c r="C223" t="str">
        <v>https://dongxuan.phuyen.gov.vn/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14223</v>
      </c>
      <c r="B224" t="str">
        <f>HYPERLINK("https://www.facebook.com/p/Tu%E1%BB%95i-tr%E1%BA%BB-C%C3%B4ng-an-Tuy-An-100068088114332/", "Công an huyện Tuy An tỉnh Phú Yên")</f>
        <v>Công an huyện Tuy An tỉnh Phú Yên</v>
      </c>
      <c r="C224" t="str">
        <v>https://www.facebook.com/p/Tu%E1%BB%95i-tr%E1%BA%BB-C%C3%B4ng-an-Tuy-An-100068088114332/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14224</v>
      </c>
      <c r="B225" t="str">
        <f>HYPERLINK("https://tuyan.phuyen.gov.vn/", "UBND Ủy ban nhân dân huyện Tuy An tỉnh Phú Yên")</f>
        <v>UBND Ủy ban nhân dân huyện Tuy An tỉnh Phú Yên</v>
      </c>
      <c r="C225" t="str">
        <v>https://tuyan.phuyen.gov.vn/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14225</v>
      </c>
      <c r="B226" t="str">
        <f>HYPERLINK("https://www.facebook.com/p/C%C3%B4ng-an-huy%E1%BB%87n-S%C6%A1n-H%C3%B2a-61554895676370/", "Công an huyện Sơn Hòa tỉnh Phú Yên")</f>
        <v>Công an huyện Sơn Hòa tỉnh Phú Yên</v>
      </c>
      <c r="C226" t="str">
        <v>https://www.facebook.com/p/C%C3%B4ng-an-huy%E1%BB%87n-S%C6%A1n-H%C3%B2a-61554895676370/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14226</v>
      </c>
      <c r="B227" t="str">
        <f>HYPERLINK("https://sonhoa.phuyen.gov.vn/", "UBND Ủy ban nhân dân huyện Sơn Hòa tỉnh Phú Yên")</f>
        <v>UBND Ủy ban nhân dân huyện Sơn Hòa tỉnh Phú Yên</v>
      </c>
      <c r="C227" t="str">
        <v>https://sonhoa.phuyen.gov.vn/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14227</v>
      </c>
      <c r="B228" t="str">
        <f>HYPERLINK("https://www.facebook.com/p/%C4%90o%C3%A0n-Thanh-ni%C3%AAn-C%C3%B4ng-an-huy%E1%BB%87n-S%C3%B4ng-Hinh-100067626282043/", "Công an huyện Sông Hinh tỉnh Phú Yên")</f>
        <v>Công an huyện Sông Hinh tỉnh Phú Yên</v>
      </c>
      <c r="C228" t="str">
        <v>https://www.facebook.com/p/%C4%90o%C3%A0n-Thanh-ni%C3%AAn-C%C3%B4ng-an-huy%E1%BB%87n-S%C3%B4ng-Hinh-100067626282043/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14228</v>
      </c>
      <c r="B229" t="str">
        <f>HYPERLINK("https://songhinh.phuyen.gov.vn/", "UBND Ủy ban nhân dân huyện Sông Hinh tỉnh Phú Yên")</f>
        <v>UBND Ủy ban nhân dân huyện Sông Hinh tỉnh Phú Yên</v>
      </c>
      <c r="C229" t="str">
        <v>https://songhinh.phuyen.gov.vn/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14229</v>
      </c>
      <c r="B230" t="str">
        <v>Công an huyện Tây Hoà tỉnh Phú Yên</v>
      </c>
      <c r="C230" t="str">
        <v>-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14230</v>
      </c>
      <c r="B231" t="str">
        <f>HYPERLINK("http://tayhoa.phuyen.gov.vn/", "UBND Ủy ban nhân dân huyện Tây Hoà tỉnh Phú Yên")</f>
        <v>UBND Ủy ban nhân dân huyện Tây Hoà tỉnh Phú Yên</v>
      </c>
      <c r="C231" t="str">
        <v>http://tayhoa.phuyen.gov.vn/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14231</v>
      </c>
      <c r="B232" t="str">
        <f>HYPERLINK("https://www.facebook.com/dtncahph/", "Công an huyện Phú Hoà tỉnh Phú Yên")</f>
        <v>Công an huyện Phú Hoà tỉnh Phú Yên</v>
      </c>
      <c r="C232" t="str">
        <v>https://www.facebook.com/dtncahph/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14232</v>
      </c>
      <c r="B233" t="str">
        <f>HYPERLINK("https://phuhoa.phuyen.gov.vn/", "UBND Ủy ban nhân dân huyện Phú Hoà tỉnh Phú Yên")</f>
        <v>UBND Ủy ban nhân dân huyện Phú Hoà tỉnh Phú Yên</v>
      </c>
      <c r="C233" t="str">
        <v>https://phuhoa.phuyen.gov.vn/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14233</v>
      </c>
      <c r="B234" t="str">
        <f>HYPERLINK("https://www.facebook.com/p/%C4%90o%C3%A0n-c%C6%A1-s%E1%BB%9F-C%C3%B4ng-an-th%E1%BB%8B-x%C3%A3-%C4%90%C3%B4ng-H%C3%B2a-100070857971642/", "Công an huyện Đông Hòa tỉnh Phú Yên")</f>
        <v>Công an huyện Đông Hòa tỉnh Phú Yên</v>
      </c>
      <c r="C234" t="str">
        <v>https://www.facebook.com/p/%C4%90o%C3%A0n-c%C6%A1-s%E1%BB%9F-C%C3%B4ng-an-th%E1%BB%8B-x%C3%A3-%C4%90%C3%B4ng-H%C3%B2a-100070857971642/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14234</v>
      </c>
      <c r="B235" t="str">
        <f>HYPERLINK("https://donghoa.phuyen.gov.vn/", "UBND Ủy ban nhân dân huyện Đông Hòa tỉnh Phú Yên")</f>
        <v>UBND Ủy ban nhân dân huyện Đông Hòa tỉnh Phú Yên</v>
      </c>
      <c r="C235" t="str">
        <v>https://donghoa.phuyen.gov.vn/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14235</v>
      </c>
      <c r="B236" t="str">
        <f>HYPERLINK("https://www.facebook.com/p/C%C3%B4ng-an-Th%C3%A0nh-Ph%E1%BB%91-Nha-Trang-100069123480296/?locale=vi_VN", "Công an thành phố Nha Trang tỉnh Khánh Hòa")</f>
        <v>Công an thành phố Nha Trang tỉnh Khánh Hòa</v>
      </c>
      <c r="C236" t="str">
        <v>https://www.facebook.com/p/C%C3%B4ng-an-Th%C3%A0nh-Ph%E1%BB%91-Nha-Trang-100069123480296/?locale=vi_VN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14236</v>
      </c>
      <c r="B237" t="str">
        <f>HYPERLINK("https://congbaokhanhhoa.gov.vn/van-ban-phap-luat-khac/VBKHAC_UBND", "UBND Ủy ban nhân dân thành phố Nha Trang tỉnh Khánh Hòa")</f>
        <v>UBND Ủy ban nhân dân thành phố Nha Trang tỉnh Khánh Hòa</v>
      </c>
      <c r="C237" t="str">
        <v>https://congbaokhanhhoa.gov.vn/van-ban-phap-luat-khac/VBKHAC_UBND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14237</v>
      </c>
      <c r="B238" t="str">
        <v>Công an thành phố Cam Ranh tỉnh Khánh Hòa</v>
      </c>
      <c r="C238" t="str">
        <v>-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14238</v>
      </c>
      <c r="B239" t="str">
        <f>HYPERLINK("https://camranh.khanhhoa.gov.vn/", "UBND Ủy ban nhân dân thành phố Cam Ranh tỉnh Khánh Hòa")</f>
        <v>UBND Ủy ban nhân dân thành phố Cam Ranh tỉnh Khánh Hòa</v>
      </c>
      <c r="C239" t="str">
        <v>https://camranh.khanhhoa.gov.vn/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14239</v>
      </c>
      <c r="B240" t="str">
        <f>HYPERLINK("https://www.facebook.com/p/C%C3%B4ng-an-huy%E1%BB%87n-Cam-L%C3%A2m-100084826539495/?locale=vi_VN", "Công an huyện Cam Lâm tỉnh Khánh Hòa")</f>
        <v>Công an huyện Cam Lâm tỉnh Khánh Hòa</v>
      </c>
      <c r="C240" t="str">
        <v>https://www.facebook.com/p/C%C3%B4ng-an-huy%E1%BB%87n-Cam-L%C3%A2m-100084826539495/?locale=vi_VN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14240</v>
      </c>
      <c r="B241" t="str">
        <f>HYPERLINK("https://dichvucong.gov.vn/p/home/dvc-tthc-bonganh-tinhtp.html?id2=415702&amp;name2=%E1%BB%A6y%20ban%20nh%C3%A2n%20d%C3%A2n%20huy%E1%BB%87n%20Cam%20L%C3%A2m%20-%20t%E1%BB%89nh%20Kh%C3%A1nh%20H%C3%B2a&amp;name1=UBND%20t%E1%BB%89nh%20Kh%C3%A1nh%20H%C3%B2a&amp;id1=415139&amp;type_tinh_bo=2&amp;lan=2", "UBND Ủy ban nhân dân huyện Cam Lâm tỉnh Khánh Hòa")</f>
        <v>UBND Ủy ban nhân dân huyện Cam Lâm tỉnh Khánh Hòa</v>
      </c>
      <c r="C241" t="str">
        <v>https://dichvucong.gov.vn/p/home/dvc-tthc-bonganh-tinhtp.html?id2=415702&amp;name2=%E1%BB%A6y%20ban%20nh%C3%A2n%20d%C3%A2n%20huy%E1%BB%87n%20Cam%20L%C3%A2m%20-%20t%E1%BB%89nh%20Kh%C3%A1nh%20H%C3%B2a&amp;name1=UBND%20t%E1%BB%89nh%20Kh%C3%A1nh%20H%C3%B2a&amp;id1=415139&amp;type_tinh_bo=2&amp;lan=2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14241</v>
      </c>
      <c r="B242" t="str">
        <f>HYPERLINK("https://www.facebook.com/conganvanninh/", "Công an huyện Vạn Ninh tỉnh Khánh Hòa")</f>
        <v>Công an huyện Vạn Ninh tỉnh Khánh Hòa</v>
      </c>
      <c r="C242" t="str">
        <v>https://www.facebook.com/conganvanninh/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14242</v>
      </c>
      <c r="B243" t="str">
        <f>HYPERLINK("https://dichvucong.gov.vn/p/home/dvc-tthc-co-quan-chi-tiet.html?id=415974", "UBND Ủy ban nhân dân huyện Vạn Ninh tỉnh Khánh Hòa")</f>
        <v>UBND Ủy ban nhân dân huyện Vạn Ninh tỉnh Khánh Hòa</v>
      </c>
      <c r="C243" t="str">
        <v>https://dichvucong.gov.vn/p/home/dvc-tthc-co-quan-chi-tiet.html?id=415974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14243</v>
      </c>
      <c r="B244" t="str">
        <f>HYPERLINK("https://www.facebook.com/hanhchinhcongKV/", "Công an huyện Khánh Vĩnh tỉnh Khánh Hòa")</f>
        <v>Công an huyện Khánh Vĩnh tỉnh Khánh Hòa</v>
      </c>
      <c r="C244" t="str">
        <v>https://www.facebook.com/hanhchinhcongKV/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14244</v>
      </c>
      <c r="B245" t="str">
        <f>HYPERLINK("https://khanhson.khanhhoa.gov.vn/", "UBND Ủy ban nhân dân huyện Khánh Vĩnh tỉnh Khánh Hòa")</f>
        <v>UBND Ủy ban nhân dân huyện Khánh Vĩnh tỉnh Khánh Hòa</v>
      </c>
      <c r="C245" t="str">
        <v>https://khanhson.khanhhoa.gov.vn/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14245</v>
      </c>
      <c r="B246" t="str">
        <f>HYPERLINK("https://www.facebook.com/p/H%E1%BB%99i-Ph%E1%BB%A5-n%E1%BB%AF-C%C3%B4ng-an-huy%E1%BB%87n-Di%C3%AAn-Kh%C3%A1nh-100059939490129/", "Công an huyện Diên Khánh tỉnh Khánh Hòa")</f>
        <v>Công an huyện Diên Khánh tỉnh Khánh Hòa</v>
      </c>
      <c r="C246" t="str">
        <v>https://www.facebook.com/p/H%E1%BB%99i-Ph%E1%BB%A5-n%E1%BB%AF-C%C3%B4ng-an-huy%E1%BB%87n-Di%C3%AAn-Kh%C3%A1nh-100059939490129/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14246</v>
      </c>
      <c r="B247" t="str">
        <f>HYPERLINK("https://dichvucong.gov.vn/p/home/dvc-tthc-bonganh-tinhtp.html?id2=415769&amp;name2=%E1%BB%A6y%20ban%20nh%C3%A2n%20d%C3%A2n%20huy%E1%BB%87n%20Di%C3%AAn%20Kh%C3%A1nh%20-%20t%E1%BB%89nh%20Kh%C3%A1nh%20H%C3%B2a&amp;name1=UBND%20t%E1%BB%89nh%20Kh%C3%A1nh%20H%C3%B2a&amp;id1=415139&amp;type_tinh_bo=2&amp;lan=2", "UBND Ủy ban nhân dân huyện Diên Khánh tỉnh Khánh Hòa")</f>
        <v>UBND Ủy ban nhân dân huyện Diên Khánh tỉnh Khánh Hòa</v>
      </c>
      <c r="C247" t="str">
        <v>https://dichvucong.gov.vn/p/home/dvc-tthc-bonganh-tinhtp.html?id2=415769&amp;name2=%E1%BB%A6y%20ban%20nh%C3%A2n%20d%C3%A2n%20huy%E1%BB%87n%20Di%C3%AAn%20Kh%C3%A1nh%20-%20t%E1%BB%89nh%20Kh%C3%A1nh%20H%C3%B2a&amp;name1=UBND%20t%E1%BB%89nh%20Kh%C3%A1nh%20H%C3%B2a&amp;id1=415139&amp;type_tinh_bo=2&amp;lan=2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14247</v>
      </c>
      <c r="B248" t="str">
        <f>HYPERLINK("https://www.facebook.com/conganks/", "Công an huyện Khánh Sơn tỉnh Khánh Hòa")</f>
        <v>Công an huyện Khánh Sơn tỉnh Khánh Hòa</v>
      </c>
      <c r="C248" t="str">
        <v>https://www.facebook.com/conganks/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14248</v>
      </c>
      <c r="B249" t="str">
        <f>HYPERLINK("https://khanhson.khanhhoa.gov.vn/", "UBND Ủy ban nhân dân huyện Khánh Sơn tỉnh Khánh Hòa")</f>
        <v>UBND Ủy ban nhân dân huyện Khánh Sơn tỉnh Khánh Hòa</v>
      </c>
      <c r="C249" t="str">
        <v>https://khanhson.khanhhoa.gov.vn/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14249</v>
      </c>
      <c r="B250" t="str">
        <f>HYPERLINK("https://www.facebook.com/p/Tu%E1%BB%95i-tr%E1%BA%BB-C%C3%B4ng-an-huy%E1%BB%87n-Ninh-Ph%C6%B0%E1%BB%9Bc-100068114569027/", "Công an huyện Trường Sa tỉnh Khánh Hòa")</f>
        <v>Công an huyện Trường Sa tỉnh Khánh Hòa</v>
      </c>
      <c r="C250" t="str">
        <v>https://www.facebook.com/p/Tu%E1%BB%95i-tr%E1%BA%BB-C%C3%B4ng-an-huy%E1%BB%87n-Ninh-Ph%C6%B0%E1%BB%9Bc-100068114569027/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14250</v>
      </c>
      <c r="B251" t="str">
        <f>HYPERLINK("https://congbaokhanhhoa.gov.vn/van-ban-quy-pham-phap-luat/VBQPPL_UBND", "UBND Ủy ban nhân dân huyện Trường Sa tỉnh Khánh Hòa")</f>
        <v>UBND Ủy ban nhân dân huyện Trường Sa tỉnh Khánh Hòa</v>
      </c>
      <c r="C251" t="str">
        <v>https://congbaokhanhhoa.gov.vn/van-ban-quy-pham-phap-luat/VBQPPL_UBND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14251</v>
      </c>
      <c r="B252" t="str">
        <f>HYPERLINK("https://www.facebook.com/p/An-ninh-tr%E1%BA%ADt-t%E1%BB%B1-TP-Phan-Rang-Tha%CC%81p-Cha%CC%80m-100069329895582/", "Công an thành phố Phan Rang tỉnh Ninh Thuận")</f>
        <v>Công an thành phố Phan Rang tỉnh Ninh Thuận</v>
      </c>
      <c r="C252" t="str">
        <v>https://www.facebook.com/p/An-ninh-tr%E1%BA%ADt-t%E1%BB%B1-TP-Phan-Rang-Tha%CC%81p-Cha%CC%80m-100069329895582/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14252</v>
      </c>
      <c r="B253" t="str">
        <f>HYPERLINK("https://prtc.ninhthuan.gov.vn/portal/Pages/UBND-TP-Phan-Rang-Thap-Cham.aspx", "UBND Ủy ban nhân dân thành phố Phan Rang tỉnh Ninh Thuận")</f>
        <v>UBND Ủy ban nhân dân thành phố Phan Rang tỉnh Ninh Thuận</v>
      </c>
      <c r="C253" t="str">
        <v>https://prtc.ninhthuan.gov.vn/portal/Pages/UBND-TP-Phan-Rang-Thap-Cham.aspx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14253</v>
      </c>
      <c r="B254" t="str">
        <f>HYPERLINK("https://www.facebook.com/p/Tu%E1%BB%95i-tr%E1%BA%BB-C%C3%B4ng-an-huy%E1%BB%87n-Ninh-Ph%C6%B0%E1%BB%9Bc-100068114569027/", "Công an huyện Bác Ái tỉnh Ninh Thuận")</f>
        <v>Công an huyện Bác Ái tỉnh Ninh Thuận</v>
      </c>
      <c r="C254" t="str">
        <v>https://www.facebook.com/p/Tu%E1%BB%95i-tr%E1%BA%BB-C%C3%B4ng-an-huy%E1%BB%87n-Ninh-Ph%C6%B0%E1%BB%9Bc-100068114569027/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14254</v>
      </c>
      <c r="B255" t="str">
        <f>HYPERLINK("https://bacai.ninhthuan.gov.vn/", "UBND Ủy ban nhân dân huyện Bác Ái tỉnh Ninh Thuận")</f>
        <v>UBND Ủy ban nhân dân huyện Bác Ái tỉnh Ninh Thuận</v>
      </c>
      <c r="C255" t="str">
        <v>https://bacai.ninhthuan.gov.vn/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14255</v>
      </c>
      <c r="B256" t="str">
        <f>HYPERLINK("https://www.facebook.com/NinhSonngaymoi/", "Công an huyện Ninh Sơn tỉnh Ninh Thuận")</f>
        <v>Công an huyện Ninh Sơn tỉnh Ninh Thuận</v>
      </c>
      <c r="C256" t="str">
        <v>https://www.facebook.com/NinhSonngaymoi/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14256</v>
      </c>
      <c r="B257" t="str">
        <f>HYPERLINK("https://ninhson.ninhthuan.gov.vn/", "UBND Ủy ban nhân dân huyện Ninh Sơn tỉnh Ninh Thuận")</f>
        <v>UBND Ủy ban nhân dân huyện Ninh Sơn tỉnh Ninh Thuận</v>
      </c>
      <c r="C257" t="str">
        <v>https://ninhson.ninhthuan.gov.vn/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14257</v>
      </c>
      <c r="B258" t="str">
        <f>HYPERLINK("https://www.facebook.com/conganninhhai/?locale=vi_VN", "Công an huyện Ninh Hải tỉnh Ninh Thuận")</f>
        <v>Công an huyện Ninh Hải tỉnh Ninh Thuận</v>
      </c>
      <c r="C258" t="str">
        <v>https://www.facebook.com/conganninhhai/?locale=vi_VN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14258</v>
      </c>
      <c r="B259" t="str">
        <f>HYPERLINK("https://ninhhai.ninhthuan.gov.vn/", "UBND Ủy ban nhân dân huyện Ninh Hải tỉnh Ninh Thuận")</f>
        <v>UBND Ủy ban nhân dân huyện Ninh Hải tỉnh Ninh Thuận</v>
      </c>
      <c r="C259" t="str">
        <v>https://ninhhai.ninhthuan.gov.vn/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14259</v>
      </c>
      <c r="B260" t="str">
        <f>HYPERLINK("https://www.facebook.com/p/Tu%E1%BB%95i-tr%E1%BA%BB-C%C3%B4ng-an-huy%E1%BB%87n-Ninh-Ph%C6%B0%E1%BB%9Bc-100068114569027/", "Công an huyện Ninh Phước tỉnh Ninh Thuận")</f>
        <v>Công an huyện Ninh Phước tỉnh Ninh Thuận</v>
      </c>
      <c r="C260" t="str">
        <v>https://www.facebook.com/p/Tu%E1%BB%95i-tr%E1%BA%BB-C%C3%B4ng-an-huy%E1%BB%87n-Ninh-Ph%C6%B0%E1%BB%9Bc-100068114569027/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14260</v>
      </c>
      <c r="B261" t="str">
        <f>HYPERLINK("https://ninhphuoc.ninhthuan.gov.vn/", "UBND Ủy ban nhân dân huyện Ninh Phước tỉnh Ninh Thuận")</f>
        <v>UBND Ủy ban nhân dân huyện Ninh Phước tỉnh Ninh Thuận</v>
      </c>
      <c r="C261" t="str">
        <v>https://ninhphuoc.ninhthuan.gov.vn/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14261</v>
      </c>
      <c r="B262" t="str">
        <f>HYPERLINK("https://www.facebook.com/tuoitrecahtb.h1/", "Công an huyện Thuận Bắc tỉnh Ninh Thuận")</f>
        <v>Công an huyện Thuận Bắc tỉnh Ninh Thuận</v>
      </c>
      <c r="C262" t="str">
        <v>https://www.facebook.com/tuoitrecahtb.h1/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14262</v>
      </c>
      <c r="B263" t="str">
        <f>HYPERLINK("https://thuanbac.ninhthuan.gov.vn/", "UBND Ủy ban nhân dân huyện Thuận Bắc tỉnh Ninh Thuận")</f>
        <v>UBND Ủy ban nhân dân huyện Thuận Bắc tỉnh Ninh Thuận</v>
      </c>
      <c r="C263" t="str">
        <v>https://thuanbac.ninhthuan.gov.vn/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14263</v>
      </c>
      <c r="B264" t="str">
        <f>HYPERLINK("https://www.facebook.com/p/%C4%90o%C3%A0n-Thanh-ni%C3%AAn-C%C3%B4ng-an-huy%E1%BB%87n-Thu%E1%BA%ADn-Nam-100064909593396/", "Công an huyện Thuận Nam tỉnh Ninh Thuận")</f>
        <v>Công an huyện Thuận Nam tỉnh Ninh Thuận</v>
      </c>
      <c r="C264" t="str">
        <v>https://www.facebook.com/p/%C4%90o%C3%A0n-Thanh-ni%C3%AAn-C%C3%B4ng-an-huy%E1%BB%87n-Thu%E1%BA%ADn-Nam-100064909593396/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14264</v>
      </c>
      <c r="B265" t="str">
        <f>HYPERLINK("https://thuannam.ninhthuan.gov.vn/", "UBND Ủy ban nhân dân huyện Thuận Nam tỉnh Ninh Thuận")</f>
        <v>UBND Ủy ban nhân dân huyện Thuận Nam tỉnh Ninh Thuận</v>
      </c>
      <c r="C265" t="str">
        <v>https://thuannam.ninhthuan.gov.vn/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14265</v>
      </c>
      <c r="B266" t="str">
        <f>HYPERLINK("https://www.facebook.com/p/TU%E1%BB%94I-TR%E1%BA%BA-PHAN-THI%E1%BA%BET-100023070799355/", "Công an thành phố Phan Thiết tỉnh Bình Thuận")</f>
        <v>Công an thành phố Phan Thiết tỉnh Bình Thuận</v>
      </c>
      <c r="C266" t="str">
        <v>https://www.facebook.com/p/TU%E1%BB%94I-TR%E1%BA%BA-PHAN-THI%E1%BA%BET-100023070799355/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14266</v>
      </c>
      <c r="B267" t="str">
        <f>HYPERLINK("https://phanthiet.binhthuan.gov.vn/", "UBND Ủy ban nhân dân thành phố Phan Thiết tỉnh Bình Thuận")</f>
        <v>UBND Ủy ban nhân dân thành phố Phan Thiết tỉnh Bình Thuận</v>
      </c>
      <c r="C267" t="str">
        <v>https://phanthiet.binhthuan.gov.vn/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14267</v>
      </c>
      <c r="B268" t="str">
        <v>Công an huyện Tuy Phong tỉnh Bình Thuận</v>
      </c>
      <c r="C268" t="str">
        <v>-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14268</v>
      </c>
      <c r="B269" t="str">
        <f>HYPERLINK("https://tuyphong.binhthuan.gov.vn/", "UBND Ủy ban nhân dân huyện Tuy Phong tỉnh Bình Thuận")</f>
        <v>UBND Ủy ban nhân dân huyện Tuy Phong tỉnh Bình Thuận</v>
      </c>
      <c r="C269" t="str">
        <v>https://tuyphong.binhthuan.gov.vn/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14269</v>
      </c>
      <c r="B270" t="str">
        <f>HYPERLINK("https://www.facebook.com/people/Tu%E1%BB%95i-tr%E1%BA%BB-C%C3%B4ng-an-huy%E1%BB%87n-B%E1%BA%AFc-B%C3%ACnh/100057086064549/", "Công an huyện Bắc Bình tỉnh Bình Thuận")</f>
        <v>Công an huyện Bắc Bình tỉnh Bình Thuận</v>
      </c>
      <c r="C270" t="str">
        <v>https://www.facebook.com/people/Tu%E1%BB%95i-tr%E1%BA%BB-C%C3%B4ng-an-huy%E1%BB%87n-B%E1%BA%AFc-B%C3%ACnh/100057086064549/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14270</v>
      </c>
      <c r="B271" t="str">
        <f>HYPERLINK("https://bacbinh.binhthuan.gov.vn/", "UBND Ủy ban nhân dân huyện Bắc Bình tỉnh Bình Thuận")</f>
        <v>UBND Ủy ban nhân dân huyện Bắc Bình tỉnh Bình Thuận</v>
      </c>
      <c r="C271" t="str">
        <v>https://bacbinh.binhthuan.gov.vn/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14271</v>
      </c>
      <c r="B272" t="str">
        <f>HYPERLINK("https://www.facebook.com/tuoitrecahtb.h1/", "Công an huyện Hàm Thuận Bắc tỉnh Bình Thuận")</f>
        <v>Công an huyện Hàm Thuận Bắc tỉnh Bình Thuận</v>
      </c>
      <c r="C272" t="str">
        <v>https://www.facebook.com/tuoitrecahtb.h1/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14272</v>
      </c>
      <c r="B273" t="str">
        <f>HYPERLINK("https://hamthuanbac.binhthuan.gov.vn/", "UBND Ủy ban nhân dân huyện Hàm Thuận Bắc tỉnh Bình Thuận")</f>
        <v>UBND Ủy ban nhân dân huyện Hàm Thuận Bắc tỉnh Bình Thuận</v>
      </c>
      <c r="C273" t="str">
        <v>https://hamthuanbac.binhthuan.gov.vn/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14273</v>
      </c>
      <c r="B274" t="str">
        <f>HYPERLINK("https://www.facebook.com/people/Tu%E1%BB%95i-tr%E1%BA%BB-C%C3%B4ng-an-huy%E1%BB%87n-H%C3%A0m-Thu%E1%BA%ADn-Nam/100067697980994/", "Công an huyện Hàm Thuận Nam tỉnh Bình Thuận")</f>
        <v>Công an huyện Hàm Thuận Nam tỉnh Bình Thuận</v>
      </c>
      <c r="C274" t="str">
        <v>https://www.facebook.com/people/Tu%E1%BB%95i-tr%E1%BA%BB-C%C3%B4ng-an-huy%E1%BB%87n-H%C3%A0m-Thu%E1%BA%ADn-Nam/100067697980994/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14274</v>
      </c>
      <c r="B275" t="str">
        <f>HYPERLINK("https://hamthuannam.binhthuan.gov.vn/", "UBND Ủy ban nhân dân huyện Hàm Thuận Nam tỉnh Bình Thuận")</f>
        <v>UBND Ủy ban nhân dân huyện Hàm Thuận Nam tỉnh Bình Thuận</v>
      </c>
      <c r="C275" t="str">
        <v>https://hamthuannam.binhthuan.gov.vn/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14275</v>
      </c>
      <c r="B276" t="str">
        <v>Công an huyện Tánh Linh tỉnh Bình Thuận</v>
      </c>
      <c r="C276" t="str">
        <v>-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14276</v>
      </c>
      <c r="B277" t="str">
        <f>HYPERLINK("https://tanhlinh.binhthuan.gov.vn/", "UBND Ủy ban nhân dân huyện Tánh Linh tỉnh Bình Thuận")</f>
        <v>UBND Ủy ban nhân dân huyện Tánh Linh tỉnh Bình Thuận</v>
      </c>
      <c r="C277" t="str">
        <v>https://tanhlinh.binhthuan.gov.vn/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14277</v>
      </c>
      <c r="B278" t="str">
        <v>Công an huyện Đức Linh tỉnh Bình Thuận</v>
      </c>
      <c r="C278" t="str">
        <v>-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14278</v>
      </c>
      <c r="B279" t="str">
        <f>HYPERLINK("https://duclinh.binhthuan.gov.vn/", "UBND Ủy ban nhân dân huyện Đức Linh tỉnh Bình Thuận")</f>
        <v>UBND Ủy ban nhân dân huyện Đức Linh tỉnh Bình Thuận</v>
      </c>
      <c r="C279" t="str">
        <v>https://duclinh.binhthuan.gov.vn/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14279</v>
      </c>
      <c r="B280" t="str">
        <f>HYPERLINK("https://www.facebook.com/p/Tu%E1%BB%95i-tr%E1%BA%BB-C%C3%B4ng-an-H%C3%A0m-T%C3%A2n-100063704490691/", "Công an huyện Hàm Tân tỉnh Bình Thuận")</f>
        <v>Công an huyện Hàm Tân tỉnh Bình Thuận</v>
      </c>
      <c r="C280" t="str">
        <v>https://www.facebook.com/p/Tu%E1%BB%95i-tr%E1%BA%BB-C%C3%B4ng-an-H%C3%A0m-T%C3%A2n-100063704490691/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14280</v>
      </c>
      <c r="B281" t="str">
        <f>HYPERLINK("https://hamtan.binhthuan.gov.vn/", "UBND Ủy ban nhân dân huyện Hàm Tân tỉnh Bình Thuận")</f>
        <v>UBND Ủy ban nhân dân huyện Hàm Tân tỉnh Bình Thuận</v>
      </c>
      <c r="C281" t="str">
        <v>https://hamtan.binhthuan.gov.vn/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14281</v>
      </c>
      <c r="B282" t="str">
        <f>HYPERLINK("https://www.facebook.com/p/C%C3%B4ng-an-x%C3%A3-Long-H%E1%BA%A3i-huy%E1%BB%87n-Ph%C3%BA-Qu%C3%BD-100063335102863/", "Công an huyện Phú Quí tỉnh Bình Thuận")</f>
        <v>Công an huyện Phú Quí tỉnh Bình Thuận</v>
      </c>
      <c r="C282" t="str">
        <v>https://www.facebook.com/p/C%C3%B4ng-an-x%C3%A3-Long-H%E1%BA%A3i-huy%E1%BB%87n-Ph%C3%BA-Qu%C3%BD-100063335102863/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14282</v>
      </c>
      <c r="B283" t="str">
        <f>HYPERLINK("https://phuquy.binhthuan.gov.vn/", "UBND Ủy ban nhân dân huyện Phú Quí tỉnh Bình Thuận")</f>
        <v>UBND Ủy ban nhân dân huyện Phú Quí tỉnh Bình Thuận</v>
      </c>
      <c r="C283" t="str">
        <v>https://phuquy.binhthuan.gov.vn/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14283</v>
      </c>
      <c r="B284" t="str">
        <f>HYPERLINK("https://www.facebook.com/tuoitrecongankontum/", "Công an thành phố Kon Tum tỉnh Kon Tum")</f>
        <v>Công an thành phố Kon Tum tỉnh Kon Tum</v>
      </c>
      <c r="C284" t="str">
        <v>https://www.facebook.com/tuoitrecongankontum/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14284</v>
      </c>
      <c r="B285" t="str">
        <f>HYPERLINK("https://kontumcity.kontum.gov.vn/", "UBND Ủy ban nhân dân thành phố Kon Tum tỉnh Kon Tum")</f>
        <v>UBND Ủy ban nhân dân thành phố Kon Tum tỉnh Kon Tum</v>
      </c>
      <c r="C285" t="str">
        <v>https://kontumcity.kontum.gov.vn/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14285</v>
      </c>
      <c r="B286" t="str">
        <v>Công an huyện Đắk Glei tỉnh Kon Tum</v>
      </c>
      <c r="C286" t="str">
        <v>-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14286</v>
      </c>
      <c r="B287" t="str">
        <f>HYPERLINK("https://huyendakglei.kontum.gov.vn/", "UBND Ủy ban nhân dân huyện Đắk Glei tỉnh Kon Tum")</f>
        <v>UBND Ủy ban nhân dân huyện Đắk Glei tỉnh Kon Tum</v>
      </c>
      <c r="C287" t="str">
        <v>https://huyendakglei.kontum.gov.vn/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14287</v>
      </c>
      <c r="B288" t="str">
        <f>HYPERLINK("https://www.facebook.com/Conganhuyenngochoi/", "Công an huyện Ngọc Hồi tỉnh Kon Tum")</f>
        <v>Công an huyện Ngọc Hồi tỉnh Kon Tum</v>
      </c>
      <c r="C288" t="str">
        <v>https://www.facebook.com/Conganhuyenngochoi/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14288</v>
      </c>
      <c r="B289" t="str">
        <f>HYPERLINK("https://ngochoi.kontum.gov.vn/", "UBND Ủy ban nhân dân huyện Ngọc Hồi tỉnh Kon Tum")</f>
        <v>UBND Ủy ban nhân dân huyện Ngọc Hồi tỉnh Kon Tum</v>
      </c>
      <c r="C289" t="str">
        <v>https://ngochoi.kontum.gov.vn/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14289</v>
      </c>
      <c r="B290" t="str">
        <f>HYPERLINK("https://www.facebook.com/tuoitredakto/", "Công an huyện Đắk Tô tỉnh Kon Tum")</f>
        <v>Công an huyện Đắk Tô tỉnh Kon Tum</v>
      </c>
      <c r="C290" t="str">
        <v>https://www.facebook.com/tuoitredakto/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14290</v>
      </c>
      <c r="B291" t="str">
        <f>HYPERLINK("https://huyendakto.kontum.gov.vn/", "UBND Ủy ban nhân dân huyện Đắk Tô tỉnh Kon Tum")</f>
        <v>UBND Ủy ban nhân dân huyện Đắk Tô tỉnh Kon Tum</v>
      </c>
      <c r="C291" t="str">
        <v>https://huyendakto.kontum.gov.vn/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14291</v>
      </c>
      <c r="B292" t="str">
        <f>HYPERLINK("https://www.facebook.com/conganhuyenkonplong/", "Công an huyện Kon Plông tỉnh Kon Tum")</f>
        <v>Công an huyện Kon Plông tỉnh Kon Tum</v>
      </c>
      <c r="C292" t="str">
        <v>https://www.facebook.com/conganhuyenkonplong/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14292</v>
      </c>
      <c r="B293" t="str">
        <f>HYPERLINK("http://www.konplong.kontum.gov.vn/", "UBND Ủy ban nhân dân huyện Kon Plông tỉnh Kon Tum")</f>
        <v>UBND Ủy ban nhân dân huyện Kon Plông tỉnh Kon Tum</v>
      </c>
      <c r="C293" t="str">
        <v>http://www.konplong.kontum.gov.vn/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14293</v>
      </c>
      <c r="B294" t="str">
        <v>Công an huyện Kon Rẫy tỉnh Kon Tum</v>
      </c>
      <c r="C294" t="str">
        <v>-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14294</v>
      </c>
      <c r="B295" t="str">
        <f>HYPERLINK("https://konray.kontum.gov.vn/", "UBND Ủy ban nhân dân huyện Kon Rẫy tỉnh Kon Tum")</f>
        <v>UBND Ủy ban nhân dân huyện Kon Rẫy tỉnh Kon Tum</v>
      </c>
      <c r="C295" t="str">
        <v>https://konray.kontum.gov.vn/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14295</v>
      </c>
      <c r="B296" t="str">
        <f>HYPERLINK("https://www.facebook.com/p/TH%C3%94NG-TIN-%C4%90%C4%82K-H%C3%80-100068478480607/", "Công an huyện Đắk Hà tỉnh Kon Tum")</f>
        <v>Công an huyện Đắk Hà tỉnh Kon Tum</v>
      </c>
      <c r="C296" t="str">
        <v>https://www.facebook.com/p/TH%C3%94NG-TIN-%C4%90%C4%82K-H%C3%80-100068478480607/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14296</v>
      </c>
      <c r="B297" t="str">
        <f>HYPERLINK("https://huyendakha.kontum.gov.vn/", "UBND Ủy ban nhân dân huyện Đắk Hà tỉnh Kon Tum")</f>
        <v>UBND Ủy ban nhân dân huyện Đắk Hà tỉnh Kon Tum</v>
      </c>
      <c r="C297" t="str">
        <v>https://huyendakha.kontum.gov.vn/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14297</v>
      </c>
      <c r="B298" t="str">
        <v>Công an huyện Sa Thầy tỉnh Kon Tum</v>
      </c>
      <c r="C298" t="str">
        <v>-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14298</v>
      </c>
      <c r="B299" t="str">
        <f>HYPERLINK("https://huyensathay.kontum.gov.vn/", "UBND Ủy ban nhân dân huyện Sa Thầy tỉnh Kon Tum")</f>
        <v>UBND Ủy ban nhân dân huyện Sa Thầy tỉnh Kon Tum</v>
      </c>
      <c r="C299" t="str">
        <v>https://huyensathay.kontum.gov.vn/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14299</v>
      </c>
      <c r="B300" t="str">
        <v>Công an huyện Tu Mơ Rông tỉnh Kon Tum</v>
      </c>
      <c r="C300" t="str">
        <v>-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14300</v>
      </c>
      <c r="B301" t="str">
        <f>HYPERLINK("http://huyentumorong.kontum.gov.vn/", "UBND Ủy ban nhân dân huyện Tu Mơ Rông tỉnh Kon Tum")</f>
        <v>UBND Ủy ban nhân dân huyện Tu Mơ Rông tỉnh Kon Tum</v>
      </c>
      <c r="C301" t="str">
        <v>http://huyentumorong.kontum.gov.vn/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14301</v>
      </c>
      <c r="B302" t="str">
        <v>Công an huyện Ia H' Drai tỉnh Kon Tum</v>
      </c>
      <c r="C302" t="str">
        <v>-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14302</v>
      </c>
      <c r="B303" t="str">
        <f>HYPERLINK("https://www.iahdrai.kontum.gov.vn/", "UBND Ủy ban nhân dân huyện Ia H' Drai tỉnh Kon Tum")</f>
        <v>UBND Ủy ban nhân dân huyện Ia H' Drai tỉnh Kon Tum</v>
      </c>
      <c r="C303" t="str">
        <v>https://www.iahdrai.kontum.gov.vn/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14303</v>
      </c>
      <c r="B304" t="str">
        <f>HYPERLINK("https://www.facebook.com/catppleiku/", "Công an thành phố Pleiku tỉnh Gia Lai")</f>
        <v>Công an thành phố Pleiku tỉnh Gia Lai</v>
      </c>
      <c r="C304" t="str">
        <v>https://www.facebook.com/catppleiku/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14304</v>
      </c>
      <c r="B305" t="str">
        <f>HYPERLINK("https://gialai.gov.vn/", "UBND Ủy ban nhân dân thành phố Pleiku tỉnh Gia Lai")</f>
        <v>UBND Ủy ban nhân dân thành phố Pleiku tỉnh Gia Lai</v>
      </c>
      <c r="C305" t="str">
        <v>https://gialai.gov.vn/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14305</v>
      </c>
      <c r="B306" t="str">
        <f>HYPERLINK("https://www.facebook.com/CongAnKbang/", "Công an huyện KBang tỉnh Gia Lai")</f>
        <v>Công an huyện KBang tỉnh Gia Lai</v>
      </c>
      <c r="C306" t="str">
        <v>https://www.facebook.com/CongAnKbang/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14306</v>
      </c>
      <c r="B307" t="str">
        <f>HYPERLINK("https://kbang.gialai.gov.vn/SpecialPages/kkk/Tai-lieu-ky-hop-H%C4%90ND-huyen.aspx", "UBND Ủy ban nhân dân huyện KBang tỉnh Gia Lai")</f>
        <v>UBND Ủy ban nhân dân huyện KBang tỉnh Gia Lai</v>
      </c>
      <c r="C307" t="str">
        <v>https://kbang.gialai.gov.vn/SpecialPages/kkk/Tai-lieu-ky-hop-H%C4%90ND-huyen.aspx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14307</v>
      </c>
      <c r="B308" t="str">
        <f>HYPERLINK("https://www.facebook.com/ConganhuyenDakDoa/", "Công an huyện Đăk Đoa tỉnh Gia Lai")</f>
        <v>Công an huyện Đăk Đoa tỉnh Gia Lai</v>
      </c>
      <c r="C308" t="str">
        <v>https://www.facebook.com/ConganhuyenDakDoa/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14308</v>
      </c>
      <c r="B309" t="str">
        <f>HYPERLINK("https://dakdoa.gialai.gov.vn/", "UBND Ủy ban nhân dân huyện Đăk Đoa tỉnh Gia Lai")</f>
        <v>UBND Ủy ban nhân dân huyện Đăk Đoa tỉnh Gia Lai</v>
      </c>
      <c r="C309" t="str">
        <v>https://dakdoa.gialai.gov.vn/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14309</v>
      </c>
      <c r="B310" t="str">
        <f>HYPERLINK("https://www.facebook.com/ConganhuyenChuPah/?locale=vi_VN", "Công an huyện Chư Păh tỉnh Gia Lai")</f>
        <v>Công an huyện Chư Păh tỉnh Gia Lai</v>
      </c>
      <c r="C310" t="str">
        <v>https://www.facebook.com/ConganhuyenChuPah/?locale=vi_VN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14310</v>
      </c>
      <c r="B311" t="str">
        <f>HYPERLINK("https://chupah.gialai.gov.vn/", "UBND Ủy ban nhân dân huyện Chư Păh tỉnh Gia Lai")</f>
        <v>UBND Ủy ban nhân dân huyện Chư Păh tỉnh Gia Lai</v>
      </c>
      <c r="C311" t="str">
        <v>https://chupah.gialai.gov.vn/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14311</v>
      </c>
      <c r="B312" t="str">
        <f>HYPERLINK("https://www.facebook.com/CongAnIaGrai/", "Công an huyện Ia Grai tỉnh Gia Lai")</f>
        <v>Công an huyện Ia Grai tỉnh Gia Lai</v>
      </c>
      <c r="C312" t="str">
        <v>https://www.facebook.com/CongAnIaGrai/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14312</v>
      </c>
      <c r="B313" t="str">
        <f>HYPERLINK("https://iagrai.gialai.gov.vn/", "UBND Ủy ban nhân dân huyện Ia Grai tỉnh Gia Lai")</f>
        <v>UBND Ủy ban nhân dân huyện Ia Grai tỉnh Gia Lai</v>
      </c>
      <c r="C313" t="str">
        <v>https://iagrai.gialai.gov.vn/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14313</v>
      </c>
      <c r="B314" t="str">
        <f>HYPERLINK("https://www.facebook.com/p/C%C3%B4ng-an-huy%E1%BB%87n-Mang-Yang-100063598057242/", "Công an huyện Mang Yang tỉnh Gia Lai")</f>
        <v>Công an huyện Mang Yang tỉnh Gia Lai</v>
      </c>
      <c r="C314" t="str">
        <v>https://www.facebook.com/p/C%C3%B4ng-an-huy%E1%BB%87n-Mang-Yang-100063598057242/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14314</v>
      </c>
      <c r="B315" t="str">
        <f>HYPERLINK("https://mangyang.gialai.gov.vn/", "UBND Ủy ban nhân dân huyện Mang Yang tỉnh Gia Lai")</f>
        <v>UBND Ủy ban nhân dân huyện Mang Yang tỉnh Gia Lai</v>
      </c>
      <c r="C315" t="str">
        <v>https://mangyang.gialai.gov.vn/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14315</v>
      </c>
      <c r="B316" t="str">
        <f>HYPERLINK("https://www.facebook.com/ConganKongChro/", "Công an huyện Kông Chro tỉnh Gia Lai")</f>
        <v>Công an huyện Kông Chro tỉnh Gia Lai</v>
      </c>
      <c r="C316" t="str">
        <v>https://www.facebook.com/ConganKongChro/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14316</v>
      </c>
      <c r="B317" t="str">
        <f>HYPERLINK("https://kongchro.gialai.gov.vn/", "UBND Ủy ban nhân dân huyện Kông Chro tỉnh Gia Lai")</f>
        <v>UBND Ủy ban nhân dân huyện Kông Chro tỉnh Gia Lai</v>
      </c>
      <c r="C317" t="str">
        <v>https://kongchro.gialai.gov.vn/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14317</v>
      </c>
      <c r="B318" t="str">
        <f>HYPERLINK("https://www.facebook.com/p/C%C3%B4ng-an-huy%E1%BB%87n-%C4%90%E1%BB%A9c-C%C6%A1-100057245957638/", "Công an huyện Đức Cơ tỉnh Gia Lai")</f>
        <v>Công an huyện Đức Cơ tỉnh Gia Lai</v>
      </c>
      <c r="C318" t="str">
        <v>https://www.facebook.com/p/C%C3%B4ng-an-huy%E1%BB%87n-%C4%90%E1%BB%A9c-C%C6%A1-100057245957638/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14318</v>
      </c>
      <c r="B319" t="str">
        <f>HYPERLINK("https://ducco.gialai.gov.vn/Home.aspx", "UBND Ủy ban nhân dân huyện Đức Cơ tỉnh Gia Lai")</f>
        <v>UBND Ủy ban nhân dân huyện Đức Cơ tỉnh Gia Lai</v>
      </c>
      <c r="C319" t="str">
        <v>https://ducco.gialai.gov.vn/Home.aspx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14319</v>
      </c>
      <c r="B320" t="str">
        <f>HYPERLINK("https://www.facebook.com/p/C%C3%B4ng-an-huy%E1%BB%87n-Ch%C6%B0-Pr%C3%B4ng-100063615364566/", "Công an huyện Chư Prông tỉnh Gia Lai")</f>
        <v>Công an huyện Chư Prông tỉnh Gia Lai</v>
      </c>
      <c r="C320" t="str">
        <v>https://www.facebook.com/p/C%C3%B4ng-an-huy%E1%BB%87n-Ch%C6%B0-Pr%C3%B4ng-100063615364566/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14320</v>
      </c>
      <c r="B321" t="str">
        <f>HYPERLINK("https://chuprong.gialai.gov.vn/Home.aspx", "UBND Ủy ban nhân dân huyện Chư Prông tỉnh Gia Lai")</f>
        <v>UBND Ủy ban nhân dân huyện Chư Prông tỉnh Gia Lai</v>
      </c>
      <c r="C321" t="str">
        <v>https://chuprong.gialai.gov.vn/Home.aspx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14321</v>
      </c>
      <c r="B322" t="str">
        <f>HYPERLINK("https://www.facebook.com/conganhuyenchuse/?locale=vi_VN", "Công an huyện Chư Sê tỉnh Gia Lai")</f>
        <v>Công an huyện Chư Sê tỉnh Gia Lai</v>
      </c>
      <c r="C322" t="str">
        <v>https://www.facebook.com/conganhuyenchuse/?locale=vi_VN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14322</v>
      </c>
      <c r="B323" t="str">
        <f>HYPERLINK("https://chuse.gialai.gov.vn/Home.aspx", "UBND Ủy ban nhân dân huyện Chư Sê tỉnh Gia Lai")</f>
        <v>UBND Ủy ban nhân dân huyện Chư Sê tỉnh Gia Lai</v>
      </c>
      <c r="C323" t="str">
        <v>https://chuse.gialai.gov.vn/Home.aspx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14323</v>
      </c>
      <c r="B324" t="str">
        <f>HYPERLINK("https://www.facebook.com/conganhuyendakpo/", "Công an huyện Đăk Pơ tỉnh Gia Lai")</f>
        <v>Công an huyện Đăk Pơ tỉnh Gia Lai</v>
      </c>
      <c r="C324" t="str">
        <v>https://www.facebook.com/conganhuyendakpo/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14324</v>
      </c>
      <c r="B325" t="str">
        <f>HYPERLINK("https://dakpo.gialai.gov.vn/Gioi-thieu/Co-cau-to-chuc/co-cau-ubnd.aspx", "UBND Ủy ban nhân dân huyện Đăk Pơ tỉnh Gia Lai")</f>
        <v>UBND Ủy ban nhân dân huyện Đăk Pơ tỉnh Gia Lai</v>
      </c>
      <c r="C325" t="str">
        <v>https://dakpo.gialai.gov.vn/Gioi-thieu/Co-cau-to-chuc/co-cau-ubnd.aspx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14325</v>
      </c>
      <c r="B326" t="str">
        <v>Công an huyện Ia Pa tỉnh Gia Lai</v>
      </c>
      <c r="C326" t="str">
        <v>-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14326</v>
      </c>
      <c r="B327" t="str">
        <f>HYPERLINK("https://iapa.gialai.gov.vn/Home.aspx", "UBND Ủy ban nhân dân huyện Ia Pa tỉnh Gia Lai")</f>
        <v>UBND Ủy ban nhân dân huyện Ia Pa tỉnh Gia Lai</v>
      </c>
      <c r="C327" t="str">
        <v>https://iapa.gialai.gov.vn/Home.aspx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14327</v>
      </c>
      <c r="B328" t="str">
        <f>HYPERLINK("https://www.facebook.com/ConganhuyenKrongPa/?locale=vi_VN", "Công an huyện Krông Pa tỉnh Gia Lai")</f>
        <v>Công an huyện Krông Pa tỉnh Gia Lai</v>
      </c>
      <c r="C328" t="str">
        <v>https://www.facebook.com/ConganhuyenKrongPa/?locale=vi_VN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14328</v>
      </c>
      <c r="B329" t="str">
        <f>HYPERLINK("https://krongpa.gialai.gov.vn/Home.aspx", "UBND Ủy ban nhân dân huyện Krông Pa tỉnh Gia Lai")</f>
        <v>UBND Ủy ban nhân dân huyện Krông Pa tỉnh Gia Lai</v>
      </c>
      <c r="C329" t="str">
        <v>https://krongpa.gialai.gov.vn/Home.aspx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14329</v>
      </c>
      <c r="B330" t="str">
        <f>HYPERLINK("https://www.facebook.com/ConganPhuthien/?locale=vi_VN", "Công an huyện Phú Thiện tỉnh Gia Lai")</f>
        <v>Công an huyện Phú Thiện tỉnh Gia Lai</v>
      </c>
      <c r="C330" t="str">
        <v>https://www.facebook.com/ConganPhuthien/?locale=vi_VN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14330</v>
      </c>
      <c r="B331" t="str">
        <f>HYPERLINK("https://phuthien.gialai.gov.vn/", "UBND Ủy ban nhân dân huyện Phú Thiện tỉnh Gia Lai")</f>
        <v>UBND Ủy ban nhân dân huyện Phú Thiện tỉnh Gia Lai</v>
      </c>
      <c r="C331" t="str">
        <v>https://phuthien.gialai.gov.vn/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14331</v>
      </c>
      <c r="B332" t="str">
        <f>HYPERLINK("https://www.facebook.com/p/C%C3%B4ng-an-huy%E1%BB%87n-Ch%C6%B0-P%C6%B0h-100066470445234/", "Công an huyện Chư Pưh tỉnh Gia Lai")</f>
        <v>Công an huyện Chư Pưh tỉnh Gia Lai</v>
      </c>
      <c r="C332" t="str">
        <v>https://www.facebook.com/p/C%C3%B4ng-an-huy%E1%BB%87n-Ch%C6%B0-P%C6%B0h-100066470445234/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14332</v>
      </c>
      <c r="B333" t="str">
        <f>HYPERLINK("https://chupuh.gialai.gov.vn/chuyen-muc/Thong-bao.aspx", "UBND Ủy ban nhân dân huyện Chư Pưh tỉnh Gia Lai")</f>
        <v>UBND Ủy ban nhân dân huyện Chư Pưh tỉnh Gia Lai</v>
      </c>
      <c r="C333" t="str">
        <v>https://chupuh.gialai.gov.vn/chuyen-muc/Thong-bao.aspx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14333</v>
      </c>
      <c r="B334" t="str">
        <v>Công an thành phố Buôn Ma Thuột tỉnh Đắk Lắk</v>
      </c>
      <c r="C334" t="str">
        <v>-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14334</v>
      </c>
      <c r="B335" t="str">
        <f>HYPERLINK("https://buonmathuot.daklak.gov.vn/", "UBND Ủy ban nhân dân thành phố Buôn Ma Thuột tỉnh Đắk Lắk")</f>
        <v>UBND Ủy ban nhân dân thành phố Buôn Ma Thuột tỉnh Đắk Lắk</v>
      </c>
      <c r="C335" t="str">
        <v>https://buonmathuot.daklak.gov.vn/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14335</v>
      </c>
      <c r="B336" t="str">
        <v>Công an huyện Ea H'leo tỉnh Đắk Lắk</v>
      </c>
      <c r="C336" t="str">
        <v>-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14336</v>
      </c>
      <c r="B337" t="str">
        <f>HYPERLINK("https://eahleo.daklak.gov.vn/", "UBND Ủy ban nhân dân huyện Ea H'leo tỉnh Đắk Lắk")</f>
        <v>UBND Ủy ban nhân dân huyện Ea H'leo tỉnh Đắk Lắk</v>
      </c>
      <c r="C337" t="str">
        <v>https://eahleo.daklak.gov.vn/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14337</v>
      </c>
      <c r="B338" t="str">
        <v>Công an huyện Ea Súp tỉnh Đắk Lắk</v>
      </c>
      <c r="C338" t="str">
        <v>-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14338</v>
      </c>
      <c r="B339" t="str">
        <f>HYPERLINK("https://easup.daklak.gov.vn/", "UBND Ủy ban nhân dân huyện Ea Súp tỉnh Đắk Lắk")</f>
        <v>UBND Ủy ban nhân dân huyện Ea Súp tỉnh Đắk Lắk</v>
      </c>
      <c r="C339" t="str">
        <v>https://easup.daklak.gov.vn/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14339</v>
      </c>
      <c r="B340" t="str">
        <v>Công an huyện Buôn Đôn tỉnh Đắk Lắk</v>
      </c>
      <c r="C340" t="str">
        <v>-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14340</v>
      </c>
      <c r="B341" t="str">
        <f>HYPERLINK("http://buondon.daklak.gov.vn/", "UBND Ủy ban nhân dân huyện Buôn Đôn tỉnh Đắk Lắk")</f>
        <v>UBND Ủy ban nhân dân huyện Buôn Đôn tỉnh Đắk Lắk</v>
      </c>
      <c r="C341" t="str">
        <v>http://buondon.daklak.gov.vn/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14341</v>
      </c>
      <c r="B342" t="str">
        <f>HYPERLINK("https://www.facebook.com/@cahcumgar/?locale=vi_VN", "Công an huyện Cư M'gar tỉnh Đắk Lắk")</f>
        <v>Công an huyện Cư M'gar tỉnh Đắk Lắk</v>
      </c>
      <c r="C342" t="str">
        <v>https://www.facebook.com/@cahcumgar/?locale=vi_VN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14342</v>
      </c>
      <c r="B343" t="str">
        <f>HYPERLINK("https://cumgar.daklak.gov.vn/", "UBND Ủy ban nhân dân huyện Cư M'gar tỉnh Đắk Lắk")</f>
        <v>UBND Ủy ban nhân dân huyện Cư M'gar tỉnh Đắk Lắk</v>
      </c>
      <c r="C343" t="str">
        <v>https://cumgar.daklak.gov.vn/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14343</v>
      </c>
      <c r="B344" t="str">
        <v>Công an huyện Krông Búk tỉnh Đắk Lắk</v>
      </c>
      <c r="C344" t="str">
        <v>-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14344</v>
      </c>
      <c r="B345" t="str">
        <f>HYPERLINK("https://sotuphap.daklak.gov.vn/co-so-du-lieu-van-ban-phap-luat-cap-huyen.html", "UBND Ủy ban nhân dân huyện Krông Búk tỉnh Đắk Lắk")</f>
        <v>UBND Ủy ban nhân dân huyện Krông Búk tỉnh Đắk Lắk</v>
      </c>
      <c r="C345" t="str">
        <v>https://sotuphap.daklak.gov.vn/co-so-du-lieu-van-ban-phap-luat-cap-huyen.html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14345</v>
      </c>
      <c r="B346" t="str">
        <f>HYPERLINK("https://www.facebook.com/cattkrongnang/?locale=vi_VN", "Công an huyện Krông Năng tỉnh Đắk Lắk")</f>
        <v>Công an huyện Krông Năng tỉnh Đắk Lắk</v>
      </c>
      <c r="C346" t="str">
        <v>https://www.facebook.com/cattkrongnang/?locale=vi_VN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14346</v>
      </c>
      <c r="B347" t="str">
        <f>HYPERLINK("https://daklak.gov.vn/krongnang", "UBND Ủy ban nhân dân huyện Krông Năng tỉnh Đắk Lắk")</f>
        <v>UBND Ủy ban nhân dân huyện Krông Năng tỉnh Đắk Lắk</v>
      </c>
      <c r="C347" t="str">
        <v>https://daklak.gov.vn/krongnang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14347</v>
      </c>
      <c r="B348" t="str">
        <f>HYPERLINK("https://www.facebook.com/p/%C4%90o%C3%A0n-Thanh-ni%C3%AAn-C%C3%B4ng-an-huy%E1%BB%87n-Ea-Kar-100064668496881/", "Công an huyện Ea Kar tỉnh Đắk Lắk")</f>
        <v>Công an huyện Ea Kar tỉnh Đắk Lắk</v>
      </c>
      <c r="C348" t="str">
        <v>https://www.facebook.com/p/%C4%90o%C3%A0n-Thanh-ni%C3%AAn-C%C3%B4ng-an-huy%E1%BB%87n-Ea-Kar-100064668496881/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14348</v>
      </c>
      <c r="B349" t="str">
        <f>HYPERLINK("https://eakar.daklak.gov.vn/", "UBND Ủy ban nhân dân huyện Ea Kar tỉnh Đắk Lắk")</f>
        <v>UBND Ủy ban nhân dân huyện Ea Kar tỉnh Đắk Lắk</v>
      </c>
      <c r="C349" t="str">
        <v>https://eakar.daklak.gov.vn/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14349</v>
      </c>
      <c r="B350" t="str">
        <f>HYPERLINK("https://www.facebook.com/TinTucHuyenMDrak/", "Công an huyện M'Đrắk tỉnh Đắk Lắk")</f>
        <v>Công an huyện M'Đrắk tỉnh Đắk Lắk</v>
      </c>
      <c r="C350" t="str">
        <v>https://www.facebook.com/TinTucHuyenMDrak/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14350</v>
      </c>
      <c r="B351" t="str">
        <f>HYPERLINK("https://mdrak.daklak.gov.vn/", "UBND Ủy ban nhân dân huyện M'Đrắk tỉnh Đắk Lắk")</f>
        <v>UBND Ủy ban nhân dân huyện M'Đrắk tỉnh Đắk Lắk</v>
      </c>
      <c r="C351" t="str">
        <v>https://mdrak.daklak.gov.vn/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14351</v>
      </c>
      <c r="B352" t="str">
        <v>Công an huyện Krông Bông tỉnh Đắk Lắk</v>
      </c>
      <c r="C352" t="str">
        <v>-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14352</v>
      </c>
      <c r="B353" t="str">
        <f>HYPERLINK("http://krongbong.daklak.gov.vn/", "UBND Ủy ban nhân dân huyện Krông Bông tỉnh Đắk Lắk")</f>
        <v>UBND Ủy ban nhân dân huyện Krông Bông tỉnh Đắk Lắk</v>
      </c>
      <c r="C353" t="str">
        <v>http://krongbong.daklak.gov.vn/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14353</v>
      </c>
      <c r="B354" t="str">
        <f>HYPERLINK("https://www.facebook.com/p/Phong-tr%C3%A0o-to%C3%A0n-d%C3%A2n-b%E1%BA%A3o-v%E1%BB%87-an-ninh-T%E1%BB%95-qu%E1%BB%91c-Kr%C3%B4ng-P%E1%BA%AFc-100064873026660/", "Công an huyện Krông Pắc tỉnh Đắk Lắk")</f>
        <v>Công an huyện Krông Pắc tỉnh Đắk Lắk</v>
      </c>
      <c r="C354" t="str">
        <v>https://www.facebook.com/p/Phong-tr%C3%A0o-to%C3%A0n-d%C3%A2n-b%E1%BA%A3o-v%E1%BB%87-an-ninh-T%E1%BB%95-qu%E1%BB%91c-Kr%C3%B4ng-P%E1%BA%AFc-100064873026660/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14354</v>
      </c>
      <c r="B355" t="str">
        <f>HYPERLINK("https://krongpac.daklak.gov.vn/", "UBND Ủy ban nhân dân huyện Krông Pắc tỉnh Đắk Lắk")</f>
        <v>UBND Ủy ban nhân dân huyện Krông Pắc tỉnh Đắk Lắk</v>
      </c>
      <c r="C355" t="str">
        <v>https://krongpac.daklak.gov.vn/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14355</v>
      </c>
      <c r="B356" t="str">
        <v>Công an huyện Krông A Na tỉnh Đắk Lắk</v>
      </c>
      <c r="C356" t="str">
        <v>-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14356</v>
      </c>
      <c r="B357" t="str">
        <f>HYPERLINK("https://krongana.daklak.gov.vn/", "UBND Ủy ban nhân dân huyện Krông A Na tỉnh Đắk Lắk")</f>
        <v>UBND Ủy ban nhân dân huyện Krông A Na tỉnh Đắk Lắk</v>
      </c>
      <c r="C357" t="str">
        <v>https://krongana.daklak.gov.vn/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14357</v>
      </c>
      <c r="B358" t="str">
        <v>Công an huyện Lắk tỉnh Đắk Lắk</v>
      </c>
      <c r="C358" t="str">
        <v>-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14358</v>
      </c>
      <c r="B359" t="str">
        <f>HYPERLINK("http://lak.daklak.gov.vn/", "UBND Ủy ban nhân dân huyện Lắk tỉnh Đắk Lắk")</f>
        <v>UBND Ủy ban nhân dân huyện Lắk tỉnh Đắk Lắk</v>
      </c>
      <c r="C359" t="str">
        <v>http://lak.daklak.gov.vn/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14359</v>
      </c>
      <c r="B360" t="str">
        <v>Công an huyện Cư Kuin tỉnh Đắk Lắk</v>
      </c>
      <c r="C360" t="str">
        <v>-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14360</v>
      </c>
      <c r="B361" t="str">
        <f>HYPERLINK("https://cukuin.daklak.gov.vn/", "UBND Ủy ban nhân dân huyện Cư Kuin tỉnh Đắk Lắk")</f>
        <v>UBND Ủy ban nhân dân huyện Cư Kuin tỉnh Đắk Lắk</v>
      </c>
      <c r="C361" t="str">
        <v>https://cukuin.daklak.gov.vn/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14361</v>
      </c>
      <c r="B362" t="str">
        <v>Công an huyện Đăk Glong tỉnh Đắk Nông</v>
      </c>
      <c r="C362" t="str">
        <v>-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14362</v>
      </c>
      <c r="B363" t="str">
        <f>HYPERLINK("https://dakglong.daknong.gov.vn/", "UBND Ủy ban nhân dân huyện Đăk Glong tỉnh Đắk Nông")</f>
        <v>UBND Ủy ban nhân dân huyện Đăk Glong tỉnh Đắk Nông</v>
      </c>
      <c r="C363" t="str">
        <v>https://dakglong.daknong.gov.vn/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14363</v>
      </c>
      <c r="B364" t="str">
        <v>Công an huyện Cư Jút tỉnh Đắk Nông</v>
      </c>
      <c r="C364" t="str">
        <v>-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14364</v>
      </c>
      <c r="B365" t="str">
        <f>HYPERLINK("http://cujut.daknong.gov.vn/", "UBND Ủy ban nhân dân huyện Cư Jút tỉnh Đắk Nông")</f>
        <v>UBND Ủy ban nhân dân huyện Cư Jút tỉnh Đắk Nông</v>
      </c>
      <c r="C365" t="str">
        <v>http://cujut.daknong.gov.vn/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14365</v>
      </c>
      <c r="B366" t="str">
        <f>HYPERLINK("https://www.facebook.com/ANTTDAKMIL/?locale=vi_VN", "Công an huyện Đắk Mil tỉnh Đắk Nông")</f>
        <v>Công an huyện Đắk Mil tỉnh Đắk Nông</v>
      </c>
      <c r="C366" t="str">
        <v>https://www.facebook.com/ANTTDAKMIL/?locale=vi_VN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14366</v>
      </c>
      <c r="B367" t="str">
        <f>HYPERLINK("https://dakmil.daknong.gov.vn/", "UBND Ủy ban nhân dân huyện Đắk Mil tỉnh Đắk Nông")</f>
        <v>UBND Ủy ban nhân dân huyện Đắk Mil tỉnh Đắk Nông</v>
      </c>
      <c r="C367" t="str">
        <v>https://dakmil.daknong.gov.vn/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14367</v>
      </c>
      <c r="B368" t="str">
        <v>Công an huyện Krông Nô tỉnh Đắk Nông</v>
      </c>
      <c r="C368" t="str">
        <v>-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14368</v>
      </c>
      <c r="B369" t="str">
        <f>HYPERLINK("https://krongno.daknong.gov.vn/", "UBND Ủy ban nhân dân huyện Krông Nô tỉnh Đắk Nông")</f>
        <v>UBND Ủy ban nhân dân huyện Krông Nô tỉnh Đắk Nông</v>
      </c>
      <c r="C369" t="str">
        <v>https://krongno.daknong.gov.vn/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14369</v>
      </c>
      <c r="B370" t="str">
        <v>Công an huyện Đắk Song tỉnh Đắk Nông</v>
      </c>
      <c r="C370" t="str">
        <v>-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14370</v>
      </c>
      <c r="B371" t="str">
        <f>HYPERLINK("https://daksong.daknong.gov.vn/", "UBND Ủy ban nhân dân huyện Đắk Song tỉnh Đắk Nông")</f>
        <v>UBND Ủy ban nhân dân huyện Đắk Song tỉnh Đắk Nông</v>
      </c>
      <c r="C371" t="str">
        <v>https://daksong.daknong.gov.vn/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14371</v>
      </c>
      <c r="B372" t="str">
        <v>Công an huyện Đắk R'Lấp tỉnh Đắk Nông</v>
      </c>
      <c r="C372" t="str">
        <v>-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14372</v>
      </c>
      <c r="B373" t="str">
        <f>HYPERLINK("http://dakrlap.daknong.gov.vn/", "UBND Ủy ban nhân dân huyện Đắk R'Lấp tỉnh Đắk Nông")</f>
        <v>UBND Ủy ban nhân dân huyện Đắk R'Lấp tỉnh Đắk Nông</v>
      </c>
      <c r="C373" t="str">
        <v>http://dakrlap.daknong.gov.vn/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14373</v>
      </c>
      <c r="B374" t="str">
        <v>Công an huyện Tuy Đức tỉnh Đắk Nông</v>
      </c>
      <c r="C374" t="str">
        <v>-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14374</v>
      </c>
      <c r="B375" t="str">
        <f>HYPERLINK("https://tuyduc.daknong.gov.vn/", "UBND Ủy ban nhân dân huyện Tuy Đức tỉnh Đắk Nông")</f>
        <v>UBND Ủy ban nhân dân huyện Tuy Đức tỉnh Đắk Nông</v>
      </c>
      <c r="C375" t="str">
        <v>https://tuyduc.daknong.gov.vn/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14375</v>
      </c>
      <c r="B376" t="str">
        <f>HYPERLINK("https://www.facebook.com/tuoitreconganbaoloc/", "Công an thành phố Đà Lạt tỉnh Lâm Đồng")</f>
        <v>Công an thành phố Đà Lạt tỉnh Lâm Đồng</v>
      </c>
      <c r="C376" t="str">
        <v>https://www.facebook.com/tuoitreconganbaoloc/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14376</v>
      </c>
      <c r="B377" t="str">
        <f>HYPERLINK("https://lamdong.gov.vn/sites/dalat/chidaodieuhanh", "UBND Ủy ban nhân dân thành phố Đà Lạt tỉnh Lâm Đồng")</f>
        <v>UBND Ủy ban nhân dân thành phố Đà Lạt tỉnh Lâm Đồng</v>
      </c>
      <c r="C377" t="str">
        <v>https://lamdong.gov.vn/sites/dalat/chidaodieuhanh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14377</v>
      </c>
      <c r="B378" t="str">
        <f>HYPERLINK("https://www.facebook.com/tuoitreconganbaoloc/", "Công an thành phố Bảo Lộc tỉnh Lâm Đồng")</f>
        <v>Công an thành phố Bảo Lộc tỉnh Lâm Đồng</v>
      </c>
      <c r="C378" t="str">
        <v>https://www.facebook.com/tuoitreconganbaoloc/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14378</v>
      </c>
      <c r="B379" t="str">
        <f>HYPERLINK("https://lamdong.gov.vn/sites/baoloc/ubnd/ubnd/vanbanchidao/", "UBND Ủy ban nhân dân thành phố Bảo Lộc tỉnh Lâm Đồng")</f>
        <v>UBND Ủy ban nhân dân thành phố Bảo Lộc tỉnh Lâm Đồng</v>
      </c>
      <c r="C379" t="str">
        <v>https://lamdong.gov.vn/sites/baoloc/ubnd/ubnd/vanbanchidao/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14379</v>
      </c>
      <c r="B380" t="str">
        <f>HYPERLINK("https://www.facebook.com/p/C%C3%B4ng-an-huy%E1%BB%87n-%C4%90am-R%C3%B4ng-L%C3%A2m-%C4%90%E1%BB%93ng-100063861047348/", "Công an huyện Đam Rông tỉnh Lâm Đồng")</f>
        <v>Công an huyện Đam Rông tỉnh Lâm Đồng</v>
      </c>
      <c r="C380" t="str">
        <v>https://www.facebook.com/p/C%C3%B4ng-an-huy%E1%BB%87n-%C4%90am-R%C3%B4ng-L%C3%A2m-%C4%90%E1%BB%93ng-100063861047348/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14380</v>
      </c>
      <c r="B381" t="str">
        <f>HYPERLINK("https://lamdong.gov.vn/sites/damrong/vanbanhanhchinh/vbhchuyendamrong/SitePages/Home.aspx", "UBND Ủy ban nhân dân huyện Đam Rông tỉnh Lâm Đồng")</f>
        <v>UBND Ủy ban nhân dân huyện Đam Rông tỉnh Lâm Đồng</v>
      </c>
      <c r="C381" t="str">
        <v>https://lamdong.gov.vn/sites/damrong/vanbanhanhchinh/vbhchuyendamrong/SitePages/Home.aspx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14381</v>
      </c>
      <c r="B382" t="str">
        <f>HYPERLINK("https://www.facebook.com/p/C%C3%B4ng-an-huy%E1%BB%87n-L%E1%BA%A1c-D%C6%B0%C6%A1ng-100040080342875/", "Công an huyện Lạc Dương tỉnh Lâm Đồng")</f>
        <v>Công an huyện Lạc Dương tỉnh Lâm Đồng</v>
      </c>
      <c r="C382" t="str">
        <v>https://www.facebook.com/p/C%C3%B4ng-an-huy%E1%BB%87n-L%E1%BA%A1c-D%C6%B0%C6%A1ng-100040080342875/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14382</v>
      </c>
      <c r="B383" t="str">
        <f>HYPERLINK("https://lamdong.gov.vn/sites/lacduong/van-ban", "UBND Ủy ban nhân dân huyện Lạc Dương tỉnh Lâm Đồng")</f>
        <v>UBND Ủy ban nhân dân huyện Lạc Dương tỉnh Lâm Đồng</v>
      </c>
      <c r="C383" t="str">
        <v>https://lamdong.gov.vn/sites/lacduong/van-ban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14383</v>
      </c>
      <c r="B384" t="str">
        <f>HYPERLINK("https://www.facebook.com/tuoitrelamha/", "Công an huyện Lâm Hà tỉnh Lâm Đồng")</f>
        <v>Công an huyện Lâm Hà tỉnh Lâm Đồng</v>
      </c>
      <c r="C384" t="str">
        <v>https://www.facebook.com/tuoitrelamha/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14384</v>
      </c>
      <c r="B385" t="str">
        <f>HYPERLINK("https://lamdong.gov.vn/sites/lamha/vanbanhanhchinh/huyen-lam-ha", "UBND Ủy ban nhân dân huyện Lâm Hà tỉnh Lâm Đồng")</f>
        <v>UBND Ủy ban nhân dân huyện Lâm Hà tỉnh Lâm Đồng</v>
      </c>
      <c r="C385" t="str">
        <v>https://lamdong.gov.vn/sites/lamha/vanbanhanhchinh/huyen-lam-ha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14385</v>
      </c>
      <c r="B386" t="str">
        <f>HYPERLINK("https://www.facebook.com/groups/1728623420525581/", "Công an huyện Đơn Dương tỉnh Lâm Đồng")</f>
        <v>Công an huyện Đơn Dương tỉnh Lâm Đồng</v>
      </c>
      <c r="C386" t="str">
        <v>https://www.facebook.com/groups/1728623420525581/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14386</v>
      </c>
      <c r="B387" t="str">
        <f>HYPERLINK("https://lamdong.gov.vn/sites/qppl/co-quan/donduong", "UBND Ủy ban nhân dân huyện Đơn Dương tỉnh Lâm Đồng")</f>
        <v>UBND Ủy ban nhân dân huyện Đơn Dương tỉnh Lâm Đồng</v>
      </c>
      <c r="C387" t="str">
        <v>https://lamdong.gov.vn/sites/qppl/co-quan/donduong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14387</v>
      </c>
      <c r="B388" t="str">
        <f>HYPERLINK("https://www.facebook.com/CAND.liennghia/", "Công an huyện Đức Trọng tỉnh Lâm Đồng")</f>
        <v>Công an huyện Đức Trọng tỉnh Lâm Đồng</v>
      </c>
      <c r="C388" t="str">
        <v>https://www.facebook.com/CAND.liennghia/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14388</v>
      </c>
      <c r="B389" t="str">
        <f>HYPERLINK("https://lamdong.gov.vn/sites/ductrong/qppl", "UBND Ủy ban nhân dân huyện Đức Trọng tỉnh Lâm Đồng")</f>
        <v>UBND Ủy ban nhân dân huyện Đức Trọng tỉnh Lâm Đồng</v>
      </c>
      <c r="C389" t="str">
        <v>https://lamdong.gov.vn/sites/ductrong/qppl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14389</v>
      </c>
      <c r="B390" t="str">
        <f>HYPERLINK("https://www.facebook.com/p/Di-Linh-Th%C3%B4ng-Tin-100067889704030/", "Công an huyện Di Linh tỉnh Lâm Đồng")</f>
        <v>Công an huyện Di Linh tỉnh Lâm Đồng</v>
      </c>
      <c r="C390" t="str">
        <v>https://www.facebook.com/p/Di-Linh-Th%C3%B4ng-Tin-100067889704030/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14390</v>
      </c>
      <c r="B391" t="str">
        <f>HYPERLINK("https://lamdong.gov.vn/sites/dilinh/vanban/vanbandilinh/", "UBND Ủy ban nhân dân huyện Di Linh tỉnh Lâm Đồng")</f>
        <v>UBND Ủy ban nhân dân huyện Di Linh tỉnh Lâm Đồng</v>
      </c>
      <c r="C391" t="str">
        <v>https://lamdong.gov.vn/sites/dilinh/vanban/vanbandilinh/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14391</v>
      </c>
      <c r="B392" t="str">
        <f>HYPERLINK("https://www.facebook.com/ConganhuyenBaoLam/", "Công an huyện Bảo Lâm tỉnh Lâm Đồng")</f>
        <v>Công an huyện Bảo Lâm tỉnh Lâm Đồng</v>
      </c>
      <c r="C392" t="str">
        <v>https://www.facebook.com/ConganhuyenBaoLam/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14392</v>
      </c>
      <c r="B393" t="str">
        <f>HYPERLINK("https://baolam.caobang.gov.vn/", "UBND Ủy ban nhân dân huyện Bảo Lâm tỉnh Lâm Đồng")</f>
        <v>UBND Ủy ban nhân dân huyện Bảo Lâm tỉnh Lâm Đồng</v>
      </c>
      <c r="C393" t="str">
        <v>https://baolam.caobang.gov.vn/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14393</v>
      </c>
      <c r="B394" t="str">
        <f>HYPERLINK("https://www.facebook.com/p/ANTT-%C4%90%E1%BA%A0-HUOAI-100063795325539/", "Công an huyện Đạ Huoai tỉnh Lâm Đồng")</f>
        <v>Công an huyện Đạ Huoai tỉnh Lâm Đồng</v>
      </c>
      <c r="C394" t="str">
        <v>https://www.facebook.com/p/ANTT-%C4%90%E1%BA%A0-HUOAI-100063795325539/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14394</v>
      </c>
      <c r="B395" t="str">
        <f>HYPERLINK("https://dahuoai.lamdong.gov.vn/", "UBND Ủy ban nhân dân huyện Đạ Huoai tỉnh Lâm Đồng")</f>
        <v>UBND Ủy ban nhân dân huyện Đạ Huoai tỉnh Lâm Đồng</v>
      </c>
      <c r="C395" t="str">
        <v>https://dahuoai.lamdong.gov.vn/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14395</v>
      </c>
      <c r="B396" t="str">
        <f>HYPERLINK("https://www.facebook.com/congandateh/", "Công an huyện Đạ Tẻh tỉnh Lâm Đồng")</f>
        <v>Công an huyện Đạ Tẻh tỉnh Lâm Đồng</v>
      </c>
      <c r="C396" t="str">
        <v>https://www.facebook.com/congandateh/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14396</v>
      </c>
      <c r="B397" t="str">
        <f>HYPERLINK("https://dateh.lamdong.gov.vn/", "UBND Ủy ban nhân dân huyện Đạ Tẻh tỉnh Lâm Đồng")</f>
        <v>UBND Ủy ban nhân dân huyện Đạ Tẻh tỉnh Lâm Đồng</v>
      </c>
      <c r="C397" t="str">
        <v>https://dateh.lamdong.gov.vn/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14397</v>
      </c>
      <c r="B398" t="str">
        <f>HYPERLINK("https://www.facebook.com/tintuccattien/?locale=vi_VN", "Công an huyện Cát Tiên tỉnh Lâm Đồng")</f>
        <v>Công an huyện Cát Tiên tỉnh Lâm Đồng</v>
      </c>
      <c r="C398" t="str">
        <v>https://www.facebook.com/tintuccattien/?locale=vi_VN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14398</v>
      </c>
      <c r="B399" t="str">
        <f>HYPERLINK("https://cattien.lamdong.gov.vn/", "UBND Ủy ban nhân dân huyện Cát Tiên tỉnh Lâm Đồng")</f>
        <v>UBND Ủy ban nhân dân huyện Cát Tiên tỉnh Lâm Đồng</v>
      </c>
      <c r="C399" t="str">
        <v>https://cattien.lamdong.gov.vn/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14399</v>
      </c>
      <c r="B400" t="str">
        <f>HYPERLINK("https://www.facebook.com/cabgmbp/", "Công an huyện Bù Gia Mập tỉnh Bình Phước")</f>
        <v>Công an huyện Bù Gia Mập tỉnh Bình Phước</v>
      </c>
      <c r="C400" t="str">
        <v>https://www.facebook.com/cabgmbp/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14400</v>
      </c>
      <c r="B401" t="str">
        <f>HYPERLINK("https://bugiamap.binhphuoc.gov.vn/", "UBND Ủy ban nhân dân huyện Bù Gia Mập tỉnh Bình Phước")</f>
        <v>UBND Ủy ban nhân dân huyện Bù Gia Mập tỉnh Bình Phước</v>
      </c>
      <c r="C401" t="str">
        <v>https://bugiamap.binhphuoc.gov.vn/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14401</v>
      </c>
      <c r="B402" t="str">
        <f>HYPERLINK("https://www.facebook.com/p/Tu%E1%BB%95i-tr%E1%BA%BB-C%C3%B4ng-an-huy%E1%BB%87n-Ninh-Ph%C6%B0%E1%BB%9Bc-100068114569027/", "Công an huyện Lộc Ninh tỉnh Bình Phước")</f>
        <v>Công an huyện Lộc Ninh tỉnh Bình Phước</v>
      </c>
      <c r="C402" t="str">
        <v>https://www.facebook.com/p/Tu%E1%BB%95i-tr%E1%BA%BB-C%C3%B4ng-an-huy%E1%BB%87n-Ninh-Ph%C6%B0%E1%BB%9Bc-100068114569027/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14402</v>
      </c>
      <c r="B403" t="str">
        <f>HYPERLINK("https://locninh.binhphuoc.gov.vn/", "UBND Ủy ban nhân dân huyện Lộc Ninh tỉnh Bình Phước")</f>
        <v>UBND Ủy ban nhân dân huyện Lộc Ninh tỉnh Bình Phước</v>
      </c>
      <c r="C403" t="str">
        <v>https://locninh.binhphuoc.gov.vn/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14403</v>
      </c>
      <c r="B404" t="str">
        <f>HYPERLINK("https://www.facebook.com/cahbudop/?locale=vi_VN", "Công an huyện Bù Đốp tỉnh Bình Phước")</f>
        <v>Công an huyện Bù Đốp tỉnh Bình Phước</v>
      </c>
      <c r="C404" t="str">
        <v>https://www.facebook.com/cahbudop/?locale=vi_VN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14404</v>
      </c>
      <c r="B405" t="str">
        <f>HYPERLINK("https://budop.binhphuoc.gov.vn/", "UBND Ủy ban nhân dân huyện Bù Đốp tỉnh Bình Phước")</f>
        <v>UBND Ủy ban nhân dân huyện Bù Đốp tỉnh Bình Phước</v>
      </c>
      <c r="C405" t="str">
        <v>https://budop.binhphuoc.gov.vn/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14405</v>
      </c>
      <c r="B406" t="str">
        <f>HYPERLINK("https://www.facebook.com/ConganhuyenHonQuan/", "Công an huyện Hớn Quản tỉnh Bình Phước")</f>
        <v>Công an huyện Hớn Quản tỉnh Bình Phước</v>
      </c>
      <c r="C406" t="str">
        <v>https://www.facebook.com/ConganhuyenHonQuan/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14406</v>
      </c>
      <c r="B407" t="str">
        <f>HYPERLINK("https://honquan.binhphuoc.gov.vn/", "UBND Ủy ban nhân dân huyện Hớn Quản tỉnh Bình Phước")</f>
        <v>UBND Ủy ban nhân dân huyện Hớn Quản tỉnh Bình Phước</v>
      </c>
      <c r="C407" t="str">
        <v>https://honquan.binhphuoc.gov.vn/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14407</v>
      </c>
      <c r="B408" t="str">
        <f>HYPERLINK("https://www.facebook.com/p/C%C3%B4ng-An-Th%E1%BB%8B-Tr%E1%BA%A5n-T%C3%A2n-Ph%C3%BA-%C4%90%E1%BB%93ng-Ph%C3%BA-100081752745610/", "Công an huyện Đồng Phú tỉnh Bình Phước")</f>
        <v>Công an huyện Đồng Phú tỉnh Bình Phước</v>
      </c>
      <c r="C408" t="str">
        <v>https://www.facebook.com/p/C%C3%B4ng-An-Th%E1%BB%8B-Tr%E1%BA%A5n-T%C3%A2n-Ph%C3%BA-%C4%90%E1%BB%93ng-Ph%C3%BA-100081752745610/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14408</v>
      </c>
      <c r="B409" t="str">
        <f>HYPERLINK("https://dongphu.binhphuoc.gov.vn/", "UBND Ủy ban nhân dân huyện Đồng Phú tỉnh Bình Phước")</f>
        <v>UBND Ủy ban nhân dân huyện Đồng Phú tỉnh Bình Phước</v>
      </c>
      <c r="C409" t="str">
        <v>https://dongphu.binhphuoc.gov.vn/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14409</v>
      </c>
      <c r="B410" t="str">
        <v>Công an huyện Bù Đăng tỉnh Bình Phước</v>
      </c>
      <c r="C410" t="str">
        <v>-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14410</v>
      </c>
      <c r="B411" t="str">
        <f>HYPERLINK("https://budang.binhphuoc.gov.vn/vi/lich/", "UBND Ủy ban nhân dân huyện Bù Đăng tỉnh Bình Phước")</f>
        <v>UBND Ủy ban nhân dân huyện Bù Đăng tỉnh Bình Phước</v>
      </c>
      <c r="C411" t="str">
        <v>https://budang.binhphuoc.gov.vn/vi/lich/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14411</v>
      </c>
      <c r="B412" t="str">
        <f>HYPERLINK("https://www.facebook.com/conganthixachonthanh/", "Công an huyện Chơn Thành tỉnh Bình Phước")</f>
        <v>Công an huyện Chơn Thành tỉnh Bình Phước</v>
      </c>
      <c r="C412" t="str">
        <v>https://www.facebook.com/conganthixachonthanh/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14412</v>
      </c>
      <c r="B413" t="str">
        <f>HYPERLINK("https://chonthanh.binhphuoc.gov.vn/", "UBND Ủy ban nhân dân huyện Chơn Thành tỉnh Bình Phước")</f>
        <v>UBND Ủy ban nhân dân huyện Chơn Thành tỉnh Bình Phước</v>
      </c>
      <c r="C413" t="str">
        <v>https://chonthanh.binhphuoc.gov.vn/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14413</v>
      </c>
      <c r="B414" t="str">
        <f>HYPERLINK("https://www.facebook.com/conganhuyenphurieng/", "Công an huyện Phú Riềng tỉnh Bình Phước")</f>
        <v>Công an huyện Phú Riềng tỉnh Bình Phước</v>
      </c>
      <c r="C414" t="str">
        <v>https://www.facebook.com/conganhuyenphurieng/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14414</v>
      </c>
      <c r="B415" t="str">
        <f>HYPERLINK("https://phurieng.binhphuoc.gov.vn/", "UBND Ủy ban nhân dân huyện Phú Riềng tỉnh Bình Phước")</f>
        <v>UBND Ủy ban nhân dân huyện Phú Riềng tỉnh Bình Phước</v>
      </c>
      <c r="C415" t="str">
        <v>https://phurieng.binhphuoc.gov.vn/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14415</v>
      </c>
      <c r="B416" t="str">
        <f>HYPERLINK("https://www.facebook.com/tuoitreconganthanhphotayninh/?locale=vi_VN", "Công an thành phố Tây Ninh tỉnh Tây Ninh")</f>
        <v>Công an thành phố Tây Ninh tỉnh Tây Ninh</v>
      </c>
      <c r="C416" t="str">
        <v>https://www.facebook.com/tuoitreconganthanhphotayninh/?locale=vi_VN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14416</v>
      </c>
      <c r="B417" t="str">
        <f>HYPERLINK("https://thanhpho.tayninh.gov.vn/", "UBND Ủy ban nhân dân thành phố Tây Ninh tỉnh Tây Ninh")</f>
        <v>UBND Ủy ban nhân dân thành phố Tây Ninh tỉnh Tây Ninh</v>
      </c>
      <c r="C417" t="str">
        <v>https://thanhpho.tayninh.gov.vn/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14417</v>
      </c>
      <c r="B418" t="str">
        <f>HYPERLINK("https://www.facebook.com/Police.TanBien/", "Công an huyện Tân Biên tỉnh Tây Ninh")</f>
        <v>Công an huyện Tân Biên tỉnh Tây Ninh</v>
      </c>
      <c r="C418" t="str">
        <v>https://www.facebook.com/Police.TanBien/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14418</v>
      </c>
      <c r="B419" t="str">
        <f>HYPERLINK("https://tanbien.tayninh.gov.vn/", "UBND Ủy ban nhân dân huyện Tân Biên tỉnh Tây Ninh")</f>
        <v>UBND Ủy ban nhân dân huyện Tân Biên tỉnh Tây Ninh</v>
      </c>
      <c r="C419" t="str">
        <v>https://tanbien.tayninh.gov.vn/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14419</v>
      </c>
      <c r="B420" t="str">
        <f>HYPERLINK("https://www.facebook.com/ThanhNienConganTanChau", "Công an huyện Tân Châu tỉnh Tây Ninh")</f>
        <v>Công an huyện Tân Châu tỉnh Tây Ninh</v>
      </c>
      <c r="C420" t="str">
        <v>https://www.facebook.com/ThanhNienConganTanChau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14420</v>
      </c>
      <c r="B421" t="str">
        <f>HYPERLINK("https://tanchau.tayninh.gov.vn/", "UBND Ủy ban nhân dân huyện Tân Châu tỉnh Tây Ninh")</f>
        <v>UBND Ủy ban nhân dân huyện Tân Châu tỉnh Tây Ninh</v>
      </c>
      <c r="C421" t="str">
        <v>https://tanchau.tayninh.gov.vn/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14421</v>
      </c>
      <c r="B422" t="str">
        <f>HYPERLINK("https://www.facebook.com/p/C%C3%B4ng-an-D%C6%B0%C6%A1ng-Minh-Ch%C3%A2u-100064300770703/", "Công an huyện Dương Minh Châu tỉnh Tây Ninh")</f>
        <v>Công an huyện Dương Minh Châu tỉnh Tây Ninh</v>
      </c>
      <c r="C422" t="str">
        <v>https://www.facebook.com/p/C%C3%B4ng-an-D%C6%B0%C6%A1ng-Minh-Ch%C3%A2u-100064300770703/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14422</v>
      </c>
      <c r="B423" t="str">
        <f>HYPERLINK("https://duongminhchau.tayninh.gov.vn/", "UBND Ủy ban nhân dân huyện Dương Minh Châu tỉnh Tây Ninh")</f>
        <v>UBND Ủy ban nhân dân huyện Dương Minh Châu tỉnh Tây Ninh</v>
      </c>
      <c r="C423" t="str">
        <v>https://duongminhchau.tayninh.gov.vn/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14423</v>
      </c>
      <c r="B424" t="str">
        <f>HYPERLINK("https://www.facebook.com/p/C%C3%B4ng-an-huy%E1%BB%87n-Ch%C3%A2u-Th%C3%A0nh-T%C3%A2y-Ninh-100063612637927/", "Công an huyện Châu Thành tỉnh Tây Ninh")</f>
        <v>Công an huyện Châu Thành tỉnh Tây Ninh</v>
      </c>
      <c r="C424" t="str">
        <v>https://www.facebook.com/p/C%C3%B4ng-an-huy%E1%BB%87n-Ch%C3%A2u-Th%C3%A0nh-T%C3%A2y-Ninh-100063612637927/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14424</v>
      </c>
      <c r="B425" t="str">
        <f>HYPERLINK("https://chauthanh.tayninh.gov.vn/", "UBND Ủy ban nhân dân huyện Châu Thành tỉnh Tây Ninh")</f>
        <v>UBND Ủy ban nhân dân huyện Châu Thành tỉnh Tây Ninh</v>
      </c>
      <c r="C425" t="str">
        <v>https://chauthanh.tayninh.gov.vn/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14425</v>
      </c>
      <c r="B426" t="str">
        <f>HYPERLINK("https://www.facebook.com/catxhoathanhtn/?locale=vi_VN", "Công an huyện Hòa Thành tỉnh Tây Ninh")</f>
        <v>Công an huyện Hòa Thành tỉnh Tây Ninh</v>
      </c>
      <c r="C426" t="str">
        <v>https://www.facebook.com/catxhoathanhtn/?locale=vi_VN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14426</v>
      </c>
      <c r="B427" t="str">
        <f>HYPERLINK("https://hoathanh.tayninh.gov.vn/", "UBND Ủy ban nhân dân huyện Hòa Thành tỉnh Tây Ninh")</f>
        <v>UBND Ủy ban nhân dân huyện Hòa Thành tỉnh Tây Ninh</v>
      </c>
      <c r="C427" t="str">
        <v>https://hoathanh.tayninh.gov.vn/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14427</v>
      </c>
      <c r="B428" t="str">
        <f>HYPERLINK("https://www.facebook.com/QuyetTuGiuGoDau/?locale=vi_VN", "Công an huyện Gò Dầu tỉnh Tây Ninh")</f>
        <v>Công an huyện Gò Dầu tỉnh Tây Ninh</v>
      </c>
      <c r="C428" t="str">
        <v>https://www.facebook.com/QuyetTuGiuGoDau/?locale=vi_VN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14428</v>
      </c>
      <c r="B429" t="str">
        <f>HYPERLINK("https://godau.tayninh.gov.vn/", "UBND Ủy ban nhân dân huyện Gò Dầu tỉnh Tây Ninh")</f>
        <v>UBND Ủy ban nhân dân huyện Gò Dầu tỉnh Tây Ninh</v>
      </c>
      <c r="C429" t="str">
        <v>https://godau.tayninh.gov.vn/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14429</v>
      </c>
      <c r="B430" t="str">
        <f>HYPERLINK("https://www.facebook.com/conganbencau/?locale=vi_VN", "Công an huyện Bến Cầu tỉnh Tây Ninh")</f>
        <v>Công an huyện Bến Cầu tỉnh Tây Ninh</v>
      </c>
      <c r="C430" t="str">
        <v>https://www.facebook.com/conganbencau/?locale=vi_VN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14430</v>
      </c>
      <c r="B431" t="str">
        <f>HYPERLINK("https://bencau.tayninh.gov.vn/", "UBND Ủy ban nhân dân huyện Bến Cầu tỉnh Tây Ninh")</f>
        <v>UBND Ủy ban nhân dân huyện Bến Cầu tỉnh Tây Ninh</v>
      </c>
      <c r="C431" t="str">
        <v>https://bencau.tayninh.gov.vn/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14431</v>
      </c>
      <c r="B432" t="str">
        <f>HYPERLINK("https://www.facebook.com/conganthixatrangbang/?locale=vi_VN", "Công an huyện Trảng Bàng tỉnh Tây Ninh")</f>
        <v>Công an huyện Trảng Bàng tỉnh Tây Ninh</v>
      </c>
      <c r="C432" t="str">
        <v>https://www.facebook.com/conganthixatrangbang/?locale=vi_VN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14432</v>
      </c>
      <c r="B433" t="str">
        <f>HYPERLINK("https://trangbang.tayninh.gov.vn/", "UBND Ủy ban nhân dân huyện Trảng Bàng tỉnh Tây Ninh")</f>
        <v>UBND Ủy ban nhân dân huyện Trảng Bàng tỉnh Tây Ninh</v>
      </c>
      <c r="C433" t="str">
        <v>https://trangbang.tayninh.gov.vn/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14433</v>
      </c>
      <c r="B434" t="str">
        <f>HYPERLINK("https://www.facebook.com/catptdm/", "Công an thành phố Thủ Dầu Một tỉnh Bình Dương")</f>
        <v>Công an thành phố Thủ Dầu Một tỉnh Bình Dương</v>
      </c>
      <c r="C434" t="str">
        <v>https://www.facebook.com/catptdm/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14434</v>
      </c>
      <c r="B435" t="str">
        <f>HYPERLINK("https://thudaumot.binhduong.gov.vn/", "UBND Ủy ban nhân dân thành phố Thủ Dầu Một tỉnh Bình Dương")</f>
        <v>UBND Ủy ban nhân dân thành phố Thủ Dầu Một tỉnh Bình Dương</v>
      </c>
      <c r="C435" t="str">
        <v>https://thudaumot.binhduong.gov.vn/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14435</v>
      </c>
      <c r="B436" t="str">
        <f>HYPERLINK("https://www.facebook.com/conganhuyenbaubang.gov.vn/", "Công an huyện Bàu Bàng tỉnh Bình Dương")</f>
        <v>Công an huyện Bàu Bàng tỉnh Bình Dương</v>
      </c>
      <c r="C436" t="str">
        <v>https://www.facebook.com/conganhuyenbaubang.gov.vn/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14436</v>
      </c>
      <c r="B437" t="str">
        <f>HYPERLINK("https://baubang.binhduong.gov.vn/", "UBND Ủy ban nhân dân huyện Bàu Bàng tỉnh Bình Dương")</f>
        <v>UBND Ủy ban nhân dân huyện Bàu Bàng tỉnh Bình Dương</v>
      </c>
      <c r="C437" t="str">
        <v>https://baubang.binhduong.gov.vn/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14437</v>
      </c>
      <c r="B438" t="str">
        <f>HYPERLINK("https://www.facebook.com/ConganhuyenDauTieng/", "Công an huyện Dầu Tiếng tỉnh Bình Dương")</f>
        <v>Công an huyện Dầu Tiếng tỉnh Bình Dương</v>
      </c>
      <c r="C438" t="str">
        <v>https://www.facebook.com/ConganhuyenDauTieng/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14438</v>
      </c>
      <c r="B439" t="str">
        <f>HYPERLINK("https://dautieng.binhduong.gov.vn/", "UBND Ủy ban nhân dân huyện Dầu Tiếng tỉnh Bình Dương")</f>
        <v>UBND Ủy ban nhân dân huyện Dầu Tiếng tỉnh Bình Dương</v>
      </c>
      <c r="C439" t="str">
        <v>https://dautieng.binhduong.gov.vn/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14439</v>
      </c>
      <c r="B440" t="str">
        <f>HYPERLINK("https://www.facebook.com/conganphugiao/?locale=vi_VN", "Công an huyện Phú Giáo tỉnh Bình Dương")</f>
        <v>Công an huyện Phú Giáo tỉnh Bình Dương</v>
      </c>
      <c r="C440" t="str">
        <v>https://www.facebook.com/conganphugiao/?locale=vi_VN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14440</v>
      </c>
      <c r="B441" t="str">
        <f>HYPERLINK("https://phugiao.binhduong.gov.vn/", "UBND Ủy ban nhân dân huyện Phú Giáo tỉnh Bình Dương")</f>
        <v>UBND Ủy ban nhân dân huyện Phú Giáo tỉnh Bình Dương</v>
      </c>
      <c r="C441" t="str">
        <v>https://phugiao.binhduong.gov.vn/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14441</v>
      </c>
      <c r="B442" t="str">
        <f>HYPERLINK("https://www.facebook.com/p/C%C3%B4ng-an-huy%E1%BB%87n-B%E1%BA%AFc-T%C3%A2n-Uy%C3%AAn-B%C3%ACnh-D%C6%B0%C6%A1ng-100079942237723/", "Công an huyện Bắc Tân Uyên tỉnh Bình Dương")</f>
        <v>Công an huyện Bắc Tân Uyên tỉnh Bình Dương</v>
      </c>
      <c r="C442" t="str">
        <v>https://www.facebook.com/p/C%C3%B4ng-an-huy%E1%BB%87n-B%E1%BA%AFc-T%C3%A2n-Uy%C3%AAn-B%C3%ACnh-D%C6%B0%C6%A1ng-100079942237723/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14442</v>
      </c>
      <c r="B443" t="str">
        <f>HYPERLINK("https://bactanuyen.binhduong.gov.vn/", "UBND Ủy ban nhân dân huyện Bắc Tân Uyên tỉnh Bình Dương")</f>
        <v>UBND Ủy ban nhân dân huyện Bắc Tân Uyên tỉnh Bình Dương</v>
      </c>
      <c r="C443" t="str">
        <v>https://bactanuyen.binhduong.gov.vn/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14443</v>
      </c>
      <c r="B444" t="str">
        <f>HYPERLINK("https://www.facebook.com/Tuoitrethanhphobienhoa/", "Công an thành phố Biên Hòa tỉnh Đồng Nai")</f>
        <v>Công an thành phố Biên Hòa tỉnh Đồng Nai</v>
      </c>
      <c r="C444" t="str">
        <v>https://www.facebook.com/Tuoitrethanhphobienhoa/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14444</v>
      </c>
      <c r="B445" t="str">
        <f>HYPERLINK("https://bienhoa.dongnai.gov.vn/", "UBND Ủy ban nhân dân thành phố Biên Hòa tỉnh Đồng Nai")</f>
        <v>UBND Ủy ban nhân dân thành phố Biên Hòa tỉnh Đồng Nai</v>
      </c>
      <c r="C445" t="str">
        <v>https://bienhoa.dongnai.gov.vn/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14445</v>
      </c>
      <c r="B446" t="str">
        <f>HYPERLINK("https://www.facebook.com/tntp.dn/", "Công an huyện Tân Phú tỉnh Đồng Nai")</f>
        <v>Công an huyện Tân Phú tỉnh Đồng Nai</v>
      </c>
      <c r="C446" t="str">
        <v>https://www.facebook.com/tntp.dn/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14446</v>
      </c>
      <c r="B447" t="str">
        <f>HYPERLINK("https://tanphu.dongnai.gov.vn/", "UBND Ủy ban nhân dân huyện Tân Phú tỉnh Đồng Nai")</f>
        <v>UBND Ủy ban nhân dân huyện Tân Phú tỉnh Đồng Nai</v>
      </c>
      <c r="C447" t="str">
        <v>https://tanphu.dongnai.gov.vn/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14447</v>
      </c>
      <c r="B448" t="str">
        <f>HYPERLINK("https://www.facebook.com/cahvinhcuu/?locale=vi_VN", "Công an huyện Vĩnh Cửu tỉnh Đồng Nai")</f>
        <v>Công an huyện Vĩnh Cửu tỉnh Đồng Nai</v>
      </c>
      <c r="C448" t="str">
        <v>https://www.facebook.com/cahvinhcuu/?locale=vi_VN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14448</v>
      </c>
      <c r="B449" t="str">
        <f>HYPERLINK("https://vinhcuu.dongnai.gov.vn/", "UBND Ủy ban nhân dân huyện Vĩnh Cửu tỉnh Đồng Nai")</f>
        <v>UBND Ủy ban nhân dân huyện Vĩnh Cửu tỉnh Đồng Nai</v>
      </c>
      <c r="C449" t="str">
        <v>https://vinhcuu.dongnai.gov.vn/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14449</v>
      </c>
      <c r="B450" t="str">
        <f>HYPERLINK("https://www.facebook.com/TTCADN/", "Công an huyện Định Quán tỉnh Đồng Nai")</f>
        <v>Công an huyện Định Quán tỉnh Đồng Nai</v>
      </c>
      <c r="C450" t="str">
        <v>https://www.facebook.com/TTCADN/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14450</v>
      </c>
      <c r="B451" t="str">
        <f>HYPERLINK("https://dinhquan.dongnai.gov.vn/", "UBND Ủy ban nhân dân huyện Định Quán tỉnh Đồng Nai")</f>
        <v>UBND Ủy ban nhân dân huyện Định Quán tỉnh Đồng Nai</v>
      </c>
      <c r="C451" t="str">
        <v>https://dinhquan.dongnai.gov.vn/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14451</v>
      </c>
      <c r="B452" t="str">
        <v>Công an huyện Trảng Bom tỉnh Đồng Nai</v>
      </c>
      <c r="C452" t="str">
        <v>-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14452</v>
      </c>
      <c r="B453" t="str">
        <f>HYPERLINK("http://trangbom.dongnai.gov.vn/", "UBND Ủy ban nhân dân huyện Trảng Bom tỉnh Đồng Nai")</f>
        <v>UBND Ủy ban nhân dân huyện Trảng Bom tỉnh Đồng Nai</v>
      </c>
      <c r="C453" t="str">
        <v>http://trangbom.dongnai.gov.vn/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14453</v>
      </c>
      <c r="B454" t="str">
        <f>HYPERLINK("https://www.facebook.com/conganxaquangtrunghuyenthongnhat/", "Công an huyện Thống Nhất tỉnh Đồng Nai")</f>
        <v>Công an huyện Thống Nhất tỉnh Đồng Nai</v>
      </c>
      <c r="C454" t="str">
        <v>https://www.facebook.com/conganxaquangtrunghuyenthongnhat/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14454</v>
      </c>
      <c r="B455" t="str">
        <f>HYPERLINK("https://thongnhat.dongnai.gov.vn/", "UBND Ủy ban nhân dân huyện Thống Nhất tỉnh Đồng Nai")</f>
        <v>UBND Ủy ban nhân dân huyện Thống Nhất tỉnh Đồng Nai</v>
      </c>
      <c r="C455" t="str">
        <v>https://thongnhat.dongnai.gov.vn/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14455</v>
      </c>
      <c r="B456" t="str">
        <f>HYPERLINK("https://www.facebook.com/CSQLHC.CACM/", "Công an huyện Cẩm Mỹ tỉnh Đồng Nai")</f>
        <v>Công an huyện Cẩm Mỹ tỉnh Đồng Nai</v>
      </c>
      <c r="C456" t="str">
        <v>https://www.facebook.com/CSQLHC.CACM/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14456</v>
      </c>
      <c r="B457" t="str">
        <f>HYPERLINK("https://cammy.dongnai.gov.vn/", "UBND Ủy ban nhân dân huyện Cẩm Mỹ tỉnh Đồng Nai")</f>
        <v>UBND Ủy ban nhân dân huyện Cẩm Mỹ tỉnh Đồng Nai</v>
      </c>
      <c r="C457" t="str">
        <v>https://cammy.dongnai.gov.vn/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14457</v>
      </c>
      <c r="B458" t="str">
        <f>HYPERLINK("https://www.facebook.com/CATTLT/?locale=vi_VN", "Công an huyện Long Thành tỉnh Đồng Nai")</f>
        <v>Công an huyện Long Thành tỉnh Đồng Nai</v>
      </c>
      <c r="C458" t="str">
        <v>https://www.facebook.com/CATTLT/?locale=vi_VN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14458</v>
      </c>
      <c r="B459" t="str">
        <f>HYPERLINK("https://longthanh.dongnai.gov.vn/", "UBND Ủy ban nhân dân huyện Long Thành tỉnh Đồng Nai")</f>
        <v>UBND Ủy ban nhân dân huyện Long Thành tỉnh Đồng Nai</v>
      </c>
      <c r="C459" t="str">
        <v>https://longthanh.dongnai.gov.vn/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14459</v>
      </c>
      <c r="B460" t="str">
        <f>HYPERLINK("https://www.facebook.com/conganBaTri/", "Công an huyện Xuân Lộc tỉnh Đồng Nai")</f>
        <v>Công an huyện Xuân Lộc tỉnh Đồng Nai</v>
      </c>
      <c r="C460" t="str">
        <v>https://www.facebook.com/conganBaTri/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14460</v>
      </c>
      <c r="B461" t="str">
        <f>HYPERLINK("https://xuanloc.dongnai.gov.vn/", "UBND Ủy ban nhân dân huyện Xuân Lộc tỉnh Đồng Nai")</f>
        <v>UBND Ủy ban nhân dân huyện Xuân Lộc tỉnh Đồng Nai</v>
      </c>
      <c r="C461" t="str">
        <v>https://xuanloc.dongnai.gov.vn/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14461</v>
      </c>
      <c r="B462" t="str">
        <f>HYPERLINK("https://www.facebook.com/TTCADN/", "Công an huyện Nhơn Trạch tỉnh Đồng Nai")</f>
        <v>Công an huyện Nhơn Trạch tỉnh Đồng Nai</v>
      </c>
      <c r="C462" t="str">
        <v>https://www.facebook.com/TTCADN/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14462</v>
      </c>
      <c r="B463" t="str">
        <f>HYPERLINK("https://nhontrach.dongnai.gov.vn/", "UBND Ủy ban nhân dân huyện Nhơn Trạch tỉnh Đồng Nai")</f>
        <v>UBND Ủy ban nhân dân huyện Nhơn Trạch tỉnh Đồng Nai</v>
      </c>
      <c r="C463" t="str">
        <v>https://nhontrach.dongnai.gov.vn/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14463</v>
      </c>
      <c r="B464" t="str">
        <f>HYPERLINK("https://www.facebook.com/ThanhDoanVungTau/?locale=de_DE", "Công an thành phố Vũng Tàu tỉnh Bà Rịa - Vũng Tàu")</f>
        <v>Công an thành phố Vũng Tàu tỉnh Bà Rịa - Vũng Tàu</v>
      </c>
      <c r="C464" t="str">
        <v>https://www.facebook.com/ThanhDoanVungTau/?locale=de_DE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14464</v>
      </c>
      <c r="B465" t="str">
        <f>HYPERLINK("https://vungtau.baria-vungtau.gov.vn/", "UBND Ủy ban nhân dân thành phố Vũng Tàu tỉnh Bà Rịa - Vũng Tàu")</f>
        <v>UBND Ủy ban nhân dân thành phố Vũng Tàu tỉnh Bà Rịa - Vũng Tàu</v>
      </c>
      <c r="C465" t="str">
        <v>https://vungtau.baria-vungtau.gov.vn/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14465</v>
      </c>
      <c r="B466" t="str">
        <v>Công an thành phố Bà Rịa tỉnh Bà Rịa - Vũng Tàu</v>
      </c>
      <c r="C466" t="str">
        <v>-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14466</v>
      </c>
      <c r="B467" t="str">
        <f>HYPERLINK("https://baria-vungtau.gov.vn/", "UBND Ủy ban nhân dân thành phố Bà Rịa tỉnh Bà Rịa - Vũng Tàu")</f>
        <v>UBND Ủy ban nhân dân thành phố Bà Rịa tỉnh Bà Rịa - Vũng Tàu</v>
      </c>
      <c r="C467" t="str">
        <v>https://baria-vungtau.gov.vn/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14467</v>
      </c>
      <c r="B468" t="str">
        <f>HYPERLINK("https://www.facebook.com/phongchongtoiphamchauduc/", "Công an huyện Châu Đức tỉnh Bà Rịa - Vũng Tàu")</f>
        <v>Công an huyện Châu Đức tỉnh Bà Rịa - Vũng Tàu</v>
      </c>
      <c r="C468" t="str">
        <v>https://www.facebook.com/phongchongtoiphamchauduc/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14468</v>
      </c>
      <c r="B469" t="str">
        <f>HYPERLINK("https://chauduc.baria-vungtau.gov.vn/", "UBND Ủy ban nhân dân huyện Châu Đức tỉnh Bà Rịa - Vũng Tàu")</f>
        <v>UBND Ủy ban nhân dân huyện Châu Đức tỉnh Bà Rịa - Vũng Tàu</v>
      </c>
      <c r="C469" t="str">
        <v>https://chauduc.baria-vungtau.gov.vn/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14469</v>
      </c>
      <c r="B470" t="str">
        <v>Công an huyện Xuyên Mộc tỉnh Bà Rịa - Vũng Tàu</v>
      </c>
      <c r="C470" t="str">
        <v>-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14470</v>
      </c>
      <c r="B471" t="str">
        <f>HYPERLINK("https://xuyenmoc.baria-vungtau.gov.vn/", "UBND Ủy ban nhân dân huyện Xuyên Mộc tỉnh Bà Rịa - Vũng Tàu")</f>
        <v>UBND Ủy ban nhân dân huyện Xuyên Mộc tỉnh Bà Rịa - Vũng Tàu</v>
      </c>
      <c r="C471" t="str">
        <v>https://xuyenmoc.baria-vungtau.gov.vn/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14471</v>
      </c>
      <c r="B472" t="str">
        <f>HYPERLINK("https://www.facebook.com/2703968149845018", "Công an huyện Long Điền tỉnh Bà Rịa - Vũng Tàu")</f>
        <v>Công an huyện Long Điền tỉnh Bà Rịa - Vũng Tàu</v>
      </c>
      <c r="C472" t="str">
        <v>https://www.facebook.com/2703968149845018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14472</v>
      </c>
      <c r="B473" t="str">
        <f>HYPERLINK("https://longdien.baria-vungtau.gov.vn/", "UBND Ủy ban nhân dân huyện Long Điền tỉnh Bà Rịa - Vũng Tàu")</f>
        <v>UBND Ủy ban nhân dân huyện Long Điền tỉnh Bà Rịa - Vũng Tàu</v>
      </c>
      <c r="C473" t="str">
        <v>https://longdien.baria-vungtau.gov.vn/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14473</v>
      </c>
      <c r="B474" t="str">
        <f>HYPERLINK("https://www.facebook.com/p/Trang-Th%C3%B4ng-Tin-Nhanh-Huy%E1%BB%87n-%C4%90%E1%BA%A5t-%C4%90%E1%BB%8F-100077098383020/", "Công an huyện Đất Đỏ tỉnh Bà Rịa - Vũng Tàu")</f>
        <v>Công an huyện Đất Đỏ tỉnh Bà Rịa - Vũng Tàu</v>
      </c>
      <c r="C474" t="str">
        <v>https://www.facebook.com/p/Trang-Th%C3%B4ng-Tin-Nhanh-Huy%E1%BB%87n-%C4%90%E1%BA%A5t-%C4%90%E1%BB%8F-100077098383020/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14474</v>
      </c>
      <c r="B475" t="str">
        <f>HYPERLINK("https://datdo.baria-vungtau.gov.vn/", "UBND Ủy ban nhân dân huyện Đất Đỏ tỉnh Bà Rịa - Vũng Tàu")</f>
        <v>UBND Ủy ban nhân dân huyện Đất Đỏ tỉnh Bà Rịa - Vũng Tàu</v>
      </c>
      <c r="C475" t="str">
        <v>https://datdo.baria-vungtau.gov.vn/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14475</v>
      </c>
      <c r="B476" t="str">
        <v>Công an huyện Tân Thành tỉnh Bà Rịa - Vũng Tàu</v>
      </c>
      <c r="C476" t="str">
        <v>-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14476</v>
      </c>
      <c r="B477" t="str">
        <f>HYPERLINK("https://baria-vungtau.gov.vn/sphere/baria/vungtau/page/xem-tin.cpx?item=5a44543d5256894c8bce42c4", "UBND Ủy ban nhân dân huyện Tân Thành tỉnh Bà Rịa - Vũng Tàu")</f>
        <v>UBND Ủy ban nhân dân huyện Tân Thành tỉnh Bà Rịa - Vũng Tàu</v>
      </c>
      <c r="C477" t="str">
        <v>https://baria-vungtau.gov.vn/sphere/baria/vungtau/page/xem-tin.cpx?item=5a44543d5256894c8bce42c4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14477</v>
      </c>
      <c r="B478" t="str">
        <f>HYPERLINK("https://www.facebook.com/District1MidnightRun/", "Công an quận 1 thành phố Hồ Chí Minh")</f>
        <v>Công an quận 1 thành phố Hồ Chí Minh</v>
      </c>
      <c r="C478" t="str">
        <v>https://www.facebook.com/District1MidnightRun/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14478</v>
      </c>
      <c r="B479" t="str">
        <f>HYPERLINK("https://quan1.hochiminhcity.gov.vn/", "UBND Ủy ban nhân dân quận 1 thành phố Hồ Chí Minh")</f>
        <v>UBND Ủy ban nhân dân quận 1 thành phố Hồ Chí Minh</v>
      </c>
      <c r="C479" t="str">
        <v>https://quan1.hochiminhcity.gov.vn/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14479</v>
      </c>
      <c r="B480" t="str">
        <f>HYPERLINK("https://www.facebook.com/tuoitrecatphcm/", "Công an quận 12 thành phố Hồ Chí Minh")</f>
        <v>Công an quận 12 thành phố Hồ Chí Minh</v>
      </c>
      <c r="C480" t="str">
        <v>https://www.facebook.com/tuoitrecatphcm/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14480</v>
      </c>
      <c r="B481" t="str">
        <f>HYPERLINK("http://www.quan12.hochiminhcity.gov.vn/", "UBND Ủy ban nhân dân quận 12 thành phố Hồ Chí Minh")</f>
        <v>UBND Ủy ban nhân dân quận 12 thành phố Hồ Chí Minh</v>
      </c>
      <c r="C481" t="str">
        <v>http://www.quan12.hochiminhcity.gov.vn/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14481</v>
      </c>
      <c r="B482" t="str">
        <f>HYPERLINK("https://www.facebook.com/p/C%C3%B4ng-an-th%C3%A0nh-ph%E1%BB%91-Th%E1%BB%A7-%C4%90%E1%BB%A9c-100066442031973/", "Công an quận Thủ Đức thành phố Hồ Chí Minh")</f>
        <v>Công an quận Thủ Đức thành phố Hồ Chí Minh</v>
      </c>
      <c r="C482" t="str">
        <v>https://www.facebook.com/p/C%C3%B4ng-an-th%C3%A0nh-ph%E1%BB%91-Th%E1%BB%A7-%C4%90%E1%BB%A9c-100066442031973/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14482</v>
      </c>
      <c r="B483" t="str">
        <f>HYPERLINK("https://tpthuduc.hochiminhcity.gov.vn/", "UBND Ủy ban nhân dân quận Thủ Đức thành phố Hồ Chí Minh")</f>
        <v>UBND Ủy ban nhân dân quận Thủ Đức thành phố Hồ Chí Minh</v>
      </c>
      <c r="C483" t="str">
        <v>https://tpthuduc.hochiminhcity.gov.vn/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14483</v>
      </c>
      <c r="B484" t="str">
        <f>HYPERLINK("https://www.facebook.com/774819600000295", "Công an quận 9 thành phố Hồ Chí Minh")</f>
        <v>Công an quận 9 thành phố Hồ Chí Minh</v>
      </c>
      <c r="C484" t="str">
        <v>https://www.facebook.com/774819600000295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14484</v>
      </c>
      <c r="B485" t="str">
        <f>HYPERLINK("http://ww.hochiminhcity.gov.vn/thongtinthanhpho/bomaychinhtri/Pages/quan-huyen.aspx", "UBND Ủy ban nhân dân quận 9 thành phố Hồ Chí Minh")</f>
        <v>UBND Ủy ban nhân dân quận 9 thành phố Hồ Chí Minh</v>
      </c>
      <c r="C485" t="str">
        <v>http://ww.hochiminhcity.gov.vn/thongtinthanhpho/bomaychinhtri/Pages/quan-huyen.aspx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14485</v>
      </c>
      <c r="B486" t="str">
        <f>HYPERLINK("https://www.facebook.com/CongAnQuanGoVap/?locale=vi_VN", "Công an quận Gò Vấp thành phố Hồ Chí Minh")</f>
        <v>Công an quận Gò Vấp thành phố Hồ Chí Minh</v>
      </c>
      <c r="C486" t="str">
        <v>https://www.facebook.com/CongAnQuanGoVap/?locale=vi_VN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14486</v>
      </c>
      <c r="B487" t="str">
        <f>HYPERLINK("https://govap.hochiminhcity.gov.vn/", "UBND Ủy ban nhân dân quận Gò Vấp thành phố Hồ Chí Minh")</f>
        <v>UBND Ủy ban nhân dân quận Gò Vấp thành phố Hồ Chí Minh</v>
      </c>
      <c r="C487" t="str">
        <v>https://govap.hochiminhcity.gov.vn/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14487</v>
      </c>
      <c r="B488" t="str">
        <f>HYPERLINK("https://www.facebook.com/Conganquanbinhthanh/", "Công an quận Bình Thạnh thành phố Hồ Chí Minh")</f>
        <v>Công an quận Bình Thạnh thành phố Hồ Chí Minh</v>
      </c>
      <c r="C488" t="str">
        <v>https://www.facebook.com/Conganquanbinhthanh/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14488</v>
      </c>
      <c r="B489" t="str">
        <f>HYPERLINK("http://www.binhthanh.hochiminhcity.gov.vn/", "UBND Ủy ban nhân dân quận Bình Thạnh thành phố Hồ Chí Minh")</f>
        <v>UBND Ủy ban nhân dân quận Bình Thạnh thành phố Hồ Chí Minh</v>
      </c>
      <c r="C489" t="str">
        <v>http://www.binhthanh.hochiminhcity.gov.vn/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14489</v>
      </c>
      <c r="B490" t="str">
        <f>HYPERLINK("https://www.facebook.com/thanhnientanbinh/", "Công an quận Tân Bình thành phố Hồ Chí Minh")</f>
        <v>Công an quận Tân Bình thành phố Hồ Chí Minh</v>
      </c>
      <c r="C490" t="str">
        <v>https://www.facebook.com/thanhnientanbinh/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14490</v>
      </c>
      <c r="B491" t="str">
        <f>HYPERLINK("https://tanbinh.hochiminhcity.gov.vn/web/neoportal/lich-cong-tac", "UBND Ủy ban nhân dân quận Tân Bình thành phố Hồ Chí Minh")</f>
        <v>UBND Ủy ban nhân dân quận Tân Bình thành phố Hồ Chí Minh</v>
      </c>
      <c r="C491" t="str">
        <v>https://tanbinh.hochiminhcity.gov.vn/web/neoportal/lich-cong-tac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14491</v>
      </c>
      <c r="B492" t="str">
        <f>HYPERLINK("https://www.facebook.com/tuoitrequantanphu/", "Công an quận Tân Phú thành phố Hồ Chí Minh")</f>
        <v>Công an quận Tân Phú thành phố Hồ Chí Minh</v>
      </c>
      <c r="C492" t="str">
        <v>https://www.facebook.com/tuoitrequantanphu/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14492</v>
      </c>
      <c r="B493" t="str">
        <f>HYPERLINK("http://www.tanphu.hochiminhcity.gov.vn/", "UBND Ủy ban nhân dân quận Tân Phú thành phố Hồ Chí Minh")</f>
        <v>UBND Ủy ban nhân dân quận Tân Phú thành phố Hồ Chí Minh</v>
      </c>
      <c r="C493" t="str">
        <v>http://www.tanphu.hochiminhcity.gov.vn/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14493</v>
      </c>
      <c r="B494" t="str">
        <f>HYPERLINK("https://www.facebook.com/TuoitrePhuNhuan/", "Công an quận Phú Nhuận thành phố Hồ Chí Minh")</f>
        <v>Công an quận Phú Nhuận thành phố Hồ Chí Minh</v>
      </c>
      <c r="C494" t="str">
        <v>https://www.facebook.com/TuoitrePhuNhuan/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14494</v>
      </c>
      <c r="B495" t="str">
        <f>HYPERLINK("http://phunhuan.hochiminhcity.gov.vn/", "UBND Ủy ban nhân dân quận Phú Nhuận thành phố Hồ Chí Minh")</f>
        <v>UBND Ủy ban nhân dân quận Phú Nhuận thành phố Hồ Chí Minh</v>
      </c>
      <c r="C495" t="str">
        <v>http://phunhuan.hochiminhcity.gov.vn/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14495</v>
      </c>
      <c r="B496" t="str">
        <f>HYPERLINK("https://www.facebook.com/tuoitrecatphcm/", "Công an quận 2 thành phố Hồ Chí Minh")</f>
        <v>Công an quận 2 thành phố Hồ Chí Minh</v>
      </c>
      <c r="C496" t="str">
        <v>https://www.facebook.com/tuoitrecatphcm/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14496</v>
      </c>
      <c r="B497" t="str">
        <f>HYPERLINK("http://www.congbao.hochiminhcity.gov.vn/cong-bao/van-ban/van-ban-phap-luat-thanh-pho/uy-ban-nhan-dan-quan-2/215?advance=True", "UBND Ủy ban nhân dân quận 2 thành phố Hồ Chí Minh")</f>
        <v>UBND Ủy ban nhân dân quận 2 thành phố Hồ Chí Minh</v>
      </c>
      <c r="C497" t="str">
        <v>http://www.congbao.hochiminhcity.gov.vn/cong-bao/van-ban/van-ban-phap-luat-thanh-pho/uy-ban-nhan-dan-quan-2/215?advance=True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14497</v>
      </c>
      <c r="B498" t="str">
        <f>HYPERLINK("https://www.facebook.com/tuoitrecatphcm/", "Công an quận 3 thành phố Hồ Chí Minh")</f>
        <v>Công an quận 3 thành phố Hồ Chí Minh</v>
      </c>
      <c r="C498" t="str">
        <v>https://www.facebook.com/tuoitrecatphcm/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14498</v>
      </c>
      <c r="B499" t="str">
        <f>HYPERLINK("https://quan3.hochiminhcity.gov.vn/", "UBND Ủy ban nhân dân quận 3 thành phố Hồ Chí Minh")</f>
        <v>UBND Ủy ban nhân dân quận 3 thành phố Hồ Chí Minh</v>
      </c>
      <c r="C499" t="str">
        <v>https://quan3.hochiminhcity.gov.vn/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14499</v>
      </c>
      <c r="B500" t="str">
        <f>HYPERLINK("https://www.facebook.com/TPHCM.CAQ10/?locale=vi_VN", "Công an quận 10 thành phố Hồ Chí Minh")</f>
        <v>Công an quận 10 thành phố Hồ Chí Minh</v>
      </c>
      <c r="C500" t="str">
        <v>https://www.facebook.com/TPHCM.CAQ10/?locale=vi_VN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14500</v>
      </c>
      <c r="B501" t="str">
        <f>HYPERLINK("https://quan10.hochiminhcity.gov.vn/", "UBND Ủy ban nhân dân quận 10 thành phố Hồ Chí Minh")</f>
        <v>UBND Ủy ban nhân dân quận 10 thành phố Hồ Chí Minh</v>
      </c>
      <c r="C501" t="str">
        <v>https://quan10.hochiminhcity.gov.vn/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14501</v>
      </c>
      <c r="B502" t="str">
        <f>HYPERLINK("https://www.facebook.com/p/B%E1%BA%A3n-tin-Ph%C6%B0%E1%BB%9Dng-9-Qu%E1%BA%ADn-11-100077663132015/", "Công an quận 11 thành phố Hồ Chí Minh")</f>
        <v>Công an quận 11 thành phố Hồ Chí Minh</v>
      </c>
      <c r="C502" t="str">
        <v>https://www.facebook.com/p/B%E1%BA%A3n-tin-Ph%C6%B0%E1%BB%9Dng-9-Qu%E1%BA%ADn-11-100077663132015/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14502</v>
      </c>
      <c r="B503" t="str">
        <f>HYPERLINK("https://quan11-tructuyen.tphcm.gov.vn/", "UBND Ủy ban nhân dân quận 11 thành phố Hồ Chí Minh")</f>
        <v>UBND Ủy ban nhân dân quận 11 thành phố Hồ Chí Minh</v>
      </c>
      <c r="C503" t="str">
        <v>https://quan11-tructuyen.tphcm.gov.vn/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14503</v>
      </c>
      <c r="B504" t="str">
        <f>HYPERLINK("https://www.facebook.com/tuoitrecatphcm/", "Công an quận 4 thành phố Hồ Chí Minh")</f>
        <v>Công an quận 4 thành phố Hồ Chí Minh</v>
      </c>
      <c r="C504" t="str">
        <v>https://www.facebook.com/tuoitrecatphcm/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14504</v>
      </c>
      <c r="B505" t="str">
        <f>HYPERLINK("http://www.quan4.hochiminhcity.gov.vn/", "UBND Ủy ban nhân dân quận 4 thành phố Hồ Chí Minh")</f>
        <v>UBND Ủy ban nhân dân quận 4 thành phố Hồ Chí Minh</v>
      </c>
      <c r="C505" t="str">
        <v>http://www.quan4.hochiminhcity.gov.vn/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14505</v>
      </c>
      <c r="B506" t="str">
        <f>HYPERLINK("https://www.facebook.com/antq.caq5/", "Công an quận 5 thành phố Hồ Chí Minh")</f>
        <v>Công an quận 5 thành phố Hồ Chí Minh</v>
      </c>
      <c r="C506" t="str">
        <v>https://www.facebook.com/antq.caq5/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14506</v>
      </c>
      <c r="B507" t="str">
        <f>HYPERLINK("http://www.quan5.hochiminhcity.gov.vn/", "UBND Ủy ban nhân dân quận 5 thành phố Hồ Chí Minh")</f>
        <v>UBND Ủy ban nhân dân quận 5 thành phố Hồ Chí Minh</v>
      </c>
      <c r="C507" t="str">
        <v>http://www.quan5.hochiminhcity.gov.vn/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14507</v>
      </c>
      <c r="B508" t="str">
        <f>HYPERLINK("https://www.facebook.com/CAQ6HCM/", "Công an quận 6 thành phố Hồ Chí Minh")</f>
        <v>Công an quận 6 thành phố Hồ Chí Minh</v>
      </c>
      <c r="C508" t="str">
        <v>https://www.facebook.com/CAQ6HCM/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14508</v>
      </c>
      <c r="B509" t="str">
        <f>HYPERLINK("http://www.quan6.hochiminhcity.gov.vn/gioithieu/Pages/lanhdaoubnd.aspx", "UBND Ủy ban nhân dân quận 6 thành phố Hồ Chí Minh")</f>
        <v>UBND Ủy ban nhân dân quận 6 thành phố Hồ Chí Minh</v>
      </c>
      <c r="C509" t="str">
        <v>http://www.quan6.hochiminhcity.gov.vn/gioithieu/Pages/lanhdaoubnd.aspx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14509</v>
      </c>
      <c r="B510" t="str">
        <f>HYPERLINK("https://www.facebook.com/tuoitrecatphcm/", "Công an quận 8 thành phố Hồ Chí Minh")</f>
        <v>Công an quận 8 thành phố Hồ Chí Minh</v>
      </c>
      <c r="C510" t="str">
        <v>https://www.facebook.com/tuoitrecatphcm/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14510</v>
      </c>
      <c r="B511" t="str">
        <f>HYPERLINK("http://www.quan8.hochiminhcity.gov.vn/", "UBND Ủy ban nhân dân quận 8 thành phố Hồ Chí Minh")</f>
        <v>UBND Ủy ban nhân dân quận 8 thành phố Hồ Chí Minh</v>
      </c>
      <c r="C511" t="str">
        <v>http://www.quan8.hochiminhcity.gov.vn/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14511</v>
      </c>
      <c r="B512" t="str">
        <f>HYPERLINK("https://www.facebook.com/tuoitrecatphcm/", "Công an quận Bình Tân thành phố Hồ Chí Minh")</f>
        <v>Công an quận Bình Tân thành phố Hồ Chí Minh</v>
      </c>
      <c r="C512" t="str">
        <v>https://www.facebook.com/tuoitrecatphcm/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14512</v>
      </c>
      <c r="B513" t="str">
        <f>HYPERLINK("https://binhtan.hochiminhcity.gov.vn/", "UBND Ủy ban nhân dân quận Bình Tân thành phố Hồ Chí Minh")</f>
        <v>UBND Ủy ban nhân dân quận Bình Tân thành phố Hồ Chí Minh</v>
      </c>
      <c r="C513" t="str">
        <v>https://binhtan.hochiminhcity.gov.vn/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14513</v>
      </c>
      <c r="B514" t="str">
        <f>HYPERLINK("https://www.facebook.com/tuoitrecatphcm/", "Công an quận 7 thành phố Hồ Chí Minh")</f>
        <v>Công an quận 7 thành phố Hồ Chí Minh</v>
      </c>
      <c r="C514" t="str">
        <v>https://www.facebook.com/tuoitrecatphcm/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14514</v>
      </c>
      <c r="B515" t="str">
        <f>HYPERLINK("https://quan7.hochiminhcity.gov.vn/", "UBND Ủy ban nhân dân quận 7 thành phố Hồ Chí Minh")</f>
        <v>UBND Ủy ban nhân dân quận 7 thành phố Hồ Chí Minh</v>
      </c>
      <c r="C515" t="str">
        <v>https://quan7.hochiminhcity.gov.vn/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14515</v>
      </c>
      <c r="B516" t="str">
        <f>HYPERLINK("https://www.facebook.com/tuoitrecatphcm/", "Công an huyện Củ Chi thành phố Hồ Chí Minh")</f>
        <v>Công an huyện Củ Chi thành phố Hồ Chí Minh</v>
      </c>
      <c r="C516" t="str">
        <v>https://www.facebook.com/tuoitrecatphcm/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14516</v>
      </c>
      <c r="B517" t="str">
        <f>HYPERLINK("http://www.cuchi.hochiminhcity.gov.vn/", "UBND Ủy ban nhân dân huyện Củ Chi thành phố Hồ Chí Minh")</f>
        <v>UBND Ủy ban nhân dân huyện Củ Chi thành phố Hồ Chí Minh</v>
      </c>
      <c r="C517" t="str">
        <v>http://www.cuchi.hochiminhcity.gov.vn/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14517</v>
      </c>
      <c r="B518" t="str">
        <f>HYPERLINK("https://www.facebook.com/tuoitrecatphcm/", "Công an huyện Hóc Môn thành phố Hồ Chí Minh")</f>
        <v>Công an huyện Hóc Môn thành phố Hồ Chí Minh</v>
      </c>
      <c r="C518" t="str">
        <v>https://www.facebook.com/tuoitrecatphcm/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14518</v>
      </c>
      <c r="B519" t="str">
        <f>HYPERLINK("https://hocmon.gov.vn/", "UBND Ủy ban nhân dân huyện Hóc Môn thành phố Hồ Chí Minh")</f>
        <v>UBND Ủy ban nhân dân huyện Hóc Môn thành phố Hồ Chí Minh</v>
      </c>
      <c r="C519" t="str">
        <v>https://hocmon.gov.vn/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14519</v>
      </c>
      <c r="B520" t="str">
        <f>HYPERLINK("https://www.facebook.com/tuoitrecatphcm/", "Công an huyện Bình Chánh thành phố Hồ Chí Minh")</f>
        <v>Công an huyện Bình Chánh thành phố Hồ Chí Minh</v>
      </c>
      <c r="C520" t="str">
        <v>https://www.facebook.com/tuoitrecatphcm/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14520</v>
      </c>
      <c r="B521" t="str">
        <f>HYPERLINK("https://binhchanh.hochiminhcity.gov.vn/", "UBND Ủy ban nhân dân huyện Bình Chánh thành phố Hồ Chí Minh")</f>
        <v>UBND Ủy ban nhân dân huyện Bình Chánh thành phố Hồ Chí Minh</v>
      </c>
      <c r="C521" t="str">
        <v>https://binhchanh.hochiminhcity.gov.vn/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14521</v>
      </c>
      <c r="B522" t="str">
        <f>HYPERLINK("https://www.facebook.com/tuoitrecatphcm/", "Công an huyện Nhà Bè thành phố Hồ Chí Minh")</f>
        <v>Công an huyện Nhà Bè thành phố Hồ Chí Minh</v>
      </c>
      <c r="C522" t="str">
        <v>https://www.facebook.com/tuoitrecatphcm/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14522</v>
      </c>
      <c r="B523" t="str">
        <f>HYPERLINK("https://dichvucong.gov.vn/p/home/dvc-tthc-bonganh-tinhtp.html?id2=411381&amp;name2=%E1%BB%A6y%20ban%20nh%C3%A2n%20d%C3%A2n%20Huy%E1%BB%87n%20Nh%C3%A0%20B%C3%A8%20%20-%20TP.HCM&amp;name1=UBND%20Th%C3%A0nh%20ph%E1%BB%91%20H%E1%BB%93%20Ch%C3%AD%20Minh&amp;id1=411312&amp;type_tinh_bo=2&amp;lan=2", "UBND Ủy ban nhân dân huyện Nhà Bè thành phố Hồ Chí Minh")</f>
        <v>UBND Ủy ban nhân dân huyện Nhà Bè thành phố Hồ Chí Minh</v>
      </c>
      <c r="C523" t="str">
        <v>https://dichvucong.gov.vn/p/home/dvc-tthc-bonganh-tinhtp.html?id2=411381&amp;name2=%E1%BB%A6y%20ban%20nh%C3%A2n%20d%C3%A2n%20Huy%E1%BB%87n%20Nh%C3%A0%20B%C3%A8%20%20-%20TP.HCM&amp;name1=UBND%20Th%C3%A0nh%20ph%E1%BB%91%20H%E1%BB%93%20Ch%C3%AD%20Minh&amp;id1=411312&amp;type_tinh_bo=2&amp;lan=2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14523</v>
      </c>
      <c r="B524" t="str">
        <v>Công an huyện Cần Giờ thành phố Hồ Chí Minh</v>
      </c>
      <c r="C524" t="str">
        <v>-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14524</v>
      </c>
      <c r="B525" t="str">
        <f>HYPERLINK("https://cangio.hochiminhcity.gov.vn/", "UBND Ủy ban nhân dân huyện Cần Giờ thành phố Hồ Chí Minh")</f>
        <v>UBND Ủy ban nhân dân huyện Cần Giờ thành phố Hồ Chí Minh</v>
      </c>
      <c r="C525" t="str">
        <v>https://cangio.hochiminhcity.gov.vn/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14525</v>
      </c>
      <c r="B526" t="str">
        <f>HYPERLINK("https://www.facebook.com/tdlongan/?locale=vi_VN", "Công an thành phố Tân An tỉnh Long An")</f>
        <v>Công an thành phố Tân An tỉnh Long An</v>
      </c>
      <c r="C526" t="str">
        <v>https://www.facebook.com/tdlongan/?locale=vi_VN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14526</v>
      </c>
      <c r="B527" t="str">
        <f>HYPERLINK("https://tanan.longan.gov.vn/", "UBND Ủy ban nhân dân thành phố Tân An tỉnh Long An")</f>
        <v>UBND Ủy ban nhân dân thành phố Tân An tỉnh Long An</v>
      </c>
      <c r="C527" t="str">
        <v>https://tanan.longan.gov.vn/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14527</v>
      </c>
      <c r="B528" t="str">
        <f>HYPERLINK("https://www.facebook.com/tuoitretanhunglongan/", "Công an huyện Tân Hưng tỉnh Long An")</f>
        <v>Công an huyện Tân Hưng tỉnh Long An</v>
      </c>
      <c r="C528" t="str">
        <v>https://www.facebook.com/tuoitretanhunglongan/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14528</v>
      </c>
      <c r="B529" t="str">
        <f>HYPERLINK("https://tanhung.longan.gov.vn/", "UBND Ủy ban nhân dân huyện Tân Hưng tỉnh Long An")</f>
        <v>UBND Ủy ban nhân dân huyện Tân Hưng tỉnh Long An</v>
      </c>
      <c r="C529" t="str">
        <v>https://tanhung.longan.gov.vn/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14529</v>
      </c>
      <c r="B530" t="str">
        <v>Công an huyện Vĩnh Hưng tỉnh Long An</v>
      </c>
      <c r="C530" t="str">
        <v>-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14530</v>
      </c>
      <c r="B531" t="str">
        <f>HYPERLINK("https://vinhhung.longan.gov.vn/", "UBND Ủy ban nhân dân huyện Vĩnh Hưng tỉnh Long An")</f>
        <v>UBND Ủy ban nhân dân huyện Vĩnh Hưng tỉnh Long An</v>
      </c>
      <c r="C531" t="str">
        <v>https://vinhhung.longan.gov.vn/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14531</v>
      </c>
      <c r="B532" t="str">
        <v>Công an huyện Mộc Hóa tỉnh Long An</v>
      </c>
      <c r="C532" t="str">
        <v>-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14532</v>
      </c>
      <c r="B533" t="str">
        <f>HYPERLINK("https://mochoa.longan.gov.vn/", "UBND Ủy ban nhân dân huyện Mộc Hóa tỉnh Long An")</f>
        <v>UBND Ủy ban nhân dân huyện Mộc Hóa tỉnh Long An</v>
      </c>
      <c r="C533" t="str">
        <v>https://mochoa.longan.gov.vn/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14533</v>
      </c>
      <c r="B534" t="str">
        <f>HYPERLINK("https://www.facebook.com/p/SOS-T%C3%82N-TH%E1%BA%A0NH-100069573136874/?locale=nb_NO", "Công an huyện Tân Thạnh tỉnh Long An")</f>
        <v>Công an huyện Tân Thạnh tỉnh Long An</v>
      </c>
      <c r="C534" t="str">
        <v>https://www.facebook.com/p/SOS-T%C3%82N-TH%E1%BA%A0NH-100069573136874/?locale=nb_NO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14534</v>
      </c>
      <c r="B535" t="str">
        <f>HYPERLINK("https://tanthanh.longan.gov.vn/", "UBND Ủy ban nhân dân huyện Tân Thạnh tỉnh Long An")</f>
        <v>UBND Ủy ban nhân dân huyện Tân Thạnh tỉnh Long An</v>
      </c>
      <c r="C535" t="str">
        <v>https://tanthanh.longan.gov.vn/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14535</v>
      </c>
      <c r="B536" t="str">
        <v>Công an huyện Thạnh Hóa tỉnh Long An</v>
      </c>
      <c r="C536" t="str">
        <v>-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14536</v>
      </c>
      <c r="B537" t="str">
        <f>HYPERLINK("https://thanhhoa.longan.gov.vn/", "UBND Ủy ban nhân dân huyện Thạnh Hóa tỉnh Long An")</f>
        <v>UBND Ủy ban nhân dân huyện Thạnh Hóa tỉnh Long An</v>
      </c>
      <c r="C537" t="str">
        <v>https://thanhhoa.longan.gov.vn/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14537</v>
      </c>
      <c r="B538" t="str">
        <v>Công an huyện Đức Huệ tỉnh Long An</v>
      </c>
      <c r="C538" t="str">
        <v>-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14538</v>
      </c>
      <c r="B539" t="str">
        <f>HYPERLINK("https://duchue.longan.gov.vn/", "UBND Ủy ban nhân dân huyện Đức Huệ tỉnh Long An")</f>
        <v>UBND Ủy ban nhân dân huyện Đức Huệ tỉnh Long An</v>
      </c>
      <c r="C539" t="str">
        <v>https://duchue.longan.gov.vn/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14539</v>
      </c>
      <c r="B540" t="str">
        <f>HYPERLINK("https://www.facebook.com/DoancosoConganhuyenDucHoa/", "Công an huyện Đức Hòa tỉnh Long An")</f>
        <v>Công an huyện Đức Hòa tỉnh Long An</v>
      </c>
      <c r="C540" t="str">
        <v>https://www.facebook.com/DoancosoConganhuyenDucHoa/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14540</v>
      </c>
      <c r="B541" t="str">
        <f>HYPERLINK("https://duchoa.longan.gov.vn/", "UBND Ủy ban nhân dân huyện Đức Hòa tỉnh Long An")</f>
        <v>UBND Ủy ban nhân dân huyện Đức Hòa tỉnh Long An</v>
      </c>
      <c r="C541" t="str">
        <v>https://duchoa.longan.gov.vn/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14541</v>
      </c>
      <c r="B542" t="str">
        <f>HYPERLINK("https://www.facebook.com/tdlongan/?locale=mk_MK", "Công an huyện Bến Lức tỉnh Long An")</f>
        <v>Công an huyện Bến Lức tỉnh Long An</v>
      </c>
      <c r="C542" t="str">
        <v>https://www.facebook.com/tdlongan/?locale=mk_MK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14542</v>
      </c>
      <c r="B543" t="str">
        <f>HYPERLINK("https://benluc.longan.gov.vn/", "UBND Ủy ban nhân dân huyện Bến Lức tỉnh Long An")</f>
        <v>UBND Ủy ban nhân dân huyện Bến Lức tỉnh Long An</v>
      </c>
      <c r="C543" t="str">
        <v>https://benluc.longan.gov.vn/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14543</v>
      </c>
      <c r="B544" t="str">
        <v>Công an huyện Thủ Thừa tỉnh Long An</v>
      </c>
      <c r="C544" t="str">
        <v>-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14544</v>
      </c>
      <c r="B545" t="str">
        <f>HYPERLINK("https://thuthua.longan.gov.vn/uy-ban-nhan-dan", "UBND Ủy ban nhân dân huyện Thủ Thừa tỉnh Long An")</f>
        <v>UBND Ủy ban nhân dân huyện Thủ Thừa tỉnh Long An</v>
      </c>
      <c r="C545" t="str">
        <v>https://thuthua.longan.gov.vn/uy-ban-nhan-dan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14545</v>
      </c>
      <c r="B546" t="str">
        <f>HYPERLINK("https://www.facebook.com/tdlongan/?locale=mk_MK", "Công an huyện Tân Trụ tỉnh Long An")</f>
        <v>Công an huyện Tân Trụ tỉnh Long An</v>
      </c>
      <c r="C546" t="str">
        <v>https://www.facebook.com/tdlongan/?locale=mk_MK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14546</v>
      </c>
      <c r="B547" t="str">
        <f>HYPERLINK("https://tantru.longan.gov.vn/", "UBND Ủy ban nhân dân huyện Tân Trụ tỉnh Long An")</f>
        <v>UBND Ủy ban nhân dân huyện Tân Trụ tỉnh Long An</v>
      </c>
      <c r="C547" t="str">
        <v>https://tantru.longan.gov.vn/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14547</v>
      </c>
      <c r="B548" t="str">
        <v>Công an huyện Cần Đước tỉnh Long An</v>
      </c>
      <c r="C548" t="str">
        <v>-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14548</v>
      </c>
      <c r="B549" t="str">
        <f>HYPERLINK("https://canduoc.longan.gov.vn/", "UBND Ủy ban nhân dân huyện Cần Đước tỉnh Long An")</f>
        <v>UBND Ủy ban nhân dân huyện Cần Đước tỉnh Long An</v>
      </c>
      <c r="C549" t="str">
        <v>https://canduoc.longan.gov.vn/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14549</v>
      </c>
      <c r="B550" t="str">
        <v>Công an huyện Cần Giuộc tỉnh Long An</v>
      </c>
      <c r="C550" t="str">
        <v>-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14550</v>
      </c>
      <c r="B551" t="str">
        <f>HYPERLINK("https://cangiuoc.longan.gov.vn/", "UBND Ủy ban nhân dân huyện Cần Giuộc tỉnh Long An")</f>
        <v>UBND Ủy ban nhân dân huyện Cần Giuộc tỉnh Long An</v>
      </c>
      <c r="C551" t="str">
        <v>https://cangiuoc.longan.gov.vn/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14551</v>
      </c>
      <c r="B552" t="str">
        <f>HYPERLINK("https://www.facebook.com/anninhmang.tiengiang", "Công an tỉnh Tiền Giang")</f>
        <v>Công an tỉnh Tiền Giang</v>
      </c>
      <c r="C552" t="str">
        <v>https://www.facebook.com/anninhmang.tiengiang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14552</v>
      </c>
      <c r="B553" t="str">
        <f>HYPERLINK("https://tiengiang.gov.vn/", "UBND Ủy ban nhân dân tỉnh Tiền Giang")</f>
        <v>UBND Ủy ban nhân dân tỉnh Tiền Giang</v>
      </c>
      <c r="C553" t="str">
        <v>https://tiengiang.gov.vn/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14553</v>
      </c>
      <c r="B554" t="str">
        <v>Công an huyện Tân Phước tỉnh Tiền Giang</v>
      </c>
      <c r="C554" t="str">
        <v>-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14554</v>
      </c>
      <c r="B555" t="str">
        <f>HYPERLINK("https://tanphuoc.tiengiang.gov.vn/", "UBND Ủy ban nhân dân huyện Tân Phước tỉnh Tiền Giang")</f>
        <v>UBND Ủy ban nhân dân huyện Tân Phước tỉnh Tiền Giang</v>
      </c>
      <c r="C555" t="str">
        <v>https://tanphuoc.tiengiang.gov.vn/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14555</v>
      </c>
      <c r="B556" t="str">
        <f>HYPERLINK("https://www.facebook.com/p/C%C3%B4ng-an-huy%E1%BB%87n-C%C3%A1i-B%C3%A8-100068079370048/", "Công an huyện Cái Bè tỉnh Tiền Giang")</f>
        <v>Công an huyện Cái Bè tỉnh Tiền Giang</v>
      </c>
      <c r="C556" t="str">
        <v>https://www.facebook.com/p/C%C3%B4ng-an-huy%E1%BB%87n-C%C3%A1i-B%C3%A8-100068079370048/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14556</v>
      </c>
      <c r="B557" t="str">
        <f>HYPERLINK("https://caibe.tiengiang.gov.vn/", "UBND Ủy ban nhân dân huyện Cái Bè tỉnh Tiền Giang")</f>
        <v>UBND Ủy ban nhân dân huyện Cái Bè tỉnh Tiền Giang</v>
      </c>
      <c r="C557" t="str">
        <v>https://caibe.tiengiang.gov.vn/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14557</v>
      </c>
      <c r="B558" t="str">
        <f>HYPERLINK("https://www.facebook.com/AnninhtrattuxaBinhphu/", "Công an huyện Cai Lậy tỉnh Tiền Giang")</f>
        <v>Công an huyện Cai Lậy tỉnh Tiền Giang</v>
      </c>
      <c r="C558" t="str">
        <v>https://www.facebook.com/AnninhtrattuxaBinhphu/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14558</v>
      </c>
      <c r="B559" t="str">
        <f>HYPERLINK("https://cailay.tiengiang.gov.vn/", "UBND Ủy ban nhân dân huyện Cai Lậy tỉnh Tiền Giang")</f>
        <v>UBND Ủy ban nhân dân huyện Cai Lậy tỉnh Tiền Giang</v>
      </c>
      <c r="C559" t="str">
        <v>https://cailay.tiengiang.gov.vn/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14559</v>
      </c>
      <c r="B560" t="str">
        <f>HYPERLINK("https://www.facebook.com/ConganhuyenChoGao/", "Công an huyện Chợ Gạo tỉnh Tiền Giang")</f>
        <v>Công an huyện Chợ Gạo tỉnh Tiền Giang</v>
      </c>
      <c r="C560" t="str">
        <v>https://www.facebook.com/ConganhuyenChoGao/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14560</v>
      </c>
      <c r="B561" t="str">
        <f>HYPERLINK("https://chogao.tiengiang.gov.vn/", "UBND Ủy ban nhân dân huyện Chợ Gạo tỉnh Tiền Giang")</f>
        <v>UBND Ủy ban nhân dân huyện Chợ Gạo tỉnh Tiền Giang</v>
      </c>
      <c r="C561" t="str">
        <v>https://chogao.tiengiang.gov.vn/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14561</v>
      </c>
      <c r="B562" t="str">
        <v>Công an huyện Gò Công Tây tỉnh Tiền Giang</v>
      </c>
      <c r="C562" t="str">
        <v>-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14562</v>
      </c>
      <c r="B563" t="str">
        <f>HYPERLINK("https://gocongtay.tiengiang.gov.vn/", "UBND Ủy ban nhân dân huyện Gò Công Tây tỉnh Tiền Giang")</f>
        <v>UBND Ủy ban nhân dân huyện Gò Công Tây tỉnh Tiền Giang</v>
      </c>
      <c r="C563" t="str">
        <v>https://gocongtay.tiengiang.gov.vn/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14563</v>
      </c>
      <c r="B564" t="str">
        <v>Công an huyện Gò Công Đông tỉnh Tiền Giang</v>
      </c>
      <c r="C564" t="str">
        <v>-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14564</v>
      </c>
      <c r="B565" t="str">
        <f>HYPERLINK("https://gocongdong.tiengiang.gov.vn/", "UBND Ủy ban nhân dân huyện Gò Công Đông tỉnh Tiền Giang")</f>
        <v>UBND Ủy ban nhân dân huyện Gò Công Đông tỉnh Tiền Giang</v>
      </c>
      <c r="C565" t="str">
        <v>https://gocongdong.tiengiang.gov.vn/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14565</v>
      </c>
      <c r="B566" t="str">
        <v>Công an huyện Tân Phú Đông tỉnh Tiền Giang</v>
      </c>
      <c r="C566" t="str">
        <v>-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14566</v>
      </c>
      <c r="B567" t="str">
        <f>HYPERLINK("https://tanphudong.tiengiang.gov.vn/", "UBND Ủy ban nhân dân huyện Tân Phú Đông tỉnh Tiền Giang")</f>
        <v>UBND Ủy ban nhân dân huyện Tân Phú Đông tỉnh Tiền Giang</v>
      </c>
      <c r="C567" t="str">
        <v>https://tanphudong.tiengiang.gov.vn/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14567</v>
      </c>
      <c r="B568" t="str">
        <f>HYPERLINK("https://www.facebook.com/antvbentre/", "Công an thành phố Bến Tre tỉnh Bến Tre")</f>
        <v>Công an thành phố Bến Tre tỉnh Bến Tre</v>
      </c>
      <c r="C568" t="str">
        <v>https://www.facebook.com/antvbentre/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14568</v>
      </c>
      <c r="B569" t="str">
        <f>HYPERLINK("https://thanhphobentre.bentre.gov.vn/", "UBND Ủy ban nhân dân thành phố Bến Tre tỉnh Bến Tre")</f>
        <v>UBND Ủy ban nhân dân thành phố Bến Tre tỉnh Bến Tre</v>
      </c>
      <c r="C569" t="str">
        <v>https://thanhphobentre.bentre.gov.vn/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14569</v>
      </c>
      <c r="B570" t="str">
        <f>HYPERLINK("https://www.facebook.com/p/C%C3%B4ng-An-Th%E1%BB%8B-Tr%E1%BA%A5n-Ch%E1%BB%A3-L%C3%A1ch-100070623230186/", "Công an huyện Chợ Lách tỉnh Bến Tre")</f>
        <v>Công an huyện Chợ Lách tỉnh Bến Tre</v>
      </c>
      <c r="C570" t="str">
        <v>https://www.facebook.com/p/C%C3%B4ng-An-Th%E1%BB%8B-Tr%E1%BA%A5n-Ch%E1%BB%A3-L%C3%A1ch-100070623230186/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14570</v>
      </c>
      <c r="B571" t="str">
        <f>HYPERLINK("https://cholach.bentre.gov.vn/", "UBND Ủy ban nhân dân huyện Chợ Lách tỉnh Bến Tre")</f>
        <v>UBND Ủy ban nhân dân huyện Chợ Lách tỉnh Bến Tre</v>
      </c>
      <c r="C571" t="str">
        <v>https://cholach.bentre.gov.vn/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14571</v>
      </c>
      <c r="B572" t="str">
        <f>HYPERLINK("https://www.facebook.com/TuoitreConganVinhPhuc/videos/csgt-d%E1%BA%ABn-%C4%91%C6%B0%E1%BB%9Dng-cho-xe-ch%E1%BB%9F-s%E1%BA%A3n-ph%E1%BB%A5-%C4%91ang-trong-c%C6%A1n-nguy-k%E1%BB%8Bch/587160245236263/", "Công an huyện Mỏ Cày Nam tỉnh Bến Tre")</f>
        <v>Công an huyện Mỏ Cày Nam tỉnh Bến Tre</v>
      </c>
      <c r="C572" t="str">
        <v>https://www.facebook.com/TuoitreConganVinhPhuc/videos/csgt-d%E1%BA%ABn-%C4%91%C6%B0%E1%BB%9Dng-cho-xe-ch%E1%BB%9F-s%E1%BA%A3n-ph%E1%BB%A5-%C4%91ang-trong-c%C6%A1n-nguy-k%E1%BB%8Bch/587160245236263/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14572</v>
      </c>
      <c r="B573" t="str">
        <f>HYPERLINK("https://mocaynam.bentre.gov.vn/", "UBND Ủy ban nhân dân huyện Mỏ Cày Nam tỉnh Bến Tre")</f>
        <v>UBND Ủy ban nhân dân huyện Mỏ Cày Nam tỉnh Bến Tre</v>
      </c>
      <c r="C573" t="str">
        <v>https://mocaynam.bentre.gov.vn/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14573</v>
      </c>
      <c r="B574" t="str">
        <v>Công an huyện Giồng Trôm tỉnh Bến Tre</v>
      </c>
      <c r="C574" t="str">
        <v>-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14574</v>
      </c>
      <c r="B575" t="str">
        <f>HYPERLINK("https://giongtrom.bentre.gov.vn/", "UBND Ủy ban nhân dân huyện Giồng Trôm tỉnh Bến Tre")</f>
        <v>UBND Ủy ban nhân dân huyện Giồng Trôm tỉnh Bến Tre</v>
      </c>
      <c r="C575" t="str">
        <v>https://giongtrom.bentre.gov.vn/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14575</v>
      </c>
      <c r="B576" t="str">
        <f>HYPERLINK("https://www.facebook.com/Conganthitran2021/", "Công an huyện Bình Đại tỉnh Bến Tre")</f>
        <v>Công an huyện Bình Đại tỉnh Bến Tre</v>
      </c>
      <c r="C576" t="str">
        <v>https://www.facebook.com/Conganthitran2021/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14576</v>
      </c>
      <c r="B577" t="str">
        <f>HYPERLINK("https://binhdai.bentre.gov.vn/", "UBND Ủy ban nhân dân huyện Bình Đại tỉnh Bến Tre")</f>
        <v>UBND Ủy ban nhân dân huyện Bình Đại tỉnh Bến Tre</v>
      </c>
      <c r="C577" t="str">
        <v>https://binhdai.bentre.gov.vn/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14577</v>
      </c>
      <c r="B578" t="str">
        <f>HYPERLINK("https://www.facebook.com/conganBaTri/", "Công an huyện Ba Tri tỉnh Bến Tre")</f>
        <v>Công an huyện Ba Tri tỉnh Bến Tre</v>
      </c>
      <c r="C578" t="str">
        <v>https://www.facebook.com/conganBaTri/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14578</v>
      </c>
      <c r="B579" t="str">
        <f>HYPERLINK("https://batri.bentre.gov.vn/", "UBND Ủy ban nhân dân huyện Ba Tri tỉnh Bến Tre")</f>
        <v>UBND Ủy ban nhân dân huyện Ba Tri tỉnh Bến Tre</v>
      </c>
      <c r="C579" t="str">
        <v>https://batri.bentre.gov.vn/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14579</v>
      </c>
      <c r="B580" t="str">
        <v>Công an huyện Thạnh Phú tỉnh Bến Tre</v>
      </c>
      <c r="C580" t="str">
        <v>-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14580</v>
      </c>
      <c r="B581" t="str">
        <f>HYPERLINK("https://thanhphu.bentre.gov.vn/", "UBND Ủy ban nhân dân huyện Thạnh Phú tỉnh Bến Tre")</f>
        <v>UBND Ủy ban nhân dân huyện Thạnh Phú tỉnh Bến Tre</v>
      </c>
      <c r="C581" t="str">
        <v>https://thanhphu.bentre.gov.vn/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14581</v>
      </c>
      <c r="B582" t="str">
        <v>Công an huyện Mỏ Cày Bắc tỉnh Bến Tre</v>
      </c>
      <c r="C582" t="str">
        <v>-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14582</v>
      </c>
      <c r="B583" t="str">
        <f>HYPERLINK("https://mocaybac.bentre.gov.vn/gioi-thieu/uy-ban-nhan-dan-huyen", "UBND Ủy ban nhân dân huyện Mỏ Cày Bắc tỉnh Bến Tre")</f>
        <v>UBND Ủy ban nhân dân huyện Mỏ Cày Bắc tỉnh Bến Tre</v>
      </c>
      <c r="C583" t="str">
        <v>https://mocaybac.bentre.gov.vn/gioi-thieu/uy-ban-nhan-dan-huyen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14583</v>
      </c>
      <c r="B584" t="str">
        <v>Công an thành phố Trà Vinh tỉnh Trà Vinh</v>
      </c>
      <c r="C584" t="str">
        <v>-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14584</v>
      </c>
      <c r="B585" t="str">
        <f>HYPERLINK("https://tptv.travinh.gov.vn/", "UBND Ủy ban nhân dân thành phố Trà Vinh tỉnh Trà Vinh")</f>
        <v>UBND Ủy ban nhân dân thành phố Trà Vinh tỉnh Trà Vinh</v>
      </c>
      <c r="C585" t="str">
        <v>https://tptv.travinh.gov.vn/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14585</v>
      </c>
      <c r="B586" t="str">
        <f>HYPERLINK("https://www.facebook.com/p/C%C3%B4ng-an-Th%E1%BB%8B-Tr%E1%BA%A5n-C%C3%A0ng-Long-100070990083837/", "Công an huyện Càng Long tỉnh Trà Vinh")</f>
        <v>Công an huyện Càng Long tỉnh Trà Vinh</v>
      </c>
      <c r="C586" t="str">
        <v>https://www.facebook.com/p/C%C3%B4ng-an-Th%E1%BB%8B-Tr%E1%BA%A5n-C%C3%A0ng-Long-100070990083837/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14586</v>
      </c>
      <c r="B587" t="str">
        <f>HYPERLINK("https://canglong.travinh.gov.vn/", "UBND Ủy ban nhân dân huyện Càng Long tỉnh Trà Vinh")</f>
        <v>UBND Ủy ban nhân dân huyện Càng Long tỉnh Trà Vinh</v>
      </c>
      <c r="C587" t="str">
        <v>https://canglong.travinh.gov.vn/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14587</v>
      </c>
      <c r="B588" t="str">
        <v>Công an huyện Cầu Kè tỉnh Trà Vinh</v>
      </c>
      <c r="C588" t="str">
        <v>-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14588</v>
      </c>
      <c r="B589" t="str">
        <f>HYPERLINK("https://cauke.travinh.gov.vn/", "UBND Ủy ban nhân dân huyện Cầu Kè tỉnh Trà Vinh")</f>
        <v>UBND Ủy ban nhân dân huyện Cầu Kè tỉnh Trà Vinh</v>
      </c>
      <c r="C589" t="str">
        <v>https://cauke.travinh.gov.vn/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14589</v>
      </c>
      <c r="B590" t="str">
        <f>HYPERLINK("https://www.facebook.com/p/An-ninh-tr%E1%BA%ADt-t%E1%BB%B1-huy%E1%BB%87n-Ti%E1%BB%83u-C%E1%BA%A7n-100064721378913/", "Công an huyện Tiểu Cần tỉnh Trà Vinh")</f>
        <v>Công an huyện Tiểu Cần tỉnh Trà Vinh</v>
      </c>
      <c r="C590" t="str">
        <v>https://www.facebook.com/p/An-ninh-tr%E1%BA%ADt-t%E1%BB%B1-huy%E1%BB%87n-Ti%E1%BB%83u-C%E1%BA%A7n-100064721378913/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14590</v>
      </c>
      <c r="B591" t="str">
        <f>HYPERLINK("https://tieucan.travinh.gov.vn/", "UBND Ủy ban nhân dân huyện Tiểu Cần tỉnh Trà Vinh")</f>
        <v>UBND Ủy ban nhân dân huyện Tiểu Cần tỉnh Trà Vinh</v>
      </c>
      <c r="C591" t="str">
        <v>https://tieucan.travinh.gov.vn/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14591</v>
      </c>
      <c r="B592" t="str">
        <f>HYPERLINK("https://www.facebook.com/100063534934309/videos/c%E1%BA%A7u-ngang-t%E1%BA%A1m-gi%E1%BB%AF-h%C3%ACnh-s%E1%BB%B1-01-%C4%91%E1%BB%91i-t%C6%B0%E1%BB%A3ng-gi%E1%BA%BFt-ng%C6%B0%E1%BB%9Di/527768905633580/", "Công an huyện Cầu Ngang tỉnh Trà Vinh")</f>
        <v>Công an huyện Cầu Ngang tỉnh Trà Vinh</v>
      </c>
      <c r="C592" t="str">
        <v>https://www.facebook.com/100063534934309/videos/c%E1%BA%A7u-ngang-t%E1%BA%A1m-gi%E1%BB%AF-h%C3%ACnh-s%E1%BB%B1-01-%C4%91%E1%BB%91i-t%C6%B0%E1%BB%A3ng-gi%E1%BA%BFt-ng%C6%B0%E1%BB%9Di/527768905633580/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14592</v>
      </c>
      <c r="B593" t="str">
        <f>HYPERLINK("https://caungang.travinh.gov.vn/", "UBND Ủy ban nhân dân huyện Cầu Ngang tỉnh Trà Vinh")</f>
        <v>UBND Ủy ban nhân dân huyện Cầu Ngang tỉnh Trà Vinh</v>
      </c>
      <c r="C593" t="str">
        <v>https://caungang.travinh.gov.vn/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14593</v>
      </c>
      <c r="B594" t="str">
        <f>HYPERLINK("https://www.facebook.com/caxdaian/", "Công an huyện Trà Cú tỉnh Trà Vinh")</f>
        <v>Công an huyện Trà Cú tỉnh Trà Vinh</v>
      </c>
      <c r="C594" t="str">
        <v>https://www.facebook.com/caxdaian/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14594</v>
      </c>
      <c r="B595" t="str">
        <f>HYPERLINK("https://tracu.travinh.gov.vn/", "UBND Ủy ban nhân dân huyện Trà Cú tỉnh Trà Vinh")</f>
        <v>UBND Ủy ban nhân dân huyện Trà Cú tỉnh Trà Vinh</v>
      </c>
      <c r="C595" t="str">
        <v>https://tracu.travinh.gov.vn/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14595</v>
      </c>
      <c r="B596" t="str">
        <f>HYPERLINK("https://www.facebook.com/p/Tu%E1%BB%95i-tr%E1%BA%BB-C%C3%B4ng-An-huy%E1%BB%87n-Duy%C3%AAn-H%E1%BA%A3i-100063624304273/", "Công an huyện Duyên Hải tỉnh Trà Vinh")</f>
        <v>Công an huyện Duyên Hải tỉnh Trà Vinh</v>
      </c>
      <c r="C596" t="str">
        <v>https://www.facebook.com/p/Tu%E1%BB%95i-tr%E1%BA%BB-C%C3%B4ng-An-huy%E1%BB%87n-Duy%C3%AAn-H%E1%BA%A3i-100063624304273/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14596</v>
      </c>
      <c r="B597" t="str">
        <f>HYPERLINK("https://duyenhai.travinh.gov.vn/", "UBND Ủy ban nhân dân huyện Duyên Hải tỉnh Trà Vinh")</f>
        <v>UBND Ủy ban nhân dân huyện Duyên Hải tỉnh Trà Vinh</v>
      </c>
      <c r="C597" t="str">
        <v>https://duyenhai.travinh.gov.vn/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14597</v>
      </c>
      <c r="B598" t="str">
        <f>HYPERLINK("https://www.facebook.com/antvvinhlong/", "Công an thành phố Vĩnh Long tỉnh Vĩnh Long")</f>
        <v>Công an thành phố Vĩnh Long tỉnh Vĩnh Long</v>
      </c>
      <c r="C598" t="str">
        <v>https://www.facebook.com/antvvinhlong/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14598</v>
      </c>
      <c r="B599" t="str">
        <f>HYPERLINK("https://tpvinhlong.vinhlong.gov.vn/", "UBND Ủy ban nhân dân thành phố Vĩnh Long tỉnh Vĩnh Long")</f>
        <v>UBND Ủy ban nhân dân thành phố Vĩnh Long tỉnh Vĩnh Long</v>
      </c>
      <c r="C599" t="str">
        <v>https://tpvinhlong.vinhlong.gov.vn/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14599</v>
      </c>
      <c r="B600" t="str">
        <f>HYPERLINK("https://www.facebook.com/p/C%C3%B4ng-an-huy%E1%BB%87n-Long-H%E1%BB%93-100072284957334/", "Công an huyện Long Hồ tỉnh Vĩnh Long")</f>
        <v>Công an huyện Long Hồ tỉnh Vĩnh Long</v>
      </c>
      <c r="C600" t="str">
        <v>https://www.facebook.com/p/C%C3%B4ng-an-huy%E1%BB%87n-Long-H%E1%BB%93-100072284957334/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14600</v>
      </c>
      <c r="B601" t="str">
        <f>HYPERLINK("https://longho.vinhlong.gov.vn/", "UBND Ủy ban nhân dân huyện Long Hồ tỉnh Vĩnh Long")</f>
        <v>UBND Ủy ban nhân dân huyện Long Hồ tỉnh Vĩnh Long</v>
      </c>
      <c r="C601" t="str">
        <v>https://longho.vinhlong.gov.vn/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14601</v>
      </c>
      <c r="B602" t="str">
        <f>HYPERLINK("https://www.facebook.com/camangthit/?locale=vi_VN", "Công an huyện Mang Thít tỉnh Vĩnh Long")</f>
        <v>Công an huyện Mang Thít tỉnh Vĩnh Long</v>
      </c>
      <c r="C602" t="str">
        <v>https://www.facebook.com/camangthit/?locale=vi_VN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14602</v>
      </c>
      <c r="B603" t="str">
        <f>HYPERLINK("https://mangthit.vinhlong.gov.vn/", "UBND Ủy ban nhân dân huyện Mang Thít tỉnh Vĩnh Long")</f>
        <v>UBND Ủy ban nhân dân huyện Mang Thít tỉnh Vĩnh Long</v>
      </c>
      <c r="C603" t="str">
        <v>https://mangthit.vinhlong.gov.vn/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14603</v>
      </c>
      <c r="B604" t="str">
        <f>HYPERLINK("https://www.facebook.com/VungLiemnews/", "Công an huyện Vũng Liêm tỉnh Vĩnh Long")</f>
        <v>Công an huyện Vũng Liêm tỉnh Vĩnh Long</v>
      </c>
      <c r="C604" t="str">
        <v>https://www.facebook.com/VungLiemnews/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14604</v>
      </c>
      <c r="B605" t="str">
        <f>HYPERLINK("https://vungliem.vinhlong.gov.vn/", "UBND Ủy ban nhân dân huyện Vũng Liêm tỉnh Vĩnh Long")</f>
        <v>UBND Ủy ban nhân dân huyện Vũng Liêm tỉnh Vĩnh Long</v>
      </c>
      <c r="C605" t="str">
        <v>https://vungliem.vinhlong.gov.vn/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14605</v>
      </c>
      <c r="B606" t="str">
        <f>HYPERLINK("https://www.facebook.com/tuoitreconganvinhlong/", "Công an huyện Tam Bình tỉnh Vĩnh Long")</f>
        <v>Công an huyện Tam Bình tỉnh Vĩnh Long</v>
      </c>
      <c r="C606" t="str">
        <v>https://www.facebook.com/tuoitreconganvinhlong/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14606</v>
      </c>
      <c r="B607" t="str">
        <f>HYPERLINK("https://tambinh.vinhlong.gov.vn/", "UBND Ủy ban nhân dân huyện Tam Bình tỉnh Vĩnh Long")</f>
        <v>UBND Ủy ban nhân dân huyện Tam Bình tỉnh Vĩnh Long</v>
      </c>
      <c r="C607" t="str">
        <v>https://tambinh.vinhlong.gov.vn/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14607</v>
      </c>
      <c r="B608" t="str">
        <f>HYPERLINK("https://www.facebook.com/p/C%C3%B4ng-an-th%E1%BB%8B-tr%E1%BA%A5n-Tr%C3%A0-%C3%94n-100076167008723/?locale=vi_VN", "Công an huyện Trà Ôn tỉnh Vĩnh Long")</f>
        <v>Công an huyện Trà Ôn tỉnh Vĩnh Long</v>
      </c>
      <c r="C608" t="str">
        <v>https://www.facebook.com/p/C%C3%B4ng-an-th%E1%BB%8B-tr%E1%BA%A5n-Tr%C3%A0-%C3%94n-100076167008723/?locale=vi_VN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14608</v>
      </c>
      <c r="B609" t="str">
        <f>HYPERLINK("https://traon.vinhlong.gov.vn/", "UBND Ủy ban nhân dân huyện Trà Ôn tỉnh Vĩnh Long")</f>
        <v>UBND Ủy ban nhân dân huyện Trà Ôn tỉnh Vĩnh Long</v>
      </c>
      <c r="C609" t="str">
        <v>https://traon.vinhlong.gov.vn/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14609</v>
      </c>
      <c r="B610" t="str">
        <f>HYPERLINK("https://www.facebook.com/anttbinhtan/?locale=vi_VN", "Công an huyện Bình Tân tỉnh Vĩnh Long")</f>
        <v>Công an huyện Bình Tân tỉnh Vĩnh Long</v>
      </c>
      <c r="C610" t="str">
        <v>https://www.facebook.com/anttbinhtan/?locale=vi_VN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14610</v>
      </c>
      <c r="B611" t="str">
        <f>HYPERLINK("https://binhtan.vinhlong.gov.vn/", "UBND Ủy ban nhân dân huyện Bình Tân tỉnh Vĩnh Long")</f>
        <v>UBND Ủy ban nhân dân huyện Bình Tân tỉnh Vĩnh Long</v>
      </c>
      <c r="C611" t="str">
        <v>https://binhtan.vinhlong.gov.vn/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14611</v>
      </c>
      <c r="B612" t="str">
        <f>HYPERLINK("https://www.facebook.com/p/C%C3%B4ng-an-Th%C3%A0nh-ph%E1%BB%91-Cao-L%C3%A3nh-61555335487217/", "Công an thành phố Cao Lãnh tỉnh Đồng Tháp")</f>
        <v>Công an thành phố Cao Lãnh tỉnh Đồng Tháp</v>
      </c>
      <c r="C612" t="str">
        <v>https://www.facebook.com/p/C%C3%B4ng-an-Th%C3%A0nh-ph%E1%BB%91-Cao-L%C3%A3nh-61555335487217/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14612</v>
      </c>
      <c r="B613" t="str">
        <f>HYPERLINK("https://tpcaolanh.dongthap.gov.vn/", "UBND Ủy ban nhân dân thành phố Cao Lãnh tỉnh Đồng Tháp")</f>
        <v>UBND Ủy ban nhân dân thành phố Cao Lãnh tỉnh Đồng Tháp</v>
      </c>
      <c r="C613" t="str">
        <v>https://tpcaolanh.dongthap.gov.vn/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14613</v>
      </c>
      <c r="B614" t="str">
        <v>Công an thành phố Sa Đéc tỉnh Đồng Tháp</v>
      </c>
      <c r="C614" t="str">
        <v>-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14614</v>
      </c>
      <c r="B615" t="str">
        <f>HYPERLINK("https://sadec.dongthap.gov.vn/", "UBND Ủy ban nhân dân thành phố Sa Đéc tỉnh Đồng Tháp")</f>
        <v>UBND Ủy ban nhân dân thành phố Sa Đéc tỉnh Đồng Tháp</v>
      </c>
      <c r="C615" t="str">
        <v>https://sadec.dongthap.gov.vn/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14615</v>
      </c>
      <c r="B616" t="str">
        <f>HYPERLINK("https://www.facebook.com/p/C%C3%B4ng-an-huy%E1%BB%87n-T%C3%A2n-H%E1%BB%93ng-t%E1%BB%89nh-%C4%90%E1%BB%93ng-Th%C3%A1p-100027732111939/", "Công an huyện Tân Hồng tỉnh Đồng Tháp")</f>
        <v>Công an huyện Tân Hồng tỉnh Đồng Tháp</v>
      </c>
      <c r="C616" t="str">
        <v>https://www.facebook.com/p/C%C3%B4ng-an-huy%E1%BB%87n-T%C3%A2n-H%E1%BB%93ng-t%E1%BB%89nh-%C4%90%E1%BB%93ng-Th%C3%A1p-100027732111939/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14616</v>
      </c>
      <c r="B617" t="str">
        <f>HYPERLINK("https://lichhop.dongthap.gov.vn/hth/", "UBND Ủy ban nhân dân huyện Tân Hồng tỉnh Đồng Tháp")</f>
        <v>UBND Ủy ban nhân dân huyện Tân Hồng tỉnh Đồng Tháp</v>
      </c>
      <c r="C617" t="str">
        <v>https://lichhop.dongthap.gov.vn/hth/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14617</v>
      </c>
      <c r="B618" t="str">
        <f>HYPERLINK("https://www.facebook.com/p/C%C3%B4ng-an-huy%E1%BB%87n-T%C3%A2n-H%E1%BB%93ng-t%E1%BB%89nh-%C4%90%E1%BB%93ng-Th%C3%A1p-100027732111939/", "Công an huyện Hồng Ngự tỉnh Đồng Tháp")</f>
        <v>Công an huyện Hồng Ngự tỉnh Đồng Tháp</v>
      </c>
      <c r="C618" t="str">
        <v>https://www.facebook.com/p/C%C3%B4ng-an-huy%E1%BB%87n-T%C3%A2n-H%E1%BB%93ng-t%E1%BB%89nh-%C4%90%E1%BB%93ng-Th%C3%A1p-100027732111939/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14618</v>
      </c>
      <c r="B619" t="str">
        <f>HYPERLINK("https://hongngu.dongthap.gov.vn/", "UBND Ủy ban nhân dân huyện Hồng Ngự tỉnh Đồng Tháp")</f>
        <v>UBND Ủy ban nhân dân huyện Hồng Ngự tỉnh Đồng Tháp</v>
      </c>
      <c r="C619" t="str">
        <v>https://hongngu.dongthap.gov.vn/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14619</v>
      </c>
      <c r="B620" t="str">
        <f>HYPERLINK("https://www.facebook.com/cahtamnong66/", "Công an huyện Tam Nông tỉnh Đồng Tháp")</f>
        <v>Công an huyện Tam Nông tỉnh Đồng Tháp</v>
      </c>
      <c r="C620" t="str">
        <v>https://www.facebook.com/cahtamnong66/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14620</v>
      </c>
      <c r="B621" t="str">
        <f>HYPERLINK("https://lichhop.dongthap.gov.vn/htn/", "UBND Ủy ban nhân dân huyện Tam Nông tỉnh Đồng Tháp")</f>
        <v>UBND Ủy ban nhân dân huyện Tam Nông tỉnh Đồng Tháp</v>
      </c>
      <c r="C621" t="str">
        <v>https://lichhop.dongthap.gov.vn/htn/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14621</v>
      </c>
      <c r="B622" t="str">
        <f>HYPERLINK("https://www.facebook.com/cahthapmuoi/?locale=vi_VN", "Công an huyện Tháp Mười tỉnh Đồng Tháp")</f>
        <v>Công an huyện Tháp Mười tỉnh Đồng Tháp</v>
      </c>
      <c r="C622" t="str">
        <v>https://www.facebook.com/cahthapmuoi/?locale=vi_VN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14622</v>
      </c>
      <c r="B623" t="str">
        <f>HYPERLINK("https://lichhop.dongthap.gov.vn/htm/", "UBND Ủy ban nhân dân huyện Tháp Mười tỉnh Đồng Tháp")</f>
        <v>UBND Ủy ban nhân dân huyện Tháp Mười tỉnh Đồng Tháp</v>
      </c>
      <c r="C623" t="str">
        <v>https://lichhop.dongthap.gov.vn/htm/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14623</v>
      </c>
      <c r="B624" t="str">
        <f>HYPERLINK("https://www.facebook.com/p/C%C3%B4ng-an-Th%C3%A0nh-ph%E1%BB%91-Cao-L%C3%A3nh-61555335487217/", "Công an huyện Cao Lãnh tỉnh Đồng Tháp")</f>
        <v>Công an huyện Cao Lãnh tỉnh Đồng Tháp</v>
      </c>
      <c r="C624" t="str">
        <v>https://www.facebook.com/p/C%C3%B4ng-an-Th%C3%A0nh-ph%E1%BB%91-Cao-L%C3%A3nh-61555335487217/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14624</v>
      </c>
      <c r="B625" t="str">
        <f>HYPERLINK("https://caolanh.dongthap.gov.vn/", "UBND Ủy ban nhân dân huyện Cao Lãnh tỉnh Đồng Tháp")</f>
        <v>UBND Ủy ban nhân dân huyện Cao Lãnh tỉnh Đồng Tháp</v>
      </c>
      <c r="C625" t="str">
        <v>https://caolanh.dongthap.gov.vn/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14625</v>
      </c>
      <c r="B626" t="str">
        <f>HYPERLINK("https://www.facebook.com/conganthanhbinhdongthap/", "Công an huyện Thanh Bình tỉnh Đồng Tháp")</f>
        <v>Công an huyện Thanh Bình tỉnh Đồng Tháp</v>
      </c>
      <c r="C626" t="str">
        <v>https://www.facebook.com/conganthanhbinhdongthap/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14626</v>
      </c>
      <c r="B627" t="str">
        <f>HYPERLINK("https://thanhbinh.dongthap.gov.vn/", "UBND Ủy ban nhân dân huyện Thanh Bình tỉnh Đồng Tháp")</f>
        <v>UBND Ủy ban nhân dân huyện Thanh Bình tỉnh Đồng Tháp</v>
      </c>
      <c r="C627" t="str">
        <v>https://thanhbinh.dongthap.gov.vn/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14627</v>
      </c>
      <c r="B628" t="str">
        <v>Công an huyện Lấp Vò tỉnh Đồng Tháp</v>
      </c>
      <c r="C628" t="str">
        <v>-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14628</v>
      </c>
      <c r="B629" t="str">
        <f>HYPERLINK("https://lapvo.dongthap.gov.vn/", "UBND Ủy ban nhân dân huyện Lấp Vò tỉnh Đồng Tháp")</f>
        <v>UBND Ủy ban nhân dân huyện Lấp Vò tỉnh Đồng Tháp</v>
      </c>
      <c r="C629" t="str">
        <v>https://lapvo.dongthap.gov.vn/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14629</v>
      </c>
      <c r="B630" t="str">
        <f>HYPERLINK("https://www.facebook.com/ConganhuyenLaiVung/", "Công an huyện Lai Vung tỉnh Đồng Tháp")</f>
        <v>Công an huyện Lai Vung tỉnh Đồng Tháp</v>
      </c>
      <c r="C630" t="str">
        <v>https://www.facebook.com/ConganhuyenLaiVung/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14630</v>
      </c>
      <c r="B631" t="str">
        <f>HYPERLINK("https://laivung.dongthap.gov.vn/", "UBND Ủy ban nhân dân huyện Lai Vung tỉnh Đồng Tháp")</f>
        <v>UBND Ủy ban nhân dân huyện Lai Vung tỉnh Đồng Tháp</v>
      </c>
      <c r="C631" t="str">
        <v>https://laivung.dongthap.gov.vn/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14631</v>
      </c>
      <c r="B632" t="str">
        <v>Công an thành phố Long Xuyên tỉnh An Giang</v>
      </c>
      <c r="C632" t="str">
        <v>-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14632</v>
      </c>
      <c r="B633" t="str">
        <f>HYPERLINK("https://longxuyen.angiang.gov.vn/trang-chu", "UBND Ủy ban nhân dân thành phố Long Xuyên tỉnh An Giang")</f>
        <v>UBND Ủy ban nhân dân thành phố Long Xuyên tỉnh An Giang</v>
      </c>
      <c r="C633" t="str">
        <v>https://longxuyen.angiang.gov.vn/trang-chu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14633</v>
      </c>
      <c r="B634" t="str">
        <v>Công an thành phố Châu Đốc tỉnh An Giang</v>
      </c>
      <c r="C634" t="str">
        <v>-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14634</v>
      </c>
      <c r="B635" t="str">
        <f>HYPERLINK("https://chaudoc.angiang.gov.vn/wps/vanityurl/cdp-ubndthanhpho", "UBND Ủy ban nhân dân thành phố Châu Đốc tỉnh An Giang")</f>
        <v>UBND Ủy ban nhân dân thành phố Châu Đốc tỉnh An Giang</v>
      </c>
      <c r="C635" t="str">
        <v>https://chaudoc.angiang.gov.vn/wps/vanityurl/cdp-ubndthanhpho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14635</v>
      </c>
      <c r="B636" t="str">
        <f>HYPERLINK("https://www.facebook.com/ubndhuyenanphu/", "Công an huyện An Phú tỉnh An Giang")</f>
        <v>Công an huyện An Phú tỉnh An Giang</v>
      </c>
      <c r="C636" t="str">
        <v>https://www.facebook.com/ubndhuyenanphu/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14636</v>
      </c>
      <c r="B637" t="str">
        <f>HYPERLINK("https://anphu.angiang.gov.vn/", "UBND Ủy ban nhân dân huyện An Phú tỉnh An Giang")</f>
        <v>UBND Ủy ban nhân dân huyện An Phú tỉnh An Giang</v>
      </c>
      <c r="C637" t="str">
        <v>https://anphu.angiang.gov.vn/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14637</v>
      </c>
      <c r="B638" t="str">
        <v>Công an huyện Phú Tân tỉnh An Giang</v>
      </c>
      <c r="C638" t="str">
        <v>-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14638</v>
      </c>
      <c r="B639" t="str">
        <f>HYPERLINK("https://phutan.angiang.gov.vn/", "UBND Ủy ban nhân dân huyện Phú Tân tỉnh An Giang")</f>
        <v>UBND Ủy ban nhân dân huyện Phú Tân tỉnh An Giang</v>
      </c>
      <c r="C639" t="str">
        <v>https://phutan.angiang.gov.vn/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14639</v>
      </c>
      <c r="B640" t="str">
        <f>HYPERLINK("https://www.facebook.com/p/%C4%90o%C3%A0n-Thanh-ni%C3%AAn-C%C3%B4ng-an-huy%E1%BB%87n-Ch%C3%A2u-Ph%C3%BA-100063701133978/", "Công an huyện Châu Phú tỉnh An Giang")</f>
        <v>Công an huyện Châu Phú tỉnh An Giang</v>
      </c>
      <c r="C640" t="str">
        <v>https://www.facebook.com/p/%C4%90o%C3%A0n-Thanh-ni%C3%AAn-C%C3%B4ng-an-huy%E1%BB%87n-Ch%C3%A2u-Ph%C3%BA-100063701133978/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14640</v>
      </c>
      <c r="B641" t="str">
        <f>HYPERLINK("https://chauphu.angiang.gov.vn/", "UBND Ủy ban nhân dân huyện Châu Phú tỉnh An Giang")</f>
        <v>UBND Ủy ban nhân dân huyện Châu Phú tỉnh An Giang</v>
      </c>
      <c r="C641" t="str">
        <v>https://chauphu.angiang.gov.vn/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14641</v>
      </c>
      <c r="B642" t="str">
        <v>Công an huyện Tịnh Biên tỉnh An Giang</v>
      </c>
      <c r="C642" t="str">
        <v>-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14642</v>
      </c>
      <c r="B643" t="str">
        <f>HYPERLINK("https://tinhbien.angiang.gov.vn/", "UBND Ủy ban nhân dân huyện Tịnh Biên tỉnh An Giang")</f>
        <v>UBND Ủy ban nhân dân huyện Tịnh Biên tỉnh An Giang</v>
      </c>
      <c r="C643" t="str">
        <v>https://tinhbien.angiang.gov.vn/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14643</v>
      </c>
      <c r="B644" t="str">
        <v>Công an huyện Tri Tôn tỉnh An Giang</v>
      </c>
      <c r="C644" t="str">
        <v>-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14644</v>
      </c>
      <c r="B645" t="str">
        <f>HYPERLINK("https://triton.angiang.gov.vn/wps/portal/Home", "UBND Ủy ban nhân dân huyện Tri Tôn tỉnh An Giang")</f>
        <v>UBND Ủy ban nhân dân huyện Tri Tôn tỉnh An Giang</v>
      </c>
      <c r="C645" t="str">
        <v>https://triton.angiang.gov.vn/wps/portal/Home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14645</v>
      </c>
      <c r="B646" t="str">
        <f>HYPERLINK("https://www.facebook.com/p/Tu%E1%BB%95i-tr%E1%BA%BB-C%C3%B4ng-an-huy%E1%BB%87n-Ninh-Ph%C6%B0%E1%BB%9Bc-100068114569027/", "Công an huyện Chợ Mới tỉnh An Giang")</f>
        <v>Công an huyện Chợ Mới tỉnh An Giang</v>
      </c>
      <c r="C646" t="str">
        <v>https://www.facebook.com/p/Tu%E1%BB%95i-tr%E1%BA%BB-C%C3%B4ng-an-huy%E1%BB%87n-Ninh-Ph%C6%B0%E1%BB%9Bc-100068114569027/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14646</v>
      </c>
      <c r="B647" t="str">
        <f>HYPERLINK("https://chomoi.angiang.gov.vn/wps/portal/Home", "UBND Ủy ban nhân dân huyện Chợ Mới tỉnh An Giang")</f>
        <v>UBND Ủy ban nhân dân huyện Chợ Mới tỉnh An Giang</v>
      </c>
      <c r="C647" t="str">
        <v>https://chomoi.angiang.gov.vn/wps/portal/Home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14647</v>
      </c>
      <c r="B648" t="str">
        <f>HYPERLINK("https://www.facebook.com/854925838735943", "Công an huyện Thoại Sơn tỉnh An Giang")</f>
        <v>Công an huyện Thoại Sơn tỉnh An Giang</v>
      </c>
      <c r="C648" t="str">
        <v>https://www.facebook.com/854925838735943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14648</v>
      </c>
      <c r="B649" t="str">
        <f>HYPERLINK("https://thoaison.angiang.gov.vn/", "UBND Ủy ban nhân dân huyện Thoại Sơn tỉnh An Giang")</f>
        <v>UBND Ủy ban nhân dân huyện Thoại Sơn tỉnh An Giang</v>
      </c>
      <c r="C649" t="str">
        <v>https://thoaison.angiang.gov.vn/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14649</v>
      </c>
      <c r="B650" t="str">
        <f>HYPERLINK("https://www.facebook.com/p/C%C3%B4ng-an-ph%C6%B0%E1%BB%9Dng-An-H%C3%B2a-th%C3%A0nh-ph%E1%BB%91-R%E1%BA%A1ch-Gi%C3%A1-100084291617966/", "Công an thành phố Rạch Giá tỉnh Kiên Giang")</f>
        <v>Công an thành phố Rạch Giá tỉnh Kiên Giang</v>
      </c>
      <c r="C650" t="str">
        <v>https://www.facebook.com/p/C%C3%B4ng-an-ph%C6%B0%E1%BB%9Dng-An-H%C3%B2a-th%C3%A0nh-ph%E1%BB%91-R%E1%BA%A1ch-Gi%C3%A1-100084291617966/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14650</v>
      </c>
      <c r="B651" t="str">
        <f>HYPERLINK("https://rachgia.kiengiang.gov.vn/", "UBND Ủy ban nhân dân thành phố Rạch Giá tỉnh Kiên Giang")</f>
        <v>UBND Ủy ban nhân dân thành phố Rạch Giá tỉnh Kiên Giang</v>
      </c>
      <c r="C651" t="str">
        <v>https://rachgia.kiengiang.gov.vn/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14651</v>
      </c>
      <c r="B652" t="str">
        <f>HYPERLINK("https://www.facebook.com/cahkienluong/", "Công an huyện Kiên Lương tỉnh Kiên Giang")</f>
        <v>Công an huyện Kiên Lương tỉnh Kiên Giang</v>
      </c>
      <c r="C652" t="str">
        <v>https://www.facebook.com/cahkienluong/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14652</v>
      </c>
      <c r="B653" t="str">
        <f>HYPERLINK("https://kienluong.kiengiang.gov.vn/", "UBND Ủy ban nhân dân huyện Kiên Lương tỉnh Kiên Giang")</f>
        <v>UBND Ủy ban nhân dân huyện Kiên Lương tỉnh Kiên Giang</v>
      </c>
      <c r="C653" t="str">
        <v>https://kienluong.kiengiang.gov.vn/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14653</v>
      </c>
      <c r="B654" t="str">
        <v>Công an huyện Hòn Đất tỉnh Kiên Giang</v>
      </c>
      <c r="C654" t="str">
        <v>-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14654</v>
      </c>
      <c r="B655" t="str">
        <f>HYPERLINK("https://hondat.kiengiang.gov.vn/", "UBND Ủy ban nhân dân huyện Hòn Đất tỉnh Kiên Giang")</f>
        <v>UBND Ủy ban nhân dân huyện Hòn Đất tỉnh Kiên Giang</v>
      </c>
      <c r="C655" t="str">
        <v>https://hondat.kiengiang.gov.vn/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14655</v>
      </c>
      <c r="B656" t="str">
        <f>HYPERLINK("https://www.facebook.com/p/C%C3%B4ng-an-huy%E1%BB%87n-T%C3%A2n-Hi%E1%BB%87p-100069475322179/", "Công an huyện Tân Hiệp tỉnh Kiên Giang")</f>
        <v>Công an huyện Tân Hiệp tỉnh Kiên Giang</v>
      </c>
      <c r="C656" t="str">
        <v>https://www.facebook.com/p/C%C3%B4ng-an-huy%E1%BB%87n-T%C3%A2n-Hi%E1%BB%87p-100069475322179/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14656</v>
      </c>
      <c r="B657" t="str">
        <f>HYPERLINK("https://tanhiep.kiengiang.gov.vn/", "UBND Ủy ban nhân dân huyện Tân Hiệp tỉnh Kiên Giang")</f>
        <v>UBND Ủy ban nhân dân huyện Tân Hiệp tỉnh Kiên Giang</v>
      </c>
      <c r="C657" t="str">
        <v>https://tanhiep.kiengiang.gov.vn/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14657</v>
      </c>
      <c r="B658" t="str">
        <v>Công an huyện Giồng Riềng tỉnh Kiên Giang</v>
      </c>
      <c r="C658" t="str">
        <v>-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14658</v>
      </c>
      <c r="B659" t="str">
        <f>HYPERLINK("https://giongrieng.kiengiang.gov.vn/", "UBND Ủy ban nhân dân huyện Giồng Riềng tỉnh Kiên Giang")</f>
        <v>UBND Ủy ban nhân dân huyện Giồng Riềng tỉnh Kiên Giang</v>
      </c>
      <c r="C659" t="str">
        <v>https://giongrieng.kiengiang.gov.vn/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14659</v>
      </c>
      <c r="B660" t="str">
        <v>Công an huyện Gò Quao tỉnh Kiên Giang</v>
      </c>
      <c r="C660" t="str">
        <v>-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14660</v>
      </c>
      <c r="B661" t="str">
        <f>HYPERLINK("https://goquao.kiengiang.gov.vn/", "UBND Ủy ban nhân dân huyện Gò Quao tỉnh Kiên Giang")</f>
        <v>UBND Ủy ban nhân dân huyện Gò Quao tỉnh Kiên Giang</v>
      </c>
      <c r="C661" t="str">
        <v>https://goquao.kiengiang.gov.vn/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14661</v>
      </c>
      <c r="B662" t="str">
        <f>HYPERLINK("https://www.facebook.com/p/Tu%E1%BB%95i-tr%E1%BA%BB-C%C3%B4ng-an-t%E1%BB%89nh-Ki%C3%AAn-Giang-100064349125717/", "Công an huyện An Biên tỉnh Kiên Giang")</f>
        <v>Công an huyện An Biên tỉnh Kiên Giang</v>
      </c>
      <c r="C662" t="str">
        <v>https://www.facebook.com/p/Tu%E1%BB%95i-tr%E1%BA%BB-C%C3%B4ng-an-t%E1%BB%89nh-Ki%C3%AAn-Giang-100064349125717/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14662</v>
      </c>
      <c r="B663" t="str">
        <f>HYPERLINK("https://anbien.kiengiang.gov.vn/", "UBND Ủy ban nhân dân huyện An Biên tỉnh Kiên Giang")</f>
        <v>UBND Ủy ban nhân dân huyện An Biên tỉnh Kiên Giang</v>
      </c>
      <c r="C663" t="str">
        <v>https://anbien.kiengiang.gov.vn/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14663</v>
      </c>
      <c r="B664" t="str">
        <f>HYPERLINK("https://www.facebook.com/CAHANMINH/", "Công an huyện An Minh tỉnh Kiên Giang")</f>
        <v>Công an huyện An Minh tỉnh Kiên Giang</v>
      </c>
      <c r="C664" t="str">
        <v>https://www.facebook.com/CAHANMINH/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14664</v>
      </c>
      <c r="B665" t="str">
        <f>HYPERLINK("https://anminh.kiengiang.gov.vn/", "UBND Ủy ban nhân dân huyện An Minh tỉnh Kiên Giang")</f>
        <v>UBND Ủy ban nhân dân huyện An Minh tỉnh Kiên Giang</v>
      </c>
      <c r="C665" t="str">
        <v>https://anminh.kiengiang.gov.vn/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14665</v>
      </c>
      <c r="B666" t="str">
        <v>Công an huyện Vĩnh Thuận tỉnh Kiên Giang</v>
      </c>
      <c r="C666" t="str">
        <v>-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14666</v>
      </c>
      <c r="B667" t="str">
        <f>HYPERLINK("https://vinhthuan.kiengiang.gov.vn/", "UBND Ủy ban nhân dân huyện Vĩnh Thuận tỉnh Kiên Giang")</f>
        <v>UBND Ủy ban nhân dân huyện Vĩnh Thuận tỉnh Kiên Giang</v>
      </c>
      <c r="C667" t="str">
        <v>https://vinhthuan.kiengiang.gov.vn/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14667</v>
      </c>
      <c r="B668" t="str">
        <f>HYPERLINK("https://www.facebook.com/Conganthanhphophuquoc/?locale=vi_VN", "Công an huyện Phú Quốc tỉnh Kiên Giang")</f>
        <v>Công an huyện Phú Quốc tỉnh Kiên Giang</v>
      </c>
      <c r="C668" t="str">
        <v>https://www.facebook.com/Conganthanhphophuquoc/?locale=vi_VN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14668</v>
      </c>
      <c r="B669" t="str">
        <f>HYPERLINK("https://phuquoc.kiengiang.gov.vn/", "UBND Ủy ban nhân dân huyện Phú Quốc tỉnh Kiên Giang")</f>
        <v>UBND Ủy ban nhân dân huyện Phú Quốc tỉnh Kiên Giang</v>
      </c>
      <c r="C669" t="str">
        <v>https://phuquoc.kiengiang.gov.vn/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14669</v>
      </c>
      <c r="B670" t="str">
        <f>HYPERLINK("https://www.facebook.com/p/Tu%E1%BB%95i-tr%E1%BA%BB-C%C3%B4ng-an-t%E1%BB%89nh-Ki%C3%AAn-Giang-100064349125717/", "Công an huyện Kiên Hải tỉnh Kiên Giang")</f>
        <v>Công an huyện Kiên Hải tỉnh Kiên Giang</v>
      </c>
      <c r="C670" t="str">
        <v>https://www.facebook.com/p/Tu%E1%BB%95i-tr%E1%BA%BB-C%C3%B4ng-an-t%E1%BB%89nh-Ki%C3%AAn-Giang-100064349125717/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14670</v>
      </c>
      <c r="B671" t="str">
        <f>HYPERLINK("https://kienhai.kiengiang.gov.vn/", "UBND Ủy ban nhân dân huyện Kiên Hải tỉnh Kiên Giang")</f>
        <v>UBND Ủy ban nhân dân huyện Kiên Hải tỉnh Kiên Giang</v>
      </c>
      <c r="C671" t="str">
        <v>https://kienhai.kiengiang.gov.vn/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14671</v>
      </c>
      <c r="B672" t="str">
        <v>Công an huyện U Minh Thượng tỉnh Kiên Giang</v>
      </c>
      <c r="C672" t="str">
        <v>-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14672</v>
      </c>
      <c r="B673" t="str">
        <f>HYPERLINK("https://uminhthuong.kiengiang.gov.vn/", "UBND Ủy ban nhân dân huyện U Minh Thượng tỉnh Kiên Giang")</f>
        <v>UBND Ủy ban nhân dân huyện U Minh Thượng tỉnh Kiên Giang</v>
      </c>
      <c r="C673" t="str">
        <v>https://uminhthuong.kiengiang.gov.vn/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14673</v>
      </c>
      <c r="B674" t="str">
        <f>HYPERLINK("https://www.facebook.com/p/C%C3%B4ng-an-huy%E1%BB%87n-T%C3%A2n-Hi%E1%BB%87p-100069475322179/?locale=ro_RO", "Công an huyện Giang Thành tỉnh Kiên Giang")</f>
        <v>Công an huyện Giang Thành tỉnh Kiên Giang</v>
      </c>
      <c r="C674" t="str">
        <v>https://www.facebook.com/p/C%C3%B4ng-an-huy%E1%BB%87n-T%C3%A2n-Hi%E1%BB%87p-100069475322179/?locale=ro_RO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14674</v>
      </c>
      <c r="B675" t="str">
        <f>HYPERLINK("https://giangthanh.kiengiang.gov.vn/", "UBND Ủy ban nhân dân huyện Giang Thành tỉnh Kiên Giang")</f>
        <v>UBND Ủy ban nhân dân huyện Giang Thành tỉnh Kiên Giang</v>
      </c>
      <c r="C675" t="str">
        <v>https://giangthanh.kiengiang.gov.vn/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14675</v>
      </c>
      <c r="B676" t="str">
        <v>Công an quận Ninh Kiều thành phố Cần Thơ</v>
      </c>
      <c r="C676" t="str">
        <v>-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14676</v>
      </c>
      <c r="B677" t="str">
        <f>HYPERLINK("https://ninhkieu.cantho.gov.vn/", "UBND Ủy ban nhân dân quận Ninh Kiều thành phố Cần Thơ")</f>
        <v>UBND Ủy ban nhân dân quận Ninh Kiều thành phố Cần Thơ</v>
      </c>
      <c r="C677" t="str">
        <v>https://ninhkieu.cantho.gov.vn/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14677</v>
      </c>
      <c r="B678" t="str">
        <f>HYPERLINK("https://www.facebook.com/@Conganomon/", "Công an quận Ô Môn thành phố Cần Thơ")</f>
        <v>Công an quận Ô Môn thành phố Cần Thơ</v>
      </c>
      <c r="C678" t="str">
        <v>https://www.facebook.com/@Conganomon/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14678</v>
      </c>
      <c r="B679" t="str">
        <f>HYPERLINK("https://omon.cantho.gov.vn/", "UBND Ủy ban nhân dân quận Ô Môn thành phố Cần Thơ")</f>
        <v>UBND Ủy ban nhân dân quận Ô Môn thành phố Cần Thơ</v>
      </c>
      <c r="C679" t="str">
        <v>https://omon.cantho.gov.vn/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14679</v>
      </c>
      <c r="B680" t="str">
        <f>HYPERLINK("https://www.facebook.com/p/Th%C3%B4ng-tin-C%C3%B4ng-an-qu%E1%BA%ADn-B%C3%ACnh-Thu%E1%BB%B7-100076033823590/?locale=vi_VN", "Công an quận Bình Thuỷ thành phố Cần Thơ")</f>
        <v>Công an quận Bình Thuỷ thành phố Cần Thơ</v>
      </c>
      <c r="C680" t="str">
        <v>https://www.facebook.com/p/Th%C3%B4ng-tin-C%C3%B4ng-an-qu%E1%BA%ADn-B%C3%ACnh-Thu%E1%BB%B7-100076033823590/?locale=vi_VN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14680</v>
      </c>
      <c r="B681" t="str">
        <f>HYPERLINK("https://binhthuy.cantho.gov.vn/", "UBND Ủy ban nhân dân quận Bình Thuỷ thành phố Cần Thơ")</f>
        <v>UBND Ủy ban nhân dân quận Bình Thuỷ thành phố Cần Thơ</v>
      </c>
      <c r="C681" t="str">
        <v>https://binhthuy.cantho.gov.vn/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14681</v>
      </c>
      <c r="B682" t="str">
        <v>Công an quận Cái Răng thành phố Cần Thơ</v>
      </c>
      <c r="C682" t="str">
        <v>-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14682</v>
      </c>
      <c r="B683" t="str">
        <f>HYPERLINK("https://cairang.cantho.gov.vn/", "UBND Ủy ban nhân dân quận Cái Răng thành phố Cần Thơ")</f>
        <v>UBND Ủy ban nhân dân quận Cái Răng thành phố Cần Thơ</v>
      </c>
      <c r="C683" t="str">
        <v>https://cairang.cantho.gov.vn/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14683</v>
      </c>
      <c r="B684" t="str">
        <f>HYPERLINK("https://www.facebook.com/ConganquanThotNot/", "Công an quận Thốt Nốt thành phố Cần Thơ")</f>
        <v>Công an quận Thốt Nốt thành phố Cần Thơ</v>
      </c>
      <c r="C684" t="str">
        <v>https://www.facebook.com/ConganquanThotNot/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14684</v>
      </c>
      <c r="B685" t="str">
        <f>HYPERLINK("https://thotnot.cantho.gov.vn/", "UBND Ủy ban nhân dân quận Thốt Nốt thành phố Cần Thơ")</f>
        <v>UBND Ủy ban nhân dân quận Thốt Nốt thành phố Cần Thơ</v>
      </c>
      <c r="C685" t="str">
        <v>https://thotnot.cantho.gov.vn/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14685</v>
      </c>
      <c r="B686" t="str">
        <f>HYPERLINK("https://www.facebook.com/p/C%C3%B4ng-an-huy%E1%BB%87n-C%E1%BB%9D-%C4%90%E1%BB%8F-61555824492428/", "Công an huyện Cờ Đỏ thành phố Cần Thơ")</f>
        <v>Công an huyện Cờ Đỏ thành phố Cần Thơ</v>
      </c>
      <c r="C686" t="str">
        <v>https://www.facebook.com/p/C%C3%B4ng-an-huy%E1%BB%87n-C%E1%BB%9D-%C4%90%E1%BB%8F-61555824492428/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14686</v>
      </c>
      <c r="B687" t="str">
        <f>HYPERLINK("https://codo.cantho.gov.vn/", "UBND Ủy ban nhân dân huyện Cờ Đỏ thành phố Cần Thơ")</f>
        <v>UBND Ủy ban nhân dân huyện Cờ Đỏ thành phố Cần Thơ</v>
      </c>
      <c r="C687" t="str">
        <v>https://codo.cantho.gov.vn/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14687</v>
      </c>
      <c r="B688" t="str">
        <v>Công an huyện Thới Lai thành phố Cần Thơ</v>
      </c>
      <c r="C688" t="str">
        <v>-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14688</v>
      </c>
      <c r="B689" t="str">
        <f>HYPERLINK("https://thoilai.cantho.gov.vn/", "UBND Ủy ban nhân dân huyện Thới Lai thành phố Cần Thơ")</f>
        <v>UBND Ủy ban nhân dân huyện Thới Lai thành phố Cần Thơ</v>
      </c>
      <c r="C689" t="str">
        <v>https://thoilai.cantho.gov.vn/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14689</v>
      </c>
      <c r="B690" t="str">
        <f>HYPERLINK("https://www.facebook.com/ConganthanhphoViThanhHauGiang/", "Công an thành phố Vị Thanh tỉnh Hậu Giang")</f>
        <v>Công an thành phố Vị Thanh tỉnh Hậu Giang</v>
      </c>
      <c r="C690" t="str">
        <v>https://www.facebook.com/ConganthanhphoViThanhHauGiang/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14690</v>
      </c>
      <c r="B691" t="str">
        <f>HYPERLINK("https://vithanh.haugiang.gov.vn/", "UBND Ủy ban nhân dân thành phố Vị Thanh tỉnh Hậu Giang")</f>
        <v>UBND Ủy ban nhân dân thành phố Vị Thanh tỉnh Hậu Giang</v>
      </c>
      <c r="C691" t="str">
        <v>https://vithanh.haugiang.gov.vn/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14691</v>
      </c>
      <c r="B692" t="str">
        <f>HYPERLINK("https://www.facebook.com/p/C%C3%B4ng-an-huy%E1%BB%87n-Ch%C3%A2u-Th%C3%A0nh-H%E1%BA%ADu-Giang-100083013982905/", "Công an huyện Châu Thành A tỉnh Hậu Giang")</f>
        <v>Công an huyện Châu Thành A tỉnh Hậu Giang</v>
      </c>
      <c r="C692" t="str">
        <v>https://www.facebook.com/p/C%C3%B4ng-an-huy%E1%BB%87n-Ch%C3%A2u-Th%C3%A0nh-H%E1%BA%ADu-Giang-100083013982905/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14692</v>
      </c>
      <c r="B693" t="str">
        <f>HYPERLINK("https://chauthanh.haugiang.gov.vn/", "UBND Ủy ban nhân dân huyện Châu Thành A tỉnh Hậu Giang")</f>
        <v>UBND Ủy ban nhân dân huyện Châu Thành A tỉnh Hậu Giang</v>
      </c>
      <c r="C693" t="str">
        <v>https://chauthanh.haugiang.gov.vn/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14693</v>
      </c>
      <c r="B694" t="str">
        <v>Công an huyện Phụng Hiệp tỉnh Hậu Giang</v>
      </c>
      <c r="C694" t="str">
        <v>-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14694</v>
      </c>
      <c r="B695" t="str">
        <f>HYPERLINK("https://phunghiep.haugiang.gov.vn/", "UBND Ủy ban nhân dân huyện Phụng Hiệp tỉnh Hậu Giang")</f>
        <v>UBND Ủy ban nhân dân huyện Phụng Hiệp tỉnh Hậu Giang</v>
      </c>
      <c r="C695" t="str">
        <v>https://phunghiep.haugiang.gov.vn/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14695</v>
      </c>
      <c r="B696" t="str">
        <v>Công an huyện Vị Thuỷ tỉnh Hậu Giang</v>
      </c>
      <c r="C696" t="str">
        <v>-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14696</v>
      </c>
      <c r="B697" t="str">
        <f>HYPERLINK("https://vithuy.haugiang.gov.vn/", "UBND Ủy ban nhân dân huyện Vị Thuỷ tỉnh Hậu Giang")</f>
        <v>UBND Ủy ban nhân dân huyện Vị Thuỷ tỉnh Hậu Giang</v>
      </c>
      <c r="C697" t="str">
        <v>https://vithuy.haugiang.gov.vn/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14697</v>
      </c>
      <c r="B698" t="str">
        <v>Công an huyện Long Mỹ tỉnh Hậu Giang</v>
      </c>
      <c r="C698" t="str">
        <v>-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14698</v>
      </c>
      <c r="B699" t="str">
        <f>HYPERLINK("https://longmy.haugiang.gov.vn/", "UBND Ủy ban nhân dân huyện Long Mỹ tỉnh Hậu Giang")</f>
        <v>UBND Ủy ban nhân dân huyện Long Mỹ tỉnh Hậu Giang</v>
      </c>
      <c r="C699" t="str">
        <v>https://longmy.haugiang.gov.vn/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14699</v>
      </c>
      <c r="B700" t="str">
        <v>Công an thành phố Sóc Trăng tỉnh Sóc Trăng</v>
      </c>
      <c r="C700" t="str">
        <v>-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14700</v>
      </c>
      <c r="B701" t="str">
        <f>HYPERLINK("https://ubndtp.soctrang.gov.vn/", "UBND Ủy ban nhân dân thành phố Sóc Trăng tỉnh Sóc Trăng")</f>
        <v>UBND Ủy ban nhân dân thành phố Sóc Trăng tỉnh Sóc Trăng</v>
      </c>
      <c r="C701" t="str">
        <v>https://ubndtp.soctrang.gov.vn/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14701</v>
      </c>
      <c r="B702" t="str">
        <f>HYPERLINK("https://www.facebook.com/p/ANTT-Huy%E1%BB%87n-K%E1%BA%BF-S%C3%A1ch-100027924745740/", "Công an huyện Kế Sách tỉnh Sóc Trăng")</f>
        <v>Công an huyện Kế Sách tỉnh Sóc Trăng</v>
      </c>
      <c r="C702" t="str">
        <v>https://www.facebook.com/p/ANTT-Huy%E1%BB%87n-K%E1%BA%BF-S%C3%A1ch-100027924745740/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14702</v>
      </c>
      <c r="B703" t="str">
        <f>HYPERLINK("https://kesach.soctrang.gov.vn/", "UBND Ủy ban nhân dân huyện Kế Sách tỉnh Sóc Trăng")</f>
        <v>UBND Ủy ban nhân dân huyện Kế Sách tỉnh Sóc Trăng</v>
      </c>
      <c r="C703" t="str">
        <v>https://kesach.soctrang.gov.vn/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14703</v>
      </c>
      <c r="B704" t="str">
        <f>HYPERLINK("https://www.facebook.com/p/ANTT-huy%E1%BB%87n-M%E1%BB%B9-T%C3%BA-100067628774035/", "Công an huyện Mỹ Tú tỉnh Sóc Trăng")</f>
        <v>Công an huyện Mỹ Tú tỉnh Sóc Trăng</v>
      </c>
      <c r="C704" t="str">
        <v>https://www.facebook.com/p/ANTT-huy%E1%BB%87n-M%E1%BB%B9-T%C3%BA-100067628774035/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14704</v>
      </c>
      <c r="B705" t="str">
        <f>HYPERLINK("https://mytu.soctrang.gov.vn/", "UBND Ủy ban nhân dân huyện Mỹ Tú tỉnh Sóc Trăng")</f>
        <v>UBND Ủy ban nhân dân huyện Mỹ Tú tỉnh Sóc Trăng</v>
      </c>
      <c r="C705" t="str">
        <v>https://mytu.soctrang.gov.vn/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14705</v>
      </c>
      <c r="B706" t="str">
        <f>HYPERLINK("https://www.facebook.com/ANTTculaodung/", "Công an huyện Cù Lao Dung tỉnh Sóc Trăng")</f>
        <v>Công an huyện Cù Lao Dung tỉnh Sóc Trăng</v>
      </c>
      <c r="C706" t="str">
        <v>https://www.facebook.com/ANTTculaodung/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14706</v>
      </c>
      <c r="B707" t="str">
        <f>HYPERLINK("https://culaodung.soctrang.gov.vn/", "UBND Ủy ban nhân dân huyện Cù Lao Dung tỉnh Sóc Trăng")</f>
        <v>UBND Ủy ban nhân dân huyện Cù Lao Dung tỉnh Sóc Trăng</v>
      </c>
      <c r="C707" t="str">
        <v>https://culaodung.soctrang.gov.vn/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14707</v>
      </c>
      <c r="B708" t="str">
        <f>HYPERLINK("https://www.facebook.com/p/ANTT-Long-Ph%C3%BA-100067831891600/", "Công an huyện Long Phú tỉnh Sóc Trăng")</f>
        <v>Công an huyện Long Phú tỉnh Sóc Trăng</v>
      </c>
      <c r="C708" t="str">
        <v>https://www.facebook.com/p/ANTT-Long-Ph%C3%BA-100067831891600/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14708</v>
      </c>
      <c r="B709" t="str">
        <f>HYPERLINK("https://longphu.soctrang.gov.vn/", "UBND Ủy ban nhân dân huyện Long Phú tỉnh Sóc Trăng")</f>
        <v>UBND Ủy ban nhân dân huyện Long Phú tỉnh Sóc Trăng</v>
      </c>
      <c r="C709" t="str">
        <v>https://longphu.soctrang.gov.vn/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14709</v>
      </c>
      <c r="B710" t="str">
        <v>Công an huyện Mỹ Xuyên tỉnh Sóc Trăng</v>
      </c>
      <c r="C710" t="str">
        <v>-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14710</v>
      </c>
      <c r="B711" t="str">
        <f>HYPERLINK("https://myxuyen.soctrang.gov.vn/", "UBND Ủy ban nhân dân huyện Mỹ Xuyên tỉnh Sóc Trăng")</f>
        <v>UBND Ủy ban nhân dân huyện Mỹ Xuyên tỉnh Sóc Trăng</v>
      </c>
      <c r="C711" t="str">
        <v>https://myxuyen.soctrang.gov.vn/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14711</v>
      </c>
      <c r="B712" t="str">
        <f>HYPERLINK("https://www.facebook.com/p/ANTT-Huy%E1%BB%87n-Th%E1%BA%A1nh-Tr%E1%BB%8B-100063501341306/", "Công an huyện Thạnh Trị tỉnh Sóc Trăng")</f>
        <v>Công an huyện Thạnh Trị tỉnh Sóc Trăng</v>
      </c>
      <c r="C712" t="str">
        <v>https://www.facebook.com/p/ANTT-Huy%E1%BB%87n-Th%E1%BA%A1nh-Tr%E1%BB%8B-100063501341306/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14712</v>
      </c>
      <c r="B713" t="str">
        <f>HYPERLINK("https://thanhtri.soctrang.gov.vn/", "UBND Ủy ban nhân dân huyện Thạnh Trị tỉnh Sóc Trăng")</f>
        <v>UBND Ủy ban nhân dân huyện Thạnh Trị tỉnh Sóc Trăng</v>
      </c>
      <c r="C713" t="str">
        <v>https://thanhtri.soctrang.gov.vn/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14713</v>
      </c>
      <c r="B714" t="str">
        <f>HYPERLINK("https://www.facebook.com/p/ANTT-huy%E1%BB%87n-Tr%E1%BA%A7n-%C4%90%E1%BB%81-100064307071807/", "Công an huyện Trần Đề tỉnh Sóc Trăng")</f>
        <v>Công an huyện Trần Đề tỉnh Sóc Trăng</v>
      </c>
      <c r="C714" t="str">
        <v>https://www.facebook.com/p/ANTT-huy%E1%BB%87n-Tr%E1%BA%A7n-%C4%90%E1%BB%81-100064307071807/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14714</v>
      </c>
      <c r="B715" t="str">
        <f>HYPERLINK("https://trande.soctrang.gov.vn/", "UBND Ủy ban nhân dân huyện Trần Đề tỉnh Sóc Trăng")</f>
        <v>UBND Ủy ban nhân dân huyện Trần Đề tỉnh Sóc Trăng</v>
      </c>
      <c r="C715" t="str">
        <v>https://trande.soctrang.gov.vn/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14715</v>
      </c>
      <c r="B716" t="str">
        <f>HYPERLINK("https://www.facebook.com/tuoitreconganbaclieu/?locale=vi_VN", "Công an thành phố Bạc Liêu tỉnh Bạc Liêu")</f>
        <v>Công an thành phố Bạc Liêu tỉnh Bạc Liêu</v>
      </c>
      <c r="C716" t="str">
        <v>https://www.facebook.com/tuoitreconganbaclieu/?locale=vi_VN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14716</v>
      </c>
      <c r="B717" t="str">
        <f>HYPERLINK("https://baclieu.gov.vn/", "UBND Ủy ban nhân dân thành phố Bạc Liêu tỉnh Bạc Liêu")</f>
        <v>UBND Ủy ban nhân dân thành phố Bạc Liêu tỉnh Bạc Liêu</v>
      </c>
      <c r="C717" t="str">
        <v>https://baclieu.gov.vn/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14717</v>
      </c>
      <c r="B718" t="str">
        <f>HYPERLINK("https://www.facebook.com/p/C%C3%B4ng-an-huy%E1%BB%87n-H%E1%BB%93ng-D%C3%A2n-100083110071873/", "Công an huyện Hồng Dân tỉnh Bạc Liêu")</f>
        <v>Công an huyện Hồng Dân tỉnh Bạc Liêu</v>
      </c>
      <c r="C718" t="str">
        <v>https://www.facebook.com/p/C%C3%B4ng-an-huy%E1%BB%87n-H%E1%BB%93ng-D%C3%A2n-100083110071873/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14718</v>
      </c>
      <c r="B719" t="str">
        <f>HYPERLINK("https://baclieu.gov.vn/-/quy%E1%BA%BFt-%C4%91%E1%BB%8Bnh-ubnd-t%E1%BB%89nh-v/v-thu-h%E1%BB%93i-gi%E1%BA%A5y-ch%E1%BB%A9ng-nh%E1%BA%ADn-quy%E1%BB%81n-s%E1%BB%AD-d%E1%BB%A5ng-%C4%91%E1%BA%A5t-do-%E1%BB%A6y-ban-nh%C3%A2n-d%C3%A2n-huy%E1%BB%87n-h%E1%BB%93ng-d%C3%A2n-%C4%91%C3%A3-c", "UBND Ủy ban nhân dân huyện Hồng Dân tỉnh Bạc Liêu")</f>
        <v>UBND Ủy ban nhân dân huyện Hồng Dân tỉnh Bạc Liêu</v>
      </c>
      <c r="C719" t="str">
        <v>https://baclieu.gov.vn/-/quy%E1%BA%BFt-%C4%91%E1%BB%8Bnh-ubnd-t%E1%BB%89nh-v/v-thu-h%E1%BB%93i-gi%E1%BA%A5y-ch%E1%BB%A9ng-nh%E1%BA%ADn-quy%E1%BB%81n-s%E1%BB%AD-d%E1%BB%A5ng-%C4%91%E1%BA%A5t-do-%E1%BB%A6y-ban-nh%C3%A2n-d%C3%A2n-huy%E1%BB%87n-h%E1%BB%93ng-d%C3%A2n-%C4%91%C3%A3-c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14719</v>
      </c>
      <c r="B720" t="str">
        <f>HYPERLINK("https://www.facebook.com/phuoclongbac/", "Công an huyện Phước Long tỉnh Bạc Liêu")</f>
        <v>Công an huyện Phước Long tỉnh Bạc Liêu</v>
      </c>
      <c r="C720" t="str">
        <v>https://www.facebook.com/phuoclongbac/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14720</v>
      </c>
      <c r="B721" t="str">
        <f>HYPERLINK("https://baclieu.gov.vn/", "UBND Ủy ban nhân dân huyện Phước Long tỉnh Bạc Liêu")</f>
        <v>UBND Ủy ban nhân dân huyện Phước Long tỉnh Bạc Liêu</v>
      </c>
      <c r="C721" t="str">
        <v>https://baclieu.gov.vn/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14721</v>
      </c>
      <c r="B722" t="str">
        <f>HYPERLINK("https://www.facebook.com/p/C%C3%B4ng-an-huy%E1%BB%87n-V%C4%A9nh-L%E1%BB%A3i-t%E1%BB%89nh-B%E1%BA%A1c-Li%C3%AAu-100083347750319/", "Công an huyện Vĩnh Lợi tỉnh Bạc Liêu")</f>
        <v>Công an huyện Vĩnh Lợi tỉnh Bạc Liêu</v>
      </c>
      <c r="C722" t="str">
        <v>https://www.facebook.com/p/C%C3%B4ng-an-huy%E1%BB%87n-V%C4%A9nh-L%E1%BB%A3i-t%E1%BB%89nh-B%E1%BA%A1c-Li%C3%AAu-100083347750319/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14722</v>
      </c>
      <c r="B723" t="str">
        <f>HYPERLINK("https://dichvucong.gov.vn/p/home/dvc-tthc-bonganh-tinhtp.html?id2=401427&amp;name2=UBND%20huy%E1%BB%87n%20V%C4%A9nh%20L%E1%BB%A3i%20-%20T%E1%BB%89nh%20B%E1%BA%A1c%20Li%C3%AAu&amp;name1=UBND%20t%E1%BB%89nh%20B%E1%BA%A1c%20Li%C3%AAu&amp;id1=401037&amp;type_tinh_bo=2&amp;lan=2", "UBND Ủy ban nhân dân huyện Vĩnh Lợi tỉnh Bạc Liêu")</f>
        <v>UBND Ủy ban nhân dân huyện Vĩnh Lợi tỉnh Bạc Liêu</v>
      </c>
      <c r="C723" t="str">
        <v>https://dichvucong.gov.vn/p/home/dvc-tthc-bonganh-tinhtp.html?id2=401427&amp;name2=UBND%20huy%E1%BB%87n%20V%C4%A9nh%20L%E1%BB%A3i%20-%20T%E1%BB%89nh%20B%E1%BA%A1c%20Li%C3%AAu&amp;name1=UBND%20t%E1%BB%89nh%20B%E1%BA%A1c%20Li%C3%AAu&amp;id1=401037&amp;type_tinh_bo=2&amp;lan=2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14723</v>
      </c>
      <c r="B724" t="str">
        <v>Công an huyện Đông Hải tỉnh Bạc Liêu</v>
      </c>
      <c r="C724" t="str">
        <v>-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14724</v>
      </c>
      <c r="B725" t="str">
        <f>HYPERLINK("https://baclieu.gov.vn/", "UBND Ủy ban nhân dân huyện Đông Hải tỉnh Bạc Liêu")</f>
        <v>UBND Ủy ban nhân dân huyện Đông Hải tỉnh Bạc Liêu</v>
      </c>
      <c r="C725" t="str">
        <v>https://baclieu.gov.vn/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14725</v>
      </c>
      <c r="B726" t="str">
        <f>HYPERLINK("https://www.facebook.com/176592034469677", "Công an huyện Hoà Bình tỉnh Bạc Liêu")</f>
        <v>Công an huyện Hoà Bình tỉnh Bạc Liêu</v>
      </c>
      <c r="C726" t="str">
        <v>https://www.facebook.com/176592034469677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14726</v>
      </c>
      <c r="B727" t="str">
        <f>HYPERLINK("https://dichvucong.gov.vn/p/home/dvc-tthc-bonganh-tinhtp.html?id2=401377&amp;name2=UBND%20huy%E1%BB%87n%20H%C3%B2a%20B%C3%ACnh%20-%20T%E1%BB%89nh%20B%E1%BA%A1c%20Li%C3%AAu&amp;name1=UBND%20t%E1%BB%89nh%20B%E1%BA%A1c%20Li%C3%AAu&amp;id1=401037&amp;type_tinh_bo=2&amp;lan=2", "UBND Ủy ban nhân dân huyện Hoà Bình tỉnh Bạc Liêu")</f>
        <v>UBND Ủy ban nhân dân huyện Hoà Bình tỉnh Bạc Liêu</v>
      </c>
      <c r="C727" t="str">
        <v>https://dichvucong.gov.vn/p/home/dvc-tthc-bonganh-tinhtp.html?id2=401377&amp;name2=UBND%20huy%E1%BB%87n%20H%C3%B2a%20B%C3%ACnh%20-%20T%E1%BB%89nh%20B%E1%BA%A1c%20Li%C3%AAu&amp;name1=UBND%20t%E1%BB%89nh%20B%E1%BA%A1c%20Li%C3%AAu&amp;id1=401037&amp;type_tinh_bo=2&amp;lan=2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14727</v>
      </c>
      <c r="B728" t="str">
        <v>Công an thành phố Cà Mau tỉnh Cà Mau</v>
      </c>
      <c r="C728" t="str">
        <v>-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14728</v>
      </c>
      <c r="B729" t="str">
        <f>HYPERLINK("https://tpcm.camau.gov.vn/", "UBND Ủy ban nhân dân thành phố Cà Mau tỉnh Cà Mau")</f>
        <v>UBND Ủy ban nhân dân thành phố Cà Mau tỉnh Cà Mau</v>
      </c>
      <c r="C729" t="str">
        <v>https://tpcm.camau.gov.vn/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14729</v>
      </c>
      <c r="B730" t="str">
        <v>Công an huyện U Minh tỉnh Cà Mau</v>
      </c>
      <c r="C730" t="str">
        <v>-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14730</v>
      </c>
      <c r="B731" t="str">
        <f>HYPERLINK("https://uminh.camau.gov.vn/", "UBND Ủy ban nhân dân huyện U Minh tỉnh Cà Mau")</f>
        <v>UBND Ủy ban nhân dân huyện U Minh tỉnh Cà Mau</v>
      </c>
      <c r="C731" t="str">
        <v>https://uminh.camau.gov.vn/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14731</v>
      </c>
      <c r="B732" t="str">
        <v>Công an huyện Thới Bình tỉnh Cà Mau</v>
      </c>
      <c r="C732" t="str">
        <v>-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14732</v>
      </c>
      <c r="B733" t="str">
        <f>HYPERLINK("https://thoibinh.camau.gov.vn/", "UBND Ủy ban nhân dân huyện Thới Bình tỉnh Cà Mau")</f>
        <v>UBND Ủy ban nhân dân huyện Thới Bình tỉnh Cà Mau</v>
      </c>
      <c r="C733" t="str">
        <v>https://thoibinh.camau.gov.vn/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14733</v>
      </c>
      <c r="B734" t="str">
        <v>Công an huyện Trần Văn Thời tỉnh Cà Mau</v>
      </c>
      <c r="C734" t="str">
        <v>-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14734</v>
      </c>
      <c r="B735" t="str">
        <f>HYPERLINK("https://tranvanthoi.camau.gov.vn/", "UBND Ủy ban nhân dân huyện Trần Văn Thời tỉnh Cà Mau")</f>
        <v>UBND Ủy ban nhân dân huyện Trần Văn Thời tỉnh Cà Mau</v>
      </c>
      <c r="C735" t="str">
        <v>https://tranvanthoi.camau.gov.vn/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14735</v>
      </c>
      <c r="B736" t="str">
        <f>HYPERLINK("https://www.facebook.com/p/Tu%E1%BB%95i-tr%E1%BA%BB-C%C3%A1i-N%C6%B0%E1%BB%9Bc-C%C3%A0-Mau-100068404133584/", "Công an huyện Cái Nước tỉnh Cà Mau")</f>
        <v>Công an huyện Cái Nước tỉnh Cà Mau</v>
      </c>
      <c r="C736" t="str">
        <v>https://www.facebook.com/p/Tu%E1%BB%95i-tr%E1%BA%BB-C%C3%A1i-N%C6%B0%E1%BB%9Bc-C%C3%A0-Mau-100068404133584/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14736</v>
      </c>
      <c r="B737" t="str">
        <f>HYPERLINK("https://cainuoc.camau.gov.vn/", "UBND Ủy ban nhân dân huyện Cái Nước tỉnh Cà Mau")</f>
        <v>UBND Ủy ban nhân dân huyện Cái Nước tỉnh Cà Mau</v>
      </c>
      <c r="C737" t="str">
        <v>https://cainuoc.camau.gov.vn/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14737</v>
      </c>
      <c r="B738" t="str">
        <f>HYPERLINK("https://www.facebook.com/p/Tu%E1%BB%95i-tr%E1%BA%BB-C%C3%B4ng-an-huy%E1%BB%87n-Ninh-Ph%C6%B0%E1%BB%9Bc-100068114569027/", "Công an huyện Đầm Dơi tỉnh Cà Mau")</f>
        <v>Công an huyện Đầm Dơi tỉnh Cà Mau</v>
      </c>
      <c r="C738" t="str">
        <v>https://www.facebook.com/p/Tu%E1%BB%95i-tr%E1%BA%BB-C%C3%B4ng-an-huy%E1%BB%87n-Ninh-Ph%C6%B0%E1%BB%9Bc-100068114569027/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14738</v>
      </c>
      <c r="B739" t="str">
        <f>HYPERLINK("https://damdoi.camau.gov.vn/wps/portal/trangchu_old/!ut/p/z1/04_Sj9CPykssy0xPLMnMz0vMAfIjo8ziTQO8Pd2dnA38LJxCLQwCXX1cg8zMvDxCzAz0w8EKDFCAo4FTkJGTsYGBu7-RfhTp-pFNIk4_HgVR-I0P14_CZ0WAmQlUAT4vErKkIDc0NMIg0xMAY6tkBA!!/", "UBND Ủy ban nhân dân huyện Đầm Dơi tỉnh Cà Mau")</f>
        <v>UBND Ủy ban nhân dân huyện Đầm Dơi tỉnh Cà Mau</v>
      </c>
      <c r="C739" t="str">
        <v>https://damdoi.camau.gov.vn/wps/portal/trangchu_old/!ut/p/z1/04_Sj9CPykssy0xPLMnMz0vMAfIjo8ziTQO8Pd2dnA38LJxCLQwCXX1cg8zMvDxCzAz0w8EKDFCAo4FTkJGTsYGBu7-RfhTp-pFNIk4_HgVR-I0P14_CZ0WAmQlUAT4vErKkIDc0NMIg0xMAY6tkBA!!/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14739</v>
      </c>
      <c r="B740" t="str">
        <f>HYPERLINK("https://www.facebook.com/CATT.NAMCAN/", "Công an huyện Năm Căn tỉnh Cà Mau")</f>
        <v>Công an huyện Năm Căn tỉnh Cà Mau</v>
      </c>
      <c r="C740" t="str">
        <v>https://www.facebook.com/CATT.NAMCAN/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14740</v>
      </c>
      <c r="B741" t="str">
        <f>HYPERLINK("https://namcan.camau.gov.vn/", "UBND Ủy ban nhân dân huyện Năm Căn tỉnh Cà Mau")</f>
        <v>UBND Ủy ban nhân dân huyện Năm Căn tỉnh Cà Mau</v>
      </c>
      <c r="C741" t="str">
        <v>https://namcan.camau.gov.vn/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14741</v>
      </c>
      <c r="B742" t="str">
        <v>Công an huyện Ngọc Hiển tỉnh Cà Mau</v>
      </c>
      <c r="C742" t="str">
        <v>-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14742</v>
      </c>
      <c r="B743" t="str">
        <f>HYPERLINK("https://ngochien.camau.gov.vn/", "UBND Ủy ban nhân dân huyện Ngọc Hiển tỉnh Cà Mau")</f>
        <v>UBND Ủy ban nhân dân huyện Ngọc Hiển tỉnh Cà Mau</v>
      </c>
      <c r="C743" t="str">
        <v>https://ngochien.camau.gov.vn/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14743</v>
      </c>
      <c r="B744" t="str">
        <f>HYPERLINK("https://www.facebook.com/p/C%C3%B4ng-an-ph%C6%B0%E1%BB%9Dng-H%E1%BA%A3i-Th%C3%A0nh-100076281626579/", "Công an phường Hải Thành tỉnh Quảng Bình")</f>
        <v>Công an phường Hải Thành tỉnh Quảng Bình</v>
      </c>
      <c r="C744" t="str">
        <v>https://www.facebook.com/p/C%C3%B4ng-an-ph%C6%B0%E1%BB%9Dng-H%E1%BA%A3i-Th%C3%A0nh-100076281626579/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14744</v>
      </c>
      <c r="B745" t="str">
        <f>HYPERLINK("https://haithanh.quangbinh.gov.vn/", "UBND Ủy ban nhân dân phường Hải Thành tỉnh Quảng Bình")</f>
        <v>UBND Ủy ban nhân dân phường Hải Thành tỉnh Quảng Bình</v>
      </c>
      <c r="C745" t="str">
        <v>https://haithanh.quangbinh.gov.vn/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14745</v>
      </c>
      <c r="B746" t="str">
        <v>Công an phường Đồng Phú tỉnh Quảng Bình</v>
      </c>
      <c r="C746" t="str">
        <v>-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14746</v>
      </c>
      <c r="B747" t="str">
        <f>HYPERLINK("https://dongphu.quangbinh.gov.vn/", "UBND Ủy ban nhân dân phường Đồng Phú tỉnh Quảng Bình")</f>
        <v>UBND Ủy ban nhân dân phường Đồng Phú tỉnh Quảng Bình</v>
      </c>
      <c r="C747" t="str">
        <v>https://dongphu.quangbinh.gov.vn/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14747</v>
      </c>
      <c r="B748" t="str">
        <f>HYPERLINK("https://www.facebook.com/p/C%C3%B4ng-an-ph%C6%B0%E1%BB%9Dng-B%E1%BA%AFc-L%C3%BD-100076515212894/", "Công an phường Bắc Lý tỉnh Quảng Bình")</f>
        <v>Công an phường Bắc Lý tỉnh Quảng Bình</v>
      </c>
      <c r="C748" t="str">
        <v>https://www.facebook.com/p/C%C3%B4ng-an-ph%C6%B0%E1%BB%9Dng-B%E1%BA%AFc-L%C3%BD-100076515212894/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14748</v>
      </c>
      <c r="B749" t="str">
        <f>HYPERLINK("https://donghoi.quangbinh.gov.vn/chi-tiet-tin/-/view-article/1/1404469293843/1403583090675", "UBND Ủy ban nhân dân phường Bắc Lý tỉnh Quảng Bình")</f>
        <v>UBND Ủy ban nhân dân phường Bắc Lý tỉnh Quảng Bình</v>
      </c>
      <c r="C749" t="str">
        <v>https://donghoi.quangbinh.gov.vn/chi-tiet-tin/-/view-article/1/1404469293843/1403583090675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14749</v>
      </c>
      <c r="B750" t="str">
        <v>Công an phường Đồng Mỹ tỉnh Quảng Bình</v>
      </c>
      <c r="C750" t="str">
        <v>-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14750</v>
      </c>
      <c r="B751" t="str">
        <f>HYPERLINK("https://dongphu.quangbinh.gov.vn/", "UBND Ủy ban nhân dân phường Đồng Mỹ tỉnh Quảng Bình")</f>
        <v>UBND Ủy ban nhân dân phường Đồng Mỹ tỉnh Quảng Bình</v>
      </c>
      <c r="C751" t="str">
        <v>https://dongphu.quangbinh.gov.vn/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14751</v>
      </c>
      <c r="B752" t="str">
        <f>HYPERLINK("https://www.facebook.com/p/C%C3%B4ng-an-ph%C6%B0%E1%BB%9Dng-Nam-L%C3%BD-100082642024324/", "Công an phường Nam Lý tỉnh Quảng Bình")</f>
        <v>Công an phường Nam Lý tỉnh Quảng Bình</v>
      </c>
      <c r="C752" t="str">
        <v>https://www.facebook.com/p/C%C3%B4ng-an-ph%C6%B0%E1%BB%9Dng-Nam-L%C3%BD-100082642024324/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14752</v>
      </c>
      <c r="B753" t="str">
        <f>HYPERLINK("https://donghoi.quangbinh.gov.vn/chi-tiet-tin/-/view-article/1/1404469293843/1403583090674", "UBND Ủy ban nhân dân phường Nam Lý tỉnh Quảng Bình")</f>
        <v>UBND Ủy ban nhân dân phường Nam Lý tỉnh Quảng Bình</v>
      </c>
      <c r="C753" t="str">
        <v>https://donghoi.quangbinh.gov.vn/chi-tiet-tin/-/view-article/1/1404469293843/1403583090674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14753</v>
      </c>
      <c r="B754" t="str">
        <f>HYPERLINK("https://www.facebook.com/tuoitreconganthixabadon/?locale=ka_GE", "Công an phường Hải Đình tỉnh Quảng Bình")</f>
        <v>Công an phường Hải Đình tỉnh Quảng Bình</v>
      </c>
      <c r="C754" t="str">
        <v>https://www.facebook.com/tuoitreconganthixabadon/?locale=ka_GE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14754</v>
      </c>
      <c r="B755" t="str">
        <f>HYPERLINK("https://congan.quangbinh.gov.vn/cong-an-phuong-hai-dinh-dam-bao-tot-an-ninh-trat-tu-tren-dia-ban/", "UBND Ủy ban nhân dân phường Hải Đình tỉnh Quảng Bình")</f>
        <v>UBND Ủy ban nhân dân phường Hải Đình tỉnh Quảng Bình</v>
      </c>
      <c r="C755" t="str">
        <v>https://congan.quangbinh.gov.vn/cong-an-phuong-hai-dinh-dam-bao-tot-an-ninh-trat-tu-tren-dia-ban/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14755</v>
      </c>
      <c r="B756" t="str">
        <v>Công an phường Đồng Sơn tỉnh Quảng Bình</v>
      </c>
      <c r="C756" t="str">
        <v>-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14756</v>
      </c>
      <c r="B757" t="str">
        <f>HYPERLINK("https://dongson.quangbinh.gov.vn/", "UBND Ủy ban nhân dân phường Đồng Sơn tỉnh Quảng Bình")</f>
        <v>UBND Ủy ban nhân dân phường Đồng Sơn tỉnh Quảng Bình</v>
      </c>
      <c r="C757" t="str">
        <v>https://dongson.quangbinh.gov.vn/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14757</v>
      </c>
      <c r="B758" t="str">
        <f>HYPERLINK("https://www.facebook.com/61555255830479", "Công an phường Phú Hải tỉnh Quảng Bình")</f>
        <v>Công an phường Phú Hải tỉnh Quảng Bình</v>
      </c>
      <c r="C758" t="str">
        <v>https://www.facebook.com/61555255830479</v>
      </c>
      <c r="D758" t="str">
        <v>-</v>
      </c>
      <c r="E758" t="str">
        <v>02323855440</v>
      </c>
      <c r="F758" t="str">
        <v>-</v>
      </c>
      <c r="G758" t="str">
        <v>đường Quang Trung, phường Phú Hải, Tp Đồng Hới, Dong Hoi, Vietnam</v>
      </c>
    </row>
    <row r="759">
      <c r="A759">
        <v>14758</v>
      </c>
      <c r="B759" t="str">
        <f>HYPERLINK("https://donghoi.quangbinh.gov.vn/chi-tiet-tin/-/view-article/1/1404469293843/1403583090678", "UBND Ủy ban nhân dân phường Phú Hải tỉnh Quảng Bình")</f>
        <v>UBND Ủy ban nhân dân phường Phú Hải tỉnh Quảng Bình</v>
      </c>
      <c r="C759" t="str">
        <v>https://donghoi.quangbinh.gov.vn/chi-tiet-tin/-/view-article/1/1404469293843/1403583090678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14759</v>
      </c>
      <c r="B760" t="str">
        <v>Công an phường Bắc Nghĩa tỉnh Quảng Bình</v>
      </c>
      <c r="C760" t="str">
        <v>-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14760</v>
      </c>
      <c r="B761" t="str">
        <f>HYPERLINK("https://bacnghia.quangbinh.gov.vn/", "UBND Ủy ban nhân dân phường Bắc Nghĩa tỉnh Quảng Bình")</f>
        <v>UBND Ủy ban nhân dân phường Bắc Nghĩa tỉnh Quảng Bình</v>
      </c>
      <c r="C761" t="str">
        <v>https://bacnghia.quangbinh.gov.vn/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14761</v>
      </c>
      <c r="B762" t="str">
        <v>Công an phường Đức Ninh Đông tỉnh Quảng Bình</v>
      </c>
      <c r="C762" t="str">
        <v>-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14762</v>
      </c>
      <c r="B763" t="str">
        <f>HYPERLINK("https://donghoi.quangbinh.gov.vn/chi-tiet-tin/-/view-article/1/1404469293843/1403583090679", "UBND Ủy ban nhân dân phường Đức Ninh Đông tỉnh Quảng Bình")</f>
        <v>UBND Ủy ban nhân dân phường Đức Ninh Đông tỉnh Quảng Bình</v>
      </c>
      <c r="C763" t="str">
        <v>https://donghoi.quangbinh.gov.vn/chi-tiet-tin/-/view-article/1/1404469293843/1403583090679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14763</v>
      </c>
      <c r="B764" t="str">
        <f>HYPERLINK("https://www.facebook.com/tuoitreconganquangbinh/", "Công an xã Quang Phú tỉnh Quảng Bình")</f>
        <v>Công an xã Quang Phú tỉnh Quảng Bình</v>
      </c>
      <c r="C764" t="str">
        <v>https://www.facebook.com/tuoitreconganquangbinh/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14764</v>
      </c>
      <c r="B765" t="str">
        <f>HYPERLINK("https://quangphudh.quangbinh.gov.vn/", "UBND Ủy ban nhân dân xã Quang Phú tỉnh Quảng Bình")</f>
        <v>UBND Ủy ban nhân dân xã Quang Phú tỉnh Quảng Bình</v>
      </c>
      <c r="C765" t="str">
        <v>https://quangphudh.quangbinh.gov.vn/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14765</v>
      </c>
      <c r="B766" t="str">
        <v>Công an xã Lộc Ninh tỉnh Quảng Bình</v>
      </c>
      <c r="C766" t="str">
        <v>-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14766</v>
      </c>
      <c r="B767" t="str">
        <f>HYPERLINK("https://locninh.quangbinh.gov.vn/", "UBND Ủy ban nhân dân xã Lộc Ninh tỉnh Quảng Bình")</f>
        <v>UBND Ủy ban nhân dân xã Lộc Ninh tỉnh Quảng Bình</v>
      </c>
      <c r="C767" t="str">
        <v>https://locninh.quangbinh.gov.vn/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14767</v>
      </c>
      <c r="B768" t="str">
        <f>HYPERLINK("https://www.facebook.com/tuoitreconganquangbinh/", "Công an xã Bảo Ninh tỉnh Quảng Bình")</f>
        <v>Công an xã Bảo Ninh tỉnh Quảng Bình</v>
      </c>
      <c r="C768" t="str">
        <v>https://www.facebook.com/tuoitreconganquangbinh/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14768</v>
      </c>
      <c r="B769" t="str">
        <f>HYPERLINK("https://baoninh.quangbinh.gov.vn/", "UBND Ủy ban nhân dân xã Bảo Ninh tỉnh Quảng Bình")</f>
        <v>UBND Ủy ban nhân dân xã Bảo Ninh tỉnh Quảng Bình</v>
      </c>
      <c r="C769" t="str">
        <v>https://baoninh.quangbinh.gov.vn/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14769</v>
      </c>
      <c r="B770" t="str">
        <v>Công an xã Nghĩa Ninh tỉnh Quảng Bình</v>
      </c>
      <c r="C770" t="str">
        <v>-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14770</v>
      </c>
      <c r="B771" t="str">
        <f>HYPERLINK("https://nghianinh.quangbinh.gov.vn/", "UBND Ủy ban nhân dân xã Nghĩa Ninh tỉnh Quảng Bình")</f>
        <v>UBND Ủy ban nhân dân xã Nghĩa Ninh tỉnh Quảng Bình</v>
      </c>
      <c r="C771" t="str">
        <v>https://nghianinh.quangbinh.gov.vn/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14771</v>
      </c>
      <c r="B772" t="str">
        <f>HYPERLINK("https://www.facebook.com/p/C%C3%B4ng-an-x%C3%A3-Thu%E1%BA%ADn-%C4%90%E1%BB%A9c-100080583796182/", "Công an xã Thuận Đức tỉnh Quảng Bình")</f>
        <v>Công an xã Thuận Đức tỉnh Quảng Bình</v>
      </c>
      <c r="C772" t="str">
        <v>https://www.facebook.com/p/C%C3%B4ng-an-x%C3%A3-Thu%E1%BA%ADn-%C4%90%E1%BB%A9c-100080583796182/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14772</v>
      </c>
      <c r="B773" t="str">
        <f>HYPERLINK("https://thuanduc.quangbinh.gov.vn/", "UBND Ủy ban nhân dân xã Thuận Đức tỉnh Quảng Bình")</f>
        <v>UBND Ủy ban nhân dân xã Thuận Đức tỉnh Quảng Bình</v>
      </c>
      <c r="C773" t="str">
        <v>https://thuanduc.quangbinh.gov.vn/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14773</v>
      </c>
      <c r="B774" t="str">
        <v>Công an xã Đức Ninh tỉnh Quảng Bình</v>
      </c>
      <c r="C774" t="str">
        <v>-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14774</v>
      </c>
      <c r="B775" t="str">
        <f>HYPERLINK("https://donghoi.quangbinh.gov.vn/chi-tiet-tin/-/view-article/1/1404469293843/1403583090694", "UBND Ủy ban nhân dân xã Đức Ninh tỉnh Quảng Bình")</f>
        <v>UBND Ủy ban nhân dân xã Đức Ninh tỉnh Quảng Bình</v>
      </c>
      <c r="C775" t="str">
        <v>https://donghoi.quangbinh.gov.vn/chi-tiet-tin/-/view-article/1/1404469293843/1403583090694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14775</v>
      </c>
      <c r="B776" t="str">
        <f>HYPERLINK("https://www.facebook.com/tuoitreconganquangbinh/", "Công an xã Dân Hóa tỉnh Quảng Bình")</f>
        <v>Công an xã Dân Hóa tỉnh Quảng Bình</v>
      </c>
      <c r="C776" t="str">
        <v>https://www.facebook.com/tuoitreconganquangbinh/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14776</v>
      </c>
      <c r="B777" t="str">
        <f>HYPERLINK("https://minhhoa.quangbinh.gov.vn/", "UBND Ủy ban nhân dân xã Dân Hóa tỉnh Quảng Bình")</f>
        <v>UBND Ủy ban nhân dân xã Dân Hóa tỉnh Quảng Bình</v>
      </c>
      <c r="C777" t="str">
        <v>https://minhhoa.quangbinh.gov.vn/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14777</v>
      </c>
      <c r="B778" t="str">
        <f>HYPERLINK("https://www.facebook.com/tuoitreconganquangbinh/", "Công an xã Trọng Hóa tỉnh Quảng Bình")</f>
        <v>Công an xã Trọng Hóa tỉnh Quảng Bình</v>
      </c>
      <c r="C778" t="str">
        <v>https://www.facebook.com/tuoitreconganquangbinh/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14778</v>
      </c>
      <c r="B779" t="str">
        <f>HYPERLINK("https://minhhoa.quangbinh.gov.vn/", "UBND Ủy ban nhân dân xã Trọng Hóa tỉnh Quảng Bình")</f>
        <v>UBND Ủy ban nhân dân xã Trọng Hóa tỉnh Quảng Bình</v>
      </c>
      <c r="C779" t="str">
        <v>https://minhhoa.quangbinh.gov.vn/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14779</v>
      </c>
      <c r="B780" t="str">
        <f>HYPERLINK("https://www.facebook.com/tuoitreconganquangbinh/", "Công an xã Hóa Phúc tỉnh Quảng Bình")</f>
        <v>Công an xã Hóa Phúc tỉnh Quảng Bình</v>
      </c>
      <c r="C780" t="str">
        <v>https://www.facebook.com/tuoitreconganquangbinh/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14780</v>
      </c>
      <c r="B781" t="str">
        <f>HYPERLINK("https://www.quangbinh.gov.vn/3cms/upload/qbportal/File/VBPQ/2019/T01/QD-338--UBND.doc", "UBND Ủy ban nhân dân xã Hóa Phúc tỉnh Quảng Bình")</f>
        <v>UBND Ủy ban nhân dân xã Hóa Phúc tỉnh Quảng Bình</v>
      </c>
      <c r="C781" t="str">
        <v>https://www.quangbinh.gov.vn/3cms/upload/qbportal/File/VBPQ/2019/T01/QD-338--UBND.doc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14781</v>
      </c>
      <c r="B782" t="str">
        <f>HYPERLINK("https://www.facebook.com/tuoitreconganquangbinh/", "Công an xã Hồng Hóa tỉnh Quảng Bình")</f>
        <v>Công an xã Hồng Hóa tỉnh Quảng Bình</v>
      </c>
      <c r="C782" t="str">
        <v>https://www.facebook.com/tuoitreconganquangbinh/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14782</v>
      </c>
      <c r="B783" t="str">
        <f>HYPERLINK("https://dongtrieu.quangninh.gov.vn/Trang/ChiTietBVGioiThieu.aspx?bvid=219", "UBND Ủy ban nhân dân xã Hồng Hóa tỉnh Quảng Bình")</f>
        <v>UBND Ủy ban nhân dân xã Hồng Hóa tỉnh Quảng Bình</v>
      </c>
      <c r="C783" t="str">
        <v>https://dongtrieu.quangninh.gov.vn/Trang/ChiTietBVGioiThieu.aspx?bvid=219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14783</v>
      </c>
      <c r="B784" t="str">
        <f>HYPERLINK("https://www.facebook.com/congantinhquangbinh/", "Công an xã Hóa Thanh tỉnh Quảng Bình")</f>
        <v>Công an xã Hóa Thanh tỉnh Quảng Bình</v>
      </c>
      <c r="C784" t="str">
        <v>https://www.facebook.com/congantinhquangbinh/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14784</v>
      </c>
      <c r="B785" t="str">
        <f>HYPERLINK("https://quangbinh.gov.vn/", "UBND Ủy ban nhân dân xã Hóa Thanh tỉnh Quảng Bình")</f>
        <v>UBND Ủy ban nhân dân xã Hóa Thanh tỉnh Quảng Bình</v>
      </c>
      <c r="C785" t="str">
        <v>https://quangbinh.gov.vn/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14785</v>
      </c>
      <c r="B786" t="str">
        <f>HYPERLINK("https://www.facebook.com/tuoitreconganquangbinh/", "Công an xã Hóa Tiến tỉnh Quảng Bình")</f>
        <v>Công an xã Hóa Tiến tỉnh Quảng Bình</v>
      </c>
      <c r="C786" t="str">
        <v>https://www.facebook.com/tuoitreconganquangbinh/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14786</v>
      </c>
      <c r="B787" t="str">
        <f>HYPERLINK("https://tienhoa.quangbinh.gov.vn/", "UBND Ủy ban nhân dân xã Hóa Tiến tỉnh Quảng Bình")</f>
        <v>UBND Ủy ban nhân dân xã Hóa Tiến tỉnh Quảng Bình</v>
      </c>
      <c r="C787" t="str">
        <v>https://tienhoa.quangbinh.gov.vn/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14787</v>
      </c>
      <c r="B788" t="str">
        <f>HYPERLINK("https://www.facebook.com/tuoitreconganquangbinh/", "Công an xã Hóa Hợp tỉnh Quảng Bình")</f>
        <v>Công an xã Hóa Hợp tỉnh Quảng Bình</v>
      </c>
      <c r="C788" t="str">
        <v>https://www.facebook.com/tuoitreconganquangbinh/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14788</v>
      </c>
      <c r="B789" t="str">
        <f>HYPERLINK("https://quangbinh.gov.vn/chi-tiet-tin/-/view-article/1/0/1724207496973", "UBND Ủy ban nhân dân xã Hóa Hợp tỉnh Quảng Bình")</f>
        <v>UBND Ủy ban nhân dân xã Hóa Hợp tỉnh Quảng Bình</v>
      </c>
      <c r="C789" t="str">
        <v>https://quangbinh.gov.vn/chi-tiet-tin/-/view-article/1/0/1724207496973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14789</v>
      </c>
      <c r="B790" t="str">
        <f>HYPERLINK("https://www.facebook.com/tuoitreconganquangbinh/", "Công an xã Xuân Hóa tỉnh Quảng Bình")</f>
        <v>Công an xã Xuân Hóa tỉnh Quảng Bình</v>
      </c>
      <c r="C790" t="str">
        <v>https://www.facebook.com/tuoitreconganquangbinh/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14790</v>
      </c>
      <c r="B791" t="str">
        <f>HYPERLINK("https://quangbinh.gov.vn/chi-tiet-tin/-/view-article/1/14012495785027/1412100684529", "UBND Ủy ban nhân dân xã Xuân Hóa tỉnh Quảng Bình")</f>
        <v>UBND Ủy ban nhân dân xã Xuân Hóa tỉnh Quảng Bình</v>
      </c>
      <c r="C791" t="str">
        <v>https://quangbinh.gov.vn/chi-tiet-tin/-/view-article/1/14012495785027/1412100684529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14791</v>
      </c>
      <c r="B792" t="str">
        <f>HYPERLINK("https://www.facebook.com/tuoitreconganquangbinh/", "Công an xã Yên Hóa tỉnh Quảng Bình")</f>
        <v>Công an xã Yên Hóa tỉnh Quảng Bình</v>
      </c>
      <c r="C792" t="str">
        <v>https://www.facebook.com/tuoitreconganquangbinh/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14792</v>
      </c>
      <c r="B793" t="str">
        <f>HYPERLINK("https://minhhoa.quangbinh.gov.vn/", "UBND Ủy ban nhân dân xã Yên Hóa tỉnh Quảng Bình")</f>
        <v>UBND Ủy ban nhân dân xã Yên Hóa tỉnh Quảng Bình</v>
      </c>
      <c r="C793" t="str">
        <v>https://minhhoa.quangbinh.gov.vn/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14793</v>
      </c>
      <c r="B794" t="str">
        <f>HYPERLINK("https://www.facebook.com/p/C%C3%B4ng-an-huy%E1%BB%87n-Minh-H%C3%B3a-100063651312687/", "Công an xã Minh Hóa tỉnh Quảng Bình")</f>
        <v>Công an xã Minh Hóa tỉnh Quảng Bình</v>
      </c>
      <c r="C794" t="str">
        <v>https://www.facebook.com/p/C%C3%B4ng-an-huy%E1%BB%87n-Minh-H%C3%B3a-100063651312687/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14794</v>
      </c>
      <c r="B795" t="str">
        <f>HYPERLINK("https://minhhoa.quangbinh.gov.vn/", "UBND Ủy ban nhân dân xã Minh Hóa tỉnh Quảng Bình")</f>
        <v>UBND Ủy ban nhân dân xã Minh Hóa tỉnh Quảng Bình</v>
      </c>
      <c r="C795" t="str">
        <v>https://minhhoa.quangbinh.gov.vn/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14795</v>
      </c>
      <c r="B796" t="str">
        <v>Công an xã Tân Hóa tỉnh Quảng Bình</v>
      </c>
      <c r="C796" t="str">
        <v>-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14796</v>
      </c>
      <c r="B797" t="str">
        <f>HYPERLINK("http://ubmt.quangbinh.gov.vn/3cms/uy-ban-mttq-tinh-to-chuc-le-khoi-cong-xay-dung-58-nha-be-vuot-lu-cho-58-ho-ngheo-can-ngheo-tai.htm", "UBND Ủy ban nhân dân xã Tân Hóa tỉnh Quảng Bình")</f>
        <v>UBND Ủy ban nhân dân xã Tân Hóa tỉnh Quảng Bình</v>
      </c>
      <c r="C797" t="str">
        <v>http://ubmt.quangbinh.gov.vn/3cms/uy-ban-mttq-tinh-to-chuc-le-khoi-cong-xay-dung-58-nha-be-vuot-lu-cho-58-ho-ngheo-can-ngheo-tai.htm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14797</v>
      </c>
      <c r="B798" t="str">
        <f>HYPERLINK("https://www.facebook.com/tuoitreconganquangbinh/", "Công an xã Hóa Sơn tỉnh Quảng Bình")</f>
        <v>Công an xã Hóa Sơn tỉnh Quảng Bình</v>
      </c>
      <c r="C798" t="str">
        <v>https://www.facebook.com/tuoitreconganquangbinh/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14798</v>
      </c>
      <c r="B799" t="str">
        <f>HYPERLINK("https://sonhoa.quangbinh.gov.vn/", "UBND Ủy ban nhân dân xã Hóa Sơn tỉnh Quảng Bình")</f>
        <v>UBND Ủy ban nhân dân xã Hóa Sơn tỉnh Quảng Bình</v>
      </c>
      <c r="C799" t="str">
        <v>https://sonhoa.quangbinh.gov.vn/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14799</v>
      </c>
      <c r="B800" t="str">
        <f>HYPERLINK("https://www.facebook.com/tuoitreconganquangbinh/", "Công an xã Quy Hóa tỉnh Quảng Bình")</f>
        <v>Công an xã Quy Hóa tỉnh Quảng Bình</v>
      </c>
      <c r="C800" t="str">
        <v>https://www.facebook.com/tuoitreconganquangbinh/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14800</v>
      </c>
      <c r="B801" t="str">
        <f>HYPERLINK("https://minhhoa.quangbinh.gov.vn/", "UBND Ủy ban nhân dân xã Quy Hóa tỉnh Quảng Bình")</f>
        <v>UBND Ủy ban nhân dân xã Quy Hóa tỉnh Quảng Bình</v>
      </c>
      <c r="C801" t="str">
        <v>https://minhhoa.quangbinh.gov.vn/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14801</v>
      </c>
      <c r="B802" t="str">
        <f>HYPERLINK("https://www.facebook.com/p/C%C3%B4ng-an-x%C3%A3-Trung-H%C3%B3a-100071952129639/", "Công an xã Trung Hóa tỉnh Quảng Bình")</f>
        <v>Công an xã Trung Hóa tỉnh Quảng Bình</v>
      </c>
      <c r="C802" t="str">
        <v>https://www.facebook.com/p/C%C3%B4ng-an-x%C3%A3-Trung-H%C3%B3a-100071952129639/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14802</v>
      </c>
      <c r="B803" t="str">
        <f>HYPERLINK("https://trunghoa.quangbinh.gov.vn/", "UBND Ủy ban nhân dân xã Trung Hóa tỉnh Quảng Bình")</f>
        <v>UBND Ủy ban nhân dân xã Trung Hóa tỉnh Quảng Bình</v>
      </c>
      <c r="C803" t="str">
        <v>https://trunghoa.quangbinh.gov.vn/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14803</v>
      </c>
      <c r="B804" t="str">
        <f>HYPERLINK("https://www.facebook.com/CAXThuongHoa/", "Công an xã Thượng Hóa tỉnh Quảng Bình")</f>
        <v>Công an xã Thượng Hóa tỉnh Quảng Bình</v>
      </c>
      <c r="C804" t="str">
        <v>https://www.facebook.com/CAXThuongHoa/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14804</v>
      </c>
      <c r="B805" t="str">
        <f>HYPERLINK("https://thuonghoa.quangbinh.gov.vn/", "UBND Ủy ban nhân dân xã Thượng Hóa tỉnh Quảng Bình")</f>
        <v>UBND Ủy ban nhân dân xã Thượng Hóa tỉnh Quảng Bình</v>
      </c>
      <c r="C805" t="str">
        <v>https://thuonghoa.quangbinh.gov.vn/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14805</v>
      </c>
      <c r="B806" t="str">
        <f>HYPERLINK("https://www.facebook.com/tuoitreconganquangbinh/", "Công an xã Hương Hóa tỉnh Quảng Bình")</f>
        <v>Công an xã Hương Hóa tỉnh Quảng Bình</v>
      </c>
      <c r="C806" t="str">
        <v>https://www.facebook.com/tuoitreconganquangbinh/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14806</v>
      </c>
      <c r="B807" t="str">
        <f>HYPERLINK("https://huonghoa.quangbinh.gov.vn/", "UBND Ủy ban nhân dân xã Hương Hóa tỉnh Quảng Bình")</f>
        <v>UBND Ủy ban nhân dân xã Hương Hóa tỉnh Quảng Bình</v>
      </c>
      <c r="C807" t="str">
        <v>https://huonghoa.quangbinh.gov.vn/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14807</v>
      </c>
      <c r="B808" t="str">
        <f>HYPERLINK("https://www.facebook.com/p/C%C3%B4ng-an-x%C3%A3-Kim-H%C3%B3a-100071082356284/", "Công an xã Kim Hóa tỉnh Quảng Bình")</f>
        <v>Công an xã Kim Hóa tỉnh Quảng Bình</v>
      </c>
      <c r="C808" t="str">
        <v>https://www.facebook.com/p/C%C3%B4ng-an-x%C3%A3-Kim-H%C3%B3a-100071082356284/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14808</v>
      </c>
      <c r="B809" t="str">
        <f>HYPERLINK("https://kimhoa.quangbinh.gov.vn/", "UBND Ủy ban nhân dân xã Kim Hóa tỉnh Quảng Bình")</f>
        <v>UBND Ủy ban nhân dân xã Kim Hóa tỉnh Quảng Bình</v>
      </c>
      <c r="C809" t="str">
        <v>https://kimhoa.quangbinh.gov.vn/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14809</v>
      </c>
      <c r="B810" t="str">
        <f>HYPERLINK("https://www.facebook.com/tuoitreconganquangbinh/", "Công an xã Thanh Hóa tỉnh Quảng Bình")</f>
        <v>Công an xã Thanh Hóa tỉnh Quảng Bình</v>
      </c>
      <c r="C810" t="str">
        <v>https://www.facebook.com/tuoitreconganquangbinh/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14810</v>
      </c>
      <c r="B811" t="str">
        <f>HYPERLINK("https://quangbinh.gov.vn/", "UBND Ủy ban nhân dân xã Thanh Hóa tỉnh Quảng Bình")</f>
        <v>UBND Ủy ban nhân dân xã Thanh Hóa tỉnh Quảng Bình</v>
      </c>
      <c r="C811" t="str">
        <v>https://quangbinh.gov.vn/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14811</v>
      </c>
      <c r="B812" t="str">
        <v>Công an xã Thanh Thạch tỉnh Quảng Bình</v>
      </c>
      <c r="C812" t="str">
        <v>-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14812</v>
      </c>
      <c r="B813" t="str">
        <f>HYPERLINK("https://tuyenhoa.quangbinh.gov.vn/chi-tiet-tin/-/view-article/1/440071382670252289/1689838090643", "UBND Ủy ban nhân dân xã Thanh Thạch tỉnh Quảng Bình")</f>
        <v>UBND Ủy ban nhân dân xã Thanh Thạch tỉnh Quảng Bình</v>
      </c>
      <c r="C813" t="str">
        <v>https://tuyenhoa.quangbinh.gov.vn/chi-tiet-tin/-/view-article/1/440071382670252289/1689838090643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14813</v>
      </c>
      <c r="B814" t="str">
        <v>Công an xã Thuận Hóa tỉnh Quảng Bình</v>
      </c>
      <c r="C814" t="str">
        <v>-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14814</v>
      </c>
      <c r="B815" t="str">
        <f>HYPERLINK("https://tuyenhoa.quangbinh.gov.vn/chi-tiet-tin/-/view-article/1/440071382670252289/1625561355933", "UBND Ủy ban nhân dân xã Thuận Hóa tỉnh Quảng Bình")</f>
        <v>UBND Ủy ban nhân dân xã Thuận Hóa tỉnh Quảng Bình</v>
      </c>
      <c r="C815" t="str">
        <v>https://tuyenhoa.quangbinh.gov.vn/chi-tiet-tin/-/view-article/1/440071382670252289/1625561355933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14815</v>
      </c>
      <c r="B816" t="str">
        <f>HYPERLINK("https://www.facebook.com/tuoitreconganquangbinh/", "Công an xã Lâm Hóa tỉnh Quảng Bình")</f>
        <v>Công an xã Lâm Hóa tỉnh Quảng Bình</v>
      </c>
      <c r="C816" t="str">
        <v>https://www.facebook.com/tuoitreconganquangbinh/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14816</v>
      </c>
      <c r="B817" t="str">
        <f>HYPERLINK("https://dbnd.quangbinh.gov.vn/chi-tiet-tin/-/view-article/1/1515633979416/1702007051746", "UBND Ủy ban nhân dân xã Lâm Hóa tỉnh Quảng Bình")</f>
        <v>UBND Ủy ban nhân dân xã Lâm Hóa tỉnh Quảng Bình</v>
      </c>
      <c r="C817" t="str">
        <v>https://dbnd.quangbinh.gov.vn/chi-tiet-tin/-/view-article/1/1515633979416/1702007051746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14817</v>
      </c>
      <c r="B818" t="str">
        <f>HYPERLINK("https://www.facebook.com/tuoitreconganquangbinh/", "Công an xã Lê Hóa tỉnh Quảng Bình")</f>
        <v>Công an xã Lê Hóa tỉnh Quảng Bình</v>
      </c>
      <c r="C818" t="str">
        <v>https://www.facebook.com/tuoitreconganquangbinh/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14818</v>
      </c>
      <c r="B819" t="str">
        <f>HYPERLINK("https://lehoa.quangbinh.gov.vn/", "UBND Ủy ban nhân dân xã Lê Hóa tỉnh Quảng Bình")</f>
        <v>UBND Ủy ban nhân dân xã Lê Hóa tỉnh Quảng Bình</v>
      </c>
      <c r="C819" t="str">
        <v>https://lehoa.quangbinh.gov.vn/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14819</v>
      </c>
      <c r="B820" t="str">
        <v>Công an xã Sơn Hóa tỉnh Quảng Bình</v>
      </c>
      <c r="C820" t="str">
        <v>-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14820</v>
      </c>
      <c r="B821" t="str">
        <f>HYPERLINK("https://sonhoa.quangbinh.gov.vn/", "UBND Ủy ban nhân dân xã Sơn Hóa tỉnh Quảng Bình")</f>
        <v>UBND Ủy ban nhân dân xã Sơn Hóa tỉnh Quảng Bình</v>
      </c>
      <c r="C821" t="str">
        <v>https://sonhoa.quangbinh.gov.vn/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14821</v>
      </c>
      <c r="B822" t="str">
        <f>HYPERLINK("https://www.facebook.com/tuoitreconganquangbinh/", "Công an xã Đồng Hóa tỉnh Quảng Bình")</f>
        <v>Công an xã Đồng Hóa tỉnh Quảng Bình</v>
      </c>
      <c r="C822" t="str">
        <v>https://www.facebook.com/tuoitreconganquangbinh/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14822</v>
      </c>
      <c r="B823" t="str">
        <f>HYPERLINK("https://quangbinh.gov.vn/chi-tiet-tin/-/view-article/1/14012495784457/1704269470708", "UBND Ủy ban nhân dân xã Đồng Hóa tỉnh Quảng Bình")</f>
        <v>UBND Ủy ban nhân dân xã Đồng Hóa tỉnh Quảng Bình</v>
      </c>
      <c r="C823" t="str">
        <v>https://quangbinh.gov.vn/chi-tiet-tin/-/view-article/1/14012495784457/1704269470708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14823</v>
      </c>
      <c r="B824" t="str">
        <f>HYPERLINK("https://www.facebook.com/tuoitreconganquangbinh/", "Công an xã Ngư Hóa tỉnh Quảng Bình")</f>
        <v>Công an xã Ngư Hóa tỉnh Quảng Bình</v>
      </c>
      <c r="C824" t="str">
        <v>https://www.facebook.com/tuoitreconganquangbinh/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14824</v>
      </c>
      <c r="B825" t="str">
        <f>HYPERLINK("https://tuyenhoa.quangbinh.gov.vn/chi-tiet-tin/-/view-article/1/1419905225599/1467001284692", "UBND Ủy ban nhân dân xã Ngư Hóa tỉnh Quảng Bình")</f>
        <v>UBND Ủy ban nhân dân xã Ngư Hóa tỉnh Quảng Bình</v>
      </c>
      <c r="C825" t="str">
        <v>https://tuyenhoa.quangbinh.gov.vn/chi-tiet-tin/-/view-article/1/1419905225599/1467001284692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14825</v>
      </c>
      <c r="B826" t="str">
        <f>HYPERLINK("https://www.facebook.com/tuoitreconganquangbinh/", "Công an xã Nam Hóa tỉnh Quảng Bình")</f>
        <v>Công an xã Nam Hóa tỉnh Quảng Bình</v>
      </c>
      <c r="C826" t="str">
        <v>https://www.facebook.com/tuoitreconganquangbinh/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14826</v>
      </c>
      <c r="B827" t="str">
        <f>HYPERLINK("https://quangbinh.gov.vn/", "UBND Ủy ban nhân dân xã Nam Hóa tỉnh Quảng Bình")</f>
        <v>UBND Ủy ban nhân dân xã Nam Hóa tỉnh Quảng Bình</v>
      </c>
      <c r="C827" t="str">
        <v>https://quangbinh.gov.vn/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14827</v>
      </c>
      <c r="B828" t="str">
        <f>HYPERLINK("https://www.facebook.com/p/C%C3%B4ng-an-x%C3%A3-Th%E1%BA%A1ch-Ho%C3%A1-huy%E1%BB%87n-Tuy%C3%AAn-H%C3%B3a-100079629877167/", "Công an xã Thạch Hóa tỉnh Quảng Bình")</f>
        <v>Công an xã Thạch Hóa tỉnh Quảng Bình</v>
      </c>
      <c r="C828" t="str">
        <v>https://www.facebook.com/p/C%C3%B4ng-an-x%C3%A3-Th%E1%BA%A1ch-Ho%C3%A1-huy%E1%BB%87n-Tuy%C3%AAn-H%C3%B3a-100079629877167/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14828</v>
      </c>
      <c r="B829" t="str">
        <f>HYPERLINK("https://tuyenhoa.quangbinh.gov.vn/chi-tiet-tin/-/view-article/1/440071382670252289/1724403773860", "UBND Ủy ban nhân dân xã Thạch Hóa tỉnh Quảng Bình")</f>
        <v>UBND Ủy ban nhân dân xã Thạch Hóa tỉnh Quảng Bình</v>
      </c>
      <c r="C829" t="str">
        <v>https://tuyenhoa.quangbinh.gov.vn/chi-tiet-tin/-/view-article/1/440071382670252289/1724403773860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14829</v>
      </c>
      <c r="B830" t="str">
        <v>Công an xã Đức Hóa tỉnh Quảng Bình</v>
      </c>
      <c r="C830" t="str">
        <v>-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14830</v>
      </c>
      <c r="B831" t="str">
        <f>HYPERLINK("https://ducninh.quangbinh.gov.vn/chi-tiet-tin/-/view-article/1/536661447209827142/1704852911693", "UBND Ủy ban nhân dân xã Đức Hóa tỉnh Quảng Bình")</f>
        <v>UBND Ủy ban nhân dân xã Đức Hóa tỉnh Quảng Bình</v>
      </c>
      <c r="C831" t="str">
        <v>https://ducninh.quangbinh.gov.vn/chi-tiet-tin/-/view-article/1/536661447209827142/1704852911693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14831</v>
      </c>
      <c r="B832" t="str">
        <f>HYPERLINK("https://www.facebook.com/tuoitreconganquangbinh/", "Công an xã Phong Hóa tỉnh Quảng Bình")</f>
        <v>Công an xã Phong Hóa tỉnh Quảng Bình</v>
      </c>
      <c r="C832" t="str">
        <v>https://www.facebook.com/tuoitreconganquangbinh/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14832</v>
      </c>
      <c r="B833" t="str">
        <f>HYPERLINK("https://quangbinh.gov.vn/chi-tiet-tin/-/view-article/1/14012495784987/1603595750371", "UBND Ủy ban nhân dân xã Phong Hóa tỉnh Quảng Bình")</f>
        <v>UBND Ủy ban nhân dân xã Phong Hóa tỉnh Quảng Bình</v>
      </c>
      <c r="C833" t="str">
        <v>https://quangbinh.gov.vn/chi-tiet-tin/-/view-article/1/14012495784987/1603595750371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14833</v>
      </c>
      <c r="B834" t="str">
        <v>Công an xã Mai Hóa tỉnh Quảng Bình</v>
      </c>
      <c r="C834" t="str">
        <v>-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14834</v>
      </c>
      <c r="B835" t="str">
        <f>HYPERLINK("https://nguyenbinh.caobang.gov.vn/xa-mai-long", "UBND Ủy ban nhân dân xã Mai Hóa tỉnh Quảng Bình")</f>
        <v>UBND Ủy ban nhân dân xã Mai Hóa tỉnh Quảng Bình</v>
      </c>
      <c r="C835" t="str">
        <v>https://nguyenbinh.caobang.gov.vn/xa-mai-long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14835</v>
      </c>
      <c r="B836" t="str">
        <f>HYPERLINK("https://www.facebook.com/tuoitreconganquangbinh/", "Công an xã Tiến Hóa tỉnh Quảng Bình")</f>
        <v>Công an xã Tiến Hóa tỉnh Quảng Bình</v>
      </c>
      <c r="C836" t="str">
        <v>https://www.facebook.com/tuoitreconganquangbinh/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14836</v>
      </c>
      <c r="B837" t="str">
        <f>HYPERLINK("https://tienhoa.quangbinh.gov.vn/", "UBND Ủy ban nhân dân xã Tiến Hóa tỉnh Quảng Bình")</f>
        <v>UBND Ủy ban nhân dân xã Tiến Hóa tỉnh Quảng Bình</v>
      </c>
      <c r="C837" t="str">
        <v>https://tienhoa.quangbinh.gov.vn/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14837</v>
      </c>
      <c r="B838" t="str">
        <f>HYPERLINK("https://www.facebook.com/p/C%C3%B4ng-an-x%C3%A3-Ch%C3%A2u-Ho%C3%A1-Huy%E1%BB%87n-Tuy%C3%AAn-Ho%C3%A1-T%E1%BB%89nh-Qu%E1%BA%A3ng-B%C3%ACnh-100071767027084/", "Công an xã Châu Hóa tỉnh Quảng Bình")</f>
        <v>Công an xã Châu Hóa tỉnh Quảng Bình</v>
      </c>
      <c r="C838" t="str">
        <v>https://www.facebook.com/p/C%C3%B4ng-an-x%C3%A3-Ch%C3%A2u-Ho%C3%A1-Huy%E1%BB%87n-Tuy%C3%AAn-Ho%C3%A1-T%E1%BB%89nh-Qu%E1%BA%A3ng-B%C3%ACnh-100071767027084/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14838</v>
      </c>
      <c r="B839" t="str">
        <f>HYPERLINK("https://quangbinh.gov.vn/chi-tiet-tin/-/view-article/1/0/1726479919524", "UBND Ủy ban nhân dân xã Châu Hóa tỉnh Quảng Bình")</f>
        <v>UBND Ủy ban nhân dân xã Châu Hóa tỉnh Quảng Bình</v>
      </c>
      <c r="C839" t="str">
        <v>https://quangbinh.gov.vn/chi-tiet-tin/-/view-article/1/0/1726479919524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14839</v>
      </c>
      <c r="B840" t="str">
        <f>HYPERLINK("https://www.facebook.com/congantinhquangbinh/", "Công an xã Cao Quảng tỉnh Quảng Bình")</f>
        <v>Công an xã Cao Quảng tỉnh Quảng Bình</v>
      </c>
      <c r="C840" t="str">
        <v>https://www.facebook.com/congantinhquangbinh/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14840</v>
      </c>
      <c r="B841" t="str">
        <f>HYPERLINK("https://caoquang.quangbinh.gov.vn/", "UBND Ủy ban nhân dân xã Cao Quảng tỉnh Quảng Bình")</f>
        <v>UBND Ủy ban nhân dân xã Cao Quảng tỉnh Quảng Bình</v>
      </c>
      <c r="C841" t="str">
        <v>https://caoquang.quangbinh.gov.vn/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14841</v>
      </c>
      <c r="B842" t="str">
        <f>HYPERLINK("https://www.facebook.com/tuoitreconganquangbinh/", "Công an xã Văn Hóa tỉnh Quảng Bình")</f>
        <v>Công an xã Văn Hóa tỉnh Quảng Bình</v>
      </c>
      <c r="C842" t="str">
        <v>https://www.facebook.com/tuoitreconganquangbinh/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14842</v>
      </c>
      <c r="B843" t="str">
        <f>HYPERLINK("https://vanhoa.quangbinh.gov.vn/", "UBND Ủy ban nhân dân xã Văn Hóa tỉnh Quảng Bình")</f>
        <v>UBND Ủy ban nhân dân xã Văn Hóa tỉnh Quảng Bình</v>
      </c>
      <c r="C843" t="str">
        <v>https://vanhoa.quangbinh.gov.vn/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14843</v>
      </c>
      <c r="B844" t="str">
        <f>HYPERLINK("https://www.facebook.com/tuoitreconganquangbinh/", "Công an xã Quảng Hợp tỉnh Quảng Bình")</f>
        <v>Công an xã Quảng Hợp tỉnh Quảng Bình</v>
      </c>
      <c r="C844" t="str">
        <v>https://www.facebook.com/tuoitreconganquangbinh/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14844</v>
      </c>
      <c r="B845" t="str">
        <f>HYPERLINK("https://quangtrach.quangbinh.gov.vn/", "UBND Ủy ban nhân dân xã Quảng Hợp tỉnh Quảng Bình")</f>
        <v>UBND Ủy ban nhân dân xã Quảng Hợp tỉnh Quảng Bình</v>
      </c>
      <c r="C845" t="str">
        <v>https://quangtrach.quangbinh.gov.vn/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14845</v>
      </c>
      <c r="B846" t="str">
        <v>Công an xã Quảng Kim tỉnh Quảng Bình</v>
      </c>
      <c r="C846" t="str">
        <v>-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14846</v>
      </c>
      <c r="B847" t="str">
        <f>HYPERLINK("https://quangtrach.quangbinh.gov.vn/", "UBND Ủy ban nhân dân xã Quảng Kim tỉnh Quảng Bình")</f>
        <v>UBND Ủy ban nhân dân xã Quảng Kim tỉnh Quảng Bình</v>
      </c>
      <c r="C847" t="str">
        <v>https://quangtrach.quangbinh.gov.vn/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14847</v>
      </c>
      <c r="B848" t="str">
        <f>HYPERLINK("https://www.facebook.com/tuoitreconganquangbinh/", "Công an xã Quảng Đông tỉnh Quảng Bình")</f>
        <v>Công an xã Quảng Đông tỉnh Quảng Bình</v>
      </c>
      <c r="C848" t="str">
        <v>https://www.facebook.com/tuoitreconganquangbinh/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14848</v>
      </c>
      <c r="B849" t="str">
        <f>HYPERLINK("https://congan.quangbinh.gov.vn/khoi-to-dam-xuan-vinh-pho-chu-tich-hoi-dong-nhan-dan-xa-quang-chau/", "UBND Ủy ban nhân dân xã Quảng Đông tỉnh Quảng Bình")</f>
        <v>UBND Ủy ban nhân dân xã Quảng Đông tỉnh Quảng Bình</v>
      </c>
      <c r="C849" t="str">
        <v>https://congan.quangbinh.gov.vn/khoi-to-dam-xuan-vinh-pho-chu-tich-hoi-dong-nhan-dan-xa-quang-chau/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14849</v>
      </c>
      <c r="B850" t="str">
        <f>HYPERLINK("https://www.facebook.com/tuoitreconganquangbinh/", "Công an xã Quảng Phú tỉnh Quảng Bình")</f>
        <v>Công an xã Quảng Phú tỉnh Quảng Bình</v>
      </c>
      <c r="C850" t="str">
        <v>https://www.facebook.com/tuoitreconganquangbinh/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14850</v>
      </c>
      <c r="B851" t="str">
        <f>HYPERLINK("https://donghoi.quangbinh.gov.vn/chi-tiet-tin/-/view-article/1/1404469293843/1403583090682", "UBND Ủy ban nhân dân xã Quảng Phú tỉnh Quảng Bình")</f>
        <v>UBND Ủy ban nhân dân xã Quảng Phú tỉnh Quảng Bình</v>
      </c>
      <c r="C851" t="str">
        <v>https://donghoi.quangbinh.gov.vn/chi-tiet-tin/-/view-article/1/1404469293843/1403583090682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14851</v>
      </c>
      <c r="B852" t="str">
        <v>Công an xã Quảng Châu tỉnh Quảng Bình</v>
      </c>
      <c r="C852" t="str">
        <v>-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14852</v>
      </c>
      <c r="B853" t="str">
        <f>HYPERLINK("https://congan.quangbinh.gov.vn/khoi-to-dam-xuan-vinh-pho-chu-tich-hoi-dong-nhan-dan-xa-quang-chau/", "UBND Ủy ban nhân dân xã Quảng Châu tỉnh Quảng Bình")</f>
        <v>UBND Ủy ban nhân dân xã Quảng Châu tỉnh Quảng Bình</v>
      </c>
      <c r="C853" t="str">
        <v>https://congan.quangbinh.gov.vn/khoi-to-dam-xuan-vinh-pho-chu-tich-hoi-dong-nhan-dan-xa-quang-chau/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14853</v>
      </c>
      <c r="B854" t="str">
        <f>HYPERLINK("https://www.facebook.com/p/C%C3%B4ng-an-x%C3%A3-Qu%E1%BA%A3ng-Th%E1%BA%A1ch-100079709157323/", "Công an xã Quảng Thạch tỉnh Quảng Bình")</f>
        <v>Công an xã Quảng Thạch tỉnh Quảng Bình</v>
      </c>
      <c r="C854" t="str">
        <v>https://www.facebook.com/p/C%C3%B4ng-an-x%C3%A3-Qu%E1%BA%A3ng-Th%E1%BA%A1ch-100079709157323/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14854</v>
      </c>
      <c r="B855" t="str">
        <f>HYPERLINK("https://quangtrach.quangbinh.gov.vn/chi-tiet-tin/-/view-article/1/440011402277494955/1503327986547", "UBND Ủy ban nhân dân xã Quảng Thạch tỉnh Quảng Bình")</f>
        <v>UBND Ủy ban nhân dân xã Quảng Thạch tỉnh Quảng Bình</v>
      </c>
      <c r="C855" t="str">
        <v>https://quangtrach.quangbinh.gov.vn/chi-tiet-tin/-/view-article/1/440011402277494955/1503327986547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14855</v>
      </c>
      <c r="B856" t="str">
        <f>HYPERLINK("https://www.facebook.com/tuoitreconganquangbinh/", "Công an xã Quảng Lưu tỉnh Quảng Bình")</f>
        <v>Công an xã Quảng Lưu tỉnh Quảng Bình</v>
      </c>
      <c r="C856" t="str">
        <v>https://www.facebook.com/tuoitreconganquangbinh/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14856</v>
      </c>
      <c r="B857" t="str">
        <f>HYPERLINK("https://quangluu.quangbinh.gov.vn/", "UBND Ủy ban nhân dân xã Quảng Lưu tỉnh Quảng Bình")</f>
        <v>UBND Ủy ban nhân dân xã Quảng Lưu tỉnh Quảng Bình</v>
      </c>
      <c r="C857" t="str">
        <v>https://quangluu.quangbinh.gov.vn/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14857</v>
      </c>
      <c r="B858" t="str">
        <f>HYPERLINK("https://www.facebook.com/p/Trang-Tin-x%C3%A3-Qu%E1%BA%A3ng-T%C3%B9ng-100063685382757/", "Công an xã Quảng Tùng tỉnh Quảng Bình")</f>
        <v>Công an xã Quảng Tùng tỉnh Quảng Bình</v>
      </c>
      <c r="C858" t="str">
        <v>https://www.facebook.com/p/Trang-Tin-x%C3%A3-Qu%E1%BA%A3ng-T%C3%B9ng-100063685382757/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14858</v>
      </c>
      <c r="B859" t="str">
        <f>HYPERLINK("https://quangtrach.quangbinh.gov.vn/chi-tiet-tin/-/view-article/1/1404469291936/1403517711715", "UBND Ủy ban nhân dân xã Quảng Tùng tỉnh Quảng Bình")</f>
        <v>UBND Ủy ban nhân dân xã Quảng Tùng tỉnh Quảng Bình</v>
      </c>
      <c r="C859" t="str">
        <v>https://quangtrach.quangbinh.gov.vn/chi-tiet-tin/-/view-article/1/1404469291936/1403517711715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14859</v>
      </c>
      <c r="B860" t="str">
        <v>Công an xã Cảnh Dương tỉnh Quảng Bình</v>
      </c>
      <c r="C860" t="str">
        <v>-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14860</v>
      </c>
      <c r="B861" t="str">
        <f>HYPERLINK("https://canhduong.quangbinh.gov.vn/", "UBND Ủy ban nhân dân xã Cảnh Dương tỉnh Quảng Bình")</f>
        <v>UBND Ủy ban nhân dân xã Cảnh Dương tỉnh Quảng Bình</v>
      </c>
      <c r="C861" t="str">
        <v>https://canhduong.quangbinh.gov.vn/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14861</v>
      </c>
      <c r="B862" t="str">
        <f>HYPERLINK("https://www.facebook.com/p/C%C3%B4ng-an-x%C3%A3-Qu%E1%BA%A3ng-Ti%E1%BA%BFn-Qu%E1%BA%A3ng-Tr%E1%BA%A1ch-Qu%E1%BA%A3ng-B%C3%ACnh-61550791966335/", "Công an xã Quảng Tiến tỉnh Quảng Bình")</f>
        <v>Công an xã Quảng Tiến tỉnh Quảng Bình</v>
      </c>
      <c r="C862" t="str">
        <v>https://www.facebook.com/p/C%C3%B4ng-an-x%C3%A3-Qu%E1%BA%A3ng-Ti%E1%BA%BFn-Qu%E1%BA%A3ng-Tr%E1%BA%A1ch-Qu%E1%BA%A3ng-B%C3%ACnh-61550791966335/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14862</v>
      </c>
      <c r="B863" t="str">
        <f>HYPERLINK("http://quangtien.cumgar.daklak.gov.vn/", "UBND Ủy ban nhân dân xã Quảng Tiến tỉnh Quảng Bình")</f>
        <v>UBND Ủy ban nhân dân xã Quảng Tiến tỉnh Quảng Bình</v>
      </c>
      <c r="C863" t="str">
        <v>http://quangtien.cumgar.daklak.gov.vn/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14863</v>
      </c>
      <c r="B864" t="str">
        <f>HYPERLINK("https://www.facebook.com/p/C%C3%B4ng-an-x%C3%A3-Qu%E1%BA%A3ng-H%C6%B0ng-100079918016944/", "Công an xã Quảng Hưng tỉnh Quảng Bình")</f>
        <v>Công an xã Quảng Hưng tỉnh Quảng Bình</v>
      </c>
      <c r="C864" t="str">
        <v>https://www.facebook.com/p/C%C3%B4ng-an-x%C3%A3-Qu%E1%BA%A3ng-H%C6%B0ng-100079918016944/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14864</v>
      </c>
      <c r="B865" t="str">
        <f>HYPERLINK("https://quangbinh.gov.vn/chi-tiet-tin/-/view-article/1/14012495784607/1607664477260", "UBND Ủy ban nhân dân xã Quảng Hưng tỉnh Quảng Bình")</f>
        <v>UBND Ủy ban nhân dân xã Quảng Hưng tỉnh Quảng Bình</v>
      </c>
      <c r="C865" t="str">
        <v>https://quangbinh.gov.vn/chi-tiet-tin/-/view-article/1/14012495784607/1607664477260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14865</v>
      </c>
      <c r="B866" t="str">
        <f>HYPERLINK("https://www.facebook.com/conganxaquangxuan/?locale=ms_MY", "Công an xã Quảng Xuân tỉnh Quảng Bình")</f>
        <v>Công an xã Quảng Xuân tỉnh Quảng Bình</v>
      </c>
      <c r="C866" t="str">
        <v>https://www.facebook.com/conganxaquangxuan/?locale=ms_MY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14866</v>
      </c>
      <c r="B867" t="str">
        <f>HYPERLINK("http://ubmt.quangbinh.gov.vn/3cms/ubnd-xa-quang-xuan-huyen-quang-trach-to-chuc-gap-mat-ky-niem-75-nam-ngay-thuong-binh---liet-sy-.htm", "UBND Ủy ban nhân dân xã Quảng Xuân tỉnh Quảng Bình")</f>
        <v>UBND Ủy ban nhân dân xã Quảng Xuân tỉnh Quảng Bình</v>
      </c>
      <c r="C867" t="str">
        <v>http://ubmt.quangbinh.gov.vn/3cms/ubnd-xa-quang-xuan-huyen-quang-trach-to-chuc-gap-mat-ky-niem-75-nam-ngay-thuong-binh---liet-sy-.htm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14867</v>
      </c>
      <c r="B868" t="str">
        <f>HYPERLINK("https://www.facebook.com/tuoitreconganquangbinh/", "Công an xã Cảnh Hóa tỉnh Quảng Bình")</f>
        <v>Công an xã Cảnh Hóa tỉnh Quảng Bình</v>
      </c>
      <c r="C868" t="str">
        <v>https://www.facebook.com/tuoitreconganquangbinh/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14868</v>
      </c>
      <c r="B869" t="str">
        <f>HYPERLINK("https://quangbinh.gov.vn/chi-tiet-tin/-/view-article/1/14012495784607/1587404977090", "UBND Ủy ban nhân dân xã Cảnh Hóa tỉnh Quảng Bình")</f>
        <v>UBND Ủy ban nhân dân xã Cảnh Hóa tỉnh Quảng Bình</v>
      </c>
      <c r="C869" t="str">
        <v>https://quangbinh.gov.vn/chi-tiet-tin/-/view-article/1/14012495784607/1587404977090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14869</v>
      </c>
      <c r="B870" t="str">
        <f>HYPERLINK("https://www.facebook.com/tuoitreconganquangbinh/", "Công an xã Quảng Liên tỉnh Quảng Bình")</f>
        <v>Công an xã Quảng Liên tỉnh Quảng Bình</v>
      </c>
      <c r="C870" t="str">
        <v>https://www.facebook.com/tuoitreconganquangbinh/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14870</v>
      </c>
      <c r="B871" t="str">
        <f>HYPERLINK("https://www.quangninh.gov.vn/", "UBND Ủy ban nhân dân xã Quảng Liên tỉnh Quảng Bình")</f>
        <v>UBND Ủy ban nhân dân xã Quảng Liên tỉnh Quảng Bình</v>
      </c>
      <c r="C871" t="str">
        <v>https://www.quangninh.gov.vn/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14871</v>
      </c>
      <c r="B872" t="str">
        <f>HYPERLINK("https://www.facebook.com/tuoitreconganquangbinh/", "Công an xã Quảng Trường tỉnh Quảng Bình")</f>
        <v>Công an xã Quảng Trường tỉnh Quảng Bình</v>
      </c>
      <c r="C872" t="str">
        <v>https://www.facebook.com/tuoitreconganquangbinh/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14872</v>
      </c>
      <c r="B873" t="str">
        <f>HYPERLINK("https://quangbinh.gov.vn/", "UBND Ủy ban nhân dân xã Quảng Trường tỉnh Quảng Bình")</f>
        <v>UBND Ủy ban nhân dân xã Quảng Trường tỉnh Quảng Bình</v>
      </c>
      <c r="C873" t="str">
        <v>https://quangbinh.gov.vn/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14873</v>
      </c>
      <c r="B874" t="str">
        <f>HYPERLINK("https://www.facebook.com/p/C%C3%B4ng-an-x%C3%A3-Qu%E1%BA%A3ng-Ph%C6%B0%C6%A1ng-100079903098151/", "Công an xã Quảng Phương tỉnh Quảng Bình")</f>
        <v>Công an xã Quảng Phương tỉnh Quảng Bình</v>
      </c>
      <c r="C874" t="str">
        <v>https://www.facebook.com/p/C%C3%B4ng-an-x%C3%A3-Qu%E1%BA%A3ng-Ph%C6%B0%C6%A1ng-100079903098151/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14874</v>
      </c>
      <c r="B875" t="str">
        <f>HYPERLINK("https://quangtrach.quangbinh.gov.vn/chi-tiet-tin/-/view-article/1/1404469291936/1403517711715", "UBND Ủy ban nhân dân xã Quảng Phương tỉnh Quảng Bình")</f>
        <v>UBND Ủy ban nhân dân xã Quảng Phương tỉnh Quảng Bình</v>
      </c>
      <c r="C875" t="str">
        <v>https://quangtrach.quangbinh.gov.vn/chi-tiet-tin/-/view-article/1/1404469291936/1403517711715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14875</v>
      </c>
      <c r="B876" t="str">
        <f>HYPERLINK("https://www.facebook.com/tuoitreconganquangbinh/", "Công an xã Phù Hóa tỉnh Quảng Bình")</f>
        <v>Công an xã Phù Hóa tỉnh Quảng Bình</v>
      </c>
      <c r="C876" t="str">
        <v>https://www.facebook.com/tuoitreconganquangbinh/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14876</v>
      </c>
      <c r="B877" t="str">
        <f>HYPERLINK("https://quangbinh.gov.vn/", "UBND Ủy ban nhân dân xã Phù Hóa tỉnh Quảng Bình")</f>
        <v>UBND Ủy ban nhân dân xã Phù Hóa tỉnh Quảng Bình</v>
      </c>
      <c r="C877" t="str">
        <v>https://quangbinh.gov.vn/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14877</v>
      </c>
      <c r="B878" t="str">
        <f>HYPERLINK("https://www.facebook.com/AnreQuoc/?locale=vi_VN", "Công an xã Quảng Thanh tỉnh Quảng Bình")</f>
        <v>Công an xã Quảng Thanh tỉnh Quảng Bình</v>
      </c>
      <c r="C878" t="str">
        <v>https://www.facebook.com/AnreQuoc/?locale=vi_VN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14878</v>
      </c>
      <c r="B879" t="str">
        <f>HYPERLINK("https://quangthanh.chauduc.baria-vungtau.gov.vn/", "UBND Ủy ban nhân dân xã Quảng Thanh tỉnh Quảng Bình")</f>
        <v>UBND Ủy ban nhân dân xã Quảng Thanh tỉnh Quảng Bình</v>
      </c>
      <c r="C879" t="str">
        <v>https://quangthanh.chauduc.baria-vungtau.gov.vn/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14879</v>
      </c>
      <c r="B880" t="str">
        <f>HYPERLINK("https://www.facebook.com/conganxaxuantrach/", "Công an xã Xuân Trạch tỉnh Quảng Bình")</f>
        <v>Công an xã Xuân Trạch tỉnh Quảng Bình</v>
      </c>
      <c r="C880" t="str">
        <v>https://www.facebook.com/conganxaxuantrach/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14880</v>
      </c>
      <c r="B881" t="str">
        <f>HYPERLINK("https://xuantrach.quangbinh.gov.vn/", "UBND Ủy ban nhân dân xã Xuân Trạch tỉnh Quảng Bình")</f>
        <v>UBND Ủy ban nhân dân xã Xuân Trạch tỉnh Quảng Bình</v>
      </c>
      <c r="C881" t="str">
        <v>https://xuantrach.quangbinh.gov.vn/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14881</v>
      </c>
      <c r="B882" t="str">
        <v>Công an xã Mỹ Trạch tỉnh Quảng Bình</v>
      </c>
      <c r="C882" t="str">
        <v>-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14882</v>
      </c>
      <c r="B883" t="str">
        <f>HYPERLINK("https://botrach.quangbinh.gov.vn/chi-tiet-tin/-/view-article/1/1404469290797/1597731676594", "UBND Ủy ban nhân dân xã Mỹ Trạch tỉnh Quảng Bình")</f>
        <v>UBND Ủy ban nhân dân xã Mỹ Trạch tỉnh Quảng Bình</v>
      </c>
      <c r="C883" t="str">
        <v>https://botrach.quangbinh.gov.vn/chi-tiet-tin/-/view-article/1/1404469290797/1597731676594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14883</v>
      </c>
      <c r="B884" t="str">
        <f>HYPERLINK("https://www.facebook.com/p/C%C3%B4ng-an-x%C3%A3-H%E1%BA%A1-Tr%E1%BA%A1ch-100063674791751/", "Công an xã Hạ Trạch tỉnh Quảng Bình")</f>
        <v>Công an xã Hạ Trạch tỉnh Quảng Bình</v>
      </c>
      <c r="C884" t="str">
        <v>https://www.facebook.com/p/C%C3%B4ng-an-x%C3%A3-H%E1%BA%A1-Tr%E1%BA%A1ch-100063674791751/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14884</v>
      </c>
      <c r="B885" t="str">
        <f>HYPERLINK("https://botrach.quangbinh.gov.vn/", "UBND Ủy ban nhân dân xã Hạ Trạch tỉnh Quảng Bình")</f>
        <v>UBND Ủy ban nhân dân xã Hạ Trạch tỉnh Quảng Bình</v>
      </c>
      <c r="C885" t="str">
        <v>https://botrach.quangbinh.gov.vn/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14885</v>
      </c>
      <c r="B886" t="str">
        <v>Công an xã Bắc Trạch tỉnh Quảng Bình</v>
      </c>
      <c r="C886" t="str">
        <v>-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14886</v>
      </c>
      <c r="B887" t="str">
        <f>HYPERLINK("https://bactrach.quangbinh.gov.vn/", "UBND Ủy ban nhân dân xã Bắc Trạch tỉnh Quảng Bình")</f>
        <v>UBND Ủy ban nhân dân xã Bắc Trạch tỉnh Quảng Bình</v>
      </c>
      <c r="C887" t="str">
        <v>https://bactrach.quangbinh.gov.vn/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14887</v>
      </c>
      <c r="B888" t="str">
        <f>HYPERLINK("https://www.facebook.com/p/Tu%E1%BB%95i-tr%E1%BA%BB-C%C3%B4ng-an-B%E1%BB%91-Tr%E1%BA%A1ch-100072141488962/", "Công an xã Lâm Trạch tỉnh Quảng Bình")</f>
        <v>Công an xã Lâm Trạch tỉnh Quảng Bình</v>
      </c>
      <c r="C888" t="str">
        <v>https://www.facebook.com/p/Tu%E1%BB%95i-tr%E1%BA%BB-C%C3%B4ng-an-B%E1%BB%91-Tr%E1%BA%A1ch-100072141488962/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14888</v>
      </c>
      <c r="B889" t="str">
        <f>HYPERLINK("https://botrach.quangbinh.gov.vn/chi-tiet-tin/-/view-article/1/1404469290797/1597731676594", "UBND Ủy ban nhân dân xã Lâm Trạch tỉnh Quảng Bình")</f>
        <v>UBND Ủy ban nhân dân xã Lâm Trạch tỉnh Quảng Bình</v>
      </c>
      <c r="C889" t="str">
        <v>https://botrach.quangbinh.gov.vn/chi-tiet-tin/-/view-article/1/1404469290797/1597731676594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14889</v>
      </c>
      <c r="B890" t="str">
        <f>HYPERLINK("https://www.facebook.com/tuoitreconganxathanhtrach/?locale=vi_VN", "Công an xã Thanh Trạch tỉnh Quảng Bình")</f>
        <v>Công an xã Thanh Trạch tỉnh Quảng Bình</v>
      </c>
      <c r="C890" t="str">
        <v>https://www.facebook.com/tuoitreconganxathanhtrach/?locale=vi_VN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14890</v>
      </c>
      <c r="B891" t="str">
        <f>HYPERLINK("https://thanhtrach.quangbinh.gov.vn/", "UBND Ủy ban nhân dân xã Thanh Trạch tỉnh Quảng Bình")</f>
        <v>UBND Ủy ban nhân dân xã Thanh Trạch tỉnh Quảng Bình</v>
      </c>
      <c r="C891" t="str">
        <v>https://thanhtrach.quangbinh.gov.vn/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14891</v>
      </c>
      <c r="B892" t="str">
        <f>HYPERLINK("https://www.facebook.com/p/Tu%E1%BB%95i-tr%E1%BA%BB-C%C3%B4ng-an-B%E1%BB%91-Tr%E1%BA%A1ch-100072141488962/", "Công an xã Liên Trạch tỉnh Quảng Bình")</f>
        <v>Công an xã Liên Trạch tỉnh Quảng Bình</v>
      </c>
      <c r="C892" t="str">
        <v>https://www.facebook.com/p/Tu%E1%BB%95i-tr%E1%BA%BB-C%C3%B4ng-an-B%E1%BB%91-Tr%E1%BA%A1ch-100072141488962/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14892</v>
      </c>
      <c r="B893" t="str">
        <f>HYPERLINK("https://quangbinh.gov.vn/chi-tiet-tin/-/view-article/1/14012495784457/1681694011301", "UBND Ủy ban nhân dân xã Liên Trạch tỉnh Quảng Bình")</f>
        <v>UBND Ủy ban nhân dân xã Liên Trạch tỉnh Quảng Bình</v>
      </c>
      <c r="C893" t="str">
        <v>https://quangbinh.gov.vn/chi-tiet-tin/-/view-article/1/14012495784457/1681694011301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14893</v>
      </c>
      <c r="B894" t="str">
        <f>HYPERLINK("https://www.facebook.com/people/C%C3%B4ng-An-X%C3%A3-Ph%C3%BAc-Tr%E1%BA%A1ch/100075881265553/", "Công an xã Phúc Trạch tỉnh Quảng Bình")</f>
        <v>Công an xã Phúc Trạch tỉnh Quảng Bình</v>
      </c>
      <c r="C894" t="str">
        <v>https://www.facebook.com/people/C%C3%B4ng-An-X%C3%A3-Ph%C3%BAc-Tr%E1%BA%A1ch/100075881265553/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14894</v>
      </c>
      <c r="B895" t="str">
        <f>HYPERLINK("https://botrach.quangbinh.gov.vn/chi-tiet-tin/-/view-article/1/1404469290797/1597731676594", "UBND Ủy ban nhân dân xã Phúc Trạch tỉnh Quảng Bình")</f>
        <v>UBND Ủy ban nhân dân xã Phúc Trạch tỉnh Quảng Bình</v>
      </c>
      <c r="C895" t="str">
        <v>https://botrach.quangbinh.gov.vn/chi-tiet-tin/-/view-article/1/1404469290797/1597731676594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14895</v>
      </c>
      <c r="B896" t="str">
        <v>Công an xã Cự Nẫm tỉnh Quảng Bình</v>
      </c>
      <c r="C896" t="str">
        <v>-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14896</v>
      </c>
      <c r="B897" t="str">
        <f>HYPERLINK("https://botrach.quangbinh.gov.vn/chi-tiet-tin/-/view-article/1/1404469290797/1597731676594", "UBND Ủy ban nhân dân xã Cự Nẫm tỉnh Quảng Bình")</f>
        <v>UBND Ủy ban nhân dân xã Cự Nẫm tỉnh Quảng Bình</v>
      </c>
      <c r="C897" t="str">
        <v>https://botrach.quangbinh.gov.vn/chi-tiet-tin/-/view-article/1/1404469290797/1597731676594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14897</v>
      </c>
      <c r="B898" t="str">
        <f>HYPERLINK("https://www.facebook.com/tuoitreconganquangbinh/", "Công an xã Hải Trạch tỉnh Quảng Bình")</f>
        <v>Công an xã Hải Trạch tỉnh Quảng Bình</v>
      </c>
      <c r="C898" t="str">
        <v>https://www.facebook.com/tuoitreconganquangbinh/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14898</v>
      </c>
      <c r="B899" t="str">
        <f>HYPERLINK("https://botrach.quangbinh.gov.vn/chi-tiet-tin/-/view-article/1/1404469290797/1403595781891", "UBND Ủy ban nhân dân xã Hải Trạch tỉnh Quảng Bình")</f>
        <v>UBND Ủy ban nhân dân xã Hải Trạch tỉnh Quảng Bình</v>
      </c>
      <c r="C899" t="str">
        <v>https://botrach.quangbinh.gov.vn/chi-tiet-tin/-/view-article/1/1404469290797/1403595781891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14899</v>
      </c>
      <c r="B900" t="str">
        <f>HYPERLINK("https://www.facebook.com/p/Tu%E1%BB%95i-tr%E1%BA%BB-C%C3%B4ng-an-B%E1%BB%91-Tr%E1%BA%A1ch-100072141488962/", "Công an xã Thượng Trạch tỉnh Quảng Bình")</f>
        <v>Công an xã Thượng Trạch tỉnh Quảng Bình</v>
      </c>
      <c r="C900" t="str">
        <v>https://www.facebook.com/p/Tu%E1%BB%95i-tr%E1%BA%BB-C%C3%B4ng-an-B%E1%BB%91-Tr%E1%BA%A1ch-100072141488962/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14900</v>
      </c>
      <c r="B901" t="str">
        <f>HYPERLINK("https://botrach.quangbinh.gov.vn/chi-tiet-tin/-/view-article/1/1404469290797/1597731676594", "UBND Ủy ban nhân dân xã Thượng Trạch tỉnh Quảng Bình")</f>
        <v>UBND Ủy ban nhân dân xã Thượng Trạch tỉnh Quảng Bình</v>
      </c>
      <c r="C901" t="str">
        <v>https://botrach.quangbinh.gov.vn/chi-tiet-tin/-/view-article/1/1404469290797/1597731676594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14901</v>
      </c>
      <c r="B902" t="str">
        <f>HYPERLINK("https://www.facebook.com/p/Tu%E1%BB%95i-tr%E1%BA%BB-C%C3%B4ng-an-huy%E1%BB%87n-L%E1%BB%99c-B%C3%ACnh-100063492099584/", "Công an xã Sơn Lộc tỉnh Quảng Bình")</f>
        <v>Công an xã Sơn Lộc tỉnh Quảng Bình</v>
      </c>
      <c r="C902" t="str">
        <v>https://www.facebook.com/p/Tu%E1%BB%95i-tr%E1%BA%BB-C%C3%B4ng-an-huy%E1%BB%87n-L%E1%BB%99c-B%C3%ACnh-100063492099584/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14902</v>
      </c>
      <c r="B903" t="str">
        <f>HYPERLINK("https://quangbinh.gov.vn/chi-tiet-tin/-/view-article/1/14012495784987/1650535927863", "UBND Ủy ban nhân dân xã Sơn Lộc tỉnh Quảng Bình")</f>
        <v>UBND Ủy ban nhân dân xã Sơn Lộc tỉnh Quảng Bình</v>
      </c>
      <c r="C903" t="str">
        <v>https://quangbinh.gov.vn/chi-tiet-tin/-/view-article/1/14012495784987/1650535927863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14903</v>
      </c>
      <c r="B904" t="str">
        <v>Công an xã Phú Trạch tỉnh Quảng Bình</v>
      </c>
      <c r="C904" t="str">
        <v>-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14904</v>
      </c>
      <c r="B905" t="str">
        <f>HYPERLINK("https://botrach.quangbinh.gov.vn/", "UBND Ủy ban nhân dân xã Phú Trạch tỉnh Quảng Bình")</f>
        <v>UBND Ủy ban nhân dân xã Phú Trạch tỉnh Quảng Bình</v>
      </c>
      <c r="C905" t="str">
        <v>https://botrach.quangbinh.gov.vn/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14905</v>
      </c>
      <c r="B906" t="str">
        <f>HYPERLINK("https://www.facebook.com/p/C%C3%B4ng-an-x%C3%A3-H%C6%B0ng-Tr%E1%BA%A1ch-100076002274366/", "Công an xã Hưng Trạch tỉnh Quảng Bình")</f>
        <v>Công an xã Hưng Trạch tỉnh Quảng Bình</v>
      </c>
      <c r="C906" t="str">
        <v>https://www.facebook.com/p/C%C3%B4ng-an-x%C3%A3-H%C6%B0ng-Tr%E1%BA%A1ch-100076002274366/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14906</v>
      </c>
      <c r="B907" t="str">
        <f>HYPERLINK("https://botrach.quangbinh.gov.vn/", "UBND Ủy ban nhân dân xã Hưng Trạch tỉnh Quảng Bình")</f>
        <v>UBND Ủy ban nhân dân xã Hưng Trạch tỉnh Quảng Bình</v>
      </c>
      <c r="C907" t="str">
        <v>https://botrach.quangbinh.gov.vn/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14907</v>
      </c>
      <c r="B908" t="str">
        <f>HYPERLINK("https://www.facebook.com/tuoitreconganquangbinh/", "Công an xã Đồng Trạch tỉnh Quảng Bình")</f>
        <v>Công an xã Đồng Trạch tỉnh Quảng Bình</v>
      </c>
      <c r="C908" t="str">
        <v>https://www.facebook.com/tuoitreconganquangbinh/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14908</v>
      </c>
      <c r="B909" t="str">
        <f>HYPERLINK("https://quangbinh.gov.vn/", "UBND Ủy ban nhân dân xã Đồng Trạch tỉnh Quảng Bình")</f>
        <v>UBND Ủy ban nhân dân xã Đồng Trạch tỉnh Quảng Bình</v>
      </c>
      <c r="C909" t="str">
        <v>https://quangbinh.gov.vn/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14909</v>
      </c>
      <c r="B910" t="str">
        <f>HYPERLINK("https://www.facebook.com/p/Tu%E1%BB%95i-tr%E1%BA%BB-C%C3%B4ng-an-B%E1%BB%91-Tr%E1%BA%A1ch-100072141488962/?locale=ru_RU", "Công an xã Đức Trạch tỉnh Quảng Bình")</f>
        <v>Công an xã Đức Trạch tỉnh Quảng Bình</v>
      </c>
      <c r="C910" t="str">
        <v>https://www.facebook.com/p/Tu%E1%BB%95i-tr%E1%BA%BB-C%C3%B4ng-an-B%E1%BB%91-Tr%E1%BA%A1ch-100072141488962/?locale=ru_RU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14910</v>
      </c>
      <c r="B911" t="str">
        <f>HYPERLINK("https://quangbinh.toaan.gov.vn/webcenter/portal/quangbinh/thongbaotimnguoivangmat?selectedPage=2&amp;pTrangThai=2", "UBND Ủy ban nhân dân xã Đức Trạch tỉnh Quảng Bình")</f>
        <v>UBND Ủy ban nhân dân xã Đức Trạch tỉnh Quảng Bình</v>
      </c>
      <c r="C911" t="str">
        <v>https://quangbinh.toaan.gov.vn/webcenter/portal/quangbinh/thongbaotimnguoivangmat?selectedPage=2&amp;pTrangThai=2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14911</v>
      </c>
      <c r="B912" t="str">
        <f>HYPERLINK("https://www.facebook.com/tuoitreconganquangbinh/", "Công an xã Sơn Trạch tỉnh Quảng Bình")</f>
        <v>Công an xã Sơn Trạch tỉnh Quảng Bình</v>
      </c>
      <c r="C912" t="str">
        <v>https://www.facebook.com/tuoitreconganquangbinh/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14912</v>
      </c>
      <c r="B913" t="str">
        <f>HYPERLINK("https://quangbinh.gov.vn/chi-tiet-tin/-/view-article/1/14012495793627/1561783361344", "UBND Ủy ban nhân dân xã Sơn Trạch tỉnh Quảng Bình")</f>
        <v>UBND Ủy ban nhân dân xã Sơn Trạch tỉnh Quảng Bình</v>
      </c>
      <c r="C913" t="str">
        <v>https://quangbinh.gov.vn/chi-tiet-tin/-/view-article/1/14012495793627/1561783361344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14913</v>
      </c>
      <c r="B914" t="str">
        <f>HYPERLINK("https://www.facebook.com/xavantrach/", "Công an xã Vạn Trạch tỉnh Quảng Bình")</f>
        <v>Công an xã Vạn Trạch tỉnh Quảng Bình</v>
      </c>
      <c r="C914" t="str">
        <v>https://www.facebook.com/xavantrach/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14914</v>
      </c>
      <c r="B915" t="str">
        <f>HYPERLINK("https://vantrach.quangbinh.gov.vn/", "UBND Ủy ban nhân dân xã Vạn Trạch tỉnh Quảng Bình")</f>
        <v>UBND Ủy ban nhân dân xã Vạn Trạch tỉnh Quảng Bình</v>
      </c>
      <c r="C915" t="str">
        <v>https://vantrach.quangbinh.gov.vn/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14915</v>
      </c>
      <c r="B916" t="str">
        <f>HYPERLINK("https://www.facebook.com/p/Tu%E1%BB%95i-tr%E1%BA%BB-C%C3%B4ng-an-B%E1%BB%91-Tr%E1%BA%A1ch-100072141488962/", "Công an xã Hoàn Trạch tỉnh Quảng Bình")</f>
        <v>Công an xã Hoàn Trạch tỉnh Quảng Bình</v>
      </c>
      <c r="C916" t="str">
        <v>https://www.facebook.com/p/Tu%E1%BB%95i-tr%E1%BA%BB-C%C3%B4ng-an-B%E1%BB%91-Tr%E1%BA%A1ch-100072141488962/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14916</v>
      </c>
      <c r="B917" t="str">
        <f>HYPERLINK("https://botrach.quangbinh.gov.vn/", "UBND Ủy ban nhân dân xã Hoàn Trạch tỉnh Quảng Bình")</f>
        <v>UBND Ủy ban nhân dân xã Hoàn Trạch tỉnh Quảng Bình</v>
      </c>
      <c r="C917" t="str">
        <v>https://botrach.quangbinh.gov.vn/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14917</v>
      </c>
      <c r="B918" t="str">
        <f>HYPERLINK("https://www.facebook.com/301215668049813", "Công an xã Phú Định tỉnh Quảng Bình")</f>
        <v>Công an xã Phú Định tỉnh Quảng Bình</v>
      </c>
      <c r="C918" t="str">
        <v>https://www.facebook.com/301215668049813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14918</v>
      </c>
      <c r="B919" t="str">
        <f>HYPERLINK("https://botrach.quangbinh.gov.vn/chi-tiet-tin/-/view-article/1/1404469290797/1597731676594", "UBND Ủy ban nhân dân xã Phú Định tỉnh Quảng Bình")</f>
        <v>UBND Ủy ban nhân dân xã Phú Định tỉnh Quảng Bình</v>
      </c>
      <c r="C919" t="str">
        <v>https://botrach.quangbinh.gov.vn/chi-tiet-tin/-/view-article/1/1404469290797/1597731676594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14919</v>
      </c>
      <c r="B920" t="str">
        <f>HYPERLINK("https://www.facebook.com/p/Tu%E1%BB%95i-tr%E1%BA%BB-C%C3%B4ng-an-B%E1%BB%91-Tr%E1%BA%A1ch-100072141488962/", "Công an xã Trung Trạch tỉnh Quảng Bình")</f>
        <v>Công an xã Trung Trạch tỉnh Quảng Bình</v>
      </c>
      <c r="C920" t="str">
        <v>https://www.facebook.com/p/Tu%E1%BB%95i-tr%E1%BA%BB-C%C3%B4ng-an-B%E1%BB%91-Tr%E1%BA%A1ch-100072141488962/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14920</v>
      </c>
      <c r="B921" t="str">
        <f>HYPERLINK("https://botrach.quangbinh.gov.vn/chi-tiet-tin/-/view-article/1/1404469290797/1597731676594", "UBND Ủy ban nhân dân xã Trung Trạch tỉnh Quảng Bình")</f>
        <v>UBND Ủy ban nhân dân xã Trung Trạch tỉnh Quảng Bình</v>
      </c>
      <c r="C921" t="str">
        <v>https://botrach.quangbinh.gov.vn/chi-tiet-tin/-/view-article/1/1404469290797/1597731676594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14921</v>
      </c>
      <c r="B922" t="str">
        <v>Công an xã Tây Trạch tỉnh Quảng Bình</v>
      </c>
      <c r="C922" t="str">
        <v>-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14922</v>
      </c>
      <c r="B923" t="str">
        <f>HYPERLINK("https://quangbinh.toaan.gov.vn/webcenter/portal/quangbinh/thongbaotimnguoivangmat?selectedPage=2&amp;pTrangThai=2", "UBND Ủy ban nhân dân xã Tây Trạch tỉnh Quảng Bình")</f>
        <v>UBND Ủy ban nhân dân xã Tây Trạch tỉnh Quảng Bình</v>
      </c>
      <c r="C923" t="str">
        <v>https://quangbinh.toaan.gov.vn/webcenter/portal/quangbinh/thongbaotimnguoivangmat?selectedPage=2&amp;pTrangThai=2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14923</v>
      </c>
      <c r="B924" t="str">
        <f>HYPERLINK("https://www.facebook.com/congantinhquangbinh/", "Công an xã Hòa Trạch tỉnh Quảng Bình")</f>
        <v>Công an xã Hòa Trạch tỉnh Quảng Bình</v>
      </c>
      <c r="C924" t="str">
        <v>https://www.facebook.com/congantinhquangbinh/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14924</v>
      </c>
      <c r="B925" t="str">
        <f>HYPERLINK("https://botrach.quangbinh.gov.vn/", "UBND Ủy ban nhân dân xã Hòa Trạch tỉnh Quảng Bình")</f>
        <v>UBND Ủy ban nhân dân xã Hòa Trạch tỉnh Quảng Bình</v>
      </c>
      <c r="C925" t="str">
        <v>https://botrach.quangbinh.gov.vn/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14925</v>
      </c>
      <c r="B926" t="str">
        <f>HYPERLINK("https://www.facebook.com/p/Tu%E1%BB%95i-tr%E1%BA%BB-C%C3%B4ng-an-B%E1%BB%91-Tr%E1%BA%A1ch-100072141488962/", "Công an xã Đại Trạch tỉnh Quảng Bình")</f>
        <v>Công an xã Đại Trạch tỉnh Quảng Bình</v>
      </c>
      <c r="C926" t="str">
        <v>https://www.facebook.com/p/Tu%E1%BB%95i-tr%E1%BA%BB-C%C3%B4ng-an-B%E1%BB%91-Tr%E1%BA%A1ch-100072141488962/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14926</v>
      </c>
      <c r="B927" t="str">
        <f>HYPERLINK("https://daitrach.quangbinh.gov.vn/", "UBND Ủy ban nhân dân xã Đại Trạch tỉnh Quảng Bình")</f>
        <v>UBND Ủy ban nhân dân xã Đại Trạch tỉnh Quảng Bình</v>
      </c>
      <c r="C927" t="str">
        <v>https://daitrach.quangbinh.gov.vn/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14927</v>
      </c>
      <c r="B928" t="str">
        <f>HYPERLINK("https://www.facebook.com/people/C%C3%B4ng-An-X%C3%A3-Nh%C3%A2n-Tr%E1%BA%A1ch/100075833723647/", "Công an xã Nhân Trạch tỉnh Quảng Bình")</f>
        <v>Công an xã Nhân Trạch tỉnh Quảng Bình</v>
      </c>
      <c r="C928" t="str">
        <v>https://www.facebook.com/people/C%C3%B4ng-An-X%C3%A3-Nh%C3%A2n-Tr%E1%BA%A1ch/100075833723647/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14928</v>
      </c>
      <c r="B929" t="str">
        <f>HYPERLINK("https://botrach.quangbinh.gov.vn/chi-tiet-tin/-/view-article/1/1404469290797/1403595781891", "UBND Ủy ban nhân dân xã Nhân Trạch tỉnh Quảng Bình")</f>
        <v>UBND Ủy ban nhân dân xã Nhân Trạch tỉnh Quảng Bình</v>
      </c>
      <c r="C929" t="str">
        <v>https://botrach.quangbinh.gov.vn/chi-tiet-tin/-/view-article/1/1404469290797/1403595781891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14929</v>
      </c>
      <c r="B930" t="str">
        <f>HYPERLINK("https://www.facebook.com/p/Tu%E1%BB%95i-tr%E1%BA%BB-C%C3%B4ng-an-B%E1%BB%91-Tr%E1%BA%A1ch-100072141488962/", "Công an xã Tân Trạch tỉnh Quảng Bình")</f>
        <v>Công an xã Tân Trạch tỉnh Quảng Bình</v>
      </c>
      <c r="C930" t="str">
        <v>https://www.facebook.com/p/Tu%E1%BB%95i-tr%E1%BA%BB-C%C3%B4ng-an-B%E1%BB%91-Tr%E1%BA%A1ch-100072141488962/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14930</v>
      </c>
      <c r="B931" t="str">
        <f>HYPERLINK("https://botrach.quangbinh.gov.vn/chi-tiet-tin/-/view-article/1/1404469290797/1597731676594", "UBND Ủy ban nhân dân xã Tân Trạch tỉnh Quảng Bình")</f>
        <v>UBND Ủy ban nhân dân xã Tân Trạch tỉnh Quảng Bình</v>
      </c>
      <c r="C931" t="str">
        <v>https://botrach.quangbinh.gov.vn/chi-tiet-tin/-/view-article/1/1404469290797/1597731676594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14931</v>
      </c>
      <c r="B932" t="str">
        <f>HYPERLINK("https://www.facebook.com/p/Tu%E1%BB%95i-tr%E1%BA%BB-C%C3%B4ng-an-B%E1%BB%91-Tr%E1%BA%A1ch-100072141488962/", "Công an xã Nam Trạch tỉnh Quảng Bình")</f>
        <v>Công an xã Nam Trạch tỉnh Quảng Bình</v>
      </c>
      <c r="C932" t="str">
        <v>https://www.facebook.com/p/Tu%E1%BB%95i-tr%E1%BA%BB-C%C3%B4ng-an-B%E1%BB%91-Tr%E1%BA%A1ch-100072141488962/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14932</v>
      </c>
      <c r="B933" t="str">
        <f>HYPERLINK("https://botrach.quangbinh.gov.vn/chi-tiet-tin/-/view-article/1/1404469290797/1597731676594", "UBND Ủy ban nhân dân xã Nam Trạch tỉnh Quảng Bình")</f>
        <v>UBND Ủy ban nhân dân xã Nam Trạch tỉnh Quảng Bình</v>
      </c>
      <c r="C933" t="str">
        <v>https://botrach.quangbinh.gov.vn/chi-tiet-tin/-/view-article/1/1404469290797/1597731676594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14933</v>
      </c>
      <c r="B934" t="str">
        <v>Công an xã Lý Trạch tỉnh Quảng Bình</v>
      </c>
      <c r="C934" t="str">
        <v>-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14934</v>
      </c>
      <c r="B935" t="str">
        <f>HYPERLINK("https://lytrach.quangbinh.gov.vn/", "UBND Ủy ban nhân dân xã Lý Trạch tỉnh Quảng Bình")</f>
        <v>UBND Ủy ban nhân dân xã Lý Trạch tỉnh Quảng Bình</v>
      </c>
      <c r="C935" t="str">
        <v>https://lytrach.quangbinh.gov.vn/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14935</v>
      </c>
      <c r="B936" t="str">
        <v>Công an xã Trường Sơn tỉnh Quảng Bình</v>
      </c>
      <c r="C936" t="str">
        <v>-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14936</v>
      </c>
      <c r="B937" t="str">
        <f>HYPERLINK("https://quangninh.quangbinh.gov.vn/chi-tiet-tin/-/view-article/1/13836141261867/13836141264027", "UBND Ủy ban nhân dân xã Trường Sơn tỉnh Quảng Bình")</f>
        <v>UBND Ủy ban nhân dân xã Trường Sơn tỉnh Quảng Bình</v>
      </c>
      <c r="C937" t="str">
        <v>https://quangninh.quangbinh.gov.vn/chi-tiet-tin/-/view-article/1/13836141261867/13836141264027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14937</v>
      </c>
      <c r="B938" t="str">
        <f>HYPERLINK("https://www.facebook.com/Caxluongninh/?locale=hi_IN", "Công an xã Lương Ninh tỉnh Quảng Bình")</f>
        <v>Công an xã Lương Ninh tỉnh Quảng Bình</v>
      </c>
      <c r="C938" t="str">
        <v>https://www.facebook.com/Caxluongninh/?locale=hi_IN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14938</v>
      </c>
      <c r="B939" t="str">
        <f>HYPERLINK("https://quangninh.quangbinh.gov.vn/chi-tiet-tin/-/view-article/1/13836141261747/1468211601842", "UBND Ủy ban nhân dân xã Lương Ninh tỉnh Quảng Bình")</f>
        <v>UBND Ủy ban nhân dân xã Lương Ninh tỉnh Quảng Bình</v>
      </c>
      <c r="C939" t="str">
        <v>https://quangninh.quangbinh.gov.vn/chi-tiet-tin/-/view-article/1/13836141261747/1468211601842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14939</v>
      </c>
      <c r="B940" t="str">
        <f>HYPERLINK("https://www.facebook.com/p/C%C3%B4ng-an-x%C3%A3-V%C4%A9nh-Ninh-huy%E1%BB%87n-Qu%E1%BA%A3ng-Ninh-t%E1%BB%89nh-Qu%E1%BA%A3ng-B%C3%ACnh-100071436484628/", "Công an xã Vĩnh Ninh tỉnh Quảng Bình")</f>
        <v>Công an xã Vĩnh Ninh tỉnh Quảng Bình</v>
      </c>
      <c r="C940" t="str">
        <v>https://www.facebook.com/p/C%C3%B4ng-an-x%C3%A3-V%C4%A9nh-Ninh-huy%E1%BB%87n-Qu%E1%BA%A3ng-Ninh-t%E1%BB%89nh-Qu%E1%BA%A3ng-B%C3%ACnh-100071436484628/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14940</v>
      </c>
      <c r="B941" t="str">
        <f>HYPERLINK("https://vinhninh.quangbinh.gov.vn/", "UBND Ủy ban nhân dân xã Vĩnh Ninh tỉnh Quảng Bình")</f>
        <v>UBND Ủy ban nhân dân xã Vĩnh Ninh tỉnh Quảng Bình</v>
      </c>
      <c r="C941" t="str">
        <v>https://vinhninh.quangbinh.gov.vn/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14941</v>
      </c>
      <c r="B942" t="str">
        <f>HYPERLINK("https://www.facebook.com/p/UBND-X%C3%83-V%C3%95-NINH-100095050035884/", "Công an xã Võ Ninh tỉnh Quảng Bình")</f>
        <v>Công an xã Võ Ninh tỉnh Quảng Bình</v>
      </c>
      <c r="C942" t="str">
        <v>https://www.facebook.com/p/UBND-X%C3%83-V%C3%95-NINH-100095050035884/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14942</v>
      </c>
      <c r="B943" t="str">
        <f>HYPERLINK("https://quangninh.quangbinh.gov.vn/chi-tiet-tin/-/view-article/1/13836141260677/14079557009117", "UBND Ủy ban nhân dân xã Võ Ninh tỉnh Quảng Bình")</f>
        <v>UBND Ủy ban nhân dân xã Võ Ninh tỉnh Quảng Bình</v>
      </c>
      <c r="C943" t="str">
        <v>https://quangninh.quangbinh.gov.vn/chi-tiet-tin/-/view-article/1/13836141260677/14079557009117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14943</v>
      </c>
      <c r="B944" t="str">
        <f>HYPERLINK("https://www.facebook.com/tuoitreconganquangbinh/", "Công an xã Hải Ninh tỉnh Quảng Bình")</f>
        <v>Công an xã Hải Ninh tỉnh Quảng Bình</v>
      </c>
      <c r="C944" t="str">
        <v>https://www.facebook.com/tuoitreconganquangbinh/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14944</v>
      </c>
      <c r="B945" t="str">
        <f>HYPERLINK("https://haininh.quangbinh.gov.vn/", "UBND Ủy ban nhân dân xã Hải Ninh tỉnh Quảng Bình")</f>
        <v>UBND Ủy ban nhân dân xã Hải Ninh tỉnh Quảng Bình</v>
      </c>
      <c r="C945" t="str">
        <v>https://haininh.quangbinh.gov.vn/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14945</v>
      </c>
      <c r="B946" t="str">
        <v>Công an xã Hàm Ninh tỉnh Quảng Bình</v>
      </c>
      <c r="C946" t="str">
        <v>-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14946</v>
      </c>
      <c r="B947" t="str">
        <f>HYPERLINK("https://hamninh.quangbinh.gov.vn/", "UBND Ủy ban nhân dân xã Hàm Ninh tỉnh Quảng Bình")</f>
        <v>UBND Ủy ban nhân dân xã Hàm Ninh tỉnh Quảng Bình</v>
      </c>
      <c r="C947" t="str">
        <v>https://hamninh.quangbinh.gov.vn/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14947</v>
      </c>
      <c r="B948" t="str">
        <f>HYPERLINK("https://www.facebook.com/p/C%C3%B4ng-an-x%C3%A3-Duy-Ninh-100076944493046/", "Công an xã Duy Ninh tỉnh Quảng Bình")</f>
        <v>Công an xã Duy Ninh tỉnh Quảng Bình</v>
      </c>
      <c r="C948" t="str">
        <v>https://www.facebook.com/p/C%C3%B4ng-an-x%C3%A3-Duy-Ninh-100076944493046/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14948</v>
      </c>
      <c r="B949" t="str">
        <f>HYPERLINK("https://quangninh.quangbinh.gov.vn/chi-tiet-tin/-/view-article/1/13836141260637/13836141263677", "UBND Ủy ban nhân dân xã Duy Ninh tỉnh Quảng Bình")</f>
        <v>UBND Ủy ban nhân dân xã Duy Ninh tỉnh Quảng Bình</v>
      </c>
      <c r="C949" t="str">
        <v>https://quangninh.quangbinh.gov.vn/chi-tiet-tin/-/view-article/1/13836141260637/13836141263677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14949</v>
      </c>
      <c r="B950" t="str">
        <f>HYPERLINK("https://www.facebook.com/tuoitreconganquangbinh/", "Công an xã Gia Ninh tỉnh Quảng Bình")</f>
        <v>Công an xã Gia Ninh tỉnh Quảng Bình</v>
      </c>
      <c r="C950" t="str">
        <v>https://www.facebook.com/tuoitreconganquangbinh/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14950</v>
      </c>
      <c r="B951" t="str">
        <f>HYPERLINK("https://quangninh.quangbinh.gov.vn/chi-tiet-tin/-/view-article/1/13836141261827/1505452092128", "UBND Ủy ban nhân dân xã Gia Ninh tỉnh Quảng Bình")</f>
        <v>UBND Ủy ban nhân dân xã Gia Ninh tỉnh Quảng Bình</v>
      </c>
      <c r="C951" t="str">
        <v>https://quangninh.quangbinh.gov.vn/chi-tiet-tin/-/view-article/1/13836141261827/1505452092128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14951</v>
      </c>
      <c r="B952" t="str">
        <v>Công an xã Trường Xuân tỉnh Quảng Bình</v>
      </c>
      <c r="C952" t="str">
        <v>-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14952</v>
      </c>
      <c r="B953" t="str">
        <f>HYPERLINK("https://quangninh.quangbinh.gov.vn/chi-tiet-tin/-/view-article/1/13836141261887/13836141264067", "UBND Ủy ban nhân dân xã Trường Xuân tỉnh Quảng Bình")</f>
        <v>UBND Ủy ban nhân dân xã Trường Xuân tỉnh Quảng Bình</v>
      </c>
      <c r="C953" t="str">
        <v>https://quangninh.quangbinh.gov.vn/chi-tiet-tin/-/view-article/1/13836141261887/13836141264067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14953</v>
      </c>
      <c r="B954" t="str">
        <v>Công an xã Hiền Ninh tỉnh Quảng Bình</v>
      </c>
      <c r="C954" t="str">
        <v>-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14954</v>
      </c>
      <c r="B955" t="str">
        <f>HYPERLINK("https://quangninh.quangbinh.gov.vn/chi-tiet-tin/-/view-article/1/13836141261787/13836141263827", "UBND Ủy ban nhân dân xã Hiền Ninh tỉnh Quảng Bình")</f>
        <v>UBND Ủy ban nhân dân xã Hiền Ninh tỉnh Quảng Bình</v>
      </c>
      <c r="C955" t="str">
        <v>https://quangninh.quangbinh.gov.vn/chi-tiet-tin/-/view-article/1/13836141261787/13836141263827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14955</v>
      </c>
      <c r="B956" t="str">
        <f>HYPERLINK("https://www.facebook.com/p/C%C3%B4ng-an-x%C3%A3-T%C3%A2n-Ninh-100071873031444/", "Công an xã Tân Ninh tỉnh Quảng Bình")</f>
        <v>Công an xã Tân Ninh tỉnh Quảng Bình</v>
      </c>
      <c r="C956" t="str">
        <v>https://www.facebook.com/p/C%C3%B4ng-an-x%C3%A3-T%C3%A2n-Ninh-100071873031444/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14956</v>
      </c>
      <c r="B957" t="str">
        <f>HYPERLINK("https://quangninh.quangbinh.gov.vn/chi-tiet-tin/-/view-article/1/13836141261797/1468211484883", "UBND Ủy ban nhân dân xã Tân Ninh tỉnh Quảng Bình")</f>
        <v>UBND Ủy ban nhân dân xã Tân Ninh tỉnh Quảng Bình</v>
      </c>
      <c r="C957" t="str">
        <v>https://quangninh.quangbinh.gov.vn/chi-tiet-tin/-/view-article/1/13836141261797/1468211484883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14957</v>
      </c>
      <c r="B958" t="str">
        <f>HYPERLINK("https://www.facebook.com/p/C%C3%B4ng-an-x%C3%A3-Xu%C3%A2n-Ninh-100066546561529/", "Công an xã Xuân Ninh tỉnh Quảng Bình")</f>
        <v>Công an xã Xuân Ninh tỉnh Quảng Bình</v>
      </c>
      <c r="C958" t="str">
        <v>https://www.facebook.com/p/C%C3%B4ng-an-x%C3%A3-Xu%C3%A2n-Ninh-100066546561529/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14958</v>
      </c>
      <c r="B959" t="str">
        <f>HYPERLINK("https://xuanninh.quangbinh.gov.vn/", "UBND Ủy ban nhân dân xã Xuân Ninh tỉnh Quảng Bình")</f>
        <v>UBND Ủy ban nhân dân xã Xuân Ninh tỉnh Quảng Bình</v>
      </c>
      <c r="C959" t="str">
        <v>https://xuanninh.quangbinh.gov.vn/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14959</v>
      </c>
      <c r="B960" t="str">
        <f>HYPERLINK("https://www.facebook.com/tuoitreconganquangbinh/", "Công an xã An Ninh tỉnh Quảng Bình")</f>
        <v>Công an xã An Ninh tỉnh Quảng Bình</v>
      </c>
      <c r="C960" t="str">
        <v>https://www.facebook.com/tuoitreconganquangbinh/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14960</v>
      </c>
      <c r="B961" t="str">
        <f>HYPERLINK("https://quangninh.quangbinh.gov.vn/chi-tiet-tin/-/view-article/1/13836141261827/1505452092128", "UBND Ủy ban nhân dân xã An Ninh tỉnh Quảng Bình")</f>
        <v>UBND Ủy ban nhân dân xã An Ninh tỉnh Quảng Bình</v>
      </c>
      <c r="C961" t="str">
        <v>https://quangninh.quangbinh.gov.vn/chi-tiet-tin/-/view-article/1/13836141261827/1505452092128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14961</v>
      </c>
      <c r="B962" t="str">
        <f>HYPERLINK("https://www.facebook.com/Conganxavanninh/", "Công an xã Vạn Ninh tỉnh Quảng Bình")</f>
        <v>Công an xã Vạn Ninh tỉnh Quảng Bình</v>
      </c>
      <c r="C962" t="str">
        <v>https://www.facebook.com/Conganxavanninh/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14962</v>
      </c>
      <c r="B963" t="str">
        <f>HYPERLINK("https://quangninh.quangbinh.gov.vn/chi-tiet-tin/-/view-article/1/13836141260647/14079557009247", "UBND Ủy ban nhân dân xã Vạn Ninh tỉnh Quảng Bình")</f>
        <v>UBND Ủy ban nhân dân xã Vạn Ninh tỉnh Quảng Bình</v>
      </c>
      <c r="C963" t="str">
        <v>https://quangninh.quangbinh.gov.vn/chi-tiet-tin/-/view-article/1/13836141260647/14079557009247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14963</v>
      </c>
      <c r="B964" t="str">
        <f>HYPERLINK("https://www.facebook.com/p/C%C3%B4ng-an-x%C3%A3-H%E1%BB%93ng-Th%E1%BB%A7y-100077275136777/", "Công an xã Hồng Thủy tỉnh Quảng Bình")</f>
        <v>Công an xã Hồng Thủy tỉnh Quảng Bình</v>
      </c>
      <c r="C964" t="str">
        <v>https://www.facebook.com/p/C%C3%B4ng-an-x%C3%A3-H%E1%BB%93ng-Th%E1%BB%A7y-100077275136777/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14964</v>
      </c>
      <c r="B965" t="str">
        <f>HYPERLINK("https://hongthuy.quangbinh.gov.vn/", "UBND Ủy ban nhân dân xã Hồng Thủy tỉnh Quảng Bình")</f>
        <v>UBND Ủy ban nhân dân xã Hồng Thủy tỉnh Quảng Bình</v>
      </c>
      <c r="C965" t="str">
        <v>https://hongthuy.quangbinh.gov.vn/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14965</v>
      </c>
      <c r="B966" t="str">
        <f>HYPERLINK("https://www.facebook.com/ConganxaNguThuyBac/?locale=fo_FO", "Công an xã Ngư Thủy Bắc tỉnh Quảng Bình")</f>
        <v>Công an xã Ngư Thủy Bắc tỉnh Quảng Bình</v>
      </c>
      <c r="C966" t="str">
        <v>https://www.facebook.com/ConganxaNguThuyBac/?locale=fo_FO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14966</v>
      </c>
      <c r="B967" t="str">
        <f>HYPERLINK("https://nguthuybac.quangbinh.gov.vn/", "UBND Ủy ban nhân dân xã Ngư Thủy Bắc tỉnh Quảng Bình")</f>
        <v>UBND Ủy ban nhân dân xã Ngư Thủy Bắc tỉnh Quảng Bình</v>
      </c>
      <c r="C967" t="str">
        <v>https://nguthuybac.quangbinh.gov.vn/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14967</v>
      </c>
      <c r="B968" t="str">
        <f>HYPERLINK("https://www.facebook.com/tuoitreconganquangbinh/", "Công an xã Hoa Thủy tỉnh Quảng Bình")</f>
        <v>Công an xã Hoa Thủy tỉnh Quảng Bình</v>
      </c>
      <c r="C968" t="str">
        <v>https://www.facebook.com/tuoitreconganquangbinh/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14968</v>
      </c>
      <c r="B969" t="str">
        <f>HYPERLINK("https://hoathuy.quangbinh.gov.vn/", "UBND Ủy ban nhân dân xã Hoa Thủy tỉnh Quảng Bình")</f>
        <v>UBND Ủy ban nhân dân xã Hoa Thủy tỉnh Quảng Bình</v>
      </c>
      <c r="C969" t="str">
        <v>https://hoathuy.quangbinh.gov.vn/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14969</v>
      </c>
      <c r="B970" t="str">
        <f>HYPERLINK("https://www.facebook.com/tuoitreconganquangbinh/", "Công an xã Thanh Thủy tỉnh Quảng Bình")</f>
        <v>Công an xã Thanh Thủy tỉnh Quảng Bình</v>
      </c>
      <c r="C970" t="str">
        <v>https://www.facebook.com/tuoitreconganquangbinh/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14970</v>
      </c>
      <c r="B971" t="str">
        <f>HYPERLINK("https://thanhthuy.quangbinh.gov.vn/", "UBND Ủy ban nhân dân xã Thanh Thủy tỉnh Quảng Bình")</f>
        <v>UBND Ủy ban nhân dân xã Thanh Thủy tỉnh Quảng Bình</v>
      </c>
      <c r="C971" t="str">
        <v>https://thanhthuy.quangbinh.gov.vn/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14971</v>
      </c>
      <c r="B972" t="str">
        <f>HYPERLINK("https://www.facebook.com/tuoitreconganquangbinh/", "Công an xã An Thủy tỉnh Quảng Bình")</f>
        <v>Công an xã An Thủy tỉnh Quảng Bình</v>
      </c>
      <c r="C972" t="str">
        <v>https://www.facebook.com/tuoitreconganquangbinh/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14972</v>
      </c>
      <c r="B973" t="str">
        <f>HYPERLINK("https://anthuy.quangbinh.gov.vn/", "UBND Ủy ban nhân dân xã An Thủy tỉnh Quảng Bình")</f>
        <v>UBND Ủy ban nhân dân xã An Thủy tỉnh Quảng Bình</v>
      </c>
      <c r="C973" t="str">
        <v>https://anthuy.quangbinh.gov.vn/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14973</v>
      </c>
      <c r="B974" t="str">
        <f>HYPERLINK("https://www.facebook.com/tuoitreconganquangbinh/", "Công an xã Phong Thủy tỉnh Quảng Bình")</f>
        <v>Công an xã Phong Thủy tỉnh Quảng Bình</v>
      </c>
      <c r="C974" t="str">
        <v>https://www.facebook.com/tuoitreconganquangbinh/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14974</v>
      </c>
      <c r="B975" t="str">
        <f>HYPERLINK("https://phongthuy.quangbinh.gov.vn/", "UBND Ủy ban nhân dân xã Phong Thủy tỉnh Quảng Bình")</f>
        <v>UBND Ủy ban nhân dân xã Phong Thủy tỉnh Quảng Bình</v>
      </c>
      <c r="C975" t="str">
        <v>https://phongthuy.quangbinh.gov.vn/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14975</v>
      </c>
      <c r="B976" t="str">
        <f>HYPERLINK("https://www.facebook.com/p/C%C3%B4ng-an-x%C3%A3-Cam-Th%E1%BB%A7y-L%E1%BB%87-Th%E1%BB%A7y-Qu%E1%BA%A3ng-B%C3%ACnh-100071457885760/", "Công an xã Cam Thủy tỉnh Quảng Bình")</f>
        <v>Công an xã Cam Thủy tỉnh Quảng Bình</v>
      </c>
      <c r="C976" t="str">
        <v>https://www.facebook.com/p/C%C3%B4ng-an-x%C3%A3-Cam-Th%E1%BB%A7y-L%E1%BB%87-Th%E1%BB%A7y-Qu%E1%BA%A3ng-B%C3%ACnh-100071457885760/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14976</v>
      </c>
      <c r="B977" t="str">
        <f>HYPERLINK("https://lethuy.quangbinh.gov.vn/chi-tiet-tin/-/view-article/1/439071382670252277/1405732891736", "UBND Ủy ban nhân dân xã Cam Thủy tỉnh Quảng Bình")</f>
        <v>UBND Ủy ban nhân dân xã Cam Thủy tỉnh Quảng Bình</v>
      </c>
      <c r="C977" t="str">
        <v>https://lethuy.quangbinh.gov.vn/chi-tiet-tin/-/view-article/1/439071382670252277/1405732891736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14977</v>
      </c>
      <c r="B978" t="str">
        <f>HYPERLINK("https://www.facebook.com/tuoitreconganquangbinh/", "Công an xã Ngân Thủy tỉnh Quảng Bình")</f>
        <v>Công an xã Ngân Thủy tỉnh Quảng Bình</v>
      </c>
      <c r="C978" t="str">
        <v>https://www.facebook.com/tuoitreconganquangbinh/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14978</v>
      </c>
      <c r="B979" t="str">
        <f>HYPERLINK("https://nganthuy.quangbinh.gov.vn/", "UBND Ủy ban nhân dân xã Ngân Thủy tỉnh Quảng Bình")</f>
        <v>UBND Ủy ban nhân dân xã Ngân Thủy tỉnh Quảng Bình</v>
      </c>
      <c r="C979" t="str">
        <v>https://nganthuy.quangbinh.gov.vn/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14979</v>
      </c>
      <c r="B980" t="str">
        <v>Công an xã Sơn Thủy tỉnh Quảng Bình</v>
      </c>
      <c r="C980" t="str">
        <v>-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14980</v>
      </c>
      <c r="B981" t="str">
        <f>HYPERLINK("https://sonthuy.quangbinh.gov.vn/", "UBND Ủy ban nhân dân xã Sơn Thủy tỉnh Quảng Bình")</f>
        <v>UBND Ủy ban nhân dân xã Sơn Thủy tỉnh Quảng Bình</v>
      </c>
      <c r="C981" t="str">
        <v>https://sonthuy.quangbinh.gov.vn/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14981</v>
      </c>
      <c r="B982" t="str">
        <f>HYPERLINK("https://www.facebook.com/AnninhLocThuy/", "Công an xã Lộc Thủy tỉnh Quảng Bình")</f>
        <v>Công an xã Lộc Thủy tỉnh Quảng Bình</v>
      </c>
      <c r="C982" t="str">
        <v>https://www.facebook.com/AnninhLocThuy/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14982</v>
      </c>
      <c r="B983" t="str">
        <f>HYPERLINK("https://lethuy.quangbinh.gov.vn/chi-tiet-tin/-/view-article/1/439071382670252277/1405732891736", "UBND Ủy ban nhân dân xã Lộc Thủy tỉnh Quảng Bình")</f>
        <v>UBND Ủy ban nhân dân xã Lộc Thủy tỉnh Quảng Bình</v>
      </c>
      <c r="C983" t="str">
        <v>https://lethuy.quangbinh.gov.vn/chi-tiet-tin/-/view-article/1/439071382670252277/1405732891736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14983</v>
      </c>
      <c r="B984" t="str">
        <f>HYPERLINK("https://www.facebook.com/tuoitreconganquangbinh/", "Công an xã Ngư Thủy Trung tỉnh Quảng Bình")</f>
        <v>Công an xã Ngư Thủy Trung tỉnh Quảng Bình</v>
      </c>
      <c r="C984" t="str">
        <v>https://www.facebook.com/tuoitreconganquangbinh/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14984</v>
      </c>
      <c r="B985" t="str">
        <f>HYPERLINK("https://lethuy.quangbinh.gov.vn/chi-tiet-tin/-/view-article/1/439071382670252277/1405732891736", "UBND Ủy ban nhân dân xã Ngư Thủy Trung tỉnh Quảng Bình")</f>
        <v>UBND Ủy ban nhân dân xã Ngư Thủy Trung tỉnh Quảng Bình</v>
      </c>
      <c r="C985" t="str">
        <v>https://lethuy.quangbinh.gov.vn/chi-tiet-tin/-/view-article/1/439071382670252277/1405732891736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14985</v>
      </c>
      <c r="B986" t="str">
        <f>HYPERLINK("https://www.facebook.com/p/C%C3%B4ng-an-x%C3%A3-Li%C3%AAn-Th%E1%BB%A7y-61554075638430/", "Công an xã Liên Thủy tỉnh Quảng Bình")</f>
        <v>Công an xã Liên Thủy tỉnh Quảng Bình</v>
      </c>
      <c r="C986" t="str">
        <v>https://www.facebook.com/p/C%C3%B4ng-an-x%C3%A3-Li%C3%AAn-Th%E1%BB%A7y-61554075638430/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14986</v>
      </c>
      <c r="B987" t="str">
        <f>HYPERLINK("https://lienthuy.quangbinh.gov.vn/", "UBND Ủy ban nhân dân xã Liên Thủy tỉnh Quảng Bình")</f>
        <v>UBND Ủy ban nhân dân xã Liên Thủy tỉnh Quảng Bình</v>
      </c>
      <c r="C987" t="str">
        <v>https://lienthuy.quangbinh.gov.vn/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14987</v>
      </c>
      <c r="B988" t="str">
        <f>HYPERLINK("https://www.facebook.com/p/C%C3%B4ng-an-x%C3%A3-H%C6%B0ng-Thu%E1%BB%B7-100069812659493/", "Công an xã Hưng Thủy tỉnh Quảng Bình")</f>
        <v>Công an xã Hưng Thủy tỉnh Quảng Bình</v>
      </c>
      <c r="C988" t="str">
        <v>https://www.facebook.com/p/C%C3%B4ng-an-x%C3%A3-H%C6%B0ng-Thu%E1%BB%B7-100069812659493/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14988</v>
      </c>
      <c r="B989" t="str">
        <f>HYPERLINK("https://hungthuy.quangbinh.gov.vn/", "UBND Ủy ban nhân dân xã Hưng Thủy tỉnh Quảng Bình")</f>
        <v>UBND Ủy ban nhân dân xã Hưng Thủy tỉnh Quảng Bình</v>
      </c>
      <c r="C989" t="str">
        <v>https://hungthuy.quangbinh.gov.vn/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14989</v>
      </c>
      <c r="B990" t="str">
        <v>Công an xã Dương Thủy tỉnh Quảng Bình</v>
      </c>
      <c r="C990" t="str">
        <v>-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14990</v>
      </c>
      <c r="B991" t="str">
        <f>HYPERLINK("https://duongthuy.quangbinh.gov.vn/", "UBND Ủy ban nhân dân xã Dương Thủy tỉnh Quảng Bình")</f>
        <v>UBND Ủy ban nhân dân xã Dương Thủy tỉnh Quảng Bình</v>
      </c>
      <c r="C991" t="str">
        <v>https://duongthuy.quangbinh.gov.vn/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14991</v>
      </c>
      <c r="B992" t="str">
        <f>HYPERLINK("https://www.facebook.com/p/C%C3%B4ng-an-x%C3%A3-T%C3%A2n-Thu%E1%BB%B7-100080296764759/", "Công an xã Tân Thủy tỉnh Quảng Bình")</f>
        <v>Công an xã Tân Thủy tỉnh Quảng Bình</v>
      </c>
      <c r="C992" t="str">
        <v>https://www.facebook.com/p/C%C3%B4ng-an-x%C3%A3-T%C3%A2n-Thu%E1%BB%B7-100080296764759/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14992</v>
      </c>
      <c r="B993" t="str">
        <f>HYPERLINK("https://tanthuy.quangbinh.gov.vn/", "UBND Ủy ban nhân dân xã Tân Thủy tỉnh Quảng Bình")</f>
        <v>UBND Ủy ban nhân dân xã Tân Thủy tỉnh Quảng Bình</v>
      </c>
      <c r="C993" t="str">
        <v>https://tanthuy.quangbinh.gov.vn/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14993</v>
      </c>
      <c r="B994" t="str">
        <v>Công an xã Phú Thủy tỉnh Quảng Bình</v>
      </c>
      <c r="C994" t="str">
        <v>-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14994</v>
      </c>
      <c r="B995" t="str">
        <f>HYPERLINK("https://phuthuy.quangbinh.gov.vn/", "UBND Ủy ban nhân dân xã Phú Thủy tỉnh Quảng Bình")</f>
        <v>UBND Ủy ban nhân dân xã Phú Thủy tỉnh Quảng Bình</v>
      </c>
      <c r="C995" t="str">
        <v>https://phuthuy.quangbinh.gov.vn/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14995</v>
      </c>
      <c r="B996" t="str">
        <v>Công an xã Xuân Thủy tỉnh Quảng Bình</v>
      </c>
      <c r="C996" t="str">
        <v>-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14996</v>
      </c>
      <c r="B997" t="str">
        <f>HYPERLINK("https://xuanthuy.quangbinh.gov.vn/", "UBND Ủy ban nhân dân xã Xuân Thủy tỉnh Quảng Bình")</f>
        <v>UBND Ủy ban nhân dân xã Xuân Thủy tỉnh Quảng Bình</v>
      </c>
      <c r="C997" t="str">
        <v>https://xuanthuy.quangbinh.gov.vn/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14997</v>
      </c>
      <c r="B998" t="str">
        <f>HYPERLINK("https://www.facebook.com/CALT.CAX19303/", "Công an xã Mỹ Thủy tỉnh Quảng Bình")</f>
        <v>Công an xã Mỹ Thủy tỉnh Quảng Bình</v>
      </c>
      <c r="C998" t="str">
        <v>https://www.facebook.com/CALT.CAX19303/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14998</v>
      </c>
      <c r="B999" t="str">
        <f>HYPERLINK("https://quangbinh.gov.vn/chi-tiet-tin/-/view-article/1/14012495785027/1625561949617", "UBND Ủy ban nhân dân xã Mỹ Thủy tỉnh Quảng Bình")</f>
        <v>UBND Ủy ban nhân dân xã Mỹ Thủy tỉnh Quảng Bình</v>
      </c>
      <c r="C999" t="str">
        <v>https://quangbinh.gov.vn/chi-tiet-tin/-/view-article/1/14012495785027/1625561949617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14999</v>
      </c>
      <c r="B1000" t="str">
        <f>HYPERLINK("https://www.facebook.com/tuoitreconganquangbinh/", "Công an xã Ngư Thủy Nam tỉnh Quảng Bình")</f>
        <v>Công an xã Ngư Thủy Nam tỉnh Quảng Bình</v>
      </c>
      <c r="C1000" t="str">
        <v>https://www.facebook.com/tuoitreconganquangbinh/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15000</v>
      </c>
      <c r="B1001" t="str">
        <f>HYPERLINK("https://nguthuybac.quangbinh.gov.vn/", "UBND Ủy ban nhân dân xã Ngư Thủy Nam tỉnh Quảng Bình")</f>
        <v>UBND Ủy ban nhân dân xã Ngư Thủy Nam tỉnh Quảng Bình</v>
      </c>
      <c r="C1001" t="str">
        <v>https://nguthuybac.quangbinh.gov.vn/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