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15001</v>
      </c>
      <c r="B2" t="str">
        <v>Công an xã Mai Thủy tỉnh Quảng Bình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15002</v>
      </c>
      <c r="B3" t="str">
        <f>HYPERLINK("https://maithuy.quangbinh.gov.vn/", "UBND Ủy ban nhân dân xã Mai Thủy tỉnh Quảng Bình")</f>
        <v>UBND Ủy ban nhân dân xã Mai Thủy tỉnh Quảng Bình</v>
      </c>
      <c r="C3" t="str">
        <v>https://maithuy.quangbinh.gov.vn/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15003</v>
      </c>
      <c r="B4" t="str">
        <f>HYPERLINK("https://www.facebook.com/p/C%C3%B4ng-an-x%C3%A3-Sen-Thu%E1%BB%B7-100075995417749/", "Công an xã Sen Thủy tỉnh Quảng Bình")</f>
        <v>Công an xã Sen Thủy tỉnh Quảng Bình</v>
      </c>
      <c r="C4" t="str">
        <v>https://www.facebook.com/p/C%C3%B4ng-an-x%C3%A3-Sen-Thu%E1%BB%B7-100075995417749/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15004</v>
      </c>
      <c r="B5" t="str">
        <f>HYPERLINK("https://senthuy.quangbinh.gov.vn/", "UBND Ủy ban nhân dân xã Sen Thủy tỉnh Quảng Bình")</f>
        <v>UBND Ủy ban nhân dân xã Sen Thủy tỉnh Quảng Bình</v>
      </c>
      <c r="C5" t="str">
        <v>https://senthuy.quangbinh.gov.vn/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15005</v>
      </c>
      <c r="B6" t="str">
        <f>HYPERLINK("https://www.facebook.com/p/Tu%E1%BB%95i-tr%E1%BA%BB-C%C3%B4ng-an-huy%E1%BB%87n-Th%C3%A1i-Th%E1%BB%A5y-100083773900284/", "Công an xã Thái Thủy tỉnh Quảng Bình")</f>
        <v>Công an xã Thái Thủy tỉnh Quảng Bình</v>
      </c>
      <c r="C6" t="str">
        <v>https://www.facebook.com/p/Tu%E1%BB%95i-tr%E1%BA%BB-C%C3%B4ng-an-huy%E1%BB%87n-Th%C3%A1i-Th%E1%BB%A5y-100083773900284/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15006</v>
      </c>
      <c r="B7" t="str">
        <f>HYPERLINK("https://thaithuy.quangbinh.gov.vn/", "UBND Ủy ban nhân dân xã Thái Thủy tỉnh Quảng Bình")</f>
        <v>UBND Ủy ban nhân dân xã Thái Thủy tỉnh Quảng Bình</v>
      </c>
      <c r="C7" t="str">
        <v>https://thaithuy.quangbinh.gov.vn/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15007</v>
      </c>
      <c r="B8" t="str">
        <f>HYPERLINK("https://www.facebook.com/caxkimthuy/", "Công an xã Kim Thủy tỉnh Quảng Bình")</f>
        <v>Công an xã Kim Thủy tỉnh Quảng Bình</v>
      </c>
      <c r="C8" t="str">
        <v>https://www.facebook.com/caxkimthuy/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15008</v>
      </c>
      <c r="B9" t="str">
        <f>HYPERLINK("https://kimthuy.quangbinh.gov.vn/", "UBND Ủy ban nhân dân xã Kim Thủy tỉnh Quảng Bình")</f>
        <v>UBND Ủy ban nhân dân xã Kim Thủy tỉnh Quảng Bình</v>
      </c>
      <c r="C9" t="str">
        <v>https://kimthuy.quangbinh.gov.vn/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15009</v>
      </c>
      <c r="B10" t="str">
        <f>HYPERLINK("https://www.facebook.com/100071323488554", "Công an xã Trường Thủy tỉnh Quảng Bình")</f>
        <v>Công an xã Trường Thủy tỉnh Quảng Bình</v>
      </c>
      <c r="C10" t="str">
        <v>https://www.facebook.com/100071323488554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15010</v>
      </c>
      <c r="B11" t="str">
        <f>HYPERLINK("https://truongthuy.quangbinh.gov.vn/", "UBND Ủy ban nhân dân xã Trường Thủy tỉnh Quảng Bình")</f>
        <v>UBND Ủy ban nhân dân xã Trường Thủy tỉnh Quảng Bình</v>
      </c>
      <c r="C11" t="str">
        <v>https://truongthuy.quangbinh.gov.vn/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15011</v>
      </c>
      <c r="B12" t="str">
        <f>HYPERLINK("https://www.facebook.com/conganlt/", "Công an xã Văn Thủy tỉnh Quảng Bình")</f>
        <v>Công an xã Văn Thủy tỉnh Quảng Bình</v>
      </c>
      <c r="C12" t="str">
        <v>https://www.facebook.com/conganlt/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15012</v>
      </c>
      <c r="B13" t="str">
        <f>HYPERLINK("https://lethuy.quangbinh.gov.vn/", "UBND Ủy ban nhân dân xã Văn Thủy tỉnh Quảng Bình")</f>
        <v>UBND Ủy ban nhân dân xã Văn Thủy tỉnh Quảng Bình</v>
      </c>
      <c r="C13" t="str">
        <v>https://lethuy.quangbinh.gov.vn/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15013</v>
      </c>
      <c r="B14" t="str">
        <v>Công an xã Lâm Thủy tỉnh Quảng Bình</v>
      </c>
      <c r="C14" t="str">
        <v>-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15014</v>
      </c>
      <c r="B15" t="str">
        <f>HYPERLINK("https://quangbinh.gov.vn/chi-tiet-tin/-/view-article/1/1433568025090/1665651300766", "UBND Ủy ban nhân dân xã Lâm Thủy tỉnh Quảng Bình")</f>
        <v>UBND Ủy ban nhân dân xã Lâm Thủy tỉnh Quảng Bình</v>
      </c>
      <c r="C15" t="str">
        <v>https://quangbinh.gov.vn/chi-tiet-tin/-/view-article/1/1433568025090/1665651300766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15015</v>
      </c>
      <c r="B16" t="str">
        <f>HYPERLINK("https://www.facebook.com/conganthixabadon/", "Công an phường Ba Đồn tỉnh Quảng Bình")</f>
        <v>Công an phường Ba Đồn tỉnh Quảng Bình</v>
      </c>
      <c r="C16" t="str">
        <v>https://www.facebook.com/conganthixabadon/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15016</v>
      </c>
      <c r="B17" t="str">
        <f>HYPERLINK("https://badonbd.quangbinh.gov.vn/", "UBND Ủy ban nhân dân phường Ba Đồn tỉnh Quảng Bình")</f>
        <v>UBND Ủy ban nhân dân phường Ba Đồn tỉnh Quảng Bình</v>
      </c>
      <c r="C17" t="str">
        <v>https://badonbd.quangbinh.gov.vn/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15017</v>
      </c>
      <c r="B18" t="str">
        <f>HYPERLINK("https://www.facebook.com/capquangtho/", "Công an phường Quảng Thọ tỉnh Quảng Bình")</f>
        <v>Công an phường Quảng Thọ tỉnh Quảng Bình</v>
      </c>
      <c r="C18" t="str">
        <v>https://www.facebook.com/capquangtho/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15018</v>
      </c>
      <c r="B19" t="str">
        <f>HYPERLINK("https://quangtho.quangbinh.gov.vn/", "UBND Ủy ban nhân dân phường Quảng Thọ tỉnh Quảng Bình")</f>
        <v>UBND Ủy ban nhân dân phường Quảng Thọ tỉnh Quảng Bình</v>
      </c>
      <c r="C19" t="str">
        <v>https://quangtho.quangbinh.gov.vn/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15019</v>
      </c>
      <c r="B20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0" t="str">
        <v>https://www.facebook.com/p/C%C3%B4ng-an-x%C3%A3-Qu%E1%BA%A3ng-Ti%C3%AAn-Th%E1%BB%8B-x%C3%A3-Ba-%C4%90%E1%BB%93n-100072202249710/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15020</v>
      </c>
      <c r="B21" t="str">
        <f>HYPERLINK("http://quangtien.cumgar.daklak.gov.vn/", "UBND Ủy ban nhân dân xã Quảng Tiên tỉnh Quảng Bình")</f>
        <v>UBND Ủy ban nhân dân xã Quảng Tiên tỉnh Quảng Bình</v>
      </c>
      <c r="C21" t="str">
        <v>http://quangtien.cumgar.daklak.gov.vn/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15021</v>
      </c>
      <c r="B22" t="str">
        <f>HYPERLINK("https://www.facebook.com/tuoitreconganquangbinh/", "Công an xã Quảng Trung tỉnh Quảng Bình")</f>
        <v>Công an xã Quảng Trung tỉnh Quảng Bình</v>
      </c>
      <c r="C22" t="str">
        <v>https://www.facebook.com/tuoitreconganquangbinh/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15022</v>
      </c>
      <c r="B23" t="str">
        <f>HYPERLINK("https://quangbinh.gov.vn/", "UBND Ủy ban nhân dân xã Quảng Trung tỉnh Quảng Bình")</f>
        <v>UBND Ủy ban nhân dân xã Quảng Trung tỉnh Quảng Bình</v>
      </c>
      <c r="C23" t="str">
        <v>https://quangbinh.gov.vn/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15023</v>
      </c>
      <c r="B24" t="str">
        <f>HYPERLINK("https://www.facebook.com/p/C%C3%B4ng-an-ph%C6%B0%E1%BB%9Dng-Qu%E1%BA%A3ng-Phong-C%C3%B4ng-an-th%E1%BB%8B-x%C3%A3-Ba-%C4%90%E1%BB%93n-100071571061726/", "Công an phường Quảng Phong tỉnh Quảng Bình")</f>
        <v>Công an phường Quảng Phong tỉnh Quảng Bình</v>
      </c>
      <c r="C24" t="str">
        <v>https://www.facebook.com/p/C%C3%B4ng-an-ph%C6%B0%E1%BB%9Dng-Qu%E1%BA%A3ng-Phong-C%C3%B4ng-an-th%E1%BB%8B-x%C3%A3-Ba-%C4%90%E1%BB%93n-100071571061726/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15024</v>
      </c>
      <c r="B25" t="str">
        <f>HYPERLINK("https://quangbinh.gov.vn/chi-tiet-tin/-/view-article/1/14012495784457/1511176963623", "UBND Ủy ban nhân dân phường Quảng Phong tỉnh Quảng Bình")</f>
        <v>UBND Ủy ban nhân dân phường Quảng Phong tỉnh Quảng Bình</v>
      </c>
      <c r="C25" t="str">
        <v>https://quangbinh.gov.vn/chi-tiet-tin/-/view-article/1/14012495784457/1511176963623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15025</v>
      </c>
      <c r="B26" t="str">
        <f>HYPERLINK("https://www.facebook.com/conganphuongquangthuan/", "Công an phường Quảng Thuận tỉnh Quảng Bình")</f>
        <v>Công an phường Quảng Thuận tỉnh Quảng Bình</v>
      </c>
      <c r="C26" t="str">
        <v>https://www.facebook.com/conganphuongquangthuan/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15026</v>
      </c>
      <c r="B27" t="str">
        <f>HYPERLINK("https://quangphuc.quangbinh.gov.vn/ar/chi-tiet-tin/-/view-article/1/537191491734427279/1728138909651", "UBND Ủy ban nhân dân phường Quảng Thuận tỉnh Quảng Bình")</f>
        <v>UBND Ủy ban nhân dân phường Quảng Thuận tỉnh Quảng Bình</v>
      </c>
      <c r="C27" t="str">
        <v>https://quangphuc.quangbinh.gov.vn/ar/chi-tiet-tin/-/view-article/1/537191491734427279/1728138909651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15027</v>
      </c>
      <c r="B28" t="str">
        <f>HYPERLINK("https://www.facebook.com/p/C%C3%B4ng-an-x%C3%A3-Qu%E1%BA%A3ng-T%C3%A2n-C%C3%B4ng-an-th%E1%BB%8B-x%C3%A3-Ba-%C4%90%E1%BB%93n-100089357495082/", "Công an xã Quảng Tân tỉnh Quảng Bình")</f>
        <v>Công an xã Quảng Tân tỉnh Quảng Bình</v>
      </c>
      <c r="C28" t="str">
        <v>https://www.facebook.com/p/C%C3%B4ng-an-x%C3%A3-Qu%E1%BA%A3ng-T%C3%A2n-C%C3%B4ng-an-th%E1%BB%8B-x%C3%A3-Ba-%C4%90%E1%BB%93n-100089357495082/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15028</v>
      </c>
      <c r="B29" t="str">
        <f>HYPERLINK("https://www.quangninh.gov.vn/donvi/huyendamha/Trang/ChiTietBVGioiThieu.aspx?bvid=75", "UBND Ủy ban nhân dân xã Quảng Tân tỉnh Quảng Bình")</f>
        <v>UBND Ủy ban nhân dân xã Quảng Tân tỉnh Quảng Bình</v>
      </c>
      <c r="C29" t="str">
        <v>https://www.quangninh.gov.vn/donvi/huyendamha/Trang/ChiTietBVGioiThieu.aspx?bvid=75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15029</v>
      </c>
      <c r="B30" t="str">
        <f>HYPERLINK("https://www.facebook.com/conganquanghai/", "Công an xã Quảng Hải tỉnh Quảng Bình")</f>
        <v>Công an xã Quảng Hải tỉnh Quảng Bình</v>
      </c>
      <c r="C30" t="str">
        <v>https://www.facebook.com/conganquanghai/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15030</v>
      </c>
      <c r="B31" t="str">
        <f>HYPERLINK("https://quangbinh.gov.vn/", "UBND Ủy ban nhân dân xã Quảng Hải tỉnh Quảng Bình")</f>
        <v>UBND Ủy ban nhân dân xã Quảng Hải tỉnh Quảng Bình</v>
      </c>
      <c r="C31" t="str">
        <v>https://quangbinh.gov.vn/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15031</v>
      </c>
      <c r="B32" t="str">
        <f>HYPERLINK("https://www.facebook.com/p/C%C3%B4ng-an-x%C3%A3-Qu%E1%BA%A3ng-S%C6%A1n-th%E1%BB%8B-x%C3%A3-Ba-%C4%90%E1%BB%93n-100072370150779/", "Công an xã Quảng Sơn tỉnh Quảng Bình")</f>
        <v>Công an xã Quảng Sơn tỉnh Quảng Bình</v>
      </c>
      <c r="C32" t="str">
        <v>https://www.facebook.com/p/C%C3%B4ng-an-x%C3%A3-Qu%E1%BA%A3ng-S%C6%A1n-th%E1%BB%8B-x%C3%A3-Ba-%C4%90%E1%BB%93n-100072370150779/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15032</v>
      </c>
      <c r="B33" t="str">
        <f>HYPERLINK("https://haiha.quangninh.gov.vn/Trang/ChiTietBVGioiThieu.aspx?bvid=134", "UBND Ủy ban nhân dân xã Quảng Sơn tỉnh Quảng Bình")</f>
        <v>UBND Ủy ban nhân dân xã Quảng Sơn tỉnh Quảng Bình</v>
      </c>
      <c r="C33" t="str">
        <v>https://haiha.quangninh.gov.vn/Trang/ChiTietBVGioiThieu.aspx?bvid=134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15033</v>
      </c>
      <c r="B34" t="str">
        <f>HYPERLINK("https://www.facebook.com/p/C%C3%B4ng-an-x%C3%A3-Qu%E1%BA%A3ng-L%E1%BB%99c-huy%E1%BB%87n-Qu%E1%BA%A3ng-X%C6%B0%C6%A1ng-THANH-HO%C3%81-100063861413509/", "Công an xã Quảng Lộc tỉnh Quảng Bình")</f>
        <v>Công an xã Quảng Lộc tỉnh Quảng Bình</v>
      </c>
      <c r="C34" t="str">
        <v>https://www.facebook.com/p/C%C3%B4ng-an-x%C3%A3-Qu%E1%BA%A3ng-L%E1%BB%99c-huy%E1%BB%87n-Qu%E1%BA%A3ng-X%C6%B0%C6%A1ng-THANH-HO%C3%81-100063861413509/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15034</v>
      </c>
      <c r="B35" t="str">
        <f>HYPERLINK("https://quangloc.quangbinh.gov.vn/", "UBND Ủy ban nhân dân xã Quảng Lộc tỉnh Quảng Bình")</f>
        <v>UBND Ủy ban nhân dân xã Quảng Lộc tỉnh Quảng Bình</v>
      </c>
      <c r="C35" t="str">
        <v>https://quangloc.quangbinh.gov.vn/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15035</v>
      </c>
      <c r="B36" t="str">
        <f>HYPERLINK("https://www.facebook.com/tuoitreconganquangbinh/", "Công an xã Quảng Thủy tỉnh Quảng Bình")</f>
        <v>Công an xã Quảng Thủy tỉnh Quảng Bình</v>
      </c>
      <c r="C36" t="str">
        <v>https://www.facebook.com/tuoitreconganquangbinh/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15036</v>
      </c>
      <c r="B37" t="str">
        <f>HYPERLINK("https://quangbinh.gov.vn/", "UBND Ủy ban nhân dân xã Quảng Thủy tỉnh Quảng Bình")</f>
        <v>UBND Ủy ban nhân dân xã Quảng Thủy tỉnh Quảng Bình</v>
      </c>
      <c r="C37" t="str">
        <v>https://quangbinh.gov.vn/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15037</v>
      </c>
      <c r="B38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38" t="str">
        <v>https://www.facebook.com/p/C%C3%B4ng-an-x%C3%A3-Qu%E1%BA%A3ng-V%C4%83n-th%E1%BB%8B-x%C3%A3-Ba-%C4%90%E1%BB%93n-100058684023511/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15038</v>
      </c>
      <c r="B39" t="str">
        <f>HYPERLINK("https://quangvan.quangbinh.gov.vn/", "UBND Ủy ban nhân dân xã Quảng Văn tỉnh Quảng Bình")</f>
        <v>UBND Ủy ban nhân dân xã Quảng Văn tỉnh Quảng Bình</v>
      </c>
      <c r="C39" t="str">
        <v>https://quangvan.quangbinh.gov.vn/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15039</v>
      </c>
      <c r="B40" t="str">
        <f>HYPERLINK("https://www.facebook.com/p/C%C3%B4ng-an-ph%C6%B0%E1%BB%9Dng-Qu%E1%BA%A3ng-Ph%C3%BAc-th%E1%BB%8B-x%C3%A3-Ba-%C4%90%E1%BB%93n-100076528444900/", "Công an phường Quảng Phúc tỉnh Quảng Bình")</f>
        <v>Công an phường Quảng Phúc tỉnh Quảng Bình</v>
      </c>
      <c r="C40" t="str">
        <v>https://www.facebook.com/p/C%C3%B4ng-an-ph%C6%B0%E1%BB%9Dng-Qu%E1%BA%A3ng-Ph%C3%BAc-th%E1%BB%8B-x%C3%A3-Ba-%C4%90%E1%BB%93n-100076528444900/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15040</v>
      </c>
      <c r="B41" t="str">
        <f>HYPERLINK("https://quangphuc.quangbinh.gov.vn/", "UBND Ủy ban nhân dân phường Quảng Phúc tỉnh Quảng Bình")</f>
        <v>UBND Ủy ban nhân dân phường Quảng Phúc tỉnh Quảng Bình</v>
      </c>
      <c r="C41" t="str">
        <v>https://quangphuc.quangbinh.gov.vn/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15041</v>
      </c>
      <c r="B42" t="str">
        <f>HYPERLINK("https://www.facebook.com/p/C%C3%B4ng-an-x%C3%A3-Qu%E1%BA%A3ng-Ho%C3%A0-Th%E1%BB%8B-x%C3%A3-Ba-%C4%90%E1%BB%93n-100069246997987/", "Công an xã Quảng Hòa tỉnh Quảng Bình")</f>
        <v>Công an xã Quảng Hòa tỉnh Quảng Bình</v>
      </c>
      <c r="C42" t="str">
        <v>https://www.facebook.com/p/C%C3%B4ng-an-x%C3%A3-Qu%E1%BA%A3ng-Ho%C3%A0-Th%E1%BB%8B-x%C3%A3-Ba-%C4%90%E1%BB%93n-100069246997987/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15042</v>
      </c>
      <c r="B43" t="str">
        <f>HYPERLINK("https://quanghoa.quangbinh.gov.vn/", "UBND Ủy ban nhân dân xã Quảng Hòa tỉnh Quảng Bình")</f>
        <v>UBND Ủy ban nhân dân xã Quảng Hòa tỉnh Quảng Bình</v>
      </c>
      <c r="C43" t="str">
        <v>https://quanghoa.quangbinh.gov.vn/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15043</v>
      </c>
      <c r="B44" t="str">
        <f>HYPERLINK("https://www.facebook.com/tuoitreconganquangbinh/", "Công an xã Quảng Minh tỉnh Quảng Bình")</f>
        <v>Công an xã Quảng Minh tỉnh Quảng Bình</v>
      </c>
      <c r="C44" t="str">
        <v>https://www.facebook.com/tuoitreconganquangbinh/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15044</v>
      </c>
      <c r="B45" t="str">
        <f>HYPERLINK("https://haiha.quangninh.gov.vn/Trang/ChiTietBVGioiThieu.aspx?bvid=128", "UBND Ủy ban nhân dân xã Quảng Minh tỉnh Quảng Bình")</f>
        <v>UBND Ủy ban nhân dân xã Quảng Minh tỉnh Quảng Bình</v>
      </c>
      <c r="C45" t="str">
        <v>https://haiha.quangninh.gov.vn/Trang/ChiTietBVGioiThieu.aspx?bvid=128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15045</v>
      </c>
      <c r="B46" t="str">
        <f>HYPERLINK("https://www.facebook.com/p/ANTT-Ph%C6%B0%E1%BB%9Dng-%C4%90%C3%B4ng-Giang-100067982228248/", "Công an phường Đông Giang tỉnh Quảng Trị")</f>
        <v>Công an phường Đông Giang tỉnh Quảng Trị</v>
      </c>
      <c r="C46" t="str">
        <v>https://www.facebook.com/p/ANTT-Ph%C6%B0%E1%BB%9Dng-%C4%90%C3%B4ng-Giang-100067982228248/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15046</v>
      </c>
      <c r="B47" t="str">
        <f>HYPERLINK("https://donggiang.dongha.quangtri.gov.vn/", "UBND Ủy ban nhân dân phường Đông Giang tỉnh Quảng Trị")</f>
        <v>UBND Ủy ban nhân dân phường Đông Giang tỉnh Quảng Trị</v>
      </c>
      <c r="C47" t="str">
        <v>https://donggiang.dongha.quangtri.gov.vn/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15047</v>
      </c>
      <c r="B48" t="str">
        <f>HYPERLINK("https://www.facebook.com/2593283287577337", "Công an phường 1 tỉnh Quảng Trị")</f>
        <v>Công an phường 1 tỉnh Quảng Trị</v>
      </c>
      <c r="C48" t="str">
        <v>https://www.facebook.com/2593283287577337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15048</v>
      </c>
      <c r="B49" t="str">
        <f>HYPERLINK("https://phuong1.thixaquangtri.quangtri.gov.vn/%E1%BB%A6y-ban-nh%C3%82n-d%C3%82n-ph%C6%AF%E1%BB%9Cng", "UBND Ủy ban nhân dân phường 1 tỉnh Quảng Trị")</f>
        <v>UBND Ủy ban nhân dân phường 1 tỉnh Quảng Trị</v>
      </c>
      <c r="C49" t="str">
        <v>https://phuong1.thixaquangtri.quangtri.gov.vn/%E1%BB%A6y-ban-nh%C3%82n-d%C3%82n-ph%C6%AF%E1%BB%9Cng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15049</v>
      </c>
      <c r="B50" t="str">
        <f>HYPERLINK("https://www.facebook.com/p/ANTT-ph%C6%B0%E1%BB%9Dng-%C4%90%C3%B4ng-L%E1%BB%85-100027047303034/", "Công an phường Đông Lễ tỉnh Quảng Trị")</f>
        <v>Công an phường Đông Lễ tỉnh Quảng Trị</v>
      </c>
      <c r="C50" t="str">
        <v>https://www.facebook.com/p/ANTT-ph%C6%B0%E1%BB%9Dng-%C4%90%C3%B4ng-L%E1%BB%85-100027047303034/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15050</v>
      </c>
      <c r="B51" t="str">
        <f>HYPERLINK("https://dongle.dongha.quangtri.gov.vn/", "UBND Ủy ban nhân dân phường Đông Lễ tỉnh Quảng Trị")</f>
        <v>UBND Ủy ban nhân dân phường Đông Lễ tỉnh Quảng Trị</v>
      </c>
      <c r="C51" t="str">
        <v>https://dongle.dongha.quangtri.gov.vn/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15051</v>
      </c>
      <c r="B52" t="str">
        <f>HYPERLINK("https://www.facebook.com/daiptthquangtri/?locale=af_ZA", "Công an phường Đông Thanh tỉnh Quảng Trị")</f>
        <v>Công an phường Đông Thanh tỉnh Quảng Trị</v>
      </c>
      <c r="C52" t="str">
        <v>https://www.facebook.com/daiptthquangtri/?locale=af_ZA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15052</v>
      </c>
      <c r="B53" t="str">
        <f>HYPERLINK("https://dongthanh.dongha.quangtri.gov.vn/", "UBND Ủy ban nhân dân phường Đông Thanh tỉnh Quảng Trị")</f>
        <v>UBND Ủy ban nhân dân phường Đông Thanh tỉnh Quảng Trị</v>
      </c>
      <c r="C53" t="str">
        <v>https://dongthanh.dongha.quangtri.gov.vn/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15053</v>
      </c>
      <c r="B54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54" t="str">
        <v>https://www.facebook.com/p/ANTT-Ph%C6%B0%E1%BB%9Dng-2-Th%E1%BB%8B-x%C3%A3-Qu%E1%BA%A3ng-Tr%E1%BB%8B-100069193744869/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15054</v>
      </c>
      <c r="B55" t="str">
        <f>HYPERLINK("https://phuong2.thixaquangtri.quangtri.gov.vn/", "UBND Ủy ban nhân dân phường 2 tỉnh Quảng Trị")</f>
        <v>UBND Ủy ban nhân dân phường 2 tỉnh Quảng Trị</v>
      </c>
      <c r="C55" t="str">
        <v>https://phuong2.thixaquangtri.quangtri.gov.vn/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15055</v>
      </c>
      <c r="B56" t="str">
        <f>HYPERLINK("https://www.facebook.com/TH.THCSPhuong4/", "Công an phường 4 tỉnh Quảng Trị")</f>
        <v>Công an phường 4 tỉnh Quảng Trị</v>
      </c>
      <c r="C56" t="str">
        <v>https://www.facebook.com/TH.THCSPhuong4/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15056</v>
      </c>
      <c r="B57" t="str">
        <f>HYPERLINK("https://phuong4.dongha.quangtri.gov.vn/", "UBND Ủy ban nhân dân phường 4 tỉnh Quảng Trị")</f>
        <v>UBND Ủy ban nhân dân phường 4 tỉnh Quảng Trị</v>
      </c>
      <c r="C57" t="str">
        <v>https://phuong4.dongha.quangtri.gov.vn/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15057</v>
      </c>
      <c r="B58" t="str">
        <f>HYPERLINK("https://www.facebook.com/p/ANTT-Ph%C6%B0%E1%BB%9Dng-5-th%C3%A0nh-ph%E1%BB%91-%C4%90%C3%B4ng-H%C3%A0-100032084154638/", "Công an phường 5 tỉnh Quảng Trị")</f>
        <v>Công an phường 5 tỉnh Quảng Trị</v>
      </c>
      <c r="C58" t="str">
        <v>https://www.facebook.com/p/ANTT-Ph%C6%B0%E1%BB%9Dng-5-th%C3%A0nh-ph%E1%BB%91-%C4%90%C3%B4ng-H%C3%A0-100032084154638/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15058</v>
      </c>
      <c r="B59" t="str">
        <f>HYPERLINK("https://phuong5.dongha.quangtri.gov.vn/", "UBND Ủy ban nhân dân phường 5 tỉnh Quảng Trị")</f>
        <v>UBND Ủy ban nhân dân phường 5 tỉnh Quảng Trị</v>
      </c>
      <c r="C59" t="str">
        <v>https://phuong5.dongha.quangtri.gov.vn/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15059</v>
      </c>
      <c r="B60" t="str">
        <f>HYPERLINK("https://www.facebook.com/CAPDONGLUONG/", "Công an phường Đông Lương tỉnh Quảng Trị")</f>
        <v>Công an phường Đông Lương tỉnh Quảng Trị</v>
      </c>
      <c r="C60" t="str">
        <v>https://www.facebook.com/CAPDONGLUONG/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15060</v>
      </c>
      <c r="B61" t="str">
        <f>HYPERLINK("https://dongluong.dongha.quangtri.gov.vn/", "UBND Ủy ban nhân dân phường Đông Lương tỉnh Quảng Trị")</f>
        <v>UBND Ủy ban nhân dân phường Đông Lương tỉnh Quảng Trị</v>
      </c>
      <c r="C61" t="str">
        <v>https://dongluong.dongha.quangtri.gov.vn/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15061</v>
      </c>
      <c r="B62" t="str">
        <f>HYPERLINK("https://www.facebook.com/p/ANTT-Ph%C6%B0%E1%BB%9Dng-3-TX-Qu%E1%BA%A3ng-Tr%E1%BB%8B-100066493164550/", "Công an phường 3 tỉnh Quảng Trị")</f>
        <v>Công an phường 3 tỉnh Quảng Trị</v>
      </c>
      <c r="C62" t="str">
        <v>https://www.facebook.com/p/ANTT-Ph%C6%B0%E1%BB%9Dng-3-TX-Qu%E1%BA%A3ng-Tr%E1%BB%8B-100066493164550/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15062</v>
      </c>
      <c r="B63" t="str">
        <f>HYPERLINK("https://phuong3.thixaquangtri.quangtri.gov.vn/c%C6%A0-c%E1%BA%A4u-t%E1%BB%94-ch%E1%BB%A8c", "UBND Ủy ban nhân dân phường 3 tỉnh Quảng Trị")</f>
        <v>UBND Ủy ban nhân dân phường 3 tỉnh Quảng Trị</v>
      </c>
      <c r="C63" t="str">
        <v>https://phuong3.thixaquangtri.quangtri.gov.vn/c%C6%A0-c%E1%BA%A4u-t%E1%BB%94-ch%E1%BB%A8c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15063</v>
      </c>
      <c r="B64" t="str">
        <f>HYPERLINK("https://www.facebook.com/2593283287577337", "Công an phường 1 tỉnh Quảng Trị")</f>
        <v>Công an phường 1 tỉnh Quảng Trị</v>
      </c>
      <c r="C64" t="str">
        <v>https://www.facebook.com/2593283287577337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15064</v>
      </c>
      <c r="B65" t="str">
        <f>HYPERLINK("https://phuong1.thixaquangtri.quangtri.gov.vn/%E1%BB%A6y-ban-nh%C3%82n-d%C3%82n-ph%C6%AF%E1%BB%9Cng", "UBND Ủy ban nhân dân phường 1 tỉnh Quảng Trị")</f>
        <v>UBND Ủy ban nhân dân phường 1 tỉnh Quảng Trị</v>
      </c>
      <c r="C65" t="str">
        <v>https://phuong1.thixaquangtri.quangtri.gov.vn/%E1%BB%A6y-ban-nh%C3%82n-d%C3%82n-ph%C6%AF%E1%BB%9Cng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15065</v>
      </c>
      <c r="B66" t="str">
        <f>HYPERLINK("https://www.facebook.com/tuoitreconganthixabadon/", "Công an phường An Đôn tỉnh Quảng Trị")</f>
        <v>Công an phường An Đôn tỉnh Quảng Trị</v>
      </c>
      <c r="C66" t="str">
        <v>https://www.facebook.com/tuoitreconganthixabadon/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15066</v>
      </c>
      <c r="B67" t="str">
        <f>HYPERLINK("https://dongha.quangtri.gov.vn/chi-tiet-tin/-/view-article/1/1647243270645/1647243351521", "UBND Ủy ban nhân dân phường An Đôn tỉnh Quảng Trị")</f>
        <v>UBND Ủy ban nhân dân phường An Đôn tỉnh Quảng Trị</v>
      </c>
      <c r="C67" t="str">
        <v>https://dongha.quangtri.gov.vn/chi-tiet-tin/-/view-article/1/1647243270645/1647243351521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15067</v>
      </c>
      <c r="B68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68" t="str">
        <v>https://www.facebook.com/p/ANTT-Ph%C6%B0%E1%BB%9Dng-2-Th%E1%BB%8B-x%C3%A3-Qu%E1%BA%A3ng-Tr%E1%BB%8B-100069193744869/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15068</v>
      </c>
      <c r="B69" t="str">
        <f>HYPERLINK("https://phuong2.thixaquangtri.quangtri.gov.vn/", "UBND Ủy ban nhân dân phường 2 tỉnh Quảng Trị")</f>
        <v>UBND Ủy ban nhân dân phường 2 tỉnh Quảng Trị</v>
      </c>
      <c r="C69" t="str">
        <v>https://phuong2.thixaquangtri.quangtri.gov.vn/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15069</v>
      </c>
      <c r="B70" t="str">
        <f>HYPERLINK("https://www.facebook.com/p/ANTT-Ph%C6%B0%E1%BB%9Dng-3-TX-Qu%E1%BA%A3ng-Tr%E1%BB%8B-100066493164550/", "Công an phường 3 tỉnh Quảng Trị")</f>
        <v>Công an phường 3 tỉnh Quảng Trị</v>
      </c>
      <c r="C70" t="str">
        <v>https://www.facebook.com/p/ANTT-Ph%C6%B0%E1%BB%9Dng-3-TX-Qu%E1%BA%A3ng-Tr%E1%BB%8B-100066493164550/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15070</v>
      </c>
      <c r="B71" t="str">
        <f>HYPERLINK("https://phuong3.thixaquangtri.quangtri.gov.vn/c%C6%A0-c%E1%BA%A4u-t%E1%BB%94-ch%E1%BB%A8c", "UBND Ủy ban nhân dân phường 3 tỉnh Quảng Trị")</f>
        <v>UBND Ủy ban nhân dân phường 3 tỉnh Quảng Trị</v>
      </c>
      <c r="C71" t="str">
        <v>https://phuong3.thixaquangtri.quangtri.gov.vn/c%C6%A0-c%E1%BA%A4u-t%E1%BB%94-ch%E1%BB%A8c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15071</v>
      </c>
      <c r="B72" t="str">
        <v>Công an xã Hải Lệ tỉnh Quảng Trị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15072</v>
      </c>
      <c r="B73" t="str">
        <f>HYPERLINK("https://thixaquangtri.quangtri.gov.vn/x%C3%A3-h%E1%BA%A3i-l%E1%BB%871", "UBND Ủy ban nhân dân xã Hải Lệ tỉnh Quảng Trị")</f>
        <v>UBND Ủy ban nhân dân xã Hải Lệ tỉnh Quảng Trị</v>
      </c>
      <c r="C73" t="str">
        <v>https://thixaquangtri.quangtri.gov.vn/x%C3%A3-h%E1%BA%A3i-l%E1%BB%871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15073</v>
      </c>
      <c r="B74" t="str">
        <f>HYPERLINK("https://www.facebook.com/p/C%C3%B4ng-an-x%C3%A3-V%C4%A9nh-Th%C3%A1i-100066812070502/", "Công an xã Vĩnh Thái tỉnh Quảng Trị")</f>
        <v>Công an xã Vĩnh Thái tỉnh Quảng Trị</v>
      </c>
      <c r="C74" t="str">
        <v>https://www.facebook.com/p/C%C3%B4ng-an-x%C3%A3-V%C4%A9nh-Th%C3%A1i-100066812070502/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15074</v>
      </c>
      <c r="B75" t="str">
        <f>HYPERLINK("https://vinhthai.vinhlinh.quangtri.gov.vn/", "UBND Ủy ban nhân dân xã Vĩnh Thái tỉnh Quảng Trị")</f>
        <v>UBND Ủy ban nhân dân xã Vĩnh Thái tỉnh Quảng Trị</v>
      </c>
      <c r="C75" t="str">
        <v>https://vinhthai.vinhlinh.quangtri.gov.vn/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15075</v>
      </c>
      <c r="B76" t="str">
        <v>Công an xã Vĩnh Tú tỉnh Quảng Trị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15076</v>
      </c>
      <c r="B77" t="str">
        <f>HYPERLINK("https://vinhtu.vinhlinh.quangtri.gov.vn/", "UBND Ủy ban nhân dân xã Vĩnh Tú tỉnh Quảng Trị")</f>
        <v>UBND Ủy ban nhân dân xã Vĩnh Tú tỉnh Quảng Trị</v>
      </c>
      <c r="C77" t="str">
        <v>https://vinhtu.vinhlinh.quangtri.gov.vn/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15077</v>
      </c>
      <c r="B78" t="str">
        <v>Công an xã Vĩnh Chấp tỉnh Quảng Trị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15078</v>
      </c>
      <c r="B79" t="str">
        <f>HYPERLINK("https://vinhchap.vinhlinh.quangtri.gov.vn/", "UBND Ủy ban nhân dân xã Vĩnh Chấp tỉnh Quảng Trị")</f>
        <v>UBND Ủy ban nhân dân xã Vĩnh Chấp tỉnh Quảng Trị</v>
      </c>
      <c r="C79" t="str">
        <v>https://vinhchap.vinhlinh.quangtri.gov.vn/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15079</v>
      </c>
      <c r="B80" t="str">
        <v>Công an xã Vĩnh Trung tỉnh Quảng Trị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15080</v>
      </c>
      <c r="B81" t="str">
        <f>HYPERLINK("https://mongcai.gov.vn/vi-vn/tin/xa-vinh-trung-p98210-c0-n958251", "UBND Ủy ban nhân dân xã Vĩnh Trung tỉnh Quảng Trị")</f>
        <v>UBND Ủy ban nhân dân xã Vĩnh Trung tỉnh Quảng Trị</v>
      </c>
      <c r="C81" t="str">
        <v>https://mongcai.gov.vn/vi-vn/tin/xa-vinh-trung-p98210-c0-n958251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15081</v>
      </c>
      <c r="B82" t="str">
        <v>Công an xã Vĩnh Kim tỉnh Quảng Trị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15082</v>
      </c>
      <c r="B83" t="str">
        <f>HYPERLINK("https://kimthach.vinhlinh.quangtri.gov.vn/", "UBND Ủy ban nhân dân xã Vĩnh Kim tỉnh Quảng Trị")</f>
        <v>UBND Ủy ban nhân dân xã Vĩnh Kim tỉnh Quảng Trị</v>
      </c>
      <c r="C83" t="str">
        <v>https://kimthach.vinhlinh.quangtri.gov.vn/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15083</v>
      </c>
      <c r="B84" t="str">
        <v>Công an xã Vĩnh Thạch tỉnh Quảng Trị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15084</v>
      </c>
      <c r="B85" t="str">
        <f>HYPERLINK("https://vinhthanh.binhdinh.gov.vn/", "UBND Ủy ban nhân dân xã Vĩnh Thạch tỉnh Quảng Trị")</f>
        <v>UBND Ủy ban nhân dân xã Vĩnh Thạch tỉnh Quảng Trị</v>
      </c>
      <c r="C85" t="str">
        <v>https://vinhthanh.binhdinh.gov.vn/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15085</v>
      </c>
      <c r="B86" t="str">
        <f>HYPERLINK("https://www.facebook.com/p/C%C3%B4ng-an-x%C3%A3-V%C4%A9nh-Long-100068525307147/", "Công an xã Vĩnh Long tỉnh Quảng Trị")</f>
        <v>Công an xã Vĩnh Long tỉnh Quảng Trị</v>
      </c>
      <c r="C86" t="str">
        <v>https://www.facebook.com/p/C%C3%B4ng-an-x%C3%A3-V%C4%A9nh-Long-100068525307147/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15086</v>
      </c>
      <c r="B87" t="str">
        <f>HYPERLINK("https://vinhlong.vinhlinh.quangtri.gov.vn/", "UBND Ủy ban nhân dân xã Vĩnh Long tỉnh Quảng Trị")</f>
        <v>UBND Ủy ban nhân dân xã Vĩnh Long tỉnh Quảng Trị</v>
      </c>
      <c r="C87" t="str">
        <v>https://vinhlong.vinhlinh.quangtri.gov.vn/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15087</v>
      </c>
      <c r="B88" t="str">
        <v>Công an xã Vĩnh Nam tỉnh Quảng Trị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15088</v>
      </c>
      <c r="B89" t="str">
        <f>HYPERLINK("https://vinhlong.vinhlinh.quangtri.gov.vn/", "UBND Ủy ban nhân dân xã Vĩnh Nam tỉnh Quảng Trị")</f>
        <v>UBND Ủy ban nhân dân xã Vĩnh Nam tỉnh Quảng Trị</v>
      </c>
      <c r="C89" t="str">
        <v>https://vinhlong.vinhlinh.quangtri.gov.vn/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15089</v>
      </c>
      <c r="B90" t="str">
        <v>Công an xã Vĩnh Khê tỉnh Quảng Trị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15090</v>
      </c>
      <c r="B91" t="str">
        <f>HYPERLINK("https://vinhkhe.vinhlinh.quangtri.gov.vn/", "UBND Ủy ban nhân dân xã Vĩnh Khê tỉnh Quảng Trị")</f>
        <v>UBND Ủy ban nhân dân xã Vĩnh Khê tỉnh Quảng Trị</v>
      </c>
      <c r="C91" t="str">
        <v>https://vinhkhe.vinhlinh.quangtri.gov.vn/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15091</v>
      </c>
      <c r="B92" t="str">
        <v>Công an xã Vĩnh Hòa tỉnh Quảng Trị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15092</v>
      </c>
      <c r="B93" t="str">
        <f>HYPERLINK("https://vinhhoa.vinhlinh.quangtri.gov.vn/", "UBND Ủy ban nhân dân xã Vĩnh Hòa tỉnh Quảng Trị")</f>
        <v>UBND Ủy ban nhân dân xã Vĩnh Hòa tỉnh Quảng Trị</v>
      </c>
      <c r="C93" t="str">
        <v>https://vinhhoa.vinhlinh.quangtri.gov.vn/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15093</v>
      </c>
      <c r="B94" t="str">
        <f>HYPERLINK("https://www.facebook.com/groups/hienthanh/?locale=vi_VN", "Công an xã Vĩnh Hiền tỉnh Quảng Trị")</f>
        <v>Công an xã Vĩnh Hiền tỉnh Quảng Trị</v>
      </c>
      <c r="C94" t="str">
        <v>https://www.facebook.com/groups/hienthanh/?locale=vi_VN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15094</v>
      </c>
      <c r="B95" t="str">
        <f>HYPERLINK("https://hienthanh.vinhlinh.quangtri.gov.vn/", "UBND Ủy ban nhân dân xã Vĩnh Hiền tỉnh Quảng Trị")</f>
        <v>UBND Ủy ban nhân dân xã Vĩnh Hiền tỉnh Quảng Trị</v>
      </c>
      <c r="C95" t="str">
        <v>https://hienthanh.vinhlinh.quangtri.gov.vn/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15095</v>
      </c>
      <c r="B96" t="str">
        <v>Công an xã Vĩnh Thủy tỉnh Quảng Trị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15096</v>
      </c>
      <c r="B97" t="str">
        <f>HYPERLINK("https://vinhthuy.vinhlinh.quangtri.gov.vn/", "UBND Ủy ban nhân dân xã Vĩnh Thủy tỉnh Quảng Trị")</f>
        <v>UBND Ủy ban nhân dân xã Vĩnh Thủy tỉnh Quảng Trị</v>
      </c>
      <c r="C97" t="str">
        <v>https://vinhthuy.vinhlinh.quangtri.gov.vn/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15097</v>
      </c>
      <c r="B98" t="str">
        <f>HYPERLINK("https://www.facebook.com/p/C%C3%B4ng-an-xa%CC%83-Vi%CC%83nh-L%C3%A2m-Vi%CC%83nh-Linh-100069211509845/", "Công an xã Vĩnh Lâm tỉnh Quảng Trị")</f>
        <v>Công an xã Vĩnh Lâm tỉnh Quảng Trị</v>
      </c>
      <c r="C98" t="str">
        <v>https://www.facebook.com/p/C%C3%B4ng-an-xa%CC%83-Vi%CC%83nh-L%C3%A2m-Vi%CC%83nh-Linh-100069211509845/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15098</v>
      </c>
      <c r="B99" t="str">
        <f>HYPERLINK("https://vinhlam.vinhlinh.quangtri.gov.vn/", "UBND Ủy ban nhân dân xã Vĩnh Lâm tỉnh Quảng Trị")</f>
        <v>UBND Ủy ban nhân dân xã Vĩnh Lâm tỉnh Quảng Trị</v>
      </c>
      <c r="C99" t="str">
        <v>https://vinhlam.vinhlinh.quangtri.gov.vn/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15099</v>
      </c>
      <c r="B100" t="str">
        <v>Công an xã Vĩnh Thành tỉnh Quảng Trị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15100</v>
      </c>
      <c r="B101" t="str">
        <f>HYPERLINK("https://vinhthanh.binhdinh.gov.vn/", "UBND Ủy ban nhân dân xã Vĩnh Thành tỉnh Quảng Trị")</f>
        <v>UBND Ủy ban nhân dân xã Vĩnh Thành tỉnh Quảng Trị</v>
      </c>
      <c r="C101" t="str">
        <v>https://vinhthanh.binhdinh.gov.vn/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15101</v>
      </c>
      <c r="B102" t="str">
        <v>Công an xã Vĩnh Tân tỉnh Quảng Trị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15102</v>
      </c>
      <c r="B103" t="str">
        <f>HYPERLINK("https://nongthonmoi.quangtri.gov.vn/tag/%C4%91%E1%BB%93ng-ch%C3%AD", "UBND Ủy ban nhân dân xã Vĩnh Tân tỉnh Quảng Trị")</f>
        <v>UBND Ủy ban nhân dân xã Vĩnh Tân tỉnh Quảng Trị</v>
      </c>
      <c r="C103" t="str">
        <v>https://nongthonmoi.quangtri.gov.vn/tag/%C4%91%E1%BB%93ng-ch%C3%AD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15103</v>
      </c>
      <c r="B104" t="str">
        <v>Công an xã Vĩnh Hà tỉnh Quảng Trị</v>
      </c>
      <c r="C104" t="str">
        <v>-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15104</v>
      </c>
      <c r="B105" t="str">
        <f>HYPERLINK("https://vinhha.vinhlinh.quangtri.gov.vn/", "UBND Ủy ban nhân dân xã Vĩnh Hà tỉnh Quảng Trị")</f>
        <v>UBND Ủy ban nhân dân xã Vĩnh Hà tỉnh Quảng Trị</v>
      </c>
      <c r="C105" t="str">
        <v>https://vinhha.vinhlinh.quangtri.gov.vn/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15105</v>
      </c>
      <c r="B106" t="str">
        <f>HYPERLINK("https://www.facebook.com/p/C%C3%B4ng-an-x%C3%A3-V%C4%A9nh-S%C6%A1n-100039604761947/", "Công an xã Vĩnh Sơn tỉnh Quảng Trị")</f>
        <v>Công an xã Vĩnh Sơn tỉnh Quảng Trị</v>
      </c>
      <c r="C106" t="str">
        <v>https://www.facebook.com/p/C%C3%B4ng-an-x%C3%A3-V%C4%A9nh-S%C6%A1n-100039604761947/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15106</v>
      </c>
      <c r="B107" t="str">
        <f>HYPERLINK("https://vinhson.vinhlinh.quangtri.gov.vn/", "UBND Ủy ban nhân dân xã Vĩnh Sơn tỉnh Quảng Trị")</f>
        <v>UBND Ủy ban nhân dân xã Vĩnh Sơn tỉnh Quảng Trị</v>
      </c>
      <c r="C107" t="str">
        <v>https://vinhson.vinhlinh.quangtri.gov.vn/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15107</v>
      </c>
      <c r="B108" t="str">
        <v>Công an xã Vĩnh Giang tỉnh Quảng Trị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15108</v>
      </c>
      <c r="B109" t="str">
        <f>HYPERLINK("https://vinhgiang.vinhlinh.quangtri.gov.vn/", "UBND Ủy ban nhân dân xã Vĩnh Giang tỉnh Quảng Trị")</f>
        <v>UBND Ủy ban nhân dân xã Vĩnh Giang tỉnh Quảng Trị</v>
      </c>
      <c r="C109" t="str">
        <v>https://vinhgiang.vinhlinh.quangtri.gov.vn/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15109</v>
      </c>
      <c r="B110" t="str">
        <v>Công an xã Vĩnh Ô tỉnh Quảng Trị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15110</v>
      </c>
      <c r="B111" t="str">
        <f>HYPERLINK("https://vinho.vinhlinh.quangtri.gov.vn/tin-tuc-su-kien/tin-hoat-dong", "UBND Ủy ban nhân dân xã Vĩnh Ô tỉnh Quảng Trị")</f>
        <v>UBND Ủy ban nhân dân xã Vĩnh Ô tỉnh Quảng Trị</v>
      </c>
      <c r="C111" t="str">
        <v>https://vinho.vinhlinh.quangtri.gov.vn/tin-tuc-su-kien/tin-hoat-dong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15111</v>
      </c>
      <c r="B112" t="str">
        <v>Công an xã Hướng Lập tỉnh Quảng Trị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15112</v>
      </c>
      <c r="B113" t="str">
        <f>HYPERLINK("https://huonghoa.quangtri.gov.vn/c%C3%A1c-x%C3%A3-th%E1%BB%8B-tr%E1%BA%A5n1", "UBND Ủy ban nhân dân xã Hướng Lập tỉnh Quảng Trị")</f>
        <v>UBND Ủy ban nhân dân xã Hướng Lập tỉnh Quảng Trị</v>
      </c>
      <c r="C113" t="str">
        <v>https://huonghoa.quangtri.gov.vn/c%C3%A1c-x%C3%A3-th%E1%BB%8B-tr%E1%BA%A5n1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15113</v>
      </c>
      <c r="B114" t="str">
        <v>Công an xã Hướng Việt tỉnh Quảng Trị</v>
      </c>
      <c r="C114" t="str">
        <v>-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15114</v>
      </c>
      <c r="B115" t="str">
        <f>HYPERLINK("https://huongviet.huonghoa.quangtri.gov.vn/", "UBND Ủy ban nhân dân xã Hướng Việt tỉnh Quảng Trị")</f>
        <v>UBND Ủy ban nhân dân xã Hướng Việt tỉnh Quảng Trị</v>
      </c>
      <c r="C115" t="str">
        <v>https://huongviet.huonghoa.quangtri.gov.vn/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15115</v>
      </c>
      <c r="B116" t="str">
        <f>HYPERLINK("https://www.facebook.com/3369423743141950", "Công an xã Hướng Phùng tỉnh Quảng Trị")</f>
        <v>Công an xã Hướng Phùng tỉnh Quảng Trị</v>
      </c>
      <c r="C116" t="str">
        <v>https://www.facebook.com/3369423743141950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15116</v>
      </c>
      <c r="B117" t="str">
        <f>HYPERLINK("https://huongphung.huonghoa.quangtri.gov.vn/", "UBND Ủy ban nhân dân xã Hướng Phùng tỉnh Quảng Trị")</f>
        <v>UBND Ủy ban nhân dân xã Hướng Phùng tỉnh Quảng Trị</v>
      </c>
      <c r="C117" t="str">
        <v>https://huongphung.huonghoa.quangtri.gov.vn/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15117</v>
      </c>
      <c r="B118" t="str">
        <v>Công an xã Hướng Sơn tỉnh Quảng Trị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15118</v>
      </c>
      <c r="B119" t="str">
        <f>HYPERLINK("https://huongson.huonghoa.quangtri.gov.vn/t%E1%BB%95-ch%E1%BB%A9c-b%E1%BB%99-m%C3%A1y", "UBND Ủy ban nhân dân xã Hướng Sơn tỉnh Quảng Trị")</f>
        <v>UBND Ủy ban nhân dân xã Hướng Sơn tỉnh Quảng Trị</v>
      </c>
      <c r="C119" t="str">
        <v>https://huongson.huonghoa.quangtri.gov.vn/t%E1%BB%95-ch%E1%BB%A9c-b%E1%BB%99-m%C3%A1y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15119</v>
      </c>
      <c r="B120" t="str">
        <v>Công an xã Hướng Linh tỉnh Quảng Trị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15120</v>
      </c>
      <c r="B121" t="str">
        <f>HYPERLINK("https://huonglinh.huonghoa.quangtri.gov.vn/", "UBND Ủy ban nhân dân xã Hướng Linh tỉnh Quảng Trị")</f>
        <v>UBND Ủy ban nhân dân xã Hướng Linh tỉnh Quảng Trị</v>
      </c>
      <c r="C121" t="str">
        <v>https://huonglinh.huonghoa.quangtri.gov.vn/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15121</v>
      </c>
      <c r="B122" t="str">
        <v>Công an xã Tân Hợp tỉnh Quảng Trị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15122</v>
      </c>
      <c r="B123" t="str">
        <f>HYPERLINK("https://tanhop.huonghoa.quangtri.gov.vn/t%E1%BB%95-ch%E1%BB%A9c-b%E1%BB%99-m%C3%A1y", "UBND Ủy ban nhân dân xã Tân Hợp tỉnh Quảng Trị")</f>
        <v>UBND Ủy ban nhân dân xã Tân Hợp tỉnh Quảng Trị</v>
      </c>
      <c r="C123" t="str">
        <v>https://tanhop.huonghoa.quangtri.gov.vn/t%E1%BB%95-ch%E1%BB%A9c-b%E1%BB%99-m%C3%A1y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15123</v>
      </c>
      <c r="B124" t="str">
        <v>Công an xã Hướng Tân tỉnh Quảng Trị</v>
      </c>
      <c r="C124" t="str">
        <v>-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15124</v>
      </c>
      <c r="B125" t="str">
        <f>HYPERLINK("https://huongtan.huonghoa.quangtri.gov.vn/t%E1%BB%95-ch%E1%BB%A9c-b%E1%BB%99-m%C3%A1y", "UBND Ủy ban nhân dân xã Hướng Tân tỉnh Quảng Trị")</f>
        <v>UBND Ủy ban nhân dân xã Hướng Tân tỉnh Quảng Trị</v>
      </c>
      <c r="C125" t="str">
        <v>https://huongtan.huonghoa.quangtri.gov.vn/t%E1%BB%95-ch%E1%BB%A9c-b%E1%BB%99-m%C3%A1y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15125</v>
      </c>
      <c r="B126" t="str">
        <v>Công an xã Tân Thành tỉnh Quảng Trị</v>
      </c>
      <c r="C126" t="str">
        <v>-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15126</v>
      </c>
      <c r="B127" t="str">
        <f>HYPERLINK("https://tanthanh.huonghoa.quangtri.gov.vn/t%E1%BB%95-ch%E1%BB%A9c-b%E1%BB%99-m%C3%A1y", "UBND Ủy ban nhân dân xã Tân Thành tỉnh Quảng Trị")</f>
        <v>UBND Ủy ban nhân dân xã Tân Thành tỉnh Quảng Trị</v>
      </c>
      <c r="C127" t="str">
        <v>https://tanthanh.huonghoa.quangtri.gov.vn/t%E1%BB%95-ch%E1%BB%A9c-b%E1%BB%99-m%C3%A1y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15127</v>
      </c>
      <c r="B128" t="str">
        <v>Công an xã Tân Long tỉnh Quảng Trị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15128</v>
      </c>
      <c r="B129" t="str">
        <f>HYPERLINK("https://tanlong.huonghoa.quangtri.gov.vn/", "UBND Ủy ban nhân dân xã Tân Long tỉnh Quảng Trị")</f>
        <v>UBND Ủy ban nhân dân xã Tân Long tỉnh Quảng Trị</v>
      </c>
      <c r="C129" t="str">
        <v>https://tanlong.huonghoa.quangtri.gov.vn/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15129</v>
      </c>
      <c r="B130" t="str">
        <v>Công an xã Tân Lập tỉnh Quảng Trị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15130</v>
      </c>
      <c r="B131" t="str">
        <f>HYPERLINK("https://tanlap.huonghoa.quangtri.gov.vn/t%E1%BB%95-ch%E1%BB%A9c-b%E1%BB%99-m%C3%A1y", "UBND Ủy ban nhân dân xã Tân Lập tỉnh Quảng Trị")</f>
        <v>UBND Ủy ban nhân dân xã Tân Lập tỉnh Quảng Trị</v>
      </c>
      <c r="C131" t="str">
        <v>https://tanlap.huonghoa.quangtri.gov.vn/t%E1%BB%95-ch%E1%BB%A9c-b%E1%BB%99-m%C3%A1y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15131</v>
      </c>
      <c r="B132" t="str">
        <f>HYPERLINK("https://www.facebook.com/conganBaTri/", "Công an xã Tân Liên tỉnh Quảng Trị")</f>
        <v>Công an xã Tân Liên tỉnh Quảng Trị</v>
      </c>
      <c r="C132" t="str">
        <v>https://www.facebook.com/conganBaTri/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15132</v>
      </c>
      <c r="B133" t="str">
        <f>HYPERLINK("https://tanlien.huonghoa.quangtri.gov.vn/", "UBND Ủy ban nhân dân xã Tân Liên tỉnh Quảng Trị")</f>
        <v>UBND Ủy ban nhân dân xã Tân Liên tỉnh Quảng Trị</v>
      </c>
      <c r="C133" t="str">
        <v>https://tanlien.huonghoa.quangtri.gov.vn/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15133</v>
      </c>
      <c r="B134" t="str">
        <v>Công an xã Húc tỉnh Quảng Trị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15134</v>
      </c>
      <c r="B135" t="str">
        <f>HYPERLINK("https://huonghoa.quangtri.gov.vn/c%C3%A1c-x%C3%A3-th%E1%BB%8B-tr%E1%BA%A5n1", "UBND Ủy ban nhân dân xã Húc tỉnh Quảng Trị")</f>
        <v>UBND Ủy ban nhân dân xã Húc tỉnh Quảng Trị</v>
      </c>
      <c r="C135" t="str">
        <v>https://huonghoa.quangtri.gov.vn/c%C3%A1c-x%C3%A3-th%E1%BB%8B-tr%E1%BA%A5n1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15135</v>
      </c>
      <c r="B136" t="str">
        <f>HYPERLINK("https://www.facebook.com/conganBaTri/", "Công an xã Thuận tỉnh Quảng Trị")</f>
        <v>Công an xã Thuận tỉnh Quảng Trị</v>
      </c>
      <c r="C136" t="str">
        <v>https://www.facebook.com/conganBaTri/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15136</v>
      </c>
      <c r="B137" t="str">
        <f>HYPERLINK("https://thuan.huonghoa.quangtri.gov.vn/", "UBND Ủy ban nhân dân xã Thuận tỉnh Quảng Trị")</f>
        <v>UBND Ủy ban nhân dân xã Thuận tỉnh Quảng Trị</v>
      </c>
      <c r="C137" t="str">
        <v>https://thuan.huonghoa.quangtri.gov.vn/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15137</v>
      </c>
      <c r="B138" t="str">
        <f>HYPERLINK("https://www.facebook.com/media/set/?set=a.320710718116080&amp;type=3", "Công an xã Hướng Lộc tỉnh Quảng Trị")</f>
        <v>Công an xã Hướng Lộc tỉnh Quảng Trị</v>
      </c>
      <c r="C138" t="str">
        <v>https://www.facebook.com/media/set/?set=a.320710718116080&amp;type=3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15138</v>
      </c>
      <c r="B139" t="str">
        <f>HYPERLINK("https://huonghoa.quangtri.gov.vn/c%C3%A1c-x%C3%A3-th%E1%BB%8B-tr%E1%BA%A5n1", "UBND Ủy ban nhân dân xã Hướng Lộc tỉnh Quảng Trị")</f>
        <v>UBND Ủy ban nhân dân xã Hướng Lộc tỉnh Quảng Trị</v>
      </c>
      <c r="C139" t="str">
        <v>https://huonghoa.quangtri.gov.vn/c%C3%A1c-x%C3%A3-th%E1%BB%8B-tr%E1%BA%A5n1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15139</v>
      </c>
      <c r="B140" t="str">
        <v>Công an xã Ba Tầng tỉnh Quảng Trị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15140</v>
      </c>
      <c r="B141" t="str">
        <f>HYPERLINK("https://batang.huonghoa.quangtri.gov.vn/gi%E1%BB%9Ai-thi%E1%BB%86u-v%E1%BB%80-x%C3%83-ba-t%E1%BA%A6ng", "UBND Ủy ban nhân dân xã Ba Tầng tỉnh Quảng Trị")</f>
        <v>UBND Ủy ban nhân dân xã Ba Tầng tỉnh Quảng Trị</v>
      </c>
      <c r="C141" t="str">
        <v>https://batang.huonghoa.quangtri.gov.vn/gi%E1%BB%9Ai-thi%E1%BB%86u-v%E1%BB%80-x%C3%83-ba-t%E1%BA%A6ng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15141</v>
      </c>
      <c r="B142" t="str">
        <f>HYPERLINK("https://www.facebook.com/p/C%C3%B4ng-an-x%C3%A3-Thanh-An-100045274099754/", "Công an xã Thanh tỉnh Quảng Trị")</f>
        <v>Công an xã Thanh tỉnh Quảng Trị</v>
      </c>
      <c r="C142" t="str">
        <v>https://www.facebook.com/p/C%C3%B4ng-an-x%C3%A3-Thanh-An-100045274099754/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15142</v>
      </c>
      <c r="B143" t="str">
        <f>HYPERLINK("https://thanhan.camlo.quangtri.gov.vn/", "UBND Ủy ban nhân dân xã Thanh tỉnh Quảng Trị")</f>
        <v>UBND Ủy ban nhân dân xã Thanh tỉnh Quảng Trị</v>
      </c>
      <c r="C143" t="str">
        <v>https://thanhan.camlo.quangtri.gov.vn/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15143</v>
      </c>
      <c r="B144" t="str">
        <f>HYPERLINK("https://www.facebook.com/conganBaTri/", "Công an xã A Dơi tỉnh Quảng Trị")</f>
        <v>Công an xã A Dơi tỉnh Quảng Trị</v>
      </c>
      <c r="C144" t="str">
        <v>https://www.facebook.com/conganBaTri/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15144</v>
      </c>
      <c r="B145" t="str">
        <f>HYPERLINK("https://adoi.huonghoa.quangtri.gov.vn/t%E1%BB%95-ch%E1%BB%A9c-b%E1%BB%99-m%C3%A1y", "UBND Ủy ban nhân dân xã A Dơi tỉnh Quảng Trị")</f>
        <v>UBND Ủy ban nhân dân xã A Dơi tỉnh Quảng Trị</v>
      </c>
      <c r="C145" t="str">
        <v>https://adoi.huonghoa.quangtri.gov.vn/t%E1%BB%95-ch%E1%BB%A9c-b%E1%BB%99-m%C3%A1y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15145</v>
      </c>
      <c r="B146" t="str">
        <f>HYPERLINK("https://www.facebook.com/587881275432823", "Công an xã A Xing tỉnh Quảng Trị")</f>
        <v>Công an xã A Xing tỉnh Quảng Trị</v>
      </c>
      <c r="C146" t="str">
        <v>https://www.facebook.com/587881275432823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15146</v>
      </c>
      <c r="B147" t="str">
        <f>HYPERLINK("https://quangtri.gdt.gov.vn/wps/portal?1dmy&amp;page=Z6_049IL8VSOJDB70IERMA7G920M6&amp;urile=wcm%3Apath%3A%2Fquangtri%2Fsite%2Fnews%2Fcucthue%2F6fc16489-f169-4532-a1aa-78ec55c84c48", "UBND Ủy ban nhân dân xã A Xing tỉnh Quảng Trị")</f>
        <v>UBND Ủy ban nhân dân xã A Xing tỉnh Quảng Trị</v>
      </c>
      <c r="C147" t="str">
        <v>https://quangtri.gdt.gov.vn/wps/portal?1dmy&amp;page=Z6_049IL8VSOJDB70IERMA7G920M6&amp;urile=wcm%3Apath%3A%2Fquangtri%2Fsite%2Fnews%2Fcucthue%2F6fc16489-f169-4532-a1aa-78ec55c84c48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15147</v>
      </c>
      <c r="B148" t="str">
        <v>Công an xã A Túc tỉnh Quảng Trị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15148</v>
      </c>
      <c r="B149" t="str">
        <f>HYPERLINK("https://huonghoa.quangtri.gov.vn/", "UBND Ủy ban nhân dân xã A Túc tỉnh Quảng Trị")</f>
        <v>UBND Ủy ban nhân dân xã A Túc tỉnh Quảng Trị</v>
      </c>
      <c r="C149" t="str">
        <v>https://huonghoa.quangtri.gov.vn/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15149</v>
      </c>
      <c r="B150" t="str">
        <v>Công an xã Xy tỉnh Quảng Trị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15150</v>
      </c>
      <c r="B151" t="str">
        <f>HYPERLINK("https://thixaquangtri.quangtri.gov.vn/ubnd-th%E1%BB%8A-x%C3%83", "UBND Ủy ban nhân dân xã Xy tỉnh Quảng Trị")</f>
        <v>UBND Ủy ban nhân dân xã Xy tỉnh Quảng Trị</v>
      </c>
      <c r="C151" t="str">
        <v>https://thixaquangtri.quangtri.gov.vn/ubnd-th%E1%BB%8A-x%C3%83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15151</v>
      </c>
      <c r="B152" t="str">
        <v>Công an xã Trung Giang tỉnh Quảng Trị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15152</v>
      </c>
      <c r="B153" t="str">
        <f>HYPERLINK("https://trunggiang.giolinh.quangtri.gov.vn/", "UBND Ủy ban nhân dân xã Trung Giang tỉnh Quảng Trị")</f>
        <v>UBND Ủy ban nhân dân xã Trung Giang tỉnh Quảng Trị</v>
      </c>
      <c r="C153" t="str">
        <v>https://trunggiang.giolinh.quangtri.gov.vn/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15153</v>
      </c>
      <c r="B154" t="str">
        <v>Công an xã Trung Hải tỉnh Quảng Trị</v>
      </c>
      <c r="C154" t="str">
        <v>-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15154</v>
      </c>
      <c r="B155" t="str">
        <f>HYPERLINK("https://giolinh.quangtri.gov.vn/c%C3%A1c-x%C3%A3-th%E1%BB%8B-tr%E1%BA%A5n", "UBND Ủy ban nhân dân xã Trung Hải tỉnh Quảng Trị")</f>
        <v>UBND Ủy ban nhân dân xã Trung Hải tỉnh Quảng Trị</v>
      </c>
      <c r="C155" t="str">
        <v>https://giolinh.quangtri.gov.vn/c%C3%A1c-x%C3%A3-th%E1%BB%8B-tr%E1%BA%A5n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15155</v>
      </c>
      <c r="B156" t="str">
        <v>Công an xã Trung Sơn tỉnh Quảng Trị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15156</v>
      </c>
      <c r="B157" t="str">
        <f>HYPERLINK("https://trungson.giolinh.quangtri.gov.vn/", "UBND Ủy ban nhân dân xã Trung Sơn tỉnh Quảng Trị")</f>
        <v>UBND Ủy ban nhân dân xã Trung Sơn tỉnh Quảng Trị</v>
      </c>
      <c r="C157" t="str">
        <v>https://trungson.giolinh.quangtri.gov.vn/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15157</v>
      </c>
      <c r="B158" t="str">
        <v>Công an xã Gio Phong tỉnh Quảng Trị</v>
      </c>
      <c r="C158" t="str">
        <v>-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15158</v>
      </c>
      <c r="B159" t="str">
        <f>HYPERLINK("https://giolinh.quangtri.gov.vn/c%C3%A1c-x%C3%A3-th%E1%BB%8B-tr%E1%BA%A5n", "UBND Ủy ban nhân dân xã Gio Phong tỉnh Quảng Trị")</f>
        <v>UBND Ủy ban nhân dân xã Gio Phong tỉnh Quảng Trị</v>
      </c>
      <c r="C159" t="str">
        <v>https://giolinh.quangtri.gov.vn/c%C3%A1c-x%C3%A3-th%E1%BB%8B-tr%E1%BA%A5n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15159</v>
      </c>
      <c r="B160" t="str">
        <v>Công an xã Gio Mỹ tỉnh Quảng Trị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15160</v>
      </c>
      <c r="B161" t="str">
        <f>HYPERLINK("https://giomy.giolinh.quangtri.gov.vn/", "UBND Ủy ban nhân dân xã Gio Mỹ tỉnh Quảng Trị")</f>
        <v>UBND Ủy ban nhân dân xã Gio Mỹ tỉnh Quảng Trị</v>
      </c>
      <c r="C161" t="str">
        <v>https://giomy.giolinh.quangtri.gov.vn/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15161</v>
      </c>
      <c r="B162" t="str">
        <v>Công an xã Vĩnh Trường tỉnh Quảng Trị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15162</v>
      </c>
      <c r="B163" t="str">
        <f>HYPERLINK("https://vinhtruong.anphu.angiang.gov.vn/", "UBND Ủy ban nhân dân xã Vĩnh Trường tỉnh Quảng Trị")</f>
        <v>UBND Ủy ban nhân dân xã Vĩnh Trường tỉnh Quảng Trị</v>
      </c>
      <c r="C163" t="str">
        <v>https://vinhtruong.anphu.angiang.gov.vn/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15163</v>
      </c>
      <c r="B164" t="str">
        <v>Công an xã Gio Bình tỉnh Quảng Trị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15164</v>
      </c>
      <c r="B165" t="str">
        <f>HYPERLINK("https://giolinh.quangtri.gov.vn/c%C3%A1c-x%C3%A3-th%E1%BB%8B-tr%E1%BA%A5n", "UBND Ủy ban nhân dân xã Gio Bình tỉnh Quảng Trị")</f>
        <v>UBND Ủy ban nhân dân xã Gio Bình tỉnh Quảng Trị</v>
      </c>
      <c r="C165" t="str">
        <v>https://giolinh.quangtri.gov.vn/c%C3%A1c-x%C3%A3-th%E1%BB%8B-tr%E1%BA%A5n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15165</v>
      </c>
      <c r="B166" t="str">
        <v>Công an xã Gio Hải tỉnh Quảng Trị</v>
      </c>
      <c r="C166" t="str">
        <v>-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15166</v>
      </c>
      <c r="B167" t="str">
        <f>HYPERLINK("https://giolinh.quangtri.gov.vn/c%C3%A1c-x%C3%A3-th%E1%BB%8B-tr%E1%BA%A5n", "UBND Ủy ban nhân dân xã Gio Hải tỉnh Quảng Trị")</f>
        <v>UBND Ủy ban nhân dân xã Gio Hải tỉnh Quảng Trị</v>
      </c>
      <c r="C167" t="str">
        <v>https://giolinh.quangtri.gov.vn/c%C3%A1c-x%C3%A3-th%E1%BB%8B-tr%E1%BA%A5n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15167</v>
      </c>
      <c r="B168" t="str">
        <v>Công an xã Gio An tỉnh Quảng Trị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15168</v>
      </c>
      <c r="B169" t="str">
        <f>HYPERLINK("https://giolinh.quangtri.gov.vn/c%C3%A1c-x%C3%A3-th%E1%BB%8B-tr%E1%BA%A5n", "UBND Ủy ban nhân dân xã Gio An tỉnh Quảng Trị")</f>
        <v>UBND Ủy ban nhân dân xã Gio An tỉnh Quảng Trị</v>
      </c>
      <c r="C169" t="str">
        <v>https://giolinh.quangtri.gov.vn/c%C3%A1c-x%C3%A3-th%E1%BB%8B-tr%E1%BA%A5n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15169</v>
      </c>
      <c r="B170" t="str">
        <v>Công an xã Gio Châu tỉnh Quảng Trị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15170</v>
      </c>
      <c r="B171" t="str">
        <f>HYPERLINK("https://giochau.giolinh.quangtri.gov.vn/", "UBND Ủy ban nhân dân xã Gio Châu tỉnh Quảng Trị")</f>
        <v>UBND Ủy ban nhân dân xã Gio Châu tỉnh Quảng Trị</v>
      </c>
      <c r="C171" t="str">
        <v>https://giochau.giolinh.quangtri.gov.vn/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15171</v>
      </c>
      <c r="B172" t="str">
        <v>Công an xã Gio Thành tỉnh Quảng Trị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15172</v>
      </c>
      <c r="B173" t="str">
        <f>HYPERLINK("https://giolinh.quangtri.gov.vn/c%C3%A1c-x%C3%A3-th%E1%BB%8B-tr%E1%BA%A5n", "UBND Ủy ban nhân dân xã Gio Thành tỉnh Quảng Trị")</f>
        <v>UBND Ủy ban nhân dân xã Gio Thành tỉnh Quảng Trị</v>
      </c>
      <c r="C173" t="str">
        <v>https://giolinh.quangtri.gov.vn/c%C3%A1c-x%C3%A3-th%E1%BB%8B-tr%E1%BA%A5n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15173</v>
      </c>
      <c r="B174" t="str">
        <v>Công an xã Gio Việt tỉnh Quảng Trị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15174</v>
      </c>
      <c r="B175" t="str">
        <f>HYPERLINK("https://giolinh.quangtri.gov.vn/c%C3%A1c-x%C3%A3-th%E1%BB%8B-tr%E1%BA%A5n", "UBND Ủy ban nhân dân xã Gio Việt tỉnh Quảng Trị")</f>
        <v>UBND Ủy ban nhân dân xã Gio Việt tỉnh Quảng Trị</v>
      </c>
      <c r="C175" t="str">
        <v>https://giolinh.quangtri.gov.vn/c%C3%A1c-x%C3%A3-th%E1%BB%8B-tr%E1%BA%A5n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15175</v>
      </c>
      <c r="B176" t="str">
        <v>Công an xã Linh Thượng tỉnh Quảng Trị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15176</v>
      </c>
      <c r="B177" t="str">
        <f>HYPERLINK("https://giolinh.quangtri.gov.vn/", "UBND Ủy ban nhân dân xã Linh Thượng tỉnh Quảng Trị")</f>
        <v>UBND Ủy ban nhân dân xã Linh Thượng tỉnh Quảng Trị</v>
      </c>
      <c r="C177" t="str">
        <v>https://giolinh.quangtri.gov.vn/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15177</v>
      </c>
      <c r="B178" t="str">
        <f>HYPERLINK("https://www.facebook.com/ConganxaGioSon/", "Công an xã Gio Sơn tỉnh Quảng Trị")</f>
        <v>Công an xã Gio Sơn tỉnh Quảng Trị</v>
      </c>
      <c r="C178" t="str">
        <v>https://www.facebook.com/ConganxaGioSon/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15178</v>
      </c>
      <c r="B179" t="str">
        <f>HYPERLINK("https://giolinh.quangtri.gov.vn/c%C3%A1c-x%C3%A3-th%E1%BB%8B-tr%E1%BA%A5n", "UBND Ủy ban nhân dân xã Gio Sơn tỉnh Quảng Trị")</f>
        <v>UBND Ủy ban nhân dân xã Gio Sơn tỉnh Quảng Trị</v>
      </c>
      <c r="C179" t="str">
        <v>https://giolinh.quangtri.gov.vn/c%C3%A1c-x%C3%A3-th%E1%BB%8B-tr%E1%BA%A5n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15179</v>
      </c>
      <c r="B180" t="str">
        <f>HYPERLINK("https://www.facebook.com/546920079480480", "Công an xã Gio Hòa tỉnh Quảng Trị")</f>
        <v>Công an xã Gio Hòa tỉnh Quảng Trị</v>
      </c>
      <c r="C180" t="str">
        <v>https://www.facebook.com/546920079480480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15180</v>
      </c>
      <c r="B181" t="str">
        <f>HYPERLINK("https://giolinh.quangtri.gov.vn/c%C3%A1c-x%C3%A3-th%E1%BB%8B-tr%E1%BA%A5n", "UBND Ủy ban nhân dân xã Gio Hòa tỉnh Quảng Trị")</f>
        <v>UBND Ủy ban nhân dân xã Gio Hòa tỉnh Quảng Trị</v>
      </c>
      <c r="C181" t="str">
        <v>https://giolinh.quangtri.gov.vn/c%C3%A1c-x%C3%A3-th%E1%BB%8B-tr%E1%BA%A5n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15181</v>
      </c>
      <c r="B182" t="str">
        <f>HYPERLINK("https://www.facebook.com/p/ANTT-x%C3%A3-Gio-Mai-100048384679171/", "Công an xã Gio Mai tỉnh Quảng Trị")</f>
        <v>Công an xã Gio Mai tỉnh Quảng Trị</v>
      </c>
      <c r="C182" t="str">
        <v>https://www.facebook.com/p/ANTT-x%C3%A3-Gio-Mai-100048384679171/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15182</v>
      </c>
      <c r="B183" t="str">
        <f>HYPERLINK("https://giolinh.quangtri.gov.vn/c%C3%A1c-x%C3%A3-th%E1%BB%8B-tr%E1%BA%A5n", "UBND Ủy ban nhân dân xã Gio Mai tỉnh Quảng Trị")</f>
        <v>UBND Ủy ban nhân dân xã Gio Mai tỉnh Quảng Trị</v>
      </c>
      <c r="C183" t="str">
        <v>https://giolinh.quangtri.gov.vn/c%C3%A1c-x%C3%A3-th%E1%BB%8B-tr%E1%BA%A5n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15183</v>
      </c>
      <c r="B184" t="str">
        <f>HYPERLINK("https://www.facebook.com/587881275432823", "Công an xã Hải Thái tỉnh Quảng Trị")</f>
        <v>Công an xã Hải Thái tỉnh Quảng Trị</v>
      </c>
      <c r="C184" t="str">
        <v>https://www.facebook.com/587881275432823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15184</v>
      </c>
      <c r="B185" t="str">
        <f>HYPERLINK("https://haithai.giolinh.quangtri.gov.vn/", "UBND Ủy ban nhân dân xã Hải Thái tỉnh Quảng Trị")</f>
        <v>UBND Ủy ban nhân dân xã Hải Thái tỉnh Quảng Trị</v>
      </c>
      <c r="C185" t="str">
        <v>https://haithai.giolinh.quangtri.gov.vn/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15185</v>
      </c>
      <c r="B186" t="str">
        <v>Công an xã Linh Hải tỉnh Quảng Trị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15186</v>
      </c>
      <c r="B187" t="str">
        <f>HYPERLINK("https://linhhai.giolinh.quangtri.gov.vn/", "UBND Ủy ban nhân dân xã Linh Hải tỉnh Quảng Trị")</f>
        <v>UBND Ủy ban nhân dân xã Linh Hải tỉnh Quảng Trị</v>
      </c>
      <c r="C187" t="str">
        <v>https://linhhai.giolinh.quangtri.gov.vn/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15187</v>
      </c>
      <c r="B188" t="str">
        <v>Công an xã Gio Quang tỉnh Quảng Trị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15188</v>
      </c>
      <c r="B189" t="str">
        <f>HYPERLINK("https://giolinh.quangtri.gov.vn/c%C3%A1c-x%C3%A3-th%E1%BB%8B-tr%E1%BA%A5n", "UBND Ủy ban nhân dân xã Gio Quang tỉnh Quảng Trị")</f>
        <v>UBND Ủy ban nhân dân xã Gio Quang tỉnh Quảng Trị</v>
      </c>
      <c r="C189" t="str">
        <v>https://giolinh.quangtri.gov.vn/c%C3%A1c-x%C3%A3-th%E1%BB%8B-tr%E1%BA%A5n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15189</v>
      </c>
      <c r="B190" t="str">
        <v>Công an xã Mò Ó tỉnh Quảng Trị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15190</v>
      </c>
      <c r="B191" t="str">
        <f>HYPERLINK("https://nongthonmoi.quangtri.gov.vn/", "UBND Ủy ban nhân dân xã Mò Ó tỉnh Quảng Trị")</f>
        <v>UBND Ủy ban nhân dân xã Mò Ó tỉnh Quảng Trị</v>
      </c>
      <c r="C191" t="str">
        <v>https://nongthonmoi.quangtri.gov.vn/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15191</v>
      </c>
      <c r="B192" t="str">
        <f>HYPERLINK("https://www.facebook.com/100064021024324/videos/%C4%91%E1%BA%A3ng-b%E1%BB%99-x%C3%A3-h%C6%B0%E1%BB%9Bng-hi%E1%BB%87p-t%E1%BB%95-ch%E1%BB%A9c-l%E1%BB%85-trao-t%E1%BA%B7ng-huy-hi%E1%BB%87u-55-n%C4%83m-tu%E1%BB%95i-%C4%91%E1%BA%A3ngs%C3%A1ng-nay-%C4%91%E1%BA%A3n/483605674708323/", "Công an xã Hướng Hiệp tỉnh Quảng Trị")</f>
        <v>Công an xã Hướng Hiệp tỉnh Quảng Trị</v>
      </c>
      <c r="C192" t="str">
        <v>https://www.facebook.com/100064021024324/videos/%C4%91%E1%BA%A3ng-b%E1%BB%99-x%C3%A3-h%C6%B0%E1%BB%9Bng-hi%E1%BB%87p-t%E1%BB%95-ch%E1%BB%A9c-l%E1%BB%85-trao-t%E1%BA%B7ng-huy-hi%E1%BB%87u-55-n%C4%83m-tu%E1%BB%95i-%C4%91%E1%BA%A3ngs%C3%A1ng-nay-%C4%91%E1%BA%A3n/483605674708323/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15192</v>
      </c>
      <c r="B193" t="str">
        <f>HYPERLINK("https://dakrong.quangtri.gov.vn/", "UBND Ủy ban nhân dân xã Hướng Hiệp tỉnh Quảng Trị")</f>
        <v>UBND Ủy ban nhân dân xã Hướng Hiệp tỉnh Quảng Trị</v>
      </c>
      <c r="C193" t="str">
        <v>https://dakrong.quangtri.gov.vn/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15193</v>
      </c>
      <c r="B194" t="str">
        <f>HYPERLINK("https://www.facebook.com/p/C%C3%B4ng-an-huy%E1%BB%87n-%C4%90akr%C3%B4ng-100086907874637/", "Công an xã Đa Krông tỉnh Quảng Trị")</f>
        <v>Công an xã Đa Krông tỉnh Quảng Trị</v>
      </c>
      <c r="C194" t="str">
        <v>https://www.facebook.com/p/C%C3%B4ng-an-huy%E1%BB%87n-%C4%90akr%C3%B4ng-100086907874637/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15194</v>
      </c>
      <c r="B195" t="str">
        <f>HYPERLINK("https://dakrong.quangtri.gov.vn/", "UBND Ủy ban nhân dân xã Đa Krông tỉnh Quảng Trị")</f>
        <v>UBND Ủy ban nhân dân xã Đa Krông tỉnh Quảng Trị</v>
      </c>
      <c r="C195" t="str">
        <v>https://dakrong.quangtri.gov.vn/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15195</v>
      </c>
      <c r="B196" t="str">
        <v>Công an xã Triệu Nguyên tỉnh Quảng Trị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15196</v>
      </c>
      <c r="B197" t="str">
        <f>HYPERLINK("https://nguyenbinh.caobang.gov.vn/xa-trieu-nguyen", "UBND Ủy ban nhân dân xã Triệu Nguyên tỉnh Quảng Trị")</f>
        <v>UBND Ủy ban nhân dân xã Triệu Nguyên tỉnh Quảng Trị</v>
      </c>
      <c r="C197" t="str">
        <v>https://nguyenbinh.caobang.gov.vn/xa-trieu-nguyen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15197</v>
      </c>
      <c r="B198" t="str">
        <v>Công an xã Ba Lòng tỉnh Quảng Trị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15198</v>
      </c>
      <c r="B199" t="str">
        <f>HYPERLINK("http://www.hdndquangtri.gov.vn/hoat-dong-ban-phap-che/ban-phap-che-hoi-dong-nhan-dan-tinh-lam-viec-voi-uy-ban-nhan-dan-xa-ba-long-huyen-dakrong-727.html", "UBND Ủy ban nhân dân xã Ba Lòng tỉnh Quảng Trị")</f>
        <v>UBND Ủy ban nhân dân xã Ba Lòng tỉnh Quảng Trị</v>
      </c>
      <c r="C199" t="str">
        <v>http://www.hdndquangtri.gov.vn/hoat-dong-ban-phap-che/ban-phap-che-hoi-dong-nhan-dan-tinh-lam-viec-voi-uy-ban-nhan-dan-xa-ba-long-huyen-dakrong-727.html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15199</v>
      </c>
      <c r="B200" t="str">
        <f>HYPERLINK("https://www.facebook.com/587881275432823", "Công an xã Hải Phúc tỉnh Quảng Trị")</f>
        <v>Công an xã Hải Phúc tỉnh Quảng Trị</v>
      </c>
      <c r="C200" t="str">
        <v>https://www.facebook.com/587881275432823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15200</v>
      </c>
      <c r="B201" t="str">
        <f>HYPERLINK("https://quangtri.toaan.gov.vn/webcenter/portal/quangtri/chitiettin?dDocName=TAND277183", "UBND Ủy ban nhân dân xã Hải Phúc tỉnh Quảng Trị")</f>
        <v>UBND Ủy ban nhân dân xã Hải Phúc tỉnh Quảng Trị</v>
      </c>
      <c r="C201" t="str">
        <v>https://quangtri.toaan.gov.vn/webcenter/portal/quangtri/chitiettin?dDocName=TAND277183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15201</v>
      </c>
      <c r="B202" t="str">
        <f>HYPERLINK("https://www.facebook.com/conganBaTri/", "Công an xã Ba Nang tỉnh Quảng Trị")</f>
        <v>Công an xã Ba Nang tỉnh Quảng Trị</v>
      </c>
      <c r="C202" t="str">
        <v>https://www.facebook.com/conganBaTri/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15202</v>
      </c>
      <c r="B203" t="str">
        <f>HYPERLINK("https://batang.huonghoa.quangtri.gov.vn/gi%E1%BB%9Ai-thi%E1%BB%86u-v%E1%BB%80-x%C3%83-ba-t%E1%BA%A6ng", "UBND Ủy ban nhân dân xã Ba Nang tỉnh Quảng Trị")</f>
        <v>UBND Ủy ban nhân dân xã Ba Nang tỉnh Quảng Trị</v>
      </c>
      <c r="C203" t="str">
        <v>https://batang.huonghoa.quangtri.gov.vn/gi%E1%BB%9Ai-thi%E1%BB%86u-v%E1%BB%80-x%C3%83-ba-t%E1%BA%A6ng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15203</v>
      </c>
      <c r="B204" t="str">
        <v>Công an xã Tà Long tỉnh Quảng Trị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15204</v>
      </c>
      <c r="B205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tỉnh Quảng Trị")</f>
        <v>UBND Ủy ban nhân dân xã Tà Long tỉnh Quảng Trị</v>
      </c>
      <c r="C205" t="str">
        <v>http://www.hdndquangtri.gov.vn/laws/detail/Nghi-quyet-Ve-viec-giai-the-thon-Nguoc-thuoc-xa-Ba-Nang-de-chuyen-giao-ve-xa-Ta-Long-quan-ly-va-thanh-lap-thon-moi-voi-ten-goi-thon-Nguoc-thuoc-xa-ta-Long-huyen-Dakrong-tinh-Quang-Tri-71/?download=1&amp;id=0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15205</v>
      </c>
      <c r="B206" t="str">
        <v>Công an xã Húc Nghì tỉnh Quảng Trị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15206</v>
      </c>
      <c r="B207" t="str">
        <f>HYPERLINK("https://congan.quangtri.gov.vn/vi/news/Phong-trao/diem-sang-trong-phong-trao-toan-dan-bao-ve-an-ninh-to-quoc-2968.html", "UBND Ủy ban nhân dân xã Húc Nghì tỉnh Quảng Trị")</f>
        <v>UBND Ủy ban nhân dân xã Húc Nghì tỉnh Quảng Trị</v>
      </c>
      <c r="C207" t="str">
        <v>https://congan.quangtri.gov.vn/vi/news/Phong-trao/diem-sang-trong-phong-trao-toan-dan-bao-ve-an-ninh-to-quoc-2968.html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15207</v>
      </c>
      <c r="B208" t="str">
        <v>Công an xã A Vao tỉnh Quảng Trị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15208</v>
      </c>
      <c r="B209" t="str">
        <f>HYPERLINK("https://quangngai.gov.vn/", "UBND Ủy ban nhân dân xã A Vao tỉnh Quảng Trị")</f>
        <v>UBND Ủy ban nhân dân xã A Vao tỉnh Quảng Trị</v>
      </c>
      <c r="C209" t="str">
        <v>https://quangngai.gov.vn/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15209</v>
      </c>
      <c r="B210" t="str">
        <v>Công an xã Tà Rụt tỉnh Quảng Trị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15210</v>
      </c>
      <c r="B211" t="str">
        <f>HYPERLINK("https://dakrong.quangtri.gov.vn/chi-tiet-tin/-/view-article/1/1653268762191/1696650825243", "UBND Ủy ban nhân dân xã Tà Rụt tỉnh Quảng Trị")</f>
        <v>UBND Ủy ban nhân dân xã Tà Rụt tỉnh Quảng Trị</v>
      </c>
      <c r="C211" t="str">
        <v>https://dakrong.quangtri.gov.vn/chi-tiet-tin/-/view-article/1/1653268762191/1696650825243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15211</v>
      </c>
      <c r="B212" t="str">
        <v>Công an xã A Bung tỉnh Quảng Trị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15212</v>
      </c>
      <c r="B213" t="str">
        <f>HYPERLINK("https://dakrong.quangtri.gov.vn/", "UBND Ủy ban nhân dân xã A Bung tỉnh Quảng Trị")</f>
        <v>UBND Ủy ban nhân dân xã A Bung tỉnh Quảng Trị</v>
      </c>
      <c r="C213" t="str">
        <v>https://dakrong.quangtri.gov.vn/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15213</v>
      </c>
      <c r="B214" t="str">
        <v>Công an xã A Ngo tỉnh Quảng Trị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15214</v>
      </c>
      <c r="B215" t="str">
        <f>HYPERLINK("https://quangngai.gov.vn/", "UBND Ủy ban nhân dân xã A Ngo tỉnh Quảng Trị")</f>
        <v>UBND Ủy ban nhân dân xã A Ngo tỉnh Quảng Trị</v>
      </c>
      <c r="C215" t="str">
        <v>https://quangngai.gov.vn/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15215</v>
      </c>
      <c r="B216" t="str">
        <v>Công an xã Cam Tuyền tỉnh Quảng Trị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15216</v>
      </c>
      <c r="B217" t="str">
        <f>HYPERLINK("https://camtuyen.camlo.quangtri.gov.vn/%E1%BB%A6y-ban-nh%C3%A2n-d%C3%A2n", "UBND Ủy ban nhân dân xã Cam Tuyền tỉnh Quảng Trị")</f>
        <v>UBND Ủy ban nhân dân xã Cam Tuyền tỉnh Quảng Trị</v>
      </c>
      <c r="C217" t="str">
        <v>https://camtuyen.camlo.quangtri.gov.vn/%E1%BB%A6y-ban-nh%C3%A2n-d%C3%A2n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15217</v>
      </c>
      <c r="B218" t="str">
        <f>HYPERLINK("https://www.facebook.com/tuoitreconganquangbinh/", "Công an xã Cam An tỉnh Quảng Trị")</f>
        <v>Công an xã Cam An tỉnh Quảng Trị</v>
      </c>
      <c r="C218" t="str">
        <v>https://www.facebook.com/tuoitreconganquangbinh/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15218</v>
      </c>
      <c r="B219" t="str">
        <f>HYPERLINK("https://camlo.quangtri.gov.vn/", "UBND Ủy ban nhân dân xã Cam An tỉnh Quảng Trị")</f>
        <v>UBND Ủy ban nhân dân xã Cam An tỉnh Quảng Trị</v>
      </c>
      <c r="C219" t="str">
        <v>https://camlo.quangtri.gov.vn/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15219</v>
      </c>
      <c r="B220" t="str">
        <v>Công an xã Cam Thủy tỉnh Quảng Trị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15220</v>
      </c>
      <c r="B221" t="str">
        <f>HYPERLINK("https://camthuy.camlo.quangtri.gov.vn/", "UBND Ủy ban nhân dân xã Cam Thủy tỉnh Quảng Trị")</f>
        <v>UBND Ủy ban nhân dân xã Cam Thủy tỉnh Quảng Trị</v>
      </c>
      <c r="C221" t="str">
        <v>https://camthuy.camlo.quangtri.gov.vn/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15221</v>
      </c>
      <c r="B222" t="str">
        <v>Công an xã Cam Thanh tỉnh Quảng Trị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15222</v>
      </c>
      <c r="B223" t="str">
        <f>HYPERLINK("https://camthanh.camlo.quangtri.gov.vn/", "UBND Ủy ban nhân dân xã Cam Thanh tỉnh Quảng Trị")</f>
        <v>UBND Ủy ban nhân dân xã Cam Thanh tỉnh Quảng Trị</v>
      </c>
      <c r="C223" t="str">
        <v>https://camthanh.camlo.quangtri.gov.vn/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15223</v>
      </c>
      <c r="B224" t="str">
        <v>Công an xã Cam Thành tỉnh Quảng Trị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15224</v>
      </c>
      <c r="B225" t="str">
        <f>HYPERLINK("https://camthanh.camlo.quangtri.gov.vn/", "UBND Ủy ban nhân dân xã Cam Thành tỉnh Quảng Trị")</f>
        <v>UBND Ủy ban nhân dân xã Cam Thành tỉnh Quảng Trị</v>
      </c>
      <c r="C225" t="str">
        <v>https://camthanh.camlo.quangtri.gov.vn/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15225</v>
      </c>
      <c r="B226" t="str">
        <f>HYPERLINK("https://www.facebook.com/p/Tr%C6%B0%E1%BB%9Dng-THTHCS-Cam-Hi%E1%BA%BFu-Cam-L%E1%BB%99-100063487303300/", "Công an xã Cam Hiếu tỉnh Quảng Trị")</f>
        <v>Công an xã Cam Hiếu tỉnh Quảng Trị</v>
      </c>
      <c r="C226" t="str">
        <v>https://www.facebook.com/p/Tr%C6%B0%E1%BB%9Dng-THTHCS-Cam-Hi%E1%BA%BFu-Cam-L%E1%BB%99-100063487303300/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15226</v>
      </c>
      <c r="B227" t="str">
        <f>HYPERLINK("https://camhieu.camlo.quangtri.gov.vn/", "UBND Ủy ban nhân dân xã Cam Hiếu tỉnh Quảng Trị")</f>
        <v>UBND Ủy ban nhân dân xã Cam Hiếu tỉnh Quảng Trị</v>
      </c>
      <c r="C227" t="str">
        <v>https://camhieu.camlo.quangtri.gov.vn/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15227</v>
      </c>
      <c r="B228" t="str">
        <v>Công an xã Cam Chính tỉnh Quảng Trị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15228</v>
      </c>
      <c r="B229" t="str">
        <f>HYPERLINK("https://camlo.quangtri.gov.vn/", "UBND Ủy ban nhân dân xã Cam Chính tỉnh Quảng Trị")</f>
        <v>UBND Ủy ban nhân dân xã Cam Chính tỉnh Quảng Trị</v>
      </c>
      <c r="C229" t="str">
        <v>https://camlo.quangtri.gov.vn/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15229</v>
      </c>
      <c r="B230" t="str">
        <v>Công an xã Cam Nghĩa tỉnh Quảng Trị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15230</v>
      </c>
      <c r="B231" t="str">
        <f>HYPERLINK("https://camthanh.camlo.quangtri.gov.vn/", "UBND Ủy ban nhân dân xã Cam Nghĩa tỉnh Quảng Trị")</f>
        <v>UBND Ủy ban nhân dân xã Cam Nghĩa tỉnh Quảng Trị</v>
      </c>
      <c r="C231" t="str">
        <v>https://camthanh.camlo.quangtri.gov.vn/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15231</v>
      </c>
      <c r="B232" t="str">
        <f>HYPERLINK("https://www.facebook.com/p/C%C3%B4ng-an-x%C3%A3-Tri%E1%BB%87u-Trung-100064115859330/", "Công an xã Triệu An tỉnh Quảng Trị")</f>
        <v>Công an xã Triệu An tỉnh Quảng Trị</v>
      </c>
      <c r="C232" t="str">
        <v>https://www.facebook.com/p/C%C3%B4ng-an-x%C3%A3-Tri%E1%BB%87u-Trung-100064115859330/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15232</v>
      </c>
      <c r="B233" t="str">
        <f>HYPERLINK("https://trieuphong.quangtri.gov.vn/x%C3%A3-tri%E1%BB%87u-an1", "UBND Ủy ban nhân dân xã Triệu An tỉnh Quảng Trị")</f>
        <v>UBND Ủy ban nhân dân xã Triệu An tỉnh Quảng Trị</v>
      </c>
      <c r="C233" t="str">
        <v>https://trieuphong.quangtri.gov.vn/x%C3%A3-tri%E1%BB%87u-an1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15233</v>
      </c>
      <c r="B234" t="str">
        <f>HYPERLINK("https://www.facebook.com/p/Tu%E1%BB%95i-tr%E1%BA%BB-%C4%90%E1%BB%93n-Bi%C3%AAn-ph%C3%B2ng-Tri%E1%BB%87u-V%C3%A2n-B%C4%90BP-T%E1%BB%89nh-Qu%E1%BA%A3ng-Tr%E1%BB%8B-100095241214434/", "Công an xã Triệu Vân tỉnh Quảng Trị")</f>
        <v>Công an xã Triệu Vân tỉnh Quảng Trị</v>
      </c>
      <c r="C234" t="str">
        <v>https://www.facebook.com/p/Tu%E1%BB%95i-tr%E1%BA%BB-%C4%90%E1%BB%93n-Bi%C3%AAn-ph%C3%B2ng-Tri%E1%BB%87u-V%C3%A2n-B%C4%90BP-T%E1%BB%89nh-Qu%E1%BA%A3ng-Tr%E1%BB%8B-100095241214434/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15234</v>
      </c>
      <c r="B235" t="str">
        <f>HYPERLINK("https://trieuvan.trieuphong.quangtri.gov.vn/", "UBND Ủy ban nhân dân xã Triệu Vân tỉnh Quảng Trị")</f>
        <v>UBND Ủy ban nhân dân xã Triệu Vân tỉnh Quảng Trị</v>
      </c>
      <c r="C235" t="str">
        <v>https://trieuvan.trieuphong.quangtri.gov.vn/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15235</v>
      </c>
      <c r="B236" t="str">
        <v>Công an xã Triệu Phước tỉnh Quảng Trị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15236</v>
      </c>
      <c r="B237" t="str">
        <f>HYPERLINK("https://trieuphong.quangtri.gov.vn/x%C3%A3-tri%E1%BB%87u-ph%C6%B0%E1%BB%9Bc1", "UBND Ủy ban nhân dân xã Triệu Phước tỉnh Quảng Trị")</f>
        <v>UBND Ủy ban nhân dân xã Triệu Phước tỉnh Quảng Trị</v>
      </c>
      <c r="C237" t="str">
        <v>https://trieuphong.quangtri.gov.vn/x%C3%A3-tri%E1%BB%87u-ph%C6%B0%E1%BB%9Bc1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15237</v>
      </c>
      <c r="B238" t="str">
        <v>Công an xã Triệu Độ tỉnh Quảng Trị</v>
      </c>
      <c r="C238" t="str">
        <v>-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15238</v>
      </c>
      <c r="B239" t="str">
        <f>HYPERLINK("https://trieuphong.quangtri.gov.vn/x%C3%A3-tri%E1%BB%87u-%C4%90%E1%BB%991", "UBND Ủy ban nhân dân xã Triệu Độ tỉnh Quảng Trị")</f>
        <v>UBND Ủy ban nhân dân xã Triệu Độ tỉnh Quảng Trị</v>
      </c>
      <c r="C239" t="str">
        <v>https://trieuphong.quangtri.gov.vn/x%C3%A3-tri%E1%BB%87u-%C4%90%E1%BB%991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15239</v>
      </c>
      <c r="B240" t="str">
        <v>Công an xã Triệu Trạch tỉnh Quảng Trị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15240</v>
      </c>
      <c r="B241" t="str">
        <f>HYPERLINK("https://trieutrach.trieuphong.quangtri.gov.vn/", "UBND Ủy ban nhân dân xã Triệu Trạch tỉnh Quảng Trị")</f>
        <v>UBND Ủy ban nhân dân xã Triệu Trạch tỉnh Quảng Trị</v>
      </c>
      <c r="C241" t="str">
        <v>https://trieutrach.trieuphong.quangtri.gov.vn/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15241</v>
      </c>
      <c r="B242" t="str">
        <f>HYPERLINK("https://www.facebook.com/xatrieuthuan.quangtri.gov.vn/", "Công an xã Triệu Thuận tỉnh Quảng Trị")</f>
        <v>Công an xã Triệu Thuận tỉnh Quảng Trị</v>
      </c>
      <c r="C242" t="str">
        <v>https://www.facebook.com/xatrieuthuan.quangtri.gov.vn/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15242</v>
      </c>
      <c r="B243" t="str">
        <f>HYPERLINK("https://trieuphong.quangtri.gov.vn/x%C3%A3-tri%E1%BB%87u-thu%E1%BA%ADn1", "UBND Ủy ban nhân dân xã Triệu Thuận tỉnh Quảng Trị")</f>
        <v>UBND Ủy ban nhân dân xã Triệu Thuận tỉnh Quảng Trị</v>
      </c>
      <c r="C243" t="str">
        <v>https://trieuphong.quangtri.gov.vn/x%C3%A3-tri%E1%BB%87u-thu%E1%BA%ADn1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15243</v>
      </c>
      <c r="B244" t="str">
        <v>Công an xã Triệu Đại tỉnh Quảng Trị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15244</v>
      </c>
      <c r="B245" t="str">
        <f>HYPERLINK("https://trieuphong.quangtri.gov.vn/x%C3%A3-tri%E1%BB%87u-%C4%90%E1%BA%A1i1", "UBND Ủy ban nhân dân xã Triệu Đại tỉnh Quảng Trị")</f>
        <v>UBND Ủy ban nhân dân xã Triệu Đại tỉnh Quảng Trị</v>
      </c>
      <c r="C245" t="str">
        <v>https://trieuphong.quangtri.gov.vn/x%C3%A3-tri%E1%BB%87u-%C4%90%E1%BA%A1i1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15245</v>
      </c>
      <c r="B246" t="str">
        <f>HYPERLINK("https://www.facebook.com/ANTTXaTrieuHoa/", "Công an xã Triệu Hòa tỉnh Quảng Trị")</f>
        <v>Công an xã Triệu Hòa tỉnh Quảng Trị</v>
      </c>
      <c r="C246" t="str">
        <v>https://www.facebook.com/ANTTXaTrieuHoa/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15246</v>
      </c>
      <c r="B247" t="str">
        <f>HYPERLINK("https://trieuhoa.trieuphong.quangtri.gov.vn/", "UBND Ủy ban nhân dân xã Triệu Hòa tỉnh Quảng Trị")</f>
        <v>UBND Ủy ban nhân dân xã Triệu Hòa tỉnh Quảng Trị</v>
      </c>
      <c r="C247" t="str">
        <v>https://trieuhoa.trieuphong.quangtri.gov.vn/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15247</v>
      </c>
      <c r="B248" t="str">
        <v>Công an xã Triệu Lăng tỉnh Quảng Trị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15248</v>
      </c>
      <c r="B249" t="str">
        <f>HYPERLINK("https://trieuphong.quangtri.gov.vn/x%C3%A3-tri%E1%BB%87u-l%C4%83ng1", "UBND Ủy ban nhân dân xã Triệu Lăng tỉnh Quảng Trị")</f>
        <v>UBND Ủy ban nhân dân xã Triệu Lăng tỉnh Quảng Trị</v>
      </c>
      <c r="C249" t="str">
        <v>https://trieuphong.quangtri.gov.vn/x%C3%A3-tri%E1%BB%87u-l%C4%83ng1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15249</v>
      </c>
      <c r="B250" t="str">
        <v>Công an xã Triệu Sơn tỉnh Quảng Trị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15250</v>
      </c>
      <c r="B251" t="str">
        <f>HYPERLINK("https://trieuphong.quangtri.gov.vn/x%C3%A3-tri%E1%BB%87u-s%C6%A1n1", "UBND Ủy ban nhân dân xã Triệu Sơn tỉnh Quảng Trị")</f>
        <v>UBND Ủy ban nhân dân xã Triệu Sơn tỉnh Quảng Trị</v>
      </c>
      <c r="C251" t="str">
        <v>https://trieuphong.quangtri.gov.vn/x%C3%A3-tri%E1%BB%87u-s%C6%A1n1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15251</v>
      </c>
      <c r="B252" t="str">
        <f>HYPERLINK("https://www.facebook.com/people/ANTT-X%C3%A3-Tri%E1%BB%87u-Long/100063623409795/", "Công an xã Triệu Long tỉnh Quảng Trị")</f>
        <v>Công an xã Triệu Long tỉnh Quảng Trị</v>
      </c>
      <c r="C252" t="str">
        <v>https://www.facebook.com/people/ANTT-X%C3%A3-Tri%E1%BB%87u-Long/100063623409795/</v>
      </c>
      <c r="D252" t="str">
        <v>0919941868</v>
      </c>
      <c r="E252" t="str">
        <v>-</v>
      </c>
      <c r="F252" t="str">
        <f>HYPERLINK("mailto:CAXTrieuLong@gmail.com", "CAXTrieuLong@gmail.com")</f>
        <v>CAXTrieuLong@gmail.com</v>
      </c>
      <c r="G252" t="str">
        <v>Thi Xã �?òng Hà, Vietnam</v>
      </c>
    </row>
    <row r="253">
      <c r="A253">
        <v>15252</v>
      </c>
      <c r="B253" t="str">
        <f>HYPERLINK("https://trieuphong.quangtri.gov.vn/x%C3%A3-tri%E1%BB%87u-long1", "UBND Ủy ban nhân dân xã Triệu Long tỉnh Quảng Trị")</f>
        <v>UBND Ủy ban nhân dân xã Triệu Long tỉnh Quảng Trị</v>
      </c>
      <c r="C253" t="str">
        <v>https://trieuphong.quangtri.gov.vn/x%C3%A3-tri%E1%BB%87u-long1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15253</v>
      </c>
      <c r="B254" t="str">
        <v>Công an xã Triệu Tài tỉnh Quảng Trị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15254</v>
      </c>
      <c r="B255" t="str">
        <f>HYPERLINK("https://trieuphong.quangtri.gov.vn/x%C3%A3-tri%E1%BB%87u-t%C3%A0i1", "UBND Ủy ban nhân dân xã Triệu Tài tỉnh Quảng Trị")</f>
        <v>UBND Ủy ban nhân dân xã Triệu Tài tỉnh Quảng Trị</v>
      </c>
      <c r="C255" t="str">
        <v>https://trieuphong.quangtri.gov.vn/x%C3%A3-tri%E1%BB%87u-t%C3%A0i1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15255</v>
      </c>
      <c r="B256" t="str">
        <v>Công an xã Triệu Đông tỉnh Quảng Trị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15256</v>
      </c>
      <c r="B257" t="str">
        <f>HYPERLINK("https://lamdong.gov.vn/sites/dateh/hethongchinhtri/tintuc-ubnd/cx-tn/SitePages/xa-trieu-hai.aspx", "UBND Ủy ban nhân dân xã Triệu Đông tỉnh Quảng Trị")</f>
        <v>UBND Ủy ban nhân dân xã Triệu Đông tỉnh Quảng Trị</v>
      </c>
      <c r="C257" t="str">
        <v>https://lamdong.gov.vn/sites/dateh/hethongchinhtri/tintuc-ubnd/cx-tn/SitePages/xa-trieu-hai.aspx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15257</v>
      </c>
      <c r="B258" t="str">
        <f>HYPERLINK("https://www.facebook.com/p/C%C3%B4ng-an-x%C3%A3-Tri%E1%BB%87u-Trung-100064115859330/", "Công an xã Triệu Trung tỉnh Quảng Trị")</f>
        <v>Công an xã Triệu Trung tỉnh Quảng Trị</v>
      </c>
      <c r="C258" t="str">
        <v>https://www.facebook.com/p/C%C3%B4ng-an-x%C3%A3-Tri%E1%BB%87u-Trung-100064115859330/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15258</v>
      </c>
      <c r="B259" t="str">
        <f>HYPERLINK("https://trieutrung.trieuphong.quangtri.gov.vn/", "UBND Ủy ban nhân dân xã Triệu Trung tỉnh Quảng Trị")</f>
        <v>UBND Ủy ban nhân dân xã Triệu Trung tỉnh Quảng Trị</v>
      </c>
      <c r="C259" t="str">
        <v>https://trieutrung.trieuphong.quangtri.gov.vn/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15259</v>
      </c>
      <c r="B260" t="str">
        <v>Công an xã Triệu Ái tỉnh Quảng Trị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15260</v>
      </c>
      <c r="B261" t="str">
        <f>HYPERLINK("https://trieuphong.quangtri.gov.vn/x%C3%A3-tri%E1%BB%87u-%C3%81i1", "UBND Ủy ban nhân dân xã Triệu Ái tỉnh Quảng Trị")</f>
        <v>UBND Ủy ban nhân dân xã Triệu Ái tỉnh Quảng Trị</v>
      </c>
      <c r="C261" t="str">
        <v>https://trieuphong.quangtri.gov.vn/x%C3%A3-tri%E1%BB%87u-%C3%81i1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15261</v>
      </c>
      <c r="B262" t="str">
        <f>HYPERLINK("https://www.facebook.com/p/ANTT-x%C3%A3-Tri%E1%BB%87u-Th%C6%B0%E1%BB%A3ng-100057113333887/", "Công an xã Triệu Thượng tỉnh Quảng Trị")</f>
        <v>Công an xã Triệu Thượng tỉnh Quảng Trị</v>
      </c>
      <c r="C262" t="str">
        <v>https://www.facebook.com/p/ANTT-x%C3%A3-Tri%E1%BB%87u-Th%C6%B0%E1%BB%A3ng-100057113333887/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15262</v>
      </c>
      <c r="B263" t="str">
        <f>HYPERLINK("https://trieuphong.quangtri.gov.vn/x%C3%A3-tri%E1%BB%87u-th%C6%B0%E1%BB%A3ng1", "UBND Ủy ban nhân dân xã Triệu Thượng tỉnh Quảng Trị")</f>
        <v>UBND Ủy ban nhân dân xã Triệu Thượng tỉnh Quảng Trị</v>
      </c>
      <c r="C263" t="str">
        <v>https://trieuphong.quangtri.gov.vn/x%C3%A3-tri%E1%BB%87u-th%C6%B0%E1%BB%A3ng1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15263</v>
      </c>
      <c r="B264" t="str">
        <f>HYPERLINK("https://www.facebook.com/people/ANTT-x%C3%A3-Tri%E1%BB%87u-Giang/100070573230256/", "Công an xã Triệu Giang tỉnh Quảng Trị")</f>
        <v>Công an xã Triệu Giang tỉnh Quảng Trị</v>
      </c>
      <c r="C264" t="str">
        <v>https://www.facebook.com/people/ANTT-x%C3%A3-Tri%E1%BB%87u-Giang/100070573230256/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15264</v>
      </c>
      <c r="B265" t="str">
        <f>HYPERLINK("https://trieuphong.quangtri.gov.vn/x%C3%A3-tri%E1%BB%87u-giang1", "UBND Ủy ban nhân dân xã Triệu Giang tỉnh Quảng Trị")</f>
        <v>UBND Ủy ban nhân dân xã Triệu Giang tỉnh Quảng Trị</v>
      </c>
      <c r="C265" t="str">
        <v>https://trieuphong.quangtri.gov.vn/x%C3%A3-tri%E1%BB%87u-giang1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15265</v>
      </c>
      <c r="B266" t="str">
        <f>HYPERLINK("https://www.facebook.com/p/ANTT-x%C3%A3-Tri%E1%BB%87u-Th%C3%A0nh-100063458405797/", "Công an xã Triệu Thành tỉnh Quảng Trị")</f>
        <v>Công an xã Triệu Thành tỉnh Quảng Trị</v>
      </c>
      <c r="C266" t="str">
        <v>https://www.facebook.com/p/ANTT-x%C3%A3-Tri%E1%BB%87u-Th%C3%A0nh-100063458405797/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15266</v>
      </c>
      <c r="B267" t="str">
        <f>HYPERLINK("https://trieuphong.quangtri.gov.vn/x%C3%A3-tri%E1%BB%87u-th%C3%A0nh", "UBND Ủy ban nhân dân xã Triệu Thành tỉnh Quảng Trị")</f>
        <v>UBND Ủy ban nhân dân xã Triệu Thành tỉnh Quảng Trị</v>
      </c>
      <c r="C267" t="str">
        <v>https://trieuphong.quangtri.gov.vn/x%C3%A3-tri%E1%BB%87u-th%C3%A0nh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15267</v>
      </c>
      <c r="B268" t="str">
        <f>HYPERLINK("https://www.facebook.com/587881275432823", "Công an xã Hải An tỉnh Quảng Trị")</f>
        <v>Công an xã Hải An tỉnh Quảng Trị</v>
      </c>
      <c r="C268" t="str">
        <v>https://www.facebook.com/587881275432823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15268</v>
      </c>
      <c r="B269" t="str">
        <f>HYPERLINK("https://haihung.hailang.quangtri.gov.vn/", "UBND Ủy ban nhân dân xã Hải An tỉnh Quảng Trị")</f>
        <v>UBND Ủy ban nhân dân xã Hải An tỉnh Quảng Trị</v>
      </c>
      <c r="C269" t="str">
        <v>https://haihung.hailang.quangtri.gov.vn/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15269</v>
      </c>
      <c r="B270" t="str">
        <f>HYPERLINK("https://www.facebook.com/587881275432823", "Công an xã Hải Ba tỉnh Quảng Trị")</f>
        <v>Công an xã Hải Ba tỉnh Quảng Trị</v>
      </c>
      <c r="C270" t="str">
        <v>https://www.facebook.com/587881275432823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15270</v>
      </c>
      <c r="B271" t="str">
        <f>HYPERLINK("https://hailang.quangtri.gov.vn/", "UBND Ủy ban nhân dân xã Hải Ba tỉnh Quảng Trị")</f>
        <v>UBND Ủy ban nhân dân xã Hải Ba tỉnh Quảng Trị</v>
      </c>
      <c r="C271" t="str">
        <v>https://hailang.quangtri.gov.vn/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15271</v>
      </c>
      <c r="B272" t="str">
        <v>Công an xã Hải Xuân tỉnh Quảng Trị</v>
      </c>
      <c r="C272" t="str">
        <v>-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15272</v>
      </c>
      <c r="B273" t="str">
        <f>HYPERLINK("https://mongcai.gov.vn/vi-vn/tin/thong-tin-bo-may-xa-hai-xuan-p0-c954048-n121822", "UBND Ủy ban nhân dân xã Hải Xuân tỉnh Quảng Trị")</f>
        <v>UBND Ủy ban nhân dân xã Hải Xuân tỉnh Quảng Trị</v>
      </c>
      <c r="C273" t="str">
        <v>https://mongcai.gov.vn/vi-vn/tin/thong-tin-bo-may-xa-hai-xuan-p0-c954048-n121822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15273</v>
      </c>
      <c r="B274" t="str">
        <f>HYPERLINK("https://www.facebook.com/587881275432823", "Công an xã Hải Quy tỉnh Quảng Trị")</f>
        <v>Công an xã Hải Quy tỉnh Quảng Trị</v>
      </c>
      <c r="C274" t="str">
        <v>https://www.facebook.com/587881275432823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15274</v>
      </c>
      <c r="B275" t="str">
        <f>HYPERLINK("https://haiquy.hailang.quangtri.gov.vn/", "UBND Ủy ban nhân dân xã Hải Quy tỉnh Quảng Trị")</f>
        <v>UBND Ủy ban nhân dân xã Hải Quy tỉnh Quảng Trị</v>
      </c>
      <c r="C275" t="str">
        <v>https://haiquy.hailang.quangtri.gov.vn/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15275</v>
      </c>
      <c r="B276" t="str">
        <v>Công an xã Hải Quế tỉnh Quảng Trị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15276</v>
      </c>
      <c r="B277" t="str">
        <f>HYPERLINK("https://haique.hailang.quangtri.gov.vn/", "UBND Ủy ban nhân dân xã Hải Quế tỉnh Quảng Trị")</f>
        <v>UBND Ủy ban nhân dân xã Hải Quế tỉnh Quảng Trị</v>
      </c>
      <c r="C277" t="str">
        <v>https://haique.hailang.quangtri.gov.vn/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15277</v>
      </c>
      <c r="B278" t="str">
        <v>Công an xã Hải Vĩnh tỉnh Quảng Trị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15278</v>
      </c>
      <c r="B279" t="str">
        <f>HYPERLINK("https://haihung.hailang.quangtri.gov.vn/", "UBND Ủy ban nhân dân xã Hải Vĩnh tỉnh Quảng Trị")</f>
        <v>UBND Ủy ban nhân dân xã Hải Vĩnh tỉnh Quảng Trị</v>
      </c>
      <c r="C279" t="str">
        <v>https://haihung.hailang.quangtri.gov.vn/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15279</v>
      </c>
      <c r="B280" t="str">
        <v>Công an xã Hải Phú tỉnh Quảng Trị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15280</v>
      </c>
      <c r="B281" t="str">
        <f>HYPERLINK("https://haiphu.hailang.quangtri.gov.vn/", "UBND Ủy ban nhân dân xã Hải Phú tỉnh Quảng Trị")</f>
        <v>UBND Ủy ban nhân dân xã Hải Phú tỉnh Quảng Trị</v>
      </c>
      <c r="C281" t="str">
        <v>https://haiphu.hailang.quangtri.gov.vn/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15281</v>
      </c>
      <c r="B282" t="str">
        <v>Công an xã Hải Thượng tỉnh Quảng Trị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15282</v>
      </c>
      <c r="B283" t="str">
        <f>HYPERLINK("https://haithuong.hailang.quangtri.gov.vn/", "UBND Ủy ban nhân dân xã Hải Thượng tỉnh Quảng Trị")</f>
        <v>UBND Ủy ban nhân dân xã Hải Thượng tỉnh Quảng Trị</v>
      </c>
      <c r="C283" t="str">
        <v>https://haithuong.hailang.quangtri.gov.vn/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15283</v>
      </c>
      <c r="B284" t="str">
        <v>Công an xã Hải Dương tỉnh Quảng Trị</v>
      </c>
      <c r="C284" t="str">
        <v>-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15284</v>
      </c>
      <c r="B285" t="str">
        <f>HYPERLINK("https://haiduong.hailang.quangtri.gov.vn/", "UBND Ủy ban nhân dân xã Hải Dương tỉnh Quảng Trị")</f>
        <v>UBND Ủy ban nhân dân xã Hải Dương tỉnh Quảng Trị</v>
      </c>
      <c r="C285" t="str">
        <v>https://haiduong.hailang.quangtri.gov.vn/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15285</v>
      </c>
      <c r="B286" t="str">
        <f>HYPERLINK("https://www.facebook.com/587881275432823", "Công an xã Hải Thiện tỉnh Quảng Trị")</f>
        <v>Công an xã Hải Thiện tỉnh Quảng Trị</v>
      </c>
      <c r="C286" t="str">
        <v>https://www.facebook.com/587881275432823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15286</v>
      </c>
      <c r="B287" t="str">
        <f>HYPERLINK("https://snv.thuathienhue.gov.vn/?gd=3&amp;cn=28&amp;tc=12153", "UBND Ủy ban nhân dân xã Hải Thiện tỉnh Quảng Trị")</f>
        <v>UBND Ủy ban nhân dân xã Hải Thiện tỉnh Quảng Trị</v>
      </c>
      <c r="C287" t="str">
        <v>https://snv.thuathienhue.gov.vn/?gd=3&amp;cn=28&amp;tc=12153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15287</v>
      </c>
      <c r="B288" t="str">
        <f>HYPERLINK("https://www.facebook.com/587881275432823", "Công an xã Hải Lâm tỉnh Quảng Trị")</f>
        <v>Công an xã Hải Lâm tỉnh Quảng Trị</v>
      </c>
      <c r="C288" t="str">
        <v>https://www.facebook.com/587881275432823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15288</v>
      </c>
      <c r="B289" t="str">
        <f>HYPERLINK("https://hailam.hailang.quangtri.gov.vn/", "UBND Ủy ban nhân dân xã Hải Lâm tỉnh Quảng Trị")</f>
        <v>UBND Ủy ban nhân dân xã Hải Lâm tỉnh Quảng Trị</v>
      </c>
      <c r="C289" t="str">
        <v>https://hailam.hailang.quangtri.gov.vn/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15289</v>
      </c>
      <c r="B290" t="str">
        <f>HYPERLINK("https://www.facebook.com/587881275432823", "Công an xã Hải Thành tỉnh Quảng Trị")</f>
        <v>Công an xã Hải Thành tỉnh Quảng Trị</v>
      </c>
      <c r="C290" t="str">
        <v>https://www.facebook.com/587881275432823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15290</v>
      </c>
      <c r="B291" t="str">
        <f>HYPERLINK("https://hailang.quangtri.gov.vn/", "UBND Ủy ban nhân dân xã Hải Thành tỉnh Quảng Trị")</f>
        <v>UBND Ủy ban nhân dân xã Hải Thành tỉnh Quảng Trị</v>
      </c>
      <c r="C291" t="str">
        <v>https://hailang.quangtri.gov.vn/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15291</v>
      </c>
      <c r="B292" t="str">
        <v>Công an xã Hải Hòa tỉnh Quảng Trị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15292</v>
      </c>
      <c r="B293" t="str">
        <f>HYPERLINK("https://www.quangninh.gov.vn/donvi/tpcampha/Trang/ChiTietTinTuc.aspx?nid=27499", "UBND Ủy ban nhân dân xã Hải Hòa tỉnh Quảng Trị")</f>
        <v>UBND Ủy ban nhân dân xã Hải Hòa tỉnh Quảng Trị</v>
      </c>
      <c r="C293" t="str">
        <v>https://www.quangninh.gov.vn/donvi/tpcampha/Trang/ChiTietTinTuc.aspx?nid=27499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15293</v>
      </c>
      <c r="B294" t="str">
        <v>Công an xã Hải Tân tỉnh Quảng Trị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15294</v>
      </c>
      <c r="B295" t="str">
        <f>HYPERLINK("https://truongleduan.quangtri.gov.vn/vi/hoat-dong-khoa-hoc/Nghien-cuu-trao-doi/nhung-ghi-nhan-qua-chuyen-di-thuc-te-o-xa-hai-tan-63.html", "UBND Ủy ban nhân dân xã Hải Tân tỉnh Quảng Trị")</f>
        <v>UBND Ủy ban nhân dân xã Hải Tân tỉnh Quảng Trị</v>
      </c>
      <c r="C295" t="str">
        <v>https://truongleduan.quangtri.gov.vn/vi/hoat-dong-khoa-hoc/Nghien-cuu-trao-doi/nhung-ghi-nhan-qua-chuyen-di-thuc-te-o-xa-hai-tan-63.html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15295</v>
      </c>
      <c r="B296" t="str">
        <v>Công an xã Hải Trường tỉnh Quảng Trị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15296</v>
      </c>
      <c r="B297" t="str">
        <f>HYPERLINK("http://xml18.quangtri.gov.vn/UBNDHLA/VBDI/01_ds.pdf", "UBND Ủy ban nhân dân xã Hải Trường tỉnh Quảng Trị")</f>
        <v>UBND Ủy ban nhân dân xã Hải Trường tỉnh Quảng Trị</v>
      </c>
      <c r="C297" t="str">
        <v>http://xml18.quangtri.gov.vn/UBNDHLA/VBDI/01_ds.pdf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15297</v>
      </c>
      <c r="B298" t="str">
        <v>Công an xã Hải Thọ tỉnh Quảng Trị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15298</v>
      </c>
      <c r="B299" t="str">
        <f>HYPERLINK("https://congbobanan.toaan.gov.vn/3ta1576441t1cvn/", "UBND Ủy ban nhân dân xã Hải Thọ tỉnh Quảng Trị")</f>
        <v>UBND Ủy ban nhân dân xã Hải Thọ tỉnh Quảng Trị</v>
      </c>
      <c r="C299" t="str">
        <v>https://congbobanan.toaan.gov.vn/3ta1576441t1cvn/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15299</v>
      </c>
      <c r="B300" t="str">
        <f>HYPERLINK("https://www.facebook.com/Cong.an.xa.Hai.Son/", "Công an xã Hải Sơn tỉnh Quảng Trị")</f>
        <v>Công an xã Hải Sơn tỉnh Quảng Trị</v>
      </c>
      <c r="C300" t="str">
        <v>https://www.facebook.com/Cong.an.xa.Hai.Son/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15300</v>
      </c>
      <c r="B301" t="str">
        <f>HYPERLINK("https://quangthai.thuathienhue.gov.vn/?gd=4&amp;cn=322&amp;tc=60932", "UBND Ủy ban nhân dân xã Hải Sơn tỉnh Quảng Trị")</f>
        <v>UBND Ủy ban nhân dân xã Hải Sơn tỉnh Quảng Trị</v>
      </c>
      <c r="C301" t="str">
        <v>https://quangthai.thuathienhue.gov.vn/?gd=4&amp;cn=322&amp;tc=60932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15301</v>
      </c>
      <c r="B302" t="str">
        <f>HYPERLINK("https://www.facebook.com/587881275432823", "Công an xã Hải Chánh tỉnh Quảng Trị")</f>
        <v>Công an xã Hải Chánh tỉnh Quảng Trị</v>
      </c>
      <c r="C302" t="str">
        <v>https://www.facebook.com/587881275432823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15302</v>
      </c>
      <c r="B303" t="str">
        <f>HYPERLINK("https://haichanh.hailang.quangtri.gov.vn/", "UBND Ủy ban nhân dân xã Hải Chánh tỉnh Quảng Trị")</f>
        <v>UBND Ủy ban nhân dân xã Hải Chánh tỉnh Quảng Trị</v>
      </c>
      <c r="C303" t="str">
        <v>https://haichanh.hailang.quangtri.gov.vn/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15303</v>
      </c>
      <c r="B304" t="str">
        <v>Công an xã Hải Khê tỉnh Quảng Trị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15304</v>
      </c>
      <c r="B305" t="str">
        <f>HYPERLINK("https://hailang.quangtri.gov.vn/", "UBND Ủy ban nhân dân xã Hải Khê tỉnh Quảng Trị")</f>
        <v>UBND Ủy ban nhân dân xã Hải Khê tỉnh Quảng Trị</v>
      </c>
      <c r="C305" t="str">
        <v>https://hailang.quangtri.gov.vn/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15305</v>
      </c>
      <c r="B306" t="str">
        <v>Công an phường Phú Thuận tỉnh Thừa Thiên Huế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15306</v>
      </c>
      <c r="B307" t="str">
        <f>HYPERLINK("https://thuathienhue.gov.vn/", "UBND Ủy ban nhân dân phường Phú Thuận tỉnh Thừa Thiên Huế")</f>
        <v>UBND Ủy ban nhân dân phường Phú Thuận tỉnh Thừa Thiên Huế</v>
      </c>
      <c r="C307" t="str">
        <v>https://thuathienhue.gov.vn/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15307</v>
      </c>
      <c r="B308" t="str">
        <f>HYPERLINK("https://www.facebook.com/tuoitrethuathienhue", "Công an phường Phú Bình tỉnh Thừa Thiên Huế")</f>
        <v>Công an phường Phú Bình tỉnh Thừa Thiên Huế</v>
      </c>
      <c r="C308" t="str">
        <v>https://www.facebook.com/tuoitrethuathienhue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15308</v>
      </c>
      <c r="B309" t="str">
        <f>HYPERLINK("https://thuathienhue.gov.vn/", "UBND Ủy ban nhân dân phường Phú Bình tỉnh Thừa Thiên Huế")</f>
        <v>UBND Ủy ban nhân dân phường Phú Bình tỉnh Thừa Thiên Huế</v>
      </c>
      <c r="C309" t="str">
        <v>https://thuathienhue.gov.vn/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15309</v>
      </c>
      <c r="B310" t="str">
        <f>HYPERLINK("https://www.facebook.com/antttayloc/", "Công an phường Tây Lộc tỉnh Thừa Thiên Huế")</f>
        <v>Công an phường Tây Lộc tỉnh Thừa Thiên Huế</v>
      </c>
      <c r="C310" t="str">
        <v>https://www.facebook.com/antttayloc/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15310</v>
      </c>
      <c r="B311" t="str">
        <f>HYPERLINK("https://tayloc.thuathienhue.gov.vn/?gd=16", "UBND Ủy ban nhân dân phường Tây Lộc tỉnh Thừa Thiên Huế")</f>
        <v>UBND Ủy ban nhân dân phường Tây Lộc tỉnh Thừa Thiên Huế</v>
      </c>
      <c r="C311" t="str">
        <v>https://tayloc.thuathienhue.gov.vn/?gd=16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15311</v>
      </c>
      <c r="B312" t="str">
        <f>HYPERLINK("https://www.facebook.com/p/C%E1%BB%95ng-th%C3%B4ng-tin-ph%C6%B0%E1%BB%9Dng-Thu%E1%BA%ADn-L%E1%BB%99c-th%C3%A0nh-ph%E1%BB%91-Hu%E1%BA%BF-100069392221421/", "Công an phường Thuận Lộc tỉnh Thừa Thiên Huế")</f>
        <v>Công an phường Thuận Lộc tỉnh Thừa Thiên Huế</v>
      </c>
      <c r="C312" t="str">
        <v>https://www.facebook.com/p/C%E1%BB%95ng-th%C3%B4ng-tin-ph%C6%B0%E1%BB%9Dng-Thu%E1%BA%ADn-L%E1%BB%99c-th%C3%A0nh-ph%E1%BB%91-Hu%E1%BA%BF-100069392221421/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15312</v>
      </c>
      <c r="B313" t="str">
        <f>HYPERLINK("https://thuanloc.thuathienhue.gov.vn/?gd=4&amp;cn=16", "UBND Ủy ban nhân dân phường Thuận Lộc tỉnh Thừa Thiên Huế")</f>
        <v>UBND Ủy ban nhân dân phường Thuận Lộc tỉnh Thừa Thiên Huế</v>
      </c>
      <c r="C313" t="str">
        <v>https://thuanloc.thuathienhue.gov.vn/?gd=4&amp;cn=16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15313</v>
      </c>
      <c r="B314" t="str">
        <f>HYPERLINK("https://www.facebook.com/p/C%E1%BB%95ng-Th%C3%B4ng-tin-%C4%90i%E1%BB%87n-t%E1%BB%AD-Ph%C6%B0%E1%BB%9Dng-Ph%C3%BA-Hi%E1%BB%87p-th%C3%A0nh-ph%E1%BB%91-Hu%E1%BA%BF-100064758425882/", "Công an phường Phú Hiệp tỉnh Thừa Thiên Huế")</f>
        <v>Công an phường Phú Hiệp tỉnh Thừa Thiên Huế</v>
      </c>
      <c r="C314" t="str">
        <v>https://www.facebook.com/p/C%E1%BB%95ng-Th%C3%B4ng-tin-%C4%90i%E1%BB%87n-t%E1%BB%AD-Ph%C6%B0%E1%BB%9Dng-Ph%C3%BA-Hi%E1%BB%87p-th%C3%A0nh-ph%E1%BB%91-Hu%E1%BA%BF-100064758425882/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15314</v>
      </c>
      <c r="B315" t="str">
        <f>HYPERLINK("https://quyhoach.xaydung.gov.vn/Images/Quyhoach/fileDK/c2d0c1c2-3125-48e6-8509-d7b755622e89_00%2000%20h57-297-qd-ubnd-2021-pl2_signed.pdf", "UBND Ủy ban nhân dân phường Phú Hiệp tỉnh Thừa Thiên Huế")</f>
        <v>UBND Ủy ban nhân dân phường Phú Hiệp tỉnh Thừa Thiên Huế</v>
      </c>
      <c r="C315" t="str">
        <v>https://quyhoach.xaydung.gov.vn/Images/Quyhoach/fileDK/c2d0c1c2-3125-48e6-8509-d7b755622e89_00%2000%20h57-297-qd-ubnd-2021-pl2_signed.pdf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15315</v>
      </c>
      <c r="B316" t="str">
        <v>Công an phường Phú Hậu tỉnh Thừa Thiên Huế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15316</v>
      </c>
      <c r="B317" t="str">
        <f>HYPERLINK("https://phuhau.thuathienhue.gov.vn/", "UBND Ủy ban nhân dân phường Phú Hậu tỉnh Thừa Thiên Huế")</f>
        <v>UBND Ủy ban nhân dân phường Phú Hậu tỉnh Thừa Thiên Huế</v>
      </c>
      <c r="C317" t="str">
        <v>https://phuhau.thuathienhue.gov.vn/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15317</v>
      </c>
      <c r="B318" t="str">
        <f>HYPERLINK("https://www.facebook.com/p/Ph%C6%B0%E1%BB%9Dng-Thu%E1%BA%ADn-Ho%C3%A0-th%C3%A0nh-ph%E1%BB%91-Hu%E1%BA%BF-100063763263421/", "Công an phường Thuận Hòa tỉnh Thừa Thiên Huế")</f>
        <v>Công an phường Thuận Hòa tỉnh Thừa Thiên Huế</v>
      </c>
      <c r="C318" t="str">
        <v>https://www.facebook.com/p/Ph%C6%B0%E1%BB%9Dng-Thu%E1%BA%ADn-Ho%C3%A0-th%C3%A0nh-ph%E1%BB%91-Hu%E1%BA%BF-100063763263421/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15318</v>
      </c>
      <c r="B319" t="str">
        <f>HYPERLINK("https://thuanhoa.thuathienhue.gov.vn/?gd=7&amp;cn=81&amp;cd=3", "UBND Ủy ban nhân dân phường Thuận Hòa tỉnh Thừa Thiên Huế")</f>
        <v>UBND Ủy ban nhân dân phường Thuận Hòa tỉnh Thừa Thiên Huế</v>
      </c>
      <c r="C319" t="str">
        <v>https://thuanhoa.thuathienhue.gov.vn/?gd=7&amp;cn=81&amp;cd=3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15319</v>
      </c>
      <c r="B320" t="str">
        <f>HYPERLINK("https://www.facebook.com/p/Ph%C6%B0%E1%BB%9Dng-Thu%E1%BA%ADn-Ho%C3%A0-th%C3%A0nh-ph%E1%BB%91-Hu%E1%BA%BF-100063763263421/", "Công an phường Thuận Thành tỉnh Thừa Thiên Huế")</f>
        <v>Công an phường Thuận Thành tỉnh Thừa Thiên Huế</v>
      </c>
      <c r="C320" t="str">
        <v>https://www.facebook.com/p/Ph%C6%B0%E1%BB%9Dng-Thu%E1%BA%ADn-Ho%C3%A0-th%C3%A0nh-ph%E1%BB%91-Hu%E1%BA%BF-100063763263421/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15320</v>
      </c>
      <c r="B321" t="str">
        <f>HYPERLINK("https://thuanan.thuathienhue.gov.vn/", "UBND Ủy ban nhân dân phường Thuận Thành tỉnh Thừa Thiên Huế")</f>
        <v>UBND Ủy ban nhân dân phường Thuận Thành tỉnh Thừa Thiên Huế</v>
      </c>
      <c r="C321" t="str">
        <v>https://thuanan.thuathienhue.gov.vn/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15321</v>
      </c>
      <c r="B322" t="str">
        <f>HYPERLINK("https://www.facebook.com/tuoitrethuathienhue/", "Công an phường Phú Hòa tỉnh Thừa Thiên Huế")</f>
        <v>Công an phường Phú Hòa tỉnh Thừa Thiên Huế</v>
      </c>
      <c r="C322" t="str">
        <v>https://www.facebook.com/tuoitrethuathienhue/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15322</v>
      </c>
      <c r="B323" t="str">
        <f>HYPERLINK("https://dongba.thuathienhue.gov.vn/?gd=18&amp;cn=147&amp;cd=2", "UBND Ủy ban nhân dân phường Phú Hòa tỉnh Thừa Thiên Huế")</f>
        <v>UBND Ủy ban nhân dân phường Phú Hòa tỉnh Thừa Thiên Huế</v>
      </c>
      <c r="C323" t="str">
        <v>https://dongba.thuathienhue.gov.vn/?gd=18&amp;cn=147&amp;cd=2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15323</v>
      </c>
      <c r="B324" t="str">
        <f>HYPERLINK("https://www.facebook.com/tuoitreconganthuathienhue/", "Công an phường Phú Cát tỉnh Thừa Thiên Huế")</f>
        <v>Công an phường Phú Cát tỉnh Thừa Thiên Huế</v>
      </c>
      <c r="C324" t="str">
        <v>https://www.facebook.com/tuoitreconganthuathienhue/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15324</v>
      </c>
      <c r="B325" t="str">
        <f>HYPERLINK("https://quyhoach.xaydung.gov.vn/Images/Quyhoach/fileDK/c2d0c1c2-3125-48e6-8509-d7b755622e89_00%2000%20h57-297-qd-ubnd-2021-pl2_signed.pdf", "UBND Ủy ban nhân dân phường Phú Cát tỉnh Thừa Thiên Huế")</f>
        <v>UBND Ủy ban nhân dân phường Phú Cát tỉnh Thừa Thiên Huế</v>
      </c>
      <c r="C325" t="str">
        <v>https://quyhoach.xaydung.gov.vn/Images/Quyhoach/fileDK/c2d0c1c2-3125-48e6-8509-d7b755622e89_00%2000%20h57-297-qd-ubnd-2021-pl2_signed.pdf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15325</v>
      </c>
      <c r="B326" t="str">
        <f>HYPERLINK("https://www.facebook.com/phuongkimlongtphue/", "Công an phường Kim Long tỉnh Thừa Thiên Huế")</f>
        <v>Công an phường Kim Long tỉnh Thừa Thiên Huế</v>
      </c>
      <c r="C326" t="str">
        <v>https://www.facebook.com/phuongkimlongtphue/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15326</v>
      </c>
      <c r="B327" t="str">
        <f>HYPERLINK("https://kimlong.thuathienhue.gov.vn/", "UBND Ủy ban nhân dân phường Kim Long tỉnh Thừa Thiên Huế")</f>
        <v>UBND Ủy ban nhân dân phường Kim Long tỉnh Thừa Thiên Huế</v>
      </c>
      <c r="C327" t="str">
        <v>https://kimlong.thuathienhue.gov.vn/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15327</v>
      </c>
      <c r="B328" t="str">
        <f>HYPERLINK("https://www.facebook.com/p/C%E1%BB%95ng-th%C3%B4ng-tin-ph%C6%B0%E1%BB%9Dng-V%E1%BB%B9-D%E1%BA%A1-th%C3%A0nh-ph%E1%BB%91-Hu%E1%BA%BF-100068977187336/", "Công an phường Vĩ Dạ tỉnh Thừa Thiên Huế")</f>
        <v>Công an phường Vĩ Dạ tỉnh Thừa Thiên Huế</v>
      </c>
      <c r="C328" t="str">
        <v>https://www.facebook.com/p/C%E1%BB%95ng-th%C3%B4ng-tin-ph%C6%B0%E1%BB%9Dng-V%E1%BB%B9-D%E1%BA%A1-th%C3%A0nh-ph%E1%BB%91-Hu%E1%BA%BF-100068977187336/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15328</v>
      </c>
      <c r="B329" t="str">
        <f>HYPERLINK("https://vyda.thuathienhue.gov.vn/", "UBND Ủy ban nhân dân phường Vĩ Dạ tỉnh Thừa Thiên Huế")</f>
        <v>UBND Ủy ban nhân dân phường Vĩ Dạ tỉnh Thừa Thiên Huế</v>
      </c>
      <c r="C329" t="str">
        <v>https://vyda.thuathienhue.gov.vn/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15329</v>
      </c>
      <c r="B330" t="str">
        <f>HYPERLINK("https://www.facebook.com/p/Ph%C6%B0%E1%BB%9Dng-Ph%C6%B0%E1%BB%9Dng-%C4%90%C3%BAc-th%C3%A0nh-ph%E1%BB%91-Hu%E1%BA%BF-100067851826871/", "Công an phường phường Đúc tỉnh Thừa Thiên Huế")</f>
        <v>Công an phường phường Đúc tỉnh Thừa Thiên Huế</v>
      </c>
      <c r="C330" t="str">
        <v>https://www.facebook.com/p/Ph%C6%B0%E1%BB%9Dng-Ph%C6%B0%E1%BB%9Dng-%C4%90%C3%BAc-th%C3%A0nh-ph%E1%BB%91-Hu%E1%BA%BF-100067851826871/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15330</v>
      </c>
      <c r="B331" t="str">
        <f>HYPERLINK("https://locdien.thuathienhue.gov.vn/tin-chi-dao-dieu-hanh/quyet-dinh-bai-bo-quyet-dinh-so-29-2021-qd-ubnd-ngay-06-thang-5-nam-2021-cua-uy-ban-nhan-dan-tinh-ban-hanh-quy-che-hoat-dong-cua-dai-truyen-thanh-xa-phuong-thi-tran-tren-dia-ban-tinh-thua-thien.html", "UBND Ủy ban nhân dân phường phường Đúc tỉnh Thừa Thiên Huế")</f>
        <v>UBND Ủy ban nhân dân phường phường Đúc tỉnh Thừa Thiên Huế</v>
      </c>
      <c r="C331" t="str">
        <v>https://locdien.thuathienhue.gov.vn/tin-chi-dao-dieu-hanh/quyet-dinh-bai-bo-quyet-dinh-so-29-2021-qd-ubnd-ngay-06-thang-5-nam-2021-cua-uy-ban-nhan-dan-tinh-ban-hanh-quy-che-hoat-dong-cua-dai-truyen-thanh-xa-phuong-thi-tran-tren-dia-ban-tinh-thua-thien.html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15331</v>
      </c>
      <c r="B332" t="str">
        <f>HYPERLINK("https://www.facebook.com/phuongvinhninh/", "Công an phường Vĩnh Ninh tỉnh Thừa Thiên Huế")</f>
        <v>Công an phường Vĩnh Ninh tỉnh Thừa Thiên Huế</v>
      </c>
      <c r="C332" t="str">
        <v>https://www.facebook.com/phuongvinhninh/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15332</v>
      </c>
      <c r="B333" t="str">
        <f>HYPERLINK("https://vinhninh.thuathienhue.gov.vn/", "UBND Ủy ban nhân dân phường Vĩnh Ninh tỉnh Thừa Thiên Huế")</f>
        <v>UBND Ủy ban nhân dân phường Vĩnh Ninh tỉnh Thừa Thiên Huế</v>
      </c>
      <c r="C333" t="str">
        <v>https://vinhninh.thuathienhue.gov.vn/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15333</v>
      </c>
      <c r="B334" t="str">
        <f>HYPERLINK("https://www.facebook.com/p/C%E1%BB%95ng-th%C3%B4ng-tin-ph%C6%B0%E1%BB%9Dng-Ph%C3%BA-H%E1%BB%99i-th%C3%A0nh-ph%E1%BB%91-Hu%E1%BA%BF-100067180783231/?locale=vi_VN", "Công an phường Phú Hội tỉnh Thừa Thiên Huế")</f>
        <v>Công an phường Phú Hội tỉnh Thừa Thiên Huế</v>
      </c>
      <c r="C334" t="str">
        <v>https://www.facebook.com/p/C%E1%BB%95ng-th%C3%B4ng-tin-ph%C6%B0%E1%BB%9Dng-Ph%C3%BA-H%E1%BB%99i-th%C3%A0nh-ph%E1%BB%91-Hu%E1%BA%BF-100067180783231/?locale=vi_VN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15334</v>
      </c>
      <c r="B335" t="str">
        <f>HYPERLINK("https://phuhoi.thuathienhue.gov.vn/", "UBND Ủy ban nhân dân phường Phú Hội tỉnh Thừa Thiên Huế")</f>
        <v>UBND Ủy ban nhân dân phường Phú Hội tỉnh Thừa Thiên Huế</v>
      </c>
      <c r="C335" t="str">
        <v>https://phuhoi.thuathienhue.gov.vn/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15335</v>
      </c>
      <c r="B336" t="str">
        <v>Công an phường Phú Nhuận tỉnh Thừa Thiên Huế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15336</v>
      </c>
      <c r="B337" t="str">
        <f>HYPERLINK("https://phunhuan.thuathienhue.gov.vn/?gd=19&amp;cn=225&amp;id=17", "UBND Ủy ban nhân dân phường Phú Nhuận tỉnh Thừa Thiên Huế")</f>
        <v>UBND Ủy ban nhân dân phường Phú Nhuận tỉnh Thừa Thiên Huế</v>
      </c>
      <c r="C337" t="str">
        <v>https://phunhuan.thuathienhue.gov.vn/?gd=19&amp;cn=225&amp;id=17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15337</v>
      </c>
      <c r="B338" t="str">
        <v>Công an phường Xuân Phú tỉnh Thừa Thiên Huế</v>
      </c>
      <c r="C338" t="str">
        <v>-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15338</v>
      </c>
      <c r="B339" t="str">
        <f>HYPERLINK("https://xuanphu.thuathienhue.gov.vn/?gd=7&amp;cn=81&amp;tm=1", "UBND Ủy ban nhân dân phường Xuân Phú tỉnh Thừa Thiên Huế")</f>
        <v>UBND Ủy ban nhân dân phường Xuân Phú tỉnh Thừa Thiên Huế</v>
      </c>
      <c r="C339" t="str">
        <v>https://xuanphu.thuathienhue.gov.vn/?gd=7&amp;cn=81&amp;tm=1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15339</v>
      </c>
      <c r="B340" t="str">
        <f>HYPERLINK("https://www.facebook.com/p/C%E1%BB%95ng-th%C3%B4ng-tin-ph%C6%B0%E1%BB%9Dng-Tr%C6%B0%E1%BB%9Dng-An-th%C3%A0nh-ph%E1%BB%91-Hu%E1%BA%BF-100076525800639/", "Công an phường Trường An tỉnh Thừa Thiên Huế")</f>
        <v>Công an phường Trường An tỉnh Thừa Thiên Huế</v>
      </c>
      <c r="C340" t="str">
        <v>https://www.facebook.com/p/C%E1%BB%95ng-th%C3%B4ng-tin-ph%C6%B0%E1%BB%9Dng-Tr%C6%B0%E1%BB%9Dng-An-th%C3%A0nh-ph%E1%BB%91-Hu%E1%BA%BF-100076525800639/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15340</v>
      </c>
      <c r="B341" t="str">
        <f>HYPERLINK("https://truongan.thuathienhue.gov.vn/", "UBND Ủy ban nhân dân phường Trường An tỉnh Thừa Thiên Huế")</f>
        <v>UBND Ủy ban nhân dân phường Trường An tỉnh Thừa Thiên Huế</v>
      </c>
      <c r="C341" t="str">
        <v>https://truongan.thuathienhue.gov.vn/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15341</v>
      </c>
      <c r="B342" t="str">
        <f>HYPERLINK("https://www.facebook.com/phuocvinh.hue/?locale=vi_VN", "Công an phường Phước Vĩnh tỉnh Thừa Thiên Huế")</f>
        <v>Công an phường Phước Vĩnh tỉnh Thừa Thiên Huế</v>
      </c>
      <c r="C342" t="str">
        <v>https://www.facebook.com/phuocvinh.hue/?locale=vi_VN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15342</v>
      </c>
      <c r="B343" t="str">
        <f>HYPERLINK("https://phuocvinh.thuathienhue.gov.vn/?gd=7&amp;cn=85&amp;tm=1", "UBND Ủy ban nhân dân phường Phước Vĩnh tỉnh Thừa Thiên Huế")</f>
        <v>UBND Ủy ban nhân dân phường Phước Vĩnh tỉnh Thừa Thiên Huế</v>
      </c>
      <c r="C343" t="str">
        <v>https://phuocvinh.thuathienhue.gov.vn/?gd=7&amp;cn=85&amp;tm=1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15343</v>
      </c>
      <c r="B344" t="str">
        <f>HYPERLINK("https://www.facebook.com/UBNDphuongAnCuu/", "Công an phường An Cựu tỉnh Thừa Thiên Huế")</f>
        <v>Công an phường An Cựu tỉnh Thừa Thiên Huế</v>
      </c>
      <c r="C344" t="str">
        <v>https://www.facebook.com/UBNDphuongAnCuu/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15344</v>
      </c>
      <c r="B345" t="str">
        <f>HYPERLINK("https://ancuu.thuathienhue.gov.vn/?gd=4&amp;cn=16", "UBND Ủy ban nhân dân phường An Cựu tỉnh Thừa Thiên Huế")</f>
        <v>UBND Ủy ban nhân dân phường An Cựu tỉnh Thừa Thiên Huế</v>
      </c>
      <c r="C345" t="str">
        <v>https://ancuu.thuathienhue.gov.vn/?gd=4&amp;cn=16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15345</v>
      </c>
      <c r="B346" t="str">
        <f>HYPERLINK("https://www.facebook.com/p/C%E1%BB%95ng-th%C3%B4ng-tin-ph%C6%B0%E1%BB%9Dng-An-H%C3%B2a-th%C3%A0nh-ph%E1%BB%91-Hu%E1%BA%BF-100068912932054/", "Công an phường An Hòa tỉnh Thừa Thiên Huế")</f>
        <v>Công an phường An Hòa tỉnh Thừa Thiên Huế</v>
      </c>
      <c r="C346" t="str">
        <v>https://www.facebook.com/p/C%E1%BB%95ng-th%C3%B4ng-tin-ph%C6%B0%E1%BB%9Dng-An-H%C3%B2a-th%C3%A0nh-ph%E1%BB%91-Hu%E1%BA%BF-100068912932054/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15346</v>
      </c>
      <c r="B347" t="str">
        <f>HYPERLINK("https://anhoa.thuathienhue.gov.vn/", "UBND Ủy ban nhân dân phường An Hòa tỉnh Thừa Thiên Huế")</f>
        <v>UBND Ủy ban nhân dân phường An Hòa tỉnh Thừa Thiên Huế</v>
      </c>
      <c r="C347" t="str">
        <v>https://anhoa.thuathienhue.gov.vn/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15347</v>
      </c>
      <c r="B348" t="str">
        <f>HYPERLINK("https://www.facebook.com/p/C%E1%BB%95ng-th%C3%B4ng-tin-ph%C6%B0%E1%BB%9Dng-H%C6%B0%C6%A1ng-S%C6%A1-th%C3%A0nh-ph%E1%BB%91-Hu%E1%BA%BF-100068756222434/", "Công an phường Hương Sơ tỉnh Thừa Thiên Huế")</f>
        <v>Công an phường Hương Sơ tỉnh Thừa Thiên Huế</v>
      </c>
      <c r="C348" t="str">
        <v>https://www.facebook.com/p/C%E1%BB%95ng-th%C3%B4ng-tin-ph%C6%B0%E1%BB%9Dng-H%C6%B0%C6%A1ng-S%C6%A1-th%C3%A0nh-ph%E1%BB%91-Hu%E1%BA%BF-100068756222434/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15348</v>
      </c>
      <c r="B349" t="str">
        <f>HYPERLINK("https://huongso.thuathienhue.gov.vn/?gd=4&amp;cn=16", "UBND Ủy ban nhân dân phường Hương Sơ tỉnh Thừa Thiên Huế")</f>
        <v>UBND Ủy ban nhân dân phường Hương Sơ tỉnh Thừa Thiên Huế</v>
      </c>
      <c r="C349" t="str">
        <v>https://huongso.thuathienhue.gov.vn/?gd=4&amp;cn=16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15349</v>
      </c>
      <c r="B350" t="str">
        <f>HYPERLINK("https://www.facebook.com/p/C%E1%BB%95ng-th%C3%B4ng-tin-ph%C6%B0%E1%BB%9Dng-Th%E1%BB%A7y-Bi%E1%BB%81u-Th%C3%A0nh-ph%E1%BB%91-Hu%E1%BA%BF-100064042993167/", "Công an phường Thuỷ Biều tỉnh Thừa Thiên Huế")</f>
        <v>Công an phường Thuỷ Biều tỉnh Thừa Thiên Huế</v>
      </c>
      <c r="C350" t="str">
        <v>https://www.facebook.com/p/C%E1%BB%95ng-th%C3%B4ng-tin-ph%C6%B0%E1%BB%9Dng-Th%E1%BB%A7y-Bi%E1%BB%81u-Th%C3%A0nh-ph%E1%BB%91-Hu%E1%BA%BF-100064042993167/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15350</v>
      </c>
      <c r="B351" t="str">
        <f>HYPERLINK("https://thuybieu.thuathienhue.gov.vn/", "UBND Ủy ban nhân dân phường Thuỷ Biều tỉnh Thừa Thiên Huế")</f>
        <v>UBND Ủy ban nhân dân phường Thuỷ Biều tỉnh Thừa Thiên Huế</v>
      </c>
      <c r="C351" t="str">
        <v>https://thuybieu.thuathienhue.gov.vn/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15351</v>
      </c>
      <c r="B352" t="str">
        <f>HYPERLINK("https://www.facebook.com/p/C%C3%B4ng-an-H%C6%B0%C6%A1ng-Long-_-TP-Hu%E1%BA%BF-V%C3%AC-An-ninh-T%E1%BB%95-Qu%E1%BB%91c-V%C3%AC-h%E1%BA%A1nh-ph%C3%BAc-Nh%C3%A2n-D%C3%A2n-100063621484378/", "Công an phường Hương Long tỉnh Thừa Thiên Huế")</f>
        <v>Công an phường Hương Long tỉnh Thừa Thiên Huế</v>
      </c>
      <c r="C352" t="str">
        <v>https://www.facebook.com/p/C%C3%B4ng-an-H%C6%B0%C6%A1ng-Long-_-TP-Hu%E1%BA%BF-V%C3%AC-An-ninh-T%E1%BB%95-Qu%E1%BB%91c-V%C3%AC-h%E1%BA%A1nh-ph%C3%BAc-Nh%C3%A2n-D%C3%A2n-100063621484378/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15352</v>
      </c>
      <c r="B353" t="str">
        <f>HYPERLINK("https://huonglong.thuathienhue.gov.vn/?gd=7&amp;cn=81&amp;cd=4", "UBND Ủy ban nhân dân phường Hương Long tỉnh Thừa Thiên Huế")</f>
        <v>UBND Ủy ban nhân dân phường Hương Long tỉnh Thừa Thiên Huế</v>
      </c>
      <c r="C353" t="str">
        <v>https://huonglong.thuathienhue.gov.vn/?gd=7&amp;cn=81&amp;cd=4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15353</v>
      </c>
      <c r="B354" t="str">
        <f>HYPERLINK("https://www.facebook.com/phuongthuyxuan.tphue/", "Công an phường Thuỷ Xuân tỉnh Thừa Thiên Huế")</f>
        <v>Công an phường Thuỷ Xuân tỉnh Thừa Thiên Huế</v>
      </c>
      <c r="C354" t="str">
        <v>https://www.facebook.com/phuongthuyxuan.tphue/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15354</v>
      </c>
      <c r="B355" t="str">
        <f>HYPERLINK("https://thuyxuan.thuathienhue.gov.vn/", "UBND Ủy ban nhân dân phường Thuỷ Xuân tỉnh Thừa Thiên Huế")</f>
        <v>UBND Ủy ban nhân dân phường Thuỷ Xuân tỉnh Thừa Thiên Huế</v>
      </c>
      <c r="C355" t="str">
        <v>https://thuyxuan.thuathienhue.gov.vn/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15355</v>
      </c>
      <c r="B356" t="str">
        <f>HYPERLINK("https://www.facebook.com/p/C%E1%BB%95ng-th%C3%B4ng-tin-ph%C6%B0%E1%BB%9Dng-An-%C4%90%C3%B4ng-Th%C3%A0nh-ph%E1%BB%91-Hu%E1%BA%BF-100064116281520/", "Công an phường An Đông tỉnh Thừa Thiên Huế")</f>
        <v>Công an phường An Đông tỉnh Thừa Thiên Huế</v>
      </c>
      <c r="C356" t="str">
        <v>https://www.facebook.com/p/C%E1%BB%95ng-th%C3%B4ng-tin-ph%C6%B0%E1%BB%9Dng-An-%C4%90%C3%B4ng-Th%C3%A0nh-ph%E1%BB%91-Hu%E1%BA%BF-100064116281520/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15356</v>
      </c>
      <c r="B357" t="str">
        <f>HYPERLINK("https://dongba.thuathienhue.gov.vn/?gd=18&amp;cn=147&amp;cd=2", "UBND Ủy ban nhân dân phường An Đông tỉnh Thừa Thiên Huế")</f>
        <v>UBND Ủy ban nhân dân phường An Đông tỉnh Thừa Thiên Huế</v>
      </c>
      <c r="C357" t="str">
        <v>https://dongba.thuathienhue.gov.vn/?gd=18&amp;cn=147&amp;cd=2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15357</v>
      </c>
      <c r="B358" t="str">
        <f>HYPERLINK("https://www.facebook.com/p/C%E1%BB%95ng-Th%C3%B4ng-Tin-Ph%C6%B0%E1%BB%9Dng-An-T%C3%A2y-Th%C3%A0nh-Ph%E1%BB%91-Hu%E1%BA%BF-100069143352046/", "Công an phường An Tây tỉnh Thừa Thiên Huế")</f>
        <v>Công an phường An Tây tỉnh Thừa Thiên Huế</v>
      </c>
      <c r="C358" t="str">
        <v>https://www.facebook.com/p/C%E1%BB%95ng-Th%C3%B4ng-Tin-Ph%C6%B0%E1%BB%9Dng-An-T%C3%A2y-Th%C3%A0nh-Ph%E1%BB%91-Hu%E1%BA%BF-100069143352046/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15358</v>
      </c>
      <c r="B359" t="str">
        <f>HYPERLINK("https://antay.thuathienhue.gov.vn/?gd=4&amp;cn=16", "UBND Ủy ban nhân dân phường An Tây tỉnh Thừa Thiên Huế")</f>
        <v>UBND Ủy ban nhân dân phường An Tây tỉnh Thừa Thiên Huế</v>
      </c>
      <c r="C359" t="str">
        <v>https://antay.thuathienhue.gov.vn/?gd=4&amp;cn=16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15359</v>
      </c>
      <c r="B360" t="str">
        <v>Công an xã Điền Hương tỉnh Thừa Thiên Huế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15360</v>
      </c>
      <c r="B361" t="str">
        <f>HYPERLINK("https://phongdien.thuathienhue.gov.vn/xa-phuong-thi-tran/xa-dien-huong.html", "UBND Ủy ban nhân dân xã Điền Hương tỉnh Thừa Thiên Huế")</f>
        <v>UBND Ủy ban nhân dân xã Điền Hương tỉnh Thừa Thiên Huế</v>
      </c>
      <c r="C361" t="str">
        <v>https://phongdien.thuathienhue.gov.vn/xa-phuong-thi-tran/xa-dien-huong.html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15361</v>
      </c>
      <c r="B362" t="str">
        <v>Công an xã Điền Môn tỉnh Thừa Thiên Huế</v>
      </c>
      <c r="C362" t="str">
        <v>-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15362</v>
      </c>
      <c r="B363" t="str">
        <f>HYPERLINK("https://phongdien.thuathienhue.gov.vn/xa-phuong-thi-tran/xa-dien-huong.html", "UBND Ủy ban nhân dân xã Điền Môn tỉnh Thừa Thiên Huế")</f>
        <v>UBND Ủy ban nhân dân xã Điền Môn tỉnh Thừa Thiên Huế</v>
      </c>
      <c r="C363" t="str">
        <v>https://phongdien.thuathienhue.gov.vn/xa-phuong-thi-tran/xa-dien-huong.html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15363</v>
      </c>
      <c r="B364" t="str">
        <v>Công an xã Điền Lộc tỉnh Thừa Thiên Huế</v>
      </c>
      <c r="C364" t="str">
        <v>-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15364</v>
      </c>
      <c r="B365" t="str">
        <f>HYPERLINK("https://phongdien.thuathienhue.gov.vn/xa-phuong-thi-tran/xa-dien-huong.html", "UBND Ủy ban nhân dân xã Điền Lộc tỉnh Thừa Thiên Huế")</f>
        <v>UBND Ủy ban nhân dân xã Điền Lộc tỉnh Thừa Thiên Huế</v>
      </c>
      <c r="C365" t="str">
        <v>https://phongdien.thuathienhue.gov.vn/xa-phuong-thi-tran/xa-dien-huong.html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15365</v>
      </c>
      <c r="B366" t="str">
        <f>HYPERLINK("https://www.facebook.com/tuoitreconganthuathienhue/", "Công an xã Phong Bình tỉnh Thừa Thiên Huế")</f>
        <v>Công an xã Phong Bình tỉnh Thừa Thiên Huế</v>
      </c>
      <c r="C366" t="str">
        <v>https://www.facebook.com/tuoitreconganthuathienhue/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15366</v>
      </c>
      <c r="B367" t="str">
        <f>HYPERLINK("https://phongbinh.thuathienhue.gov.vn/", "UBND Ủy ban nhân dân xã Phong Bình tỉnh Thừa Thiên Huế")</f>
        <v>UBND Ủy ban nhân dân xã Phong Bình tỉnh Thừa Thiên Huế</v>
      </c>
      <c r="C367" t="str">
        <v>https://phongbinh.thuathienhue.gov.vn/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15367</v>
      </c>
      <c r="B368" t="str">
        <f>HYPERLINK("https://www.facebook.com/groups/anttxadienhoa/", "Công an xã Điền Hòa tỉnh Thừa Thiên Huế")</f>
        <v>Công an xã Điền Hòa tỉnh Thừa Thiên Huế</v>
      </c>
      <c r="C368" t="str">
        <v>https://www.facebook.com/groups/anttxadienhoa/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15368</v>
      </c>
      <c r="B369" t="str">
        <f>HYPERLINK("https://thuathienhue.gov.vn/thu-vien-van-ban?vb=35955", "UBND Ủy ban nhân dân xã Điền Hòa tỉnh Thừa Thiên Huế")</f>
        <v>UBND Ủy ban nhân dân xã Điền Hòa tỉnh Thừa Thiên Huế</v>
      </c>
      <c r="C369" t="str">
        <v>https://thuathienhue.gov.vn/thu-vien-van-ban?vb=35955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15369</v>
      </c>
      <c r="B370" t="str">
        <f>HYPERLINK("https://www.facebook.com/p/ANTT-x%C3%A3-Phong-Ch%C6%B0%C6%A1ng-huy%E1%BB%87n-Phong-%C4%90i%E1%BB%81n-t%E1%BB%89nh-Th%E1%BB%ABa-Thi%C3%AAn-Hu%E1%BA%BF-100076150364626/", "Công an xã Phong Chương tỉnh Thừa Thiên Huế")</f>
        <v>Công an xã Phong Chương tỉnh Thừa Thiên Huế</v>
      </c>
      <c r="C370" t="str">
        <v>https://www.facebook.com/p/ANTT-x%C3%A3-Phong-Ch%C6%B0%C6%A1ng-huy%E1%BB%87n-Phong-%C4%90i%E1%BB%81n-t%E1%BB%89nh-Th%E1%BB%ABa-Thi%C3%AAn-Hu%E1%BA%BF-100076150364626/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15370</v>
      </c>
      <c r="B371" t="str">
        <f>HYPERLINK("https://phongson.thuathienhue.gov.vn/", "UBND Ủy ban nhân dân xã Phong Chương tỉnh Thừa Thiên Huế")</f>
        <v>UBND Ủy ban nhân dân xã Phong Chương tỉnh Thừa Thiên Huế</v>
      </c>
      <c r="C371" t="str">
        <v>https://phongson.thuathienhue.gov.vn/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15371</v>
      </c>
      <c r="B372" t="str">
        <f>HYPERLINK("https://www.facebook.com/PhongHaiHue/?locale=vi_VN", "Công an xã Phong Hải tỉnh Thừa Thiên Huế")</f>
        <v>Công an xã Phong Hải tỉnh Thừa Thiên Huế</v>
      </c>
      <c r="C372" t="str">
        <v>https://www.facebook.com/PhongHaiHue/?locale=vi_VN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15372</v>
      </c>
      <c r="B373" t="str">
        <f>HYPERLINK("https://phonghai.thuathienhue.gov.vn/", "UBND Ủy ban nhân dân xã Phong Hải tỉnh Thừa Thiên Huế")</f>
        <v>UBND Ủy ban nhân dân xã Phong Hải tỉnh Thừa Thiên Huế</v>
      </c>
      <c r="C373" t="str">
        <v>https://phonghai.thuathienhue.gov.vn/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15373</v>
      </c>
      <c r="B374" t="str">
        <f>HYPERLINK("https://www.facebook.com/groups/anttxadienhoa/", "Công an xã Điền Hải tỉnh Thừa Thiên Huế")</f>
        <v>Công an xã Điền Hải tỉnh Thừa Thiên Huế</v>
      </c>
      <c r="C374" t="str">
        <v>https://www.facebook.com/groups/anttxadienhoa/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15374</v>
      </c>
      <c r="B375" t="str">
        <f>HYPERLINK("https://phongdien.thuathienhue.gov.vn/xa-phuong-thi-tran/xa-dien-huong.html", "UBND Ủy ban nhân dân xã Điền Hải tỉnh Thừa Thiên Huế")</f>
        <v>UBND Ủy ban nhân dân xã Điền Hải tỉnh Thừa Thiên Huế</v>
      </c>
      <c r="C375" t="str">
        <v>https://phongdien.thuathienhue.gov.vn/xa-phuong-thi-tran/xa-dien-huong.html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15375</v>
      </c>
      <c r="B376" t="str">
        <f>HYPERLINK("https://www.facebook.com/tuoitrethuathienhue/?locale=pa_IN", "Công an xã Phong Hòa tỉnh Thừa Thiên Huế")</f>
        <v>Công an xã Phong Hòa tỉnh Thừa Thiên Huế</v>
      </c>
      <c r="C376" t="str">
        <v>https://www.facebook.com/tuoitrethuathienhue/?locale=pa_IN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15376</v>
      </c>
      <c r="B377" t="str">
        <f>HYPERLINK("https://phonghoa.thuathienhue.gov.vn/", "UBND Ủy ban nhân dân xã Phong Hòa tỉnh Thừa Thiên Huế")</f>
        <v>UBND Ủy ban nhân dân xã Phong Hòa tỉnh Thừa Thiên Huế</v>
      </c>
      <c r="C377" t="str">
        <v>https://phonghoa.thuathienhue.gov.vn/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15377</v>
      </c>
      <c r="B378" t="str">
        <f>HYPERLINK("https://www.facebook.com/tuoitreconganthuathienhue/", "Công an xã Phong Thu tỉnh Thừa Thiên Huế")</f>
        <v>Công an xã Phong Thu tỉnh Thừa Thiên Huế</v>
      </c>
      <c r="C378" t="str">
        <v>https://www.facebook.com/tuoitreconganthuathienhue/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15378</v>
      </c>
      <c r="B379" t="str">
        <f>HYPERLINK("https://thuathienhue.gov.vn/", "UBND Ủy ban nhân dân xã Phong Thu tỉnh Thừa Thiên Huế")</f>
        <v>UBND Ủy ban nhân dân xã Phong Thu tỉnh Thừa Thiên Huế</v>
      </c>
      <c r="C379" t="str">
        <v>https://thuathienhue.gov.vn/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15379</v>
      </c>
      <c r="B380" t="str">
        <f>HYPERLINK("https://www.facebook.com/335240251352885", "Công an xã Phong Hiền tỉnh Thừa Thiên Huế")</f>
        <v>Công an xã Phong Hiền tỉnh Thừa Thiên Huế</v>
      </c>
      <c r="C380" t="str">
        <v>https://www.facebook.com/335240251352885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15380</v>
      </c>
      <c r="B381" t="str">
        <f>HYPERLINK("https://phonghien.thuathienhue.gov.vn/", "UBND Ủy ban nhân dân xã Phong Hiền tỉnh Thừa Thiên Huế")</f>
        <v>UBND Ủy ban nhân dân xã Phong Hiền tỉnh Thừa Thiên Huế</v>
      </c>
      <c r="C381" t="str">
        <v>https://phonghien.thuathienhue.gov.vn/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15381</v>
      </c>
      <c r="B382" t="str">
        <f>HYPERLINK("https://www.facebook.com/p/ANTT-X%C3%A3-Phong-M%E1%BB%B9-Huy%E1%BB%87n-Phong-%C4%90i%E1%BB%81n-100072491412849/", "Công an xã Phong Mỹ tỉnh Thừa Thiên Huế")</f>
        <v>Công an xã Phong Mỹ tỉnh Thừa Thiên Huế</v>
      </c>
      <c r="C382" t="str">
        <v>https://www.facebook.com/p/ANTT-X%C3%A3-Phong-M%E1%BB%B9-Huy%E1%BB%87n-Phong-%C4%90i%E1%BB%81n-100072491412849/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15382</v>
      </c>
      <c r="B383" t="str">
        <f>HYPERLINK("https://phongdien.thuathienhue.gov.vn/xa-phuong-thi-tran/xa-phong-my.html", "UBND Ủy ban nhân dân xã Phong Mỹ tỉnh Thừa Thiên Huế")</f>
        <v>UBND Ủy ban nhân dân xã Phong Mỹ tỉnh Thừa Thiên Huế</v>
      </c>
      <c r="C383" t="str">
        <v>https://phongdien.thuathienhue.gov.vn/xa-phuong-thi-tran/xa-phong-my.html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15383</v>
      </c>
      <c r="B384" t="str">
        <f>HYPERLINK("https://www.facebook.com/tuoitreconganthuathienhue/", "Công an xã Phong An tỉnh Thừa Thiên Huế")</f>
        <v>Công an xã Phong An tỉnh Thừa Thiên Huế</v>
      </c>
      <c r="C384" t="str">
        <v>https://www.facebook.com/tuoitreconganthuathienhue/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15384</v>
      </c>
      <c r="B385" t="str">
        <f>HYPERLINK("https://thuathienhue.gov.vn/", "UBND Ủy ban nhân dân xã Phong An tỉnh Thừa Thiên Huế")</f>
        <v>UBND Ủy ban nhân dân xã Phong An tỉnh Thừa Thiên Huế</v>
      </c>
      <c r="C385" t="str">
        <v>https://thuathienhue.gov.vn/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15385</v>
      </c>
      <c r="B386" t="str">
        <f>HYPERLINK("https://www.facebook.com/anttxaphongxuan/", "Công an xã Phong Xuân tỉnh Thừa Thiên Huế")</f>
        <v>Công an xã Phong Xuân tỉnh Thừa Thiên Huế</v>
      </c>
      <c r="C386" t="str">
        <v>https://www.facebook.com/anttxaphongxuan/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15386</v>
      </c>
      <c r="B387" t="str">
        <f>HYPERLINK("https://phongxuan.thuathienhue.gov.vn/", "UBND Ủy ban nhân dân xã Phong Xuân tỉnh Thừa Thiên Huế")</f>
        <v>UBND Ủy ban nhân dân xã Phong Xuân tỉnh Thừa Thiên Huế</v>
      </c>
      <c r="C387" t="str">
        <v>https://phongxuan.thuathienhue.gov.vn/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15387</v>
      </c>
      <c r="B388" t="str">
        <f>HYPERLINK("https://www.facebook.com/tuoitreconganthuathienhue/", "Công an xã Phong Sơn tỉnh Thừa Thiên Huế")</f>
        <v>Công an xã Phong Sơn tỉnh Thừa Thiên Huế</v>
      </c>
      <c r="C388" t="str">
        <v>https://www.facebook.com/tuoitreconganthuathienhue/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15388</v>
      </c>
      <c r="B389" t="str">
        <f>HYPERLINK("https://phongson.thuathienhue.gov.vn/", "UBND Ủy ban nhân dân xã Phong Sơn tỉnh Thừa Thiên Huế")</f>
        <v>UBND Ủy ban nhân dân xã Phong Sơn tỉnh Thừa Thiên Huế</v>
      </c>
      <c r="C389" t="str">
        <v>https://phongson.thuathienhue.gov.vn/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15389</v>
      </c>
      <c r="B390" t="str">
        <f>HYPERLINK("https://www.facebook.com/p/Qu%E1%BA%A3ng-Th%C3%A1i-ng%C3%A0y-m%E1%BB%9Bi-100063504731533/", "Công an xã Quảng Thái tỉnh Thừa Thiên Huế")</f>
        <v>Công an xã Quảng Thái tỉnh Thừa Thiên Huế</v>
      </c>
      <c r="C390" t="str">
        <v>https://www.facebook.com/p/Qu%E1%BA%A3ng-Th%C3%A1i-ng%C3%A0y-m%E1%BB%9Bi-100063504731533/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15390</v>
      </c>
      <c r="B391" t="str">
        <f>HYPERLINK("https://quangthai.thuathienhue.gov.vn/", "UBND Ủy ban nhân dân xã Quảng Thái tỉnh Thừa Thiên Huế")</f>
        <v>UBND Ủy ban nhân dân xã Quảng Thái tỉnh Thừa Thiên Huế</v>
      </c>
      <c r="C391" t="str">
        <v>https://quangthai.thuathienhue.gov.vn/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15391</v>
      </c>
      <c r="B392" t="str">
        <v>Công an xã Quảng Ngạn tỉnh Thừa Thiên Huế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15392</v>
      </c>
      <c r="B393" t="str">
        <f>HYPERLINK("https://quangngan.thuathienhue.gov.vn/", "UBND Ủy ban nhân dân xã Quảng Ngạn tỉnh Thừa Thiên Huế")</f>
        <v>UBND Ủy ban nhân dân xã Quảng Ngạn tỉnh Thừa Thiên Huế</v>
      </c>
      <c r="C393" t="str">
        <v>https://quangngan.thuathienhue.gov.vn/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15393</v>
      </c>
      <c r="B394" t="str">
        <f>HYPERLINK("https://www.facebook.com/tuoitreconganthuathienhue/", "Công an xã Quảng Lợi tỉnh Thừa Thiên Huế")</f>
        <v>Công an xã Quảng Lợi tỉnh Thừa Thiên Huế</v>
      </c>
      <c r="C394" t="str">
        <v>https://www.facebook.com/tuoitreconganthuathienhue/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15394</v>
      </c>
      <c r="B395" t="str">
        <f>HYPERLINK("https://thuathienhue.gov.vn/", "UBND Ủy ban nhân dân xã Quảng Lợi tỉnh Thừa Thiên Huế")</f>
        <v>UBND Ủy ban nhân dân xã Quảng Lợi tỉnh Thừa Thiên Huế</v>
      </c>
      <c r="C395" t="str">
        <v>https://thuathienhue.gov.vn/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15395</v>
      </c>
      <c r="B396" t="str">
        <f>HYPERLINK("https://www.facebook.com/tuoitreconganthuathienhue/", "Công an xã Quảng Công tỉnh Thừa Thiên Huế")</f>
        <v>Công an xã Quảng Công tỉnh Thừa Thiên Huế</v>
      </c>
      <c r="C396" t="str">
        <v>https://www.facebook.com/tuoitreconganthuathienhue/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15396</v>
      </c>
      <c r="B397" t="str">
        <f>HYPERLINK("https://quangcong.thuathienhue.gov.vn/?gd=4&amp;cn=16", "UBND Ủy ban nhân dân xã Quảng Công tỉnh Thừa Thiên Huế")</f>
        <v>UBND Ủy ban nhân dân xã Quảng Công tỉnh Thừa Thiên Huế</v>
      </c>
      <c r="C397" t="str">
        <v>https://quangcong.thuathienhue.gov.vn/?gd=4&amp;cn=16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15397</v>
      </c>
      <c r="B398" t="str">
        <f>HYPERLINK("https://www.facebook.com/langthulehue/", "Công an xã Quảng Phước tỉnh Thừa Thiên Huế")</f>
        <v>Công an xã Quảng Phước tỉnh Thừa Thiên Huế</v>
      </c>
      <c r="C398" t="str">
        <v>https://www.facebook.com/langthulehue/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15398</v>
      </c>
      <c r="B399" t="str">
        <f>HYPERLINK("https://quangphuoc.thuathienhue.gov.vn/", "UBND Ủy ban nhân dân xã Quảng Phước tỉnh Thừa Thiên Huế")</f>
        <v>UBND Ủy ban nhân dân xã Quảng Phước tỉnh Thừa Thiên Huế</v>
      </c>
      <c r="C399" t="str">
        <v>https://quangphuoc.thuathienhue.gov.vn/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15399</v>
      </c>
      <c r="B400" t="str">
        <v>Công an xã Quảng Vinh tỉnh Thừa Thiên Huế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15400</v>
      </c>
      <c r="B401" t="str">
        <f>HYPERLINK("https://quangvinh.thuathienhue.gov.vn/?gd=4&amp;cn=85&amp;cd=1", "UBND Ủy ban nhân dân xã Quảng Vinh tỉnh Thừa Thiên Huế")</f>
        <v>UBND Ủy ban nhân dân xã Quảng Vinh tỉnh Thừa Thiên Huế</v>
      </c>
      <c r="C401" t="str">
        <v>https://quangvinh.thuathienhue.gov.vn/?gd=4&amp;cn=85&amp;cd=1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15401</v>
      </c>
      <c r="B402" t="str">
        <f>HYPERLINK("https://www.facebook.com/p/%C4%90%E1%BB%99i-C%E1%BA%A3nh-s%C3%A1t-QLHC-v%E1%BB%81-TTXH-CAH-Qu%E1%BA%A3ng-%C4%90i%E1%BB%81n-t%E1%BB%89nh-Th%E1%BB%ABa-Thi%C3%AAn-Hu%E1%BA%BF-100065187000725/", "Công an xã Quảng An tỉnh Thừa Thiên Huế")</f>
        <v>Công an xã Quảng An tỉnh Thừa Thiên Huế</v>
      </c>
      <c r="C402" t="str">
        <v>https://www.facebook.com/p/%C4%90%E1%BB%99i-C%E1%BA%A3nh-s%C3%A1t-QLHC-v%E1%BB%81-TTXH-CAH-Qu%E1%BA%A3ng-%C4%90i%E1%BB%81n-t%E1%BB%89nh-Th%E1%BB%ABa-Thi%C3%AAn-Hu%E1%BA%BF-100065187000725/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15402</v>
      </c>
      <c r="B403" t="str">
        <f>HYPERLINK("https://quangtho.thuathienhue.gov.vn/", "UBND Ủy ban nhân dân xã Quảng An tỉnh Thừa Thiên Huế")</f>
        <v>UBND Ủy ban nhân dân xã Quảng An tỉnh Thừa Thiên Huế</v>
      </c>
      <c r="C403" t="str">
        <v>https://quangtho.thuathienhue.gov.vn/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15403</v>
      </c>
      <c r="B404" t="str">
        <f>HYPERLINK("https://www.facebook.com/tuoitreconganthuathienhue/", "Công an xã Quảng Thành tỉnh Thừa Thiên Huế")</f>
        <v>Công an xã Quảng Thành tỉnh Thừa Thiên Huế</v>
      </c>
      <c r="C404" t="str">
        <v>https://www.facebook.com/tuoitreconganthuathienhue/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15404</v>
      </c>
      <c r="B405" t="str">
        <f>HYPERLINK("https://thuathienhue.gov.vn/", "UBND Ủy ban nhân dân xã Quảng Thành tỉnh Thừa Thiên Huế")</f>
        <v>UBND Ủy ban nhân dân xã Quảng Thành tỉnh Thừa Thiên Huế</v>
      </c>
      <c r="C405" t="str">
        <v>https://thuathienhue.gov.vn/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15405</v>
      </c>
      <c r="B406" t="str">
        <f>HYPERLINK("https://www.facebook.com/cttxaquangtho/", "Công an xã Quảng Thọ tỉnh Thừa Thiên Huế")</f>
        <v>Công an xã Quảng Thọ tỉnh Thừa Thiên Huế</v>
      </c>
      <c r="C406" t="str">
        <v>https://www.facebook.com/cttxaquangtho/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15406</v>
      </c>
      <c r="B407" t="str">
        <f>HYPERLINK("https://quangtho.thuathienhue.gov.vn/", "UBND Ủy ban nhân dân xã Quảng Thọ tỉnh Thừa Thiên Huế")</f>
        <v>UBND Ủy ban nhân dân xã Quảng Thọ tỉnh Thừa Thiên Huế</v>
      </c>
      <c r="C407" t="str">
        <v>https://quangtho.thuathienhue.gov.vn/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15407</v>
      </c>
      <c r="B408" t="str">
        <f>HYPERLINK("https://www.facebook.com/tuoitreconganthuathienhue/", "Công an xã Quảng Phú tỉnh Thừa Thiên Huế")</f>
        <v>Công an xã Quảng Phú tỉnh Thừa Thiên Huế</v>
      </c>
      <c r="C408" t="str">
        <v>https://www.facebook.com/tuoitreconganthuathienhue/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15408</v>
      </c>
      <c r="B409" t="str">
        <f>HYPERLINK("https://quangphu.thuathienhue.gov.vn/", "UBND Ủy ban nhân dân xã Quảng Phú tỉnh Thừa Thiên Huế")</f>
        <v>UBND Ủy ban nhân dân xã Quảng Phú tỉnh Thừa Thiên Huế</v>
      </c>
      <c r="C409" t="str">
        <v>https://quangphu.thuathienhue.gov.vn/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15409</v>
      </c>
      <c r="B410" t="str">
        <f>HYPERLINK("https://www.facebook.com/100063754973491", "Công an xã Phú Thuận tỉnh Thừa Thiên Huế")</f>
        <v>Công an xã Phú Thuận tỉnh Thừa Thiên Huế</v>
      </c>
      <c r="C410" t="str">
        <v>https://www.facebook.com/100063754973491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15410</v>
      </c>
      <c r="B411" t="str">
        <f>HYPERLINK("https://thuathienhue.gov.vn/", "UBND Ủy ban nhân dân xã Phú Thuận tỉnh Thừa Thiên Huế")</f>
        <v>UBND Ủy ban nhân dân xã Phú Thuận tỉnh Thừa Thiên Huế</v>
      </c>
      <c r="C411" t="str">
        <v>https://thuathienhue.gov.vn/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15411</v>
      </c>
      <c r="B412" t="str">
        <f>HYPERLINK("https://www.facebook.com/anttphuduong/", "Công an xã Phú Dương tỉnh Thừa Thiên Huế")</f>
        <v>Công an xã Phú Dương tỉnh Thừa Thiên Huế</v>
      </c>
      <c r="C412" t="str">
        <v>https://www.facebook.com/anttphuduong/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15412</v>
      </c>
      <c r="B413" t="str">
        <f>HYPERLINK("https://phuduong.thuathienhue.gov.vn/", "UBND Ủy ban nhân dân xã Phú Dương tỉnh Thừa Thiên Huế")</f>
        <v>UBND Ủy ban nhân dân xã Phú Dương tỉnh Thừa Thiên Huế</v>
      </c>
      <c r="C413" t="str">
        <v>https://phuduong.thuathienhue.gov.vn/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15413</v>
      </c>
      <c r="B414" t="str">
        <v>Công an xã Phú Mậu tỉnh Thừa Thiên Huế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15414</v>
      </c>
      <c r="B415" t="str">
        <f>HYPERLINK("https://phumau.thuathienhue.gov.vn/?gd=7&amp;cn=81&amp;tm=1", "UBND Ủy ban nhân dân xã Phú Mậu tỉnh Thừa Thiên Huế")</f>
        <v>UBND Ủy ban nhân dân xã Phú Mậu tỉnh Thừa Thiên Huế</v>
      </c>
      <c r="C415" t="str">
        <v>https://phumau.thuathienhue.gov.vn/?gd=7&amp;cn=81&amp;tm=1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15415</v>
      </c>
      <c r="B416" t="str">
        <f>HYPERLINK("https://www.facebook.com/tuoitreconganthuathienhue/", "Công an xã Phú An tỉnh Thừa Thiên Huế")</f>
        <v>Công an xã Phú An tỉnh Thừa Thiên Huế</v>
      </c>
      <c r="C416" t="str">
        <v>https://www.facebook.com/tuoitreconganthuathienhue/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15416</v>
      </c>
      <c r="B417" t="str">
        <f>HYPERLINK("https://phuson.thuathienhue.gov.vn/", "UBND Ủy ban nhân dân xã Phú An tỉnh Thừa Thiên Huế")</f>
        <v>UBND Ủy ban nhân dân xã Phú An tỉnh Thừa Thiên Huế</v>
      </c>
      <c r="C417" t="str">
        <v>https://phuson.thuathienhue.gov.vn/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15417</v>
      </c>
      <c r="B418" t="str">
        <f>HYPERLINK("https://www.facebook.com/tuoitreconganthuathienhue/", "Công an xã Phú Hải tỉnh Thừa Thiên Huế")</f>
        <v>Công an xã Phú Hải tỉnh Thừa Thiên Huế</v>
      </c>
      <c r="C418" t="str">
        <v>https://www.facebook.com/tuoitreconganthuathienhue/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15418</v>
      </c>
      <c r="B419" t="str">
        <f>HYPERLINK("https://phuhai.thuathienhue.gov.vn/", "UBND Ủy ban nhân dân xã Phú Hải tỉnh Thừa Thiên Huế")</f>
        <v>UBND Ủy ban nhân dân xã Phú Hải tỉnh Thừa Thiên Huế</v>
      </c>
      <c r="C419" t="str">
        <v>https://phuhai.thuathienhue.gov.vn/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15419</v>
      </c>
      <c r="B420" t="str">
        <f>HYPERLINK("https://www.facebook.com/tuoitreconganthuathienhue/", "Công an xã Phú Xuân tỉnh Thừa Thiên Huế")</f>
        <v>Công an xã Phú Xuân tỉnh Thừa Thiên Huế</v>
      </c>
      <c r="C420" t="str">
        <v>https://www.facebook.com/tuoitreconganthuathienhue/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15420</v>
      </c>
      <c r="B421" t="str">
        <f>HYPERLINK("https://phuxuan.thuathienhue.gov.vn/hoat-dong-don-vi/uy-ban-nhan-dan-xa-phu-xuan-xay-dung-ke-hoach-ve-trien-khai-cong-tac-bau-cu-truong-thon-nhiem-ky-2023-2025.html", "UBND Ủy ban nhân dân xã Phú Xuân tỉnh Thừa Thiên Huế")</f>
        <v>UBND Ủy ban nhân dân xã Phú Xuân tỉnh Thừa Thiên Huế</v>
      </c>
      <c r="C421" t="str">
        <v>https://phuxuan.thuathienhue.gov.vn/hoat-dong-don-vi/uy-ban-nhan-dan-xa-phu-xuan-xay-dung-ke-hoach-ve-trien-khai-cong-tac-bau-cu-truong-thon-nhiem-ky-2023-2025.html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15421</v>
      </c>
      <c r="B422" t="str">
        <f>HYPERLINK("https://www.facebook.com/tuoitreconganthuathienhue/", "Công an xã Phú Diên tỉnh Thừa Thiên Huế")</f>
        <v>Công an xã Phú Diên tỉnh Thừa Thiên Huế</v>
      </c>
      <c r="C422" t="str">
        <v>https://www.facebook.com/tuoitreconganthuathienhue/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15422</v>
      </c>
      <c r="B423" t="str">
        <f>HYPERLINK("https://phudien.thuathienhue.gov.vn/", "UBND Ủy ban nhân dân xã Phú Diên tỉnh Thừa Thiên Huế")</f>
        <v>UBND Ủy ban nhân dân xã Phú Diên tỉnh Thừa Thiên Huế</v>
      </c>
      <c r="C423" t="str">
        <v>https://phudien.thuathienhue.gov.vn/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15423</v>
      </c>
      <c r="B424" t="str">
        <f>HYPERLINK("https://www.facebook.com/tuoitreconganthuathienhue/", "Công an xã Phú Thanh tỉnh Thừa Thiên Huế")</f>
        <v>Công an xã Phú Thanh tỉnh Thừa Thiên Huế</v>
      </c>
      <c r="C424" t="str">
        <v>https://www.facebook.com/tuoitreconganthuathienhue/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15424</v>
      </c>
      <c r="B425" t="str">
        <f>HYPERLINK("https://phuthanh.thuathienhue.gov.vn/", "UBND Ủy ban nhân dân xã Phú Thanh tỉnh Thừa Thiên Huế")</f>
        <v>UBND Ủy ban nhân dân xã Phú Thanh tỉnh Thừa Thiên Huế</v>
      </c>
      <c r="C425" t="str">
        <v>https://phuthanh.thuathienhue.gov.vn/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15425</v>
      </c>
      <c r="B426" t="str">
        <f>HYPERLINK("https://www.facebook.com/anttxaphumy/", "Công an xã Phú Mỹ tỉnh Thừa Thiên Huế")</f>
        <v>Công an xã Phú Mỹ tỉnh Thừa Thiên Huế</v>
      </c>
      <c r="C426" t="str">
        <v>https://www.facebook.com/anttxaphumy/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15426</v>
      </c>
      <c r="B427" t="str">
        <f>HYPERLINK("https://phumy.thuathienhue.gov.vn/", "UBND Ủy ban nhân dân xã Phú Mỹ tỉnh Thừa Thiên Huế")</f>
        <v>UBND Ủy ban nhân dân xã Phú Mỹ tỉnh Thừa Thiên Huế</v>
      </c>
      <c r="C427" t="str">
        <v>https://phumy.thuathienhue.gov.vn/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15427</v>
      </c>
      <c r="B428" t="str">
        <v>Công an xã Phú Thượng tỉnh Thừa Thiên Huế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15428</v>
      </c>
      <c r="B429" t="str">
        <f>HYPERLINK("https://phuthuong.thuathienhue.gov.vn/", "UBND Ủy ban nhân dân xã Phú Thượng tỉnh Thừa Thiên Huế")</f>
        <v>UBND Ủy ban nhân dân xã Phú Thượng tỉnh Thừa Thiên Huế</v>
      </c>
      <c r="C429" t="str">
        <v>https://phuthuong.thuathienhue.gov.vn/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15429</v>
      </c>
      <c r="B430" t="str">
        <f>HYPERLINK("https://www.facebook.com/tuoitreconganthuathienhue/", "Công an xã Phú Hồ tỉnh Thừa Thiên Huế")</f>
        <v>Công an xã Phú Hồ tỉnh Thừa Thiên Huế</v>
      </c>
      <c r="C430" t="str">
        <v>https://www.facebook.com/tuoitreconganthuathienhue/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15430</v>
      </c>
      <c r="B431" t="str">
        <f>HYPERLINK("https://phuho.thuathienhue.gov.vn/", "UBND Ủy ban nhân dân xã Phú Hồ tỉnh Thừa Thiên Huế")</f>
        <v>UBND Ủy ban nhân dân xã Phú Hồ tỉnh Thừa Thiên Huế</v>
      </c>
      <c r="C431" t="str">
        <v>https://phuho.thuathienhue.gov.vn/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15431</v>
      </c>
      <c r="B432" t="str">
        <f>HYPERLINK("https://www.facebook.com/tuoitreconganthuathienhue/", "Công an xã Vinh Xuân tỉnh Thừa Thiên Huế")</f>
        <v>Công an xã Vinh Xuân tỉnh Thừa Thiên Huế</v>
      </c>
      <c r="C432" t="str">
        <v>https://www.facebook.com/tuoitreconganthuathienhue/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15432</v>
      </c>
      <c r="B433" t="str">
        <f>HYPERLINK("https://vinhxuan.thuathienhue.gov.vn/", "UBND Ủy ban nhân dân xã Vinh Xuân tỉnh Thừa Thiên Huế")</f>
        <v>UBND Ủy ban nhân dân xã Vinh Xuân tỉnh Thừa Thiên Huế</v>
      </c>
      <c r="C433" t="str">
        <v>https://vinhxuan.thuathienhue.gov.vn/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15433</v>
      </c>
      <c r="B434" t="str">
        <v>Công an xã Phú Lương tỉnh Thừa Thiên Huế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15434</v>
      </c>
      <c r="B435" t="str">
        <f>HYPERLINK("https://phuluong.thuathienhue.gov.vn/UploadFiles/TinTuc/2024/4/17/56.34.h5702tbubnd2024pl1_signed_2.pdf", "UBND Ủy ban nhân dân xã Phú Lương tỉnh Thừa Thiên Huế")</f>
        <v>UBND Ủy ban nhân dân xã Phú Lương tỉnh Thừa Thiên Huế</v>
      </c>
      <c r="C435" t="str">
        <v>https://phuluong.thuathienhue.gov.vn/UploadFiles/TinTuc/2024/4/17/56.34.h5702tbubnd2024pl1_signed_2.pdf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15435</v>
      </c>
      <c r="B436" t="str">
        <f>HYPERLINK("https://www.facebook.com/tuoitreconganthuathienhue/", "Công an xã Vinh Thanh tỉnh Thừa Thiên Huế")</f>
        <v>Công an xã Vinh Thanh tỉnh Thừa Thiên Huế</v>
      </c>
      <c r="C436" t="str">
        <v>https://www.facebook.com/tuoitreconganthuathienhue/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15436</v>
      </c>
      <c r="B437" t="str">
        <f>HYPERLINK("https://vinhthanh.thuathienhue.gov.vn/?gd=4&amp;cn=16", "UBND Ủy ban nhân dân xã Vinh Thanh tỉnh Thừa Thiên Huế")</f>
        <v>UBND Ủy ban nhân dân xã Vinh Thanh tỉnh Thừa Thiên Huế</v>
      </c>
      <c r="C437" t="str">
        <v>https://vinhthanh.thuathienhue.gov.vn/?gd=4&amp;cn=16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15437</v>
      </c>
      <c r="B438" t="str">
        <f>HYPERLINK("https://www.facebook.com/anttVinhHien/", "Công an xã Vinh An tỉnh Thừa Thiên Huế")</f>
        <v>Công an xã Vinh An tỉnh Thừa Thiên Huế</v>
      </c>
      <c r="C438" t="str">
        <v>https://www.facebook.com/anttVinhHien/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15438</v>
      </c>
      <c r="B439" t="str">
        <f>HYPERLINK("https://vinhha.thuathienhue.gov.vn/", "UBND Ủy ban nhân dân xã Vinh An tỉnh Thừa Thiên Huế")</f>
        <v>UBND Ủy ban nhân dân xã Vinh An tỉnh Thừa Thiên Huế</v>
      </c>
      <c r="C439" t="str">
        <v>https://vinhha.thuathienhue.gov.vn/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15439</v>
      </c>
      <c r="B440" t="str">
        <f>HYPERLINK("https://www.facebook.com/anttVinhHien/", "Công an xã Vinh Phú tỉnh Thừa Thiên Huế")</f>
        <v>Công an xã Vinh Phú tỉnh Thừa Thiên Huế</v>
      </c>
      <c r="C440" t="str">
        <v>https://www.facebook.com/anttVinhHien/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15440</v>
      </c>
      <c r="B441" t="str">
        <f>HYPERLINK("https://vinhha.thuathienhue.gov.vn/", "UBND Ủy ban nhân dân xã Vinh Phú tỉnh Thừa Thiên Huế")</f>
        <v>UBND Ủy ban nhân dân xã Vinh Phú tỉnh Thừa Thiên Huế</v>
      </c>
      <c r="C441" t="str">
        <v>https://vinhha.thuathienhue.gov.vn/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15441</v>
      </c>
      <c r="B442" t="str">
        <f>HYPERLINK("https://www.facebook.com/tuoitreconganthuathienhue/", "Công an xã Vinh Thái tỉnh Thừa Thiên Huế")</f>
        <v>Công an xã Vinh Thái tỉnh Thừa Thiên Huế</v>
      </c>
      <c r="C442" t="str">
        <v>https://www.facebook.com/tuoitreconganthuathienhue/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15442</v>
      </c>
      <c r="B443" t="str">
        <f>HYPERLINK("https://thuathienhue.gov.vn/", "UBND Ủy ban nhân dân xã Vinh Thái tỉnh Thừa Thiên Huế")</f>
        <v>UBND Ủy ban nhân dân xã Vinh Thái tỉnh Thừa Thiên Huế</v>
      </c>
      <c r="C443" t="str">
        <v>https://thuathienhue.gov.vn/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15443</v>
      </c>
      <c r="B444" t="str">
        <f>HYPERLINK("https://www.facebook.com/tuoitreconganthuathienhue/", "Công an xã Vinh Hà tỉnh Thừa Thiên Huế")</f>
        <v>Công an xã Vinh Hà tỉnh Thừa Thiên Huế</v>
      </c>
      <c r="C444" t="str">
        <v>https://www.facebook.com/tuoitreconganthuathienhue/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15444</v>
      </c>
      <c r="B445" t="str">
        <f>HYPERLINK("https://vinhha.thuathienhue.gov.vn/", "UBND Ủy ban nhân dân xã Vinh Hà tỉnh Thừa Thiên Huế")</f>
        <v>UBND Ủy ban nhân dân xã Vinh Hà tỉnh Thừa Thiên Huế</v>
      </c>
      <c r="C445" t="str">
        <v>https://vinhha.thuathienhue.gov.vn/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15445</v>
      </c>
      <c r="B446" t="str">
        <f>HYPERLINK("https://www.facebook.com/anttphubai/", "Công an phường Phú Bài tỉnh Thừa Thiên Huế")</f>
        <v>Công an phường Phú Bài tỉnh Thừa Thiên Huế</v>
      </c>
      <c r="C446" t="str">
        <v>https://www.facebook.com/anttphubai/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15446</v>
      </c>
      <c r="B447" t="str">
        <f>HYPERLINK("https://phubai.thuathienhue.gov.vn/tin-tuc-su-kien/dang-uy-hdnd-ubnd-ubmttq-viet-nam-phuong-phu-bai-tham-va-chuc-mung-dai-le-phat-dan-nam-2023-phat-lich-2567.html", "UBND Ủy ban nhân dân phường Phú Bài tỉnh Thừa Thiên Huế")</f>
        <v>UBND Ủy ban nhân dân phường Phú Bài tỉnh Thừa Thiên Huế</v>
      </c>
      <c r="C447" t="str">
        <v>https://phubai.thuathienhue.gov.vn/tin-tuc-su-kien/dang-uy-hdnd-ubnd-ubmttq-viet-nam-phuong-phu-bai-tham-va-chuc-mung-dai-le-phat-dan-nam-2023-phat-lich-2567.html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15447</v>
      </c>
      <c r="B448" t="str">
        <f>HYPERLINK("https://www.facebook.com/ANTTPhuongThuyVan/", "Công an xã Thủy Vân tỉnh Thừa Thiên Huế")</f>
        <v>Công an xã Thủy Vân tỉnh Thừa Thiên Huế</v>
      </c>
      <c r="C448" t="str">
        <v>https://www.facebook.com/ANTTPhuongThuyVan/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15448</v>
      </c>
      <c r="B449" t="str">
        <f>HYPERLINK("https://thuyvan.thuathienhue.gov.vn/?gd=4&amp;cn=121&amp;tc=1363", "UBND Ủy ban nhân dân xã Thủy Vân tỉnh Thừa Thiên Huế")</f>
        <v>UBND Ủy ban nhân dân xã Thủy Vân tỉnh Thừa Thiên Huế</v>
      </c>
      <c r="C449" t="str">
        <v>https://thuyvan.thuathienhue.gov.vn/?gd=4&amp;cn=121&amp;tc=1363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15449</v>
      </c>
      <c r="B450" t="str">
        <v>Công an xã Thủy Thanh tỉnh Thừa Thiên Huế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15450</v>
      </c>
      <c r="B451" t="str">
        <f>HYPERLINK("https://thuathienhue.gov.vn/", "UBND Ủy ban nhân dân xã Thủy Thanh tỉnh Thừa Thiên Huế")</f>
        <v>UBND Ủy ban nhân dân xã Thủy Thanh tỉnh Thừa Thiên Huế</v>
      </c>
      <c r="C451" t="str">
        <v>https://thuathienhue.gov.vn/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15451</v>
      </c>
      <c r="B452" t="str">
        <f>HYPERLINK("https://www.facebook.com/p/ANTT-Ph%C6%B0%E1%BB%9Dng-Th%E1%BB%A7y-D%C6%B0%C6%A1ng-100069342774004/", "Công an phường Thủy Dương tỉnh Thừa Thiên Huế")</f>
        <v>Công an phường Thủy Dương tỉnh Thừa Thiên Huế</v>
      </c>
      <c r="C452" t="str">
        <v>https://www.facebook.com/p/ANTT-Ph%C6%B0%E1%BB%9Dng-Th%E1%BB%A7y-D%C6%B0%C6%A1ng-100069342774004/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15452</v>
      </c>
      <c r="B453" t="str">
        <f>HYPERLINK("https://thuathienhue.gov.vn/", "UBND Ủy ban nhân dân phường Thủy Dương tỉnh Thừa Thiên Huế")</f>
        <v>UBND Ủy ban nhân dân phường Thủy Dương tỉnh Thừa Thiên Huế</v>
      </c>
      <c r="C453" t="str">
        <v>https://thuathienhue.gov.vn/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15453</v>
      </c>
      <c r="B454" t="str">
        <f>HYPERLINK("https://www.facebook.com/p/ANTT-Ph%C6%B0%E1%BB%9Dng-Thu%E1%BB%B7-Ph%C6%B0%C6%A1ng-100066942664639/", "Công an phường Thủy Phương tỉnh Thừa Thiên Huế")</f>
        <v>Công an phường Thủy Phương tỉnh Thừa Thiên Huế</v>
      </c>
      <c r="C454" t="str">
        <v>https://www.facebook.com/p/ANTT-Ph%C6%B0%E1%BB%9Dng-Thu%E1%BB%B7-Ph%C6%B0%C6%A1ng-100066942664639/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15454</v>
      </c>
      <c r="B455" t="str">
        <f>HYPERLINK("https://thuathienhue.gov.vn/", "UBND Ủy ban nhân dân phường Thủy Phương tỉnh Thừa Thiên Huế")</f>
        <v>UBND Ủy ban nhân dân phường Thủy Phương tỉnh Thừa Thiên Huế</v>
      </c>
      <c r="C455" t="str">
        <v>https://thuathienhue.gov.vn/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15455</v>
      </c>
      <c r="B456" t="str">
        <f>HYPERLINK("https://www.facebook.com/p/ANTT-ph%C6%B0%E1%BB%9Dng-Thu%E1%BB%B7-Ch%C3%A2u-100067201075234/", "Công an phường Thủy Châu tỉnh Thừa Thiên Huế")</f>
        <v>Công an phường Thủy Châu tỉnh Thừa Thiên Huế</v>
      </c>
      <c r="C456" t="str">
        <v>https://www.facebook.com/p/ANTT-ph%C6%B0%E1%BB%9Dng-Thu%E1%BB%B7-Ch%C3%A2u-100067201075234/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15456</v>
      </c>
      <c r="B457" t="str">
        <f>HYPERLINK("https://thuychau.thuathienhue.gov.vn/", "UBND Ủy ban nhân dân phường Thủy Châu tỉnh Thừa Thiên Huế")</f>
        <v>UBND Ủy ban nhân dân phường Thủy Châu tỉnh Thừa Thiên Huế</v>
      </c>
      <c r="C457" t="str">
        <v>https://thuychau.thuathienhue.gov.vn/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15457</v>
      </c>
      <c r="B458" t="str">
        <f>HYPERLINK("https://www.facebook.com/p/C%E1%BB%95ng-th%C3%B4ng-tin-ph%C6%B0%E1%BB%9Dng-Thu%E1%BB%B7-L%C6%B0%C6%A1ng-th%E1%BB%8B-x%C3%A3-H%C6%B0%C6%A1ng-Thu%E1%BB%B7-100081459625173/", "Công an phường Thủy Lương tỉnh Thừa Thiên Huế")</f>
        <v>Công an phường Thủy Lương tỉnh Thừa Thiên Huế</v>
      </c>
      <c r="C458" t="str">
        <v>https://www.facebook.com/p/C%E1%BB%95ng-th%C3%B4ng-tin-ph%C6%B0%E1%BB%9Dng-Thu%E1%BB%B7-L%C6%B0%C6%A1ng-th%E1%BB%8B-x%C3%A3-H%C6%B0%C6%A1ng-Thu%E1%BB%B7-100081459625173/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15458</v>
      </c>
      <c r="B459" t="str">
        <f>HYPERLINK("https://thuyluong.thuathienhue.gov.vn/thong-tin-tuyen-truyen/uy-ban-nhan-dan-phuong-thuy-luong-phoi-hop-voi-chi-cuc-thue-huong-thuy-van-dong-cac-ho-thue-no-dong.html", "UBND Ủy ban nhân dân phường Thủy Lương tỉnh Thừa Thiên Huế")</f>
        <v>UBND Ủy ban nhân dân phường Thủy Lương tỉnh Thừa Thiên Huế</v>
      </c>
      <c r="C459" t="str">
        <v>https://thuyluong.thuathienhue.gov.vn/thong-tin-tuyen-truyen/uy-ban-nhan-dan-phuong-thuy-luong-phoi-hop-voi-chi-cuc-thue-huong-thuy-van-dong-cac-ho-thue-no-dong.html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15459</v>
      </c>
      <c r="B460" t="str">
        <f>HYPERLINK("https://www.facebook.com/media/set/?set=a.1590895547696530.1073741956.795162800603146&amp;type=3", "Công an xã Thủy Bằng tỉnh Thừa Thiên Huế")</f>
        <v>Công an xã Thủy Bằng tỉnh Thừa Thiên Huế</v>
      </c>
      <c r="C460" t="str">
        <v>https://www.facebook.com/media/set/?set=a.1590895547696530.1073741956.795162800603146&amp;type=3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15460</v>
      </c>
      <c r="B461" t="str">
        <f>HYPERLINK("https://thuybang.thuathienhue.gov.vn/", "UBND Ủy ban nhân dân xã Thủy Bằng tỉnh Thừa Thiên Huế")</f>
        <v>UBND Ủy ban nhân dân xã Thủy Bằng tỉnh Thừa Thiên Huế</v>
      </c>
      <c r="C461" t="str">
        <v>https://thuybang.thuathienhue.gov.vn/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15461</v>
      </c>
      <c r="B462" t="str">
        <v>Công an xã Thủy Tân tỉnh Thừa Thiên Huế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15462</v>
      </c>
      <c r="B463" t="str">
        <f>HYPERLINK("https://huongthuy.thuathienhue.gov.vn/thong-bao/ban-hanh-quyet-dinh-cong-nhan-hoa-giai-thanh-ve-quyen-su-dung-dat-giua-cac-ho-gia-dinh-ca-nhan.html", "UBND Ủy ban nhân dân xã Thủy Tân tỉnh Thừa Thiên Huế")</f>
        <v>UBND Ủy ban nhân dân xã Thủy Tân tỉnh Thừa Thiên Huế</v>
      </c>
      <c r="C463" t="str">
        <v>https://huongthuy.thuathienhue.gov.vn/thong-bao/ban-hanh-quyet-dinh-cong-nhan-hoa-giai-thanh-ve-quyen-su-dung-dat-giua-cac-ho-gia-dinh-ca-nhan.html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15463</v>
      </c>
      <c r="B464" t="str">
        <v>Công an xã Thủy Phù tỉnh Thừa Thiên Huế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15464</v>
      </c>
      <c r="B465" t="str">
        <f>HYPERLINK("https://thuathienhue.gov.vn/", "UBND Ủy ban nhân dân xã Thủy Phù tỉnh Thừa Thiên Huế")</f>
        <v>UBND Ủy ban nhân dân xã Thủy Phù tỉnh Thừa Thiên Huế</v>
      </c>
      <c r="C465" t="str">
        <v>https://thuathienhue.gov.vn/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15465</v>
      </c>
      <c r="B466" t="str">
        <f>HYPERLINK("https://www.facebook.com/tuoitreconganthuathienhue/", "Công an xã Phú Sơn tỉnh Thừa Thiên Huế")</f>
        <v>Công an xã Phú Sơn tỉnh Thừa Thiên Huế</v>
      </c>
      <c r="C466" t="str">
        <v>https://www.facebook.com/tuoitreconganthuathienhue/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15466</v>
      </c>
      <c r="B467" t="str">
        <f>HYPERLINK("https://phuson.thuathienhue.gov.vn/", "UBND Ủy ban nhân dân xã Phú Sơn tỉnh Thừa Thiên Huế")</f>
        <v>UBND Ủy ban nhân dân xã Phú Sơn tỉnh Thừa Thiên Huế</v>
      </c>
      <c r="C467" t="str">
        <v>https://phuson.thuathienhue.gov.vn/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15467</v>
      </c>
      <c r="B468" t="str">
        <v>Công an xã Dương Hòa tỉnh Thừa Thiên Huế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15468</v>
      </c>
      <c r="B469" t="str">
        <f>HYPERLINK("https://duonghoa.thuathienhue.gov.vn/", "UBND Ủy ban nhân dân xã Dương Hòa tỉnh Thừa Thiên Huế")</f>
        <v>UBND Ủy ban nhân dân xã Dương Hòa tỉnh Thừa Thiên Huế</v>
      </c>
      <c r="C469" t="str">
        <v>https://duonghoa.thuathienhue.gov.vn/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15469</v>
      </c>
      <c r="B470" t="str">
        <f>HYPERLINK("https://www.facebook.com/people/ANTT-T%E1%BB%A8-H%E1%BA%A0/100069266107645/", "Công an phường Tứ Hạ tỉnh Thừa Thiên Huế")</f>
        <v>Công an phường Tứ Hạ tỉnh Thừa Thiên Huế</v>
      </c>
      <c r="C470" t="str">
        <v>https://www.facebook.com/people/ANTT-T%E1%BB%A8-H%E1%BA%A0/100069266107645/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15470</v>
      </c>
      <c r="B471" t="str">
        <f>HYPERLINK("https://huongtra.thuathienhue.gov.vn/Download.aspx?name=3899(1).pdf&amp;TuKhoa=vb&amp;khoa=34269", "UBND Ủy ban nhân dân phường Tứ Hạ tỉnh Thừa Thiên Huế")</f>
        <v>UBND Ủy ban nhân dân phường Tứ Hạ tỉnh Thừa Thiên Huế</v>
      </c>
      <c r="C471" t="str">
        <v>https://huongtra.thuathienhue.gov.vn/Download.aspx?name=3899(1).pdf&amp;TuKhoa=vb&amp;khoa=34269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15471</v>
      </c>
      <c r="B472" t="str">
        <v>Công an xã Hải Dương tỉnh Thừa Thiên Huế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15472</v>
      </c>
      <c r="B473" t="str">
        <f>HYPERLINK("https://haiduong.thuathienhue.gov.vn/", "UBND Ủy ban nhân dân xã Hải Dương tỉnh Thừa Thiên Huế")</f>
        <v>UBND Ủy ban nhân dân xã Hải Dương tỉnh Thừa Thiên Huế</v>
      </c>
      <c r="C473" t="str">
        <v>https://haiduong.thuathienhue.gov.vn/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15473</v>
      </c>
      <c r="B474" t="str">
        <f>HYPERLINK("https://www.facebook.com/antt.huongphong/", "Công an xã Hương Phong tỉnh Thừa Thiên Huế")</f>
        <v>Công an xã Hương Phong tỉnh Thừa Thiên Huế</v>
      </c>
      <c r="C474" t="str">
        <v>https://www.facebook.com/antt.huongphong/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15474</v>
      </c>
      <c r="B475" t="str">
        <f>HYPERLINK("https://huongphongtphue.thuathienhue.gov.vn/", "UBND Ủy ban nhân dân xã Hương Phong tỉnh Thừa Thiên Huế")</f>
        <v>UBND Ủy ban nhân dân xã Hương Phong tỉnh Thừa Thiên Huế</v>
      </c>
      <c r="C475" t="str">
        <v>https://huongphongtphue.thuathienhue.gov.vn/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15475</v>
      </c>
      <c r="B476" t="str">
        <f>HYPERLINK("https://www.facebook.com/tuoitreconganthuathienhue/", "Công an xã Hương Toàn tỉnh Thừa Thiên Huế")</f>
        <v>Công an xã Hương Toàn tỉnh Thừa Thiên Huế</v>
      </c>
      <c r="C476" t="str">
        <v>https://www.facebook.com/tuoitreconganthuathienhue/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15476</v>
      </c>
      <c r="B477" t="str">
        <f>HYPERLINK("https://thuathienhue.gov.vn/", "UBND Ủy ban nhân dân xã Hương Toàn tỉnh Thừa Thiên Huế")</f>
        <v>UBND Ủy ban nhân dân xã Hương Toàn tỉnh Thừa Thiên Huế</v>
      </c>
      <c r="C477" t="str">
        <v>https://thuathienhue.gov.vn/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15477</v>
      </c>
      <c r="B478" t="str">
        <v>Công an phường Hương Vân tỉnh Thừa Thiên Huế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15478</v>
      </c>
      <c r="B479" t="str">
        <f>HYPERLINK("https://thuathienhue.gov.vn/", "UBND Ủy ban nhân dân phường Hương Vân tỉnh Thừa Thiên Huế")</f>
        <v>UBND Ủy ban nhân dân phường Hương Vân tỉnh Thừa Thiên Huế</v>
      </c>
      <c r="C479" t="str">
        <v>https://thuathienhue.gov.vn/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15479</v>
      </c>
      <c r="B480" t="str">
        <v>Công an phường Hương Văn tỉnh Thừa Thiên Huế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15480</v>
      </c>
      <c r="B481" t="str">
        <f>HYPERLINK("https://thuathienhue.gov.vn/", "UBND Ủy ban nhân dân phường Hương Văn tỉnh Thừa Thiên Huế")</f>
        <v>UBND Ủy ban nhân dân phường Hương Văn tỉnh Thừa Thiên Huế</v>
      </c>
      <c r="C481" t="str">
        <v>https://thuathienhue.gov.vn/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15481</v>
      </c>
      <c r="B482" t="str">
        <v>Công an xã Hương Vinh tỉnh Thừa Thiên Huế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15482</v>
      </c>
      <c r="B483" t="str">
        <f>HYPERLINK("https://huongvinh.thuathienhue.gov.vn/", "UBND Ủy ban nhân dân xã Hương Vinh tỉnh Thừa Thiên Huế")</f>
        <v>UBND Ủy ban nhân dân xã Hương Vinh tỉnh Thừa Thiên Huế</v>
      </c>
      <c r="C483" t="str">
        <v>https://huongvinh.thuathienhue.gov.vn/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15483</v>
      </c>
      <c r="B484" t="str">
        <f>HYPERLINK("https://www.facebook.com/p/C%E1%BB%95ng-th%C3%B4ng-tin-ph%C6%B0%E1%BB%9Dng-H%C6%B0%C6%A1ng-Xu%C3%A2n-100040565693877/", "Công an phường Hương Xuân tỉnh Thừa Thiên Huế")</f>
        <v>Công an phường Hương Xuân tỉnh Thừa Thiên Huế</v>
      </c>
      <c r="C484" t="str">
        <v>https://www.facebook.com/p/C%E1%BB%95ng-th%C3%B4ng-tin-ph%C6%B0%E1%BB%9Dng-H%C6%B0%C6%A1ng-Xu%C3%A2n-100040565693877/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15484</v>
      </c>
      <c r="B485" t="str">
        <f>HYPERLINK("https://huongxuan.thuathienhue.gov.vn/?gd=7&amp;cn=109&amp;tc=35507", "UBND Ủy ban nhân dân phường Hương Xuân tỉnh Thừa Thiên Huế")</f>
        <v>UBND Ủy ban nhân dân phường Hương Xuân tỉnh Thừa Thiên Huế</v>
      </c>
      <c r="C485" t="str">
        <v>https://huongxuan.thuathienhue.gov.vn/?gd=7&amp;cn=109&amp;tc=35507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15485</v>
      </c>
      <c r="B486" t="str">
        <f>HYPERLINK("https://www.facebook.com/LaChuQueToi/", "Công an phường Hương Chữ tỉnh Thừa Thiên Huế")</f>
        <v>Công an phường Hương Chữ tỉnh Thừa Thiên Huế</v>
      </c>
      <c r="C486" t="str">
        <v>https://www.facebook.com/LaChuQueToi/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15486</v>
      </c>
      <c r="B487" t="str">
        <f>HYPERLINK("https://huongchu.thuathienhue.gov.vn/?gd=4&amp;cn=97&amp;tc=21778", "UBND Ủy ban nhân dân phường Hương Chữ tỉnh Thừa Thiên Huế")</f>
        <v>UBND Ủy ban nhân dân phường Hương Chữ tỉnh Thừa Thiên Huế</v>
      </c>
      <c r="C487" t="str">
        <v>https://huongchu.thuathienhue.gov.vn/?gd=4&amp;cn=97&amp;tc=21778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15487</v>
      </c>
      <c r="B488" t="str">
        <f>HYPERLINK("https://www.facebook.com/p/C%E1%BB%95ng-th%C3%B4ng-tin-ph%C6%B0%E1%BB%9Dng-H%C6%B0%C6%A1ng-S%C6%A1-th%C3%A0nh-ph%E1%BB%91-Hu%E1%BA%BF-100068756222434/", "Công an phường Hương An tỉnh Thừa Thiên Huế")</f>
        <v>Công an phường Hương An tỉnh Thừa Thiên Huế</v>
      </c>
      <c r="C488" t="str">
        <v>https://www.facebook.com/p/C%E1%BB%95ng-th%C3%B4ng-tin-ph%C6%B0%E1%BB%9Dng-H%C6%B0%C6%A1ng-S%C6%A1-th%C3%A0nh-ph%E1%BB%91-Hu%E1%BA%BF-100068756222434/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15488</v>
      </c>
      <c r="B489" t="str">
        <f>HYPERLINK("https://huongan.thuathienhue.gov.vn/", "UBND Ủy ban nhân dân phường Hương An tỉnh Thừa Thiên Huế")</f>
        <v>UBND Ủy ban nhân dân phường Hương An tỉnh Thừa Thiên Huế</v>
      </c>
      <c r="C489" t="str">
        <v>https://huongan.thuathienhue.gov.vn/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15489</v>
      </c>
      <c r="B490" t="str">
        <v>Công an xã Hương Bình tỉnh Thừa Thiên Huế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15490</v>
      </c>
      <c r="B491" t="str">
        <f>HYPERLINK("https://thuathienhue.gov.vn/", "UBND Ủy ban nhân dân xã Hương Bình tỉnh Thừa Thiên Huế")</f>
        <v>UBND Ủy ban nhân dân xã Hương Bình tỉnh Thừa Thiên Huế</v>
      </c>
      <c r="C491" t="str">
        <v>https://thuathienhue.gov.vn/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15491</v>
      </c>
      <c r="B492" t="str">
        <v>Công an phường Hương Hồ tỉnh Thừa Thiên Huế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15492</v>
      </c>
      <c r="B493" t="str">
        <f>HYPERLINK("https://huongho.thuathienhue.gov.vn/", "UBND Ủy ban nhân dân phường Hương Hồ tỉnh Thừa Thiên Huế")</f>
        <v>UBND Ủy ban nhân dân phường Hương Hồ tỉnh Thừa Thiên Huế</v>
      </c>
      <c r="C493" t="str">
        <v>https://huongho.thuathienhue.gov.vn/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15493</v>
      </c>
      <c r="B494" t="str">
        <v>Công an xã Hương Thọ tỉnh Thừa Thiên Huế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15494</v>
      </c>
      <c r="B495" t="str">
        <f>HYPERLINK("https://huongtho.thuathienhue.gov.vn/", "UBND Ủy ban nhân dân xã Hương Thọ tỉnh Thừa Thiên Huế")</f>
        <v>UBND Ủy ban nhân dân xã Hương Thọ tỉnh Thừa Thiên Huế</v>
      </c>
      <c r="C495" t="str">
        <v>https://huongtho.thuathienhue.gov.vn/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15495</v>
      </c>
      <c r="B496" t="str">
        <v>Công an xã Bình Điền tỉnh Thừa Thiên Huế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15496</v>
      </c>
      <c r="B497" t="str">
        <f>HYPERLINK("https://binhtien.thuathienhue.gov.vn/", "UBND Ủy ban nhân dân xã Bình Điền tỉnh Thừa Thiên Huế")</f>
        <v>UBND Ủy ban nhân dân xã Bình Điền tỉnh Thừa Thiên Huế</v>
      </c>
      <c r="C497" t="str">
        <v>https://binhtien.thuathienhue.gov.vn/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15497</v>
      </c>
      <c r="B498" t="str">
        <v>Công an xã Hồng Tiến tỉnh Thừa Thiên Huế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15498</v>
      </c>
      <c r="B499" t="str">
        <f>HYPERLINK("https://thuathienhue.gov.vn/Tin-tuc-su-kien/tid/Huong-Tra-Ra-Nghi-quyet-thong-qua-phuong-an-nhap-xa-Hong-Tien-va-xa-Binh-Dien-thanh-xa-Binh-Tien/newsid/C564C6EC-D835-487B-BF63-AAA400FFFEE9/cid/B978B3F3-05EF-45E4-BEE7-F47C2B99302B", "UBND Ủy ban nhân dân xã Hồng Tiến tỉnh Thừa Thiên Huế")</f>
        <v>UBND Ủy ban nhân dân xã Hồng Tiến tỉnh Thừa Thiên Huế</v>
      </c>
      <c r="C499" t="str">
        <v>https://thuathienhue.gov.vn/Tin-tuc-su-kien/tid/Huong-Tra-Ra-Nghi-quyet-thong-qua-phuong-an-nhap-xa-Hong-Tien-va-xa-Binh-Dien-thanh-xa-Binh-Tien/newsid/C564C6EC-D835-487B-BF63-AAA400FFFEE9/cid/B978B3F3-05EF-45E4-BEE7-F47C2B99302B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15499</v>
      </c>
      <c r="B500" t="str">
        <f>HYPERLINK("https://www.facebook.com/tuoitreconganthuathienhue/", "Công an xã Bình Thành tỉnh Thừa Thiên Huế")</f>
        <v>Công an xã Bình Thành tỉnh Thừa Thiên Huế</v>
      </c>
      <c r="C500" t="str">
        <v>https://www.facebook.com/tuoitreconganthuathienhue/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15500</v>
      </c>
      <c r="B501" t="str">
        <f>HYPERLINK("https://thuathienhue.gov.vn/", "UBND Ủy ban nhân dân xã Bình Thành tỉnh Thừa Thiên Huế")</f>
        <v>UBND Ủy ban nhân dân xã Bình Thành tỉnh Thừa Thiên Huế</v>
      </c>
      <c r="C501" t="str">
        <v>https://thuathienhue.gov.vn/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15501</v>
      </c>
      <c r="B502" t="str">
        <v>Công an xã Hồng Vân tỉnh Thừa Thiên Huế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15502</v>
      </c>
      <c r="B503" t="str">
        <f>HYPERLINK("https://stp.thuathienhue.gov.vn/?gd=28&amp;cn=1&amp;id=142&amp;tc=3115", "UBND Ủy ban nhân dân xã Hồng Vân tỉnh Thừa Thiên Huế")</f>
        <v>UBND Ủy ban nhân dân xã Hồng Vân tỉnh Thừa Thiên Huế</v>
      </c>
      <c r="C503" t="str">
        <v>https://stp.thuathienhue.gov.vn/?gd=28&amp;cn=1&amp;id=142&amp;tc=3115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15503</v>
      </c>
      <c r="B504" t="str">
        <v>Công an xã Hồng Hạ tỉnh Thừa Thiên Huế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15504</v>
      </c>
      <c r="B505" t="str">
        <f>HYPERLINK("https://hongha.thuathienhue.gov.vn/", "UBND Ủy ban nhân dân xã Hồng Hạ tỉnh Thừa Thiên Huế")</f>
        <v>UBND Ủy ban nhân dân xã Hồng Hạ tỉnh Thừa Thiên Huế</v>
      </c>
      <c r="C505" t="str">
        <v>https://hongha.thuathienhue.gov.vn/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15505</v>
      </c>
      <c r="B506" t="str">
        <v>Công an xã Hồng Kim tỉnh Thừa Thiên Huế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15506</v>
      </c>
      <c r="B507" t="str">
        <f>HYPERLINK("https://hongkim.thuathienhue.gov.vn/", "UBND Ủy ban nhân dân xã Hồng Kim tỉnh Thừa Thiên Huế")</f>
        <v>UBND Ủy ban nhân dân xã Hồng Kim tỉnh Thừa Thiên Huế</v>
      </c>
      <c r="C507" t="str">
        <v>https://hongkim.thuathienhue.gov.vn/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15507</v>
      </c>
      <c r="B508" t="str">
        <f>HYPERLINK("https://www.facebook.com/tuoitreconganthuathienhue/", "Công an xã Hồng Trung tỉnh Thừa Thiên Huế")</f>
        <v>Công an xã Hồng Trung tỉnh Thừa Thiên Huế</v>
      </c>
      <c r="C508" t="str">
        <v>https://www.facebook.com/tuoitreconganthuathienhue/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15508</v>
      </c>
      <c r="B509" t="str">
        <f>HYPERLINK("https://thuathienhue.gov.vn/", "UBND Ủy ban nhân dân xã Hồng Trung tỉnh Thừa Thiên Huế")</f>
        <v>UBND Ủy ban nhân dân xã Hồng Trung tỉnh Thừa Thiên Huế</v>
      </c>
      <c r="C509" t="str">
        <v>https://thuathienhue.gov.vn/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15509</v>
      </c>
      <c r="B510" t="str">
        <f>HYPERLINK("https://www.facebook.com/tuoitreconganthuathienhue/", "Công an xã Hương Nguyên tỉnh Thừa Thiên Huế")</f>
        <v>Công an xã Hương Nguyên tỉnh Thừa Thiên Huế</v>
      </c>
      <c r="C510" t="str">
        <v>https://www.facebook.com/tuoitreconganthuathienhue/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15510</v>
      </c>
      <c r="B511" t="str">
        <f>HYPERLINK("https://thuathienhue.gov.vn/", "UBND Ủy ban nhân dân xã Hương Nguyên tỉnh Thừa Thiên Huế")</f>
        <v>UBND Ủy ban nhân dân xã Hương Nguyên tỉnh Thừa Thiên Huế</v>
      </c>
      <c r="C511" t="str">
        <v>https://thuathienhue.gov.vn/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15511</v>
      </c>
      <c r="B512" t="str">
        <f>HYPERLINK("https://www.facebook.com/tuoitreconganthuathienhue/", "Công an xã Bắc Sơn tỉnh Thừa Thiên Huế")</f>
        <v>Công an xã Bắc Sơn tỉnh Thừa Thiên Huế</v>
      </c>
      <c r="C512" t="str">
        <v>https://www.facebook.com/tuoitreconganthuathienhue/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15512</v>
      </c>
      <c r="B513" t="str">
        <f>HYPERLINK("https://aluoi.thuathienhue.gov.vn/?gd=21&amp;cn=89&amp;tc=4383", "UBND Ủy ban nhân dân xã Bắc Sơn tỉnh Thừa Thiên Huế")</f>
        <v>UBND Ủy ban nhân dân xã Bắc Sơn tỉnh Thừa Thiên Huế</v>
      </c>
      <c r="C513" t="str">
        <v>https://aluoi.thuathienhue.gov.vn/?gd=21&amp;cn=89&amp;tc=4383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15513</v>
      </c>
      <c r="B514" t="str">
        <f>HYPERLINK("https://www.facebook.com/p/B%E1%BB%99-%C4%91%E1%BB%99i-Bi%C3%AAn-ph%C3%B2ng-t%E1%BB%89nh-Th%E1%BB%ABa-Thi%C3%AAn-Hu%E1%BA%BF-100064816542285/?locale=mk_MK", "Công an xã Hồng Bắc tỉnh Thừa Thiên Huế")</f>
        <v>Công an xã Hồng Bắc tỉnh Thừa Thiên Huế</v>
      </c>
      <c r="C514" t="str">
        <v>https://www.facebook.com/p/B%E1%BB%99-%C4%91%E1%BB%99i-Bi%C3%AAn-ph%C3%B2ng-t%E1%BB%89nh-Th%E1%BB%ABa-Thi%C3%AAn-Hu%E1%BA%BF-100064816542285/?locale=mk_MK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15514</v>
      </c>
      <c r="B515" t="str">
        <f>HYPERLINK("https://thuathienhue.gov.vn/", "UBND Ủy ban nhân dân xã Hồng Bắc tỉnh Thừa Thiên Huế")</f>
        <v>UBND Ủy ban nhân dân xã Hồng Bắc tỉnh Thừa Thiên Huế</v>
      </c>
      <c r="C515" t="str">
        <v>https://thuathienhue.gov.vn/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15515</v>
      </c>
      <c r="B516" t="str">
        <f>HYPERLINK("https://www.facebook.com/tuoitreconganthuathienhue/", "Công an xã A Ngo tỉnh Thừa Thiên Huế")</f>
        <v>Công an xã A Ngo tỉnh Thừa Thiên Huế</v>
      </c>
      <c r="C516" t="str">
        <v>https://www.facebook.com/tuoitreconganthuathienhue/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15516</v>
      </c>
      <c r="B517" t="str">
        <f>HYPERLINK("https://thuathienhue.gov.vn/", "UBND Ủy ban nhân dân xã A Ngo tỉnh Thừa Thiên Huế")</f>
        <v>UBND Ủy ban nhân dân xã A Ngo tỉnh Thừa Thiên Huế</v>
      </c>
      <c r="C517" t="str">
        <v>https://thuathienhue.gov.vn/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15517</v>
      </c>
      <c r="B518" t="str">
        <f>HYPERLINK("https://www.facebook.com/tuoitreconganthuathienhue/", "Công an xã Sơn Thủy tỉnh Thừa Thiên Huế")</f>
        <v>Công an xã Sơn Thủy tỉnh Thừa Thiên Huế</v>
      </c>
      <c r="C518" t="str">
        <v>https://www.facebook.com/tuoitreconganthuathienhue/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15518</v>
      </c>
      <c r="B519" t="str">
        <f>HYPERLINK("https://thuathienhue.gov.vn/", "UBND Ủy ban nhân dân xã Sơn Thủy tỉnh Thừa Thiên Huế")</f>
        <v>UBND Ủy ban nhân dân xã Sơn Thủy tỉnh Thừa Thiên Huế</v>
      </c>
      <c r="C519" t="str">
        <v>https://thuathienhue.gov.vn/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15519</v>
      </c>
      <c r="B520" t="str">
        <f>HYPERLINK("https://www.facebook.com/tuoitreconganthuathienhue/", "Công an xã Phú Vinh tỉnh Thừa Thiên Huế")</f>
        <v>Công an xã Phú Vinh tỉnh Thừa Thiên Huế</v>
      </c>
      <c r="C520" t="str">
        <v>https://www.facebook.com/tuoitreconganthuathienhue/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15520</v>
      </c>
      <c r="B521" t="str">
        <f>HYPERLINK("https://phuvinh.thuathienhue.gov.vn/UploadFiles/TinTuc/2024/8/1/45._qd_15_quy_trinh_noi_bo_xa_phu_vinh.pdf", "UBND Ủy ban nhân dân xã Phú Vinh tỉnh Thừa Thiên Huế")</f>
        <v>UBND Ủy ban nhân dân xã Phú Vinh tỉnh Thừa Thiên Huế</v>
      </c>
      <c r="C521" t="str">
        <v>https://phuvinh.thuathienhue.gov.vn/UploadFiles/TinTuc/2024/8/1/45._qd_15_quy_trinh_noi_bo_xa_phu_vinh.pdf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15521</v>
      </c>
      <c r="B522" t="str">
        <f>HYPERLINK("https://www.facebook.com/tuoitreconganthuathienhue/", "Công an xã Hồng Quảng tỉnh Thừa Thiên Huế")</f>
        <v>Công an xã Hồng Quảng tỉnh Thừa Thiên Huế</v>
      </c>
      <c r="C522" t="str">
        <v>https://www.facebook.com/tuoitreconganthuathienhue/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15522</v>
      </c>
      <c r="B523" t="str">
        <f>HYPERLINK("https://thuathienhue.gov.vn/", "UBND Ủy ban nhân dân xã Hồng Quảng tỉnh Thừa Thiên Huế")</f>
        <v>UBND Ủy ban nhân dân xã Hồng Quảng tỉnh Thừa Thiên Huế</v>
      </c>
      <c r="C523" t="str">
        <v>https://thuathienhue.gov.vn/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15523</v>
      </c>
      <c r="B524" t="str">
        <f>HYPERLINK("https://www.facebook.com/antt.huongphong/", "Công an xã Hương Phong tỉnh Thừa Thiên Huế")</f>
        <v>Công an xã Hương Phong tỉnh Thừa Thiên Huế</v>
      </c>
      <c r="C524" t="str">
        <v>https://www.facebook.com/antt.huongphong/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15524</v>
      </c>
      <c r="B525" t="str">
        <f>HYPERLINK("https://huongphongtphue.thuathienhue.gov.vn/", "UBND Ủy ban nhân dân xã Hương Phong tỉnh Thừa Thiên Huế")</f>
        <v>UBND Ủy ban nhân dân xã Hương Phong tỉnh Thừa Thiên Huế</v>
      </c>
      <c r="C525" t="str">
        <v>https://huongphongtphue.thuathienhue.gov.vn/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15525</v>
      </c>
      <c r="B526" t="str">
        <f>HYPERLINK("https://www.facebook.com/tuoitreconganthuathienhue/", "Công an xã Nhâm tỉnh Thừa Thiên Huế")</f>
        <v>Công an xã Nhâm tỉnh Thừa Thiên Huế</v>
      </c>
      <c r="C526" t="str">
        <v>https://www.facebook.com/tuoitreconganthuathienhue/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15526</v>
      </c>
      <c r="B527" t="str">
        <f>HYPERLINK("https://thuathienhue.gov.vn/", "UBND Ủy ban nhân dân xã Nhâm tỉnh Thừa Thiên Huế")</f>
        <v>UBND Ủy ban nhân dân xã Nhâm tỉnh Thừa Thiên Huế</v>
      </c>
      <c r="C527" t="str">
        <v>https://thuathienhue.gov.vn/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15527</v>
      </c>
      <c r="B528" t="str">
        <v>Công an xã Hồng Thượng tỉnh Thừa Thiên Huế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15528</v>
      </c>
      <c r="B529" t="str">
        <f>HYPERLINK("https://hongthuong.thuathienhue.gov.vn/", "UBND Ủy ban nhân dân xã Hồng Thượng tỉnh Thừa Thiên Huế")</f>
        <v>UBND Ủy ban nhân dân xã Hồng Thượng tỉnh Thừa Thiên Huế</v>
      </c>
      <c r="C529" t="str">
        <v>https://hongthuong.thuathienhue.gov.vn/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15529</v>
      </c>
      <c r="B530" t="str">
        <v>Công an xã Hồng Thái tỉnh Thừa Thiên Huế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15530</v>
      </c>
      <c r="B531" t="str">
        <f>HYPERLINK("https://snv.thuathienhue.gov.vn/?gd=3&amp;cn=205&amp;tc=920", "UBND Ủy ban nhân dân xã Hồng Thái tỉnh Thừa Thiên Huế")</f>
        <v>UBND Ủy ban nhân dân xã Hồng Thái tỉnh Thừa Thiên Huế</v>
      </c>
      <c r="C531" t="str">
        <v>https://snv.thuathienhue.gov.vn/?gd=3&amp;cn=205&amp;tc=920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15531</v>
      </c>
      <c r="B532" t="str">
        <f>HYPERLINK("https://www.facebook.com/tuoitreconganthuathienhue/", "Công an xã Hương Lâm tỉnh Thừa Thiên Huế")</f>
        <v>Công an xã Hương Lâm tỉnh Thừa Thiên Huế</v>
      </c>
      <c r="C532" t="str">
        <v>https://www.facebook.com/tuoitreconganthuathienhue/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15532</v>
      </c>
      <c r="B533" t="str">
        <f>HYPERLINK("https://thuathienhue.gov.vn/", "UBND Ủy ban nhân dân xã Hương Lâm tỉnh Thừa Thiên Huế")</f>
        <v>UBND Ủy ban nhân dân xã Hương Lâm tỉnh Thừa Thiên Huế</v>
      </c>
      <c r="C533" t="str">
        <v>https://thuathienhue.gov.vn/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15533</v>
      </c>
      <c r="B534" t="str">
        <v>Công an xã A Roằng tỉnh Thừa Thiên Huế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15534</v>
      </c>
      <c r="B535" t="str">
        <f>HYPERLINK("https://aroang.thuathienhue.gov.vn/", "UBND Ủy ban nhân dân xã A Roằng tỉnh Thừa Thiên Huế")</f>
        <v>UBND Ủy ban nhân dân xã A Roằng tỉnh Thừa Thiên Huế</v>
      </c>
      <c r="C535" t="str">
        <v>https://aroang.thuathienhue.gov.vn/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15535</v>
      </c>
      <c r="B536" t="str">
        <f>HYPERLINK("https://www.facebook.com/tuoitreconganthuathienhue/", "Công an xã Đông Sơn tỉnh Thừa Thiên Huế")</f>
        <v>Công an xã Đông Sơn tỉnh Thừa Thiên Huế</v>
      </c>
      <c r="C536" t="str">
        <v>https://www.facebook.com/tuoitreconganthuathienhue/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15536</v>
      </c>
      <c r="B537" t="str">
        <f>HYPERLINK("https://dongson.thuathienhue.gov.vn/?gd=4&amp;cn=28&amp;tc=1308", "UBND Ủy ban nhân dân xã Đông Sơn tỉnh Thừa Thiên Huế")</f>
        <v>UBND Ủy ban nhân dân xã Đông Sơn tỉnh Thừa Thiên Huế</v>
      </c>
      <c r="C537" t="str">
        <v>https://dongson.thuathienhue.gov.vn/?gd=4&amp;cn=28&amp;tc=1308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15537</v>
      </c>
      <c r="B538" t="str">
        <v>Công an xã A Đớt tỉnh Thừa Thiên Huế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15538</v>
      </c>
      <c r="B539" t="str">
        <f>HYPERLINK("https://thuathienhue.gov.vn/", "UBND Ủy ban nhân dân xã A Đớt tỉnh Thừa Thiên Huế")</f>
        <v>UBND Ủy ban nhân dân xã A Đớt tỉnh Thừa Thiên Huế</v>
      </c>
      <c r="C539" t="str">
        <v>https://thuathienhue.gov.vn/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15539</v>
      </c>
      <c r="B540" t="str">
        <v>Công an xã Hồng Thủy tỉnh Thừa Thiên Huế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15540</v>
      </c>
      <c r="B541" t="str">
        <f>HYPERLINK("https://thuathienhue.gov.vn/", "UBND Ủy ban nhân dân xã Hồng Thủy tỉnh Thừa Thiên Huế")</f>
        <v>UBND Ủy ban nhân dân xã Hồng Thủy tỉnh Thừa Thiên Huế</v>
      </c>
      <c r="C541" t="str">
        <v>https://thuathienhue.gov.vn/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15541</v>
      </c>
      <c r="B542" t="str">
        <f>HYPERLINK("https://www.facebook.com/ANTTxaVinhMy/", "Công an xã Vinh Mỹ tỉnh Thừa Thiên Huế")</f>
        <v>Công an xã Vinh Mỹ tỉnh Thừa Thiên Huế</v>
      </c>
      <c r="C542" t="str">
        <v>https://www.facebook.com/ANTTxaVinhMy/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15542</v>
      </c>
      <c r="B543" t="str">
        <f>HYPERLINK("https://vinhmy.thuathienhue.gov.vn/?gd=4&amp;cn=16", "UBND Ủy ban nhân dân xã Vinh Mỹ tỉnh Thừa Thiên Huế")</f>
        <v>UBND Ủy ban nhân dân xã Vinh Mỹ tỉnh Thừa Thiên Huế</v>
      </c>
      <c r="C543" t="str">
        <v>https://vinhmy.thuathienhue.gov.vn/?gd=4&amp;cn=16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15543</v>
      </c>
      <c r="B544" t="str">
        <f>HYPERLINK("https://www.facebook.com/ubndxavinhhung/", "Công an xã Vinh Hưng tỉnh Thừa Thiên Huế")</f>
        <v>Công an xã Vinh Hưng tỉnh Thừa Thiên Huế</v>
      </c>
      <c r="C544" t="str">
        <v>https://www.facebook.com/ubndxavinhhung/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15544</v>
      </c>
      <c r="B545" t="str">
        <f>HYPERLINK("https://vinhhung.thuathienhue.gov.vn/?gd=14&amp;cn=97&amp;tc=1177", "UBND Ủy ban nhân dân xã Vinh Hưng tỉnh Thừa Thiên Huế")</f>
        <v>UBND Ủy ban nhân dân xã Vinh Hưng tỉnh Thừa Thiên Huế</v>
      </c>
      <c r="C545" t="str">
        <v>https://vinhhung.thuathienhue.gov.vn/?gd=14&amp;cn=97&amp;tc=1177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15545</v>
      </c>
      <c r="B546" t="str">
        <f>HYPERLINK("https://www.facebook.com/ANTTxaVinhMy/", "Công an xã Vinh Hải tỉnh Thừa Thiên Huế")</f>
        <v>Công an xã Vinh Hải tỉnh Thừa Thiên Huế</v>
      </c>
      <c r="C546" t="str">
        <v>https://www.facebook.com/ANTTxaVinhMy/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15546</v>
      </c>
      <c r="B547" t="str">
        <f>HYPERLINK("https://thuathienhue.gov.vn/", "UBND Ủy ban nhân dân xã Vinh Hải tỉnh Thừa Thiên Huế")</f>
        <v>UBND Ủy ban nhân dân xã Vinh Hải tỉnh Thừa Thiên Huế</v>
      </c>
      <c r="C547" t="str">
        <v>https://thuathienhue.gov.vn/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15547</v>
      </c>
      <c r="B548" t="str">
        <f>HYPERLINK("https://www.facebook.com/tuoitrethuathienhue/?locale=pa_IN", "Công an xã Vinh Giang tỉnh Thừa Thiên Huế")</f>
        <v>Công an xã Vinh Giang tỉnh Thừa Thiên Huế</v>
      </c>
      <c r="C548" t="str">
        <v>https://www.facebook.com/tuoitrethuathienhue/?locale=pa_IN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15548</v>
      </c>
      <c r="B549" t="str">
        <f>HYPERLINK("https://gianghai.thuathienhue.gov.vn/tin-tuc-su-kien/hdnd-xa-vinh-giang-thong-qua-de-an-sap-xep-sap-nhap-cac-thon-de-thanh-lap-thon-moi-tren-dia-ban-xa-vinh-giang.html", "UBND Ủy ban nhân dân xã Vinh Giang tỉnh Thừa Thiên Huế")</f>
        <v>UBND Ủy ban nhân dân xã Vinh Giang tỉnh Thừa Thiên Huế</v>
      </c>
      <c r="C549" t="str">
        <v>https://gianghai.thuathienhue.gov.vn/tin-tuc-su-kien/hdnd-xa-vinh-giang-thong-qua-de-an-sap-xep-sap-nhap-cac-thon-de-thanh-lap-thon-moi-tren-dia-ban-xa-vinh-giang.html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15549</v>
      </c>
      <c r="B550" t="str">
        <f>HYPERLINK("https://www.facebook.com/anttVinhHien/", "Công an xã Vinh Hiền tỉnh Thừa Thiên Huế")</f>
        <v>Công an xã Vinh Hiền tỉnh Thừa Thiên Huế</v>
      </c>
      <c r="C550" t="str">
        <v>https://www.facebook.com/anttVinhHien/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15550</v>
      </c>
      <c r="B551" t="str">
        <f>HYPERLINK("https://thuathienhue.gov.vn/", "UBND Ủy ban nhân dân xã Vinh Hiền tỉnh Thừa Thiên Huế")</f>
        <v>UBND Ủy ban nhân dân xã Vinh Hiền tỉnh Thừa Thiên Huế</v>
      </c>
      <c r="C551" t="str">
        <v>https://thuathienhue.gov.vn/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15551</v>
      </c>
      <c r="B552" t="str">
        <v>Công an xã Lộc Bổn tỉnh Thừa Thiên Huế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15552</v>
      </c>
      <c r="B553" t="str">
        <f>HYPERLINK("https://locdien.thuathienhue.gov.vn/tin-chi-dao-dieu-hanh/quyet-dinh-bai-bo-quyet-dinh-so-29-2021-qd-ubnd-ngay-06-thang-5-nam-2021-cua-uy-ban-nhan-dan-tinh-ban-hanh-quy-che-hoat-dong-cua-dai-truyen-thanh-xa-phuong-thi-tran-tren-dia-ban-tinh-thua-thien.html", "UBND Ủy ban nhân dân xã Lộc Bổn tỉnh Thừa Thiên Huế")</f>
        <v>UBND Ủy ban nhân dân xã Lộc Bổn tỉnh Thừa Thiên Huế</v>
      </c>
      <c r="C553" t="str">
        <v>https://locdien.thuathienhue.gov.vn/tin-chi-dao-dieu-hanh/quyet-dinh-bai-bo-quyet-dinh-so-29-2021-qd-ubnd-ngay-06-thang-5-nam-2021-cua-uy-ban-nhan-dan-tinh-ban-hanh-quy-che-hoat-dong-cua-dai-truyen-thanh-xa-phuong-thi-tran-tren-dia-ban-tinh-thua-thien.html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15553</v>
      </c>
      <c r="B554" t="str">
        <f>HYPERLINK("https://www.facebook.com/p/ANTT-X%C3%83-L%E1%BB%98C-S%C6%A0N-100065498979478/", "Công an xã Lộc Sơn tỉnh Thừa Thiên Huế")</f>
        <v>Công an xã Lộc Sơn tỉnh Thừa Thiên Huế</v>
      </c>
      <c r="C554" t="str">
        <v>https://www.facebook.com/p/ANTT-X%C3%83-L%E1%BB%98C-S%C6%A0N-100065498979478/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15554</v>
      </c>
      <c r="B555" t="str">
        <f>HYPERLINK("https://locson.thuathienhue.gov.vn/thong-tin-chi-dao-dieu-hanh/uy-ban-nhan-dan-xa-loc-son-ban-hanh-quy-che-lam-viec-cua-uy-ban-nhan-dan-xa-nhiem-ky-2021-2026.html", "UBND Ủy ban nhân dân xã Lộc Sơn tỉnh Thừa Thiên Huế")</f>
        <v>UBND Ủy ban nhân dân xã Lộc Sơn tỉnh Thừa Thiên Huế</v>
      </c>
      <c r="C555" t="str">
        <v>https://locson.thuathienhue.gov.vn/thong-tin-chi-dao-dieu-hanh/uy-ban-nhan-dan-xa-loc-son-ban-hanh-quy-che-lam-viec-cua-uy-ban-nhan-dan-xa-nhiem-ky-2021-2026.html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15555</v>
      </c>
      <c r="B556" t="str">
        <v>Công an xã Lộc Bình tỉnh Thừa Thiên Huế</v>
      </c>
      <c r="C556" t="str">
        <v>-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15556</v>
      </c>
      <c r="B557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Lộc Bình tỉnh Thừa Thiên Huế")</f>
        <v>UBND Ủy ban nhân dân xã Lộc Bình tỉnh Thừa Thiên Huế</v>
      </c>
      <c r="C557" t="str">
        <v>https://thuathienhue.gov.vn/vi-vn/Thong-tin-dieu-hanh-cua-ubnd-tinh/tid/Cong-nhan-xa-Xuan-Loc-va-xa-Loc-Binh-huyen-Phu-Loc-dat-chuan-nong-thon-moi-nam-2023/newsid/81B997B9-E066-4458-B761-B209010ADA13/cid/B2893D90-84EA-452E-9292-84FE4331533D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15557</v>
      </c>
      <c r="B558" t="str">
        <f>HYPERLINK("https://www.facebook.com/anttxalocvinh/", "Công an xã Lộc Vĩnh tỉnh Thừa Thiên Huế")</f>
        <v>Công an xã Lộc Vĩnh tỉnh Thừa Thiên Huế</v>
      </c>
      <c r="C558" t="str">
        <v>https://www.facebook.com/anttxalocvinh/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15558</v>
      </c>
      <c r="B559" t="str">
        <f>HYPERLINK("https://thuathienhue.gov.vn/", "UBND Ủy ban nhân dân xã Lộc Vĩnh tỉnh Thừa Thiên Huế")</f>
        <v>UBND Ủy ban nhân dân xã Lộc Vĩnh tỉnh Thừa Thiên Huế</v>
      </c>
      <c r="C559" t="str">
        <v>https://thuathienhue.gov.vn/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15559</v>
      </c>
      <c r="B560" t="str">
        <v>Công an xã Lộc An tỉnh Thừa Thiên Huế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15560</v>
      </c>
      <c r="B561" t="str">
        <f>HYPERLINK("https://thuathienhue.gov.vn/", "UBND Ủy ban nhân dân xã Lộc An tỉnh Thừa Thiên Huế")</f>
        <v>UBND Ủy ban nhân dân xã Lộc An tỉnh Thừa Thiên Huế</v>
      </c>
      <c r="C561" t="str">
        <v>https://thuathienhue.gov.vn/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15561</v>
      </c>
      <c r="B562" t="str">
        <f>HYPERLINK("https://www.facebook.com/p/ANTT-X%C3%A3-L%E1%BB%99c-%C4%90i%E1%BB%81n-100063536498268/", "Công an xã Lộc Điền tỉnh Thừa Thiên Huế")</f>
        <v>Công an xã Lộc Điền tỉnh Thừa Thiên Huế</v>
      </c>
      <c r="C562" t="str">
        <v>https://www.facebook.com/p/ANTT-X%C3%A3-L%E1%BB%99c-%C4%90i%E1%BB%81n-100063536498268/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15562</v>
      </c>
      <c r="B563" t="str">
        <f>HYPERLINK("https://thuathienhue.gov.vn/", "UBND Ủy ban nhân dân xã Lộc Điền tỉnh Thừa Thiên Huế")</f>
        <v>UBND Ủy ban nhân dân xã Lộc Điền tỉnh Thừa Thiên Huế</v>
      </c>
      <c r="C563" t="str">
        <v>https://thuathienhue.gov.vn/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15563</v>
      </c>
      <c r="B564" t="str">
        <f>HYPERLINK("https://www.facebook.com/p/UBND-x%C3%A3-L%E1%BB%99c-Th%E1%BB%A7y-100072446496397/", "Công an xã Lộc Thủy tỉnh Thừa Thiên Huế")</f>
        <v>Công an xã Lộc Thủy tỉnh Thừa Thiên Huế</v>
      </c>
      <c r="C564" t="str">
        <v>https://www.facebook.com/p/UBND-x%C3%A3-L%E1%BB%99c-Th%E1%BB%A7y-100072446496397/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15564</v>
      </c>
      <c r="B565" t="str">
        <f>HYPERLINK("https://thuathienhue.gov.vn/", "UBND Ủy ban nhân dân xã Lộc Thủy tỉnh Thừa Thiên Huế")</f>
        <v>UBND Ủy ban nhân dân xã Lộc Thủy tỉnh Thừa Thiên Huế</v>
      </c>
      <c r="C565" t="str">
        <v>https://thuathienhue.gov.vn/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15565</v>
      </c>
      <c r="B566" t="str">
        <f>HYPERLINK("https://www.facebook.com/ANTTLocTri/", "Công an xã Lộc Trì tỉnh Thừa Thiên Huế")</f>
        <v>Công an xã Lộc Trì tỉnh Thừa Thiên Huế</v>
      </c>
      <c r="C566" t="str">
        <v>https://www.facebook.com/ANTTLocTri/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15566</v>
      </c>
      <c r="B567" t="str">
        <f>HYPERLINK("https://thuathienhue.gov.vn/", "UBND Ủy ban nhân dân xã Lộc Trì tỉnh Thừa Thiên Huế")</f>
        <v>UBND Ủy ban nhân dân xã Lộc Trì tỉnh Thừa Thiên Huế</v>
      </c>
      <c r="C567" t="str">
        <v>https://thuathienhue.gov.vn/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15567</v>
      </c>
      <c r="B568" t="str">
        <v>Công an xã Lộc Tiến tỉnh Thừa Thiên Huế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15568</v>
      </c>
      <c r="B569" t="str">
        <f>HYPERLINK("https://loctien.thuathienhue.gov.vn/", "UBND Ủy ban nhân dân xã Lộc Tiến tỉnh Thừa Thiên Huế")</f>
        <v>UBND Ủy ban nhân dân xã Lộc Tiến tỉnh Thừa Thiên Huế</v>
      </c>
      <c r="C569" t="str">
        <v>https://loctien.thuathienhue.gov.vn/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15569</v>
      </c>
      <c r="B570" t="str">
        <v>Công an xã Lộc Hòa tỉnh Thừa Thiên Huế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15570</v>
      </c>
      <c r="B571" t="str">
        <f>HYPERLINK("https://thuathienhue.gov.vn/", "UBND Ủy ban nhân dân xã Lộc Hòa tỉnh Thừa Thiên Huế")</f>
        <v>UBND Ủy ban nhân dân xã Lộc Hòa tỉnh Thừa Thiên Huế</v>
      </c>
      <c r="C571" t="str">
        <v>https://thuathienhue.gov.vn/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15571</v>
      </c>
      <c r="B572" t="str">
        <v>Công an xã Xuân Lộc tỉnh Thừa Thiên Huế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15572</v>
      </c>
      <c r="B573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Xuân Lộc tỉnh Thừa Thiên Huế")</f>
        <v>UBND Ủy ban nhân dân xã Xuân Lộc tỉnh Thừa Thiên Huế</v>
      </c>
      <c r="C573" t="str">
        <v>https://thuathienhue.gov.vn/vi-vn/Thong-tin-dieu-hanh-cua-ubnd-tinh/tid/Cong-nhan-xa-Xuan-Loc-va-xa-Loc-Binh-huyen-Phu-Loc-dat-chuan-nong-thon-moi-nam-2023/newsid/81B997B9-E066-4458-B761-B209010ADA13/cid/B2893D90-84EA-452E-9292-84FE4331533D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15573</v>
      </c>
      <c r="B574" t="str">
        <f>HYPERLINK("https://www.facebook.com/tuoitreconganthuathienhue/", "Công an xã Hương Phú tỉnh Thừa Thiên Huế")</f>
        <v>Công an xã Hương Phú tỉnh Thừa Thiên Huế</v>
      </c>
      <c r="C574" t="str">
        <v>https://www.facebook.com/tuoitreconganthuathienhue/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15574</v>
      </c>
      <c r="B575" t="str">
        <f>HYPERLINK("https://thuathienhue.gov.vn/", "UBND Ủy ban nhân dân xã Hương Phú tỉnh Thừa Thiên Huế")</f>
        <v>UBND Ủy ban nhân dân xã Hương Phú tỉnh Thừa Thiên Huế</v>
      </c>
      <c r="C575" t="str">
        <v>https://thuathienhue.gov.vn/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15575</v>
      </c>
      <c r="B576" t="str">
        <f>HYPERLINK("https://www.facebook.com/tuoitreconganthuathienhue/", "Công an xã Hương Sơn tỉnh Thừa Thiên Huế")</f>
        <v>Công an xã Hương Sơn tỉnh Thừa Thiên Huế</v>
      </c>
      <c r="C576" t="str">
        <v>https://www.facebook.com/tuoitreconganthuathienhue/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15576</v>
      </c>
      <c r="B577" t="str">
        <f>HYPERLINK("https://phuson.thuathienhue.gov.vn/", "UBND Ủy ban nhân dân xã Hương Sơn tỉnh Thừa Thiên Huế")</f>
        <v>UBND Ủy ban nhân dân xã Hương Sơn tỉnh Thừa Thiên Huế</v>
      </c>
      <c r="C577" t="str">
        <v>https://phuson.thuathienhue.gov.vn/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15577</v>
      </c>
      <c r="B578" t="str">
        <v>Công an xã Hương Lộc tỉnh Thừa Thiên Huế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15578</v>
      </c>
      <c r="B579" t="str">
        <f>HYPERLINK("https://thuathienhue.gov.vn/", "UBND Ủy ban nhân dân xã Hương Lộc tỉnh Thừa Thiên Huế")</f>
        <v>UBND Ủy ban nhân dân xã Hương Lộc tỉnh Thừa Thiên Huế</v>
      </c>
      <c r="C579" t="str">
        <v>https://thuathienhue.gov.vn/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15579</v>
      </c>
      <c r="B580" t="str">
        <v>Công an xã Thượng Quảng tỉnh Thừa Thiên Huế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15580</v>
      </c>
      <c r="B581" t="str">
        <f>HYPERLINK("https://thuongquang.thuathienhue.gov.vn/?gd=4&amp;cn=16", "UBND Ủy ban nhân dân xã Thượng Quảng tỉnh Thừa Thiên Huế")</f>
        <v>UBND Ủy ban nhân dân xã Thượng Quảng tỉnh Thừa Thiên Huế</v>
      </c>
      <c r="C581" t="str">
        <v>https://thuongquang.thuathienhue.gov.vn/?gd=4&amp;cn=16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15581</v>
      </c>
      <c r="B582" t="str">
        <f>HYPERLINK("https://www.facebook.com/tuoitrethuathienhue/", "Công an xã Hương Hòa tỉnh Thừa Thiên Huế")</f>
        <v>Công an xã Hương Hòa tỉnh Thừa Thiên Huế</v>
      </c>
      <c r="C582" t="str">
        <v>https://www.facebook.com/tuoitrethuathienhue/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15582</v>
      </c>
      <c r="B583" t="str">
        <f>HYPERLINK("https://thuathienhue.gov.vn/", "UBND Ủy ban nhân dân xã Hương Hòa tỉnh Thừa Thiên Huế")</f>
        <v>UBND Ủy ban nhân dân xã Hương Hòa tỉnh Thừa Thiên Huế</v>
      </c>
      <c r="C583" t="str">
        <v>https://thuathienhue.gov.vn/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15583</v>
      </c>
      <c r="B584" t="str">
        <f>HYPERLINK("https://www.facebook.com/tuoitreconganthuathienhue/", "Công an xã Hương Giang tỉnh Thừa Thiên Huế")</f>
        <v>Công an xã Hương Giang tỉnh Thừa Thiên Huế</v>
      </c>
      <c r="C584" t="str">
        <v>https://www.facebook.com/tuoitreconganthuathienhue/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15584</v>
      </c>
      <c r="B585" t="str">
        <f>HYPERLINK("https://huongxuannd.thuathienhue.gov.vn/tin-chi-dao-dieu-hanh/chuong-trinh-cong-tac-nam-2018-cua-uy-ban-nhan-dan-xa-huong-giang.html", "UBND Ủy ban nhân dân xã Hương Giang tỉnh Thừa Thiên Huế")</f>
        <v>UBND Ủy ban nhân dân xã Hương Giang tỉnh Thừa Thiên Huế</v>
      </c>
      <c r="C585" t="str">
        <v>https://huongxuannd.thuathienhue.gov.vn/tin-chi-dao-dieu-hanh/chuong-trinh-cong-tac-nam-2018-cua-uy-ban-nhan-dan-xa-huong-giang.html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15585</v>
      </c>
      <c r="B586" t="str">
        <v>Công an xã Hương Hữu tỉnh Thừa Thiên Huế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15586</v>
      </c>
      <c r="B587" t="str">
        <f>HYPERLINK("https://thuathienhue.gov.vn/", "UBND Ủy ban nhân dân xã Hương Hữu tỉnh Thừa Thiên Huế")</f>
        <v>UBND Ủy ban nhân dân xã Hương Hữu tỉnh Thừa Thiên Huế</v>
      </c>
      <c r="C587" t="str">
        <v>https://thuathienhue.gov.vn/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15587</v>
      </c>
      <c r="B588" t="str">
        <v>Công an xã Thượng Lộ tỉnh Thừa Thiên Huế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15588</v>
      </c>
      <c r="B589" t="str">
        <f>HYPERLINK("https://thuonglo.thuathienhue.gov.vn/", "UBND Ủy ban nhân dân xã Thượng Lộ tỉnh Thừa Thiên Huế")</f>
        <v>UBND Ủy ban nhân dân xã Thượng Lộ tỉnh Thừa Thiên Huế</v>
      </c>
      <c r="C589" t="str">
        <v>https://thuonglo.thuathienhue.gov.vn/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15589</v>
      </c>
      <c r="B590" t="str">
        <v>Công an xã Thượng Long tỉnh Thừa Thiên Huế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15590</v>
      </c>
      <c r="B591" t="str">
        <f>HYPERLINK("https://tuongtac.thuathienhue.gov.vn/UploadFiles/PhanAnh/2022/10/58.31.h57246bcubnd2022pl1_signed.pdf", "UBND Ủy ban nhân dân xã Thượng Long tỉnh Thừa Thiên Huế")</f>
        <v>UBND Ủy ban nhân dân xã Thượng Long tỉnh Thừa Thiên Huế</v>
      </c>
      <c r="C591" t="str">
        <v>https://tuongtac.thuathienhue.gov.vn/UploadFiles/PhanAnh/2022/10/58.31.h57246bcubnd2022pl1_signed.pdf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15591</v>
      </c>
      <c r="B592" t="str">
        <v>Công an xã Thượng Nhật tỉnh Thừa Thiên Huế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15592</v>
      </c>
      <c r="B593" t="str">
        <f>HYPERLINK("https://thuathienhue.gov.vn/", "UBND Ủy ban nhân dân xã Thượng Nhật tỉnh Thừa Thiên Huế")</f>
        <v>UBND Ủy ban nhân dân xã Thượng Nhật tỉnh Thừa Thiên Huế</v>
      </c>
      <c r="C593" t="str">
        <v>https://thuathienhue.gov.vn/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15593</v>
      </c>
      <c r="B594" t="str">
        <v>Công an phường Hòa Hiệp Bắc thành phố Đà Nẵng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15594</v>
      </c>
      <c r="B595" t="str">
        <f>HYPERLINK("http://hoahiepbac.donghoa.phuyen.gov.vn/", "UBND Ủy ban nhân dân phường Hòa Hiệp Bắc thành phố Đà Nẵng")</f>
        <v>UBND Ủy ban nhân dân phường Hòa Hiệp Bắc thành phố Đà Nẵng</v>
      </c>
      <c r="C595" t="str">
        <v>http://hoahiepbac.donghoa.phuyen.gov.vn/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15595</v>
      </c>
      <c r="B596" t="str">
        <f>HYPERLINK("https://www.facebook.com/HoaHiepNam/", "Công an phường Hòa Hiệp Nam thành phố Đà Nẵng")</f>
        <v>Công an phường Hòa Hiệp Nam thành phố Đà Nẵng</v>
      </c>
      <c r="C596" t="str">
        <v>https://www.facebook.com/HoaHiepNam/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15596</v>
      </c>
      <c r="B597" t="str">
        <f>HYPERLINK("http://hoahiepnam.donghoa.phuyen.gov.vn/", "UBND Ủy ban nhân dân phường Hòa Hiệp Nam thành phố Đà Nẵng")</f>
        <v>UBND Ủy ban nhân dân phường Hòa Hiệp Nam thành phố Đà Nẵng</v>
      </c>
      <c r="C597" t="str">
        <v>http://hoahiepnam.donghoa.phuyen.gov.vn/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15597</v>
      </c>
      <c r="B598" t="str">
        <f>HYPERLINK("https://www.facebook.com/Tuoi.Tre.HKB/", "Công an phường Hòa Khánh Bắc thành phố Đà Nẵng")</f>
        <v>Công an phường Hòa Khánh Bắc thành phố Đà Nẵng</v>
      </c>
      <c r="C598" t="str">
        <v>https://www.facebook.com/Tuoi.Tre.HKB/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15598</v>
      </c>
      <c r="B599" t="str">
        <f>HYPERLINK("https://www.danang.gov.vn/web/guest/trang-chu", "UBND Ủy ban nhân dân phường Hòa Khánh Bắc thành phố Đà Nẵng")</f>
        <v>UBND Ủy ban nhân dân phường Hòa Khánh Bắc thành phố Đà Nẵng</v>
      </c>
      <c r="C599" t="str">
        <v>https://www.danang.gov.vn/web/guest/trang-chu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15599</v>
      </c>
      <c r="B600" t="str">
        <f>HYPERLINK("https://www.facebook.com/phuonghoakhanhnamdn/", "Công an phường Hòa Khánh Nam thành phố Đà Nẵng")</f>
        <v>Công an phường Hòa Khánh Nam thành phố Đà Nẵng</v>
      </c>
      <c r="C600" t="str">
        <v>https://www.facebook.com/phuonghoakhanhnamdn/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15600</v>
      </c>
      <c r="B601" t="str">
        <f>HYPERLINK("https://www.danang.gov.vn/web/guest/trang-chu", "UBND Ủy ban nhân dân phường Hòa Khánh Nam thành phố Đà Nẵng")</f>
        <v>UBND Ủy ban nhân dân phường Hòa Khánh Nam thành phố Đà Nẵng</v>
      </c>
      <c r="C601" t="str">
        <v>https://www.danang.gov.vn/web/guest/trang-chu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15601</v>
      </c>
      <c r="B602" t="str">
        <f>HYPERLINK("https://www.facebook.com/1640412692821515", "Công an phường Hòa Minh thành phố Đà Nẵng")</f>
        <v>Công an phường Hòa Minh thành phố Đà Nẵng</v>
      </c>
      <c r="C602" t="str">
        <v>https://www.facebook.com/1640412692821515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15602</v>
      </c>
      <c r="B603" t="str">
        <f>HYPERLINK("https://www.danang.gov.vn/web/guest/trang-chu", "UBND Ủy ban nhân dân phường Hòa Minh thành phố Đà Nẵng")</f>
        <v>UBND Ủy ban nhân dân phường Hòa Minh thành phố Đà Nẵng</v>
      </c>
      <c r="C603" t="str">
        <v>https://www.danang.gov.vn/web/guest/trang-chu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15603</v>
      </c>
      <c r="B604" t="str">
        <f>HYPERLINK("https://www.facebook.com/p/C%C3%B4ng-An-Ph%C6%B0%E1%BB%9Dng-Tam-Thu%E1%BA%ADn-100067649785413/", "Công an phường Tam Thuận thành phố Đà Nẵng")</f>
        <v>Công an phường Tam Thuận thành phố Đà Nẵng</v>
      </c>
      <c r="C604" t="str">
        <v>https://www.facebook.com/p/C%C3%B4ng-An-Ph%C6%B0%E1%BB%9Dng-Tam-Thu%E1%BA%ADn-100067649785413/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15604</v>
      </c>
      <c r="B605" t="str">
        <f>HYPERLINK("https://tamthuan.danang.gov.vn/", "UBND Ủy ban nhân dân phường Tam Thuận thành phố Đà Nẵng")</f>
        <v>UBND Ủy ban nhân dân phường Tam Thuận thành phố Đà Nẵng</v>
      </c>
      <c r="C605" t="str">
        <v>https://tamthuan.danang.gov.vn/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15605</v>
      </c>
      <c r="B606" t="str">
        <f>HYPERLINK("https://www.facebook.com/ThanhKheTay/", "Công an phường Thanh Khê Tây thành phố Đà Nẵng")</f>
        <v>Công an phường Thanh Khê Tây thành phố Đà Nẵng</v>
      </c>
      <c r="C606" t="str">
        <v>https://www.facebook.com/ThanhKheTay/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15606</v>
      </c>
      <c r="B607" t="str">
        <f>HYPERLINK("https://thanhkhetay.danang.gov.vn/", "UBND Ủy ban nhân dân phường Thanh Khê Tây thành phố Đà Nẵng")</f>
        <v>UBND Ủy ban nhân dân phường Thanh Khê Tây thành phố Đà Nẵng</v>
      </c>
      <c r="C607" t="str">
        <v>https://thanhkhetay.danang.gov.vn/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15607</v>
      </c>
      <c r="B608" t="str">
        <f>HYPERLINK("https://www.facebook.com/p/C%C3%94NG-AN-PH%C6%AF%E1%BB%9CNG-THANH-KH%C3%8A-%C4%90%C3%94NG-100057225648770/", "Công an phường Thanh Khê Đông thành phố Đà Nẵng")</f>
        <v>Công an phường Thanh Khê Đông thành phố Đà Nẵng</v>
      </c>
      <c r="C608" t="str">
        <v>https://www.facebook.com/p/C%C3%94NG-AN-PH%C6%AF%E1%BB%9CNG-THANH-KH%C3%8A-%C4%90%C3%94NG-100057225648770/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15608</v>
      </c>
      <c r="B609" t="str">
        <f>HYPERLINK("https://thanhkhetay.danang.gov.vn/", "UBND Ủy ban nhân dân phường Thanh Khê Đông thành phố Đà Nẵng")</f>
        <v>UBND Ủy ban nhân dân phường Thanh Khê Đông thành phố Đà Nẵng</v>
      </c>
      <c r="C609" t="str">
        <v>https://thanhkhetay.danang.gov.vn/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15609</v>
      </c>
      <c r="B610" t="str">
        <f>HYPERLINK("https://www.facebook.com/reel/1015771923341341/", "Công an phường Xuân Hà thành phố Đà Nẵng")</f>
        <v>Công an phường Xuân Hà thành phố Đà Nẵng</v>
      </c>
      <c r="C610" t="str">
        <v>https://www.facebook.com/reel/1015771923341341/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15610</v>
      </c>
      <c r="B611" t="str">
        <f>HYPERLINK("https://www.danang.gov.vn/web/guest/trang-chu", "UBND Ủy ban nhân dân phường Xuân Hà thành phố Đà Nẵng")</f>
        <v>UBND Ủy ban nhân dân phường Xuân Hà thành phố Đà Nẵng</v>
      </c>
      <c r="C611" t="str">
        <v>https://www.danang.gov.vn/web/guest/trang-chu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15611</v>
      </c>
      <c r="B612" t="str">
        <f>HYPERLINK("https://www.facebook.com/p/Tu%E1%BB%95i-tr%E1%BA%BB-c%C3%B4ng-an-ph%C6%B0%E1%BB%9Dng-Ch%C3%ADnh-Gi%C3%A1n-100067077204236/", "Công an phường Tân Chính thành phố Đà Nẵng")</f>
        <v>Công an phường Tân Chính thành phố Đà Nẵng</v>
      </c>
      <c r="C612" t="str">
        <v>https://www.facebook.com/p/Tu%E1%BB%95i-tr%E1%BA%BB-c%C3%B4ng-an-ph%C6%B0%E1%BB%9Dng-Ch%C3%ADnh-Gi%C3%A1n-100067077204236/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15612</v>
      </c>
      <c r="B613" t="str">
        <f>HYPERLINK("http://tanchinh.danang.gov.vn/", "UBND Ủy ban nhân dân phường Tân Chính thành phố Đà Nẵng")</f>
        <v>UBND Ủy ban nhân dân phường Tân Chính thành phố Đà Nẵng</v>
      </c>
      <c r="C613" t="str">
        <v>http://tanchinh.danang.gov.vn/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15613</v>
      </c>
      <c r="B614" t="str">
        <f>HYPERLINK("https://www.facebook.com/p/Tu%E1%BB%95i-tr%E1%BA%BB-c%C3%B4ng-an-ph%C6%B0%E1%BB%9Dng-Ch%C3%ADnh-Gi%C3%A1n-100067077204236/", "Công an phường Chính Gián thành phố Đà Nẵng")</f>
        <v>Công an phường Chính Gián thành phố Đà Nẵng</v>
      </c>
      <c r="C614" t="str">
        <v>https://www.facebook.com/p/Tu%E1%BB%95i-tr%E1%BA%BB-c%C3%B4ng-an-ph%C6%B0%E1%BB%9Dng-Ch%C3%ADnh-Gi%C3%A1n-100067077204236/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15614</v>
      </c>
      <c r="B615" t="str">
        <f>HYPERLINK("https://chinhgian.danang.gov.vn/", "UBND Ủy ban nhân dân phường Chính Gián thành phố Đà Nẵng")</f>
        <v>UBND Ủy ban nhân dân phường Chính Gián thành phố Đà Nẵng</v>
      </c>
      <c r="C615" t="str">
        <v>https://chinhgian.danang.gov.vn/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15615</v>
      </c>
      <c r="B616" t="str">
        <f>HYPERLINK("https://www.facebook.com/tuoitrevinhtrung/", "Công an phường Vĩnh Trung thành phố Đà Nẵng")</f>
        <v>Công an phường Vĩnh Trung thành phố Đà Nẵng</v>
      </c>
      <c r="C616" t="str">
        <v>https://www.facebook.com/tuoitrevinhtrung/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15616</v>
      </c>
      <c r="B617" t="str">
        <f>HYPERLINK("https://vinhtrung.danang.gov.vn/", "UBND Ủy ban nhân dân phường Vĩnh Trung thành phố Đà Nẵng")</f>
        <v>UBND Ủy ban nhân dân phường Vĩnh Trung thành phố Đà Nẵng</v>
      </c>
      <c r="C617" t="str">
        <v>https://vinhtrung.danang.gov.vn/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15617</v>
      </c>
      <c r="B618" t="str">
        <f>HYPERLINK("https://www.facebook.com/thacgianqtk/", "Công an phường Thạc Gián thành phố Đà Nẵng")</f>
        <v>Công an phường Thạc Gián thành phố Đà Nẵng</v>
      </c>
      <c r="C618" t="str">
        <v>https://www.facebook.com/thacgianqtk/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15618</v>
      </c>
      <c r="B619" t="str">
        <f>HYPERLINK("https://thacgian.danang.gov.vn/", "UBND Ủy ban nhân dân phường Thạc Gián thành phố Đà Nẵng")</f>
        <v>UBND Ủy ban nhân dân phường Thạc Gián thành phố Đà Nẵng</v>
      </c>
      <c r="C619" t="str">
        <v>https://thacgian.danang.gov.vn/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15619</v>
      </c>
      <c r="B620" t="str">
        <f>HYPERLINK("https://www.facebook.com/p/Tr%C6%B0%E1%BB%9Dng-Ti%E1%BB%83u-h%E1%BB%8Dc-An-Kh%C3%AA-100083567316402/", "Công an phường An Khê thành phố Đà Nẵng")</f>
        <v>Công an phường An Khê thành phố Đà Nẵng</v>
      </c>
      <c r="C620" t="str">
        <v>https://www.facebook.com/p/Tr%C6%B0%E1%BB%9Dng-Ti%E1%BB%83u-h%E1%BB%8Dc-An-Kh%C3%AA-100083567316402/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15620</v>
      </c>
      <c r="B621" t="str">
        <f>HYPERLINK("https://www.danang.gov.vn/web/guest/trang-chu", "UBND Ủy ban nhân dân phường An Khê thành phố Đà Nẵng")</f>
        <v>UBND Ủy ban nhân dân phường An Khê thành phố Đà Nẵng</v>
      </c>
      <c r="C621" t="str">
        <v>https://www.danang.gov.vn/web/guest/trang-chu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15621</v>
      </c>
      <c r="B622" t="str">
        <f>HYPERLINK("https://www.facebook.com/Hoakheqtk/", "Công an phường Hòa Khê thành phố Đà Nẵng")</f>
        <v>Công an phường Hòa Khê thành phố Đà Nẵng</v>
      </c>
      <c r="C622" t="str">
        <v>https://www.facebook.com/Hoakheqtk/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15622</v>
      </c>
      <c r="B623" t="str">
        <f>HYPERLINK("https://www.danang.gov.vn/web/guest/trang-chu", "UBND Ủy ban nhân dân phường Hòa Khê thành phố Đà Nẵng")</f>
        <v>UBND Ủy ban nhân dân phường Hòa Khê thành phố Đà Nẵng</v>
      </c>
      <c r="C623" t="str">
        <v>https://www.danang.gov.vn/web/guest/trang-chu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15623</v>
      </c>
      <c r="B624" t="str">
        <f>HYPERLINK("https://www.facebook.com/p/C%C3%B4ng-an-ph%C6%B0%E1%BB%9Dng-Thanh-B%C3%ACnh-C%C3%B4ng-an-th%C3%A0nh-ph%E1%BB%91-%C4%90i%E1%BB%87n-Bi%C3%AAn-Ph%E1%BB%A7-100069849813294/?locale=vi_VN", "Công an phường Thanh Bình thành phố Đà Nẵng")</f>
        <v>Công an phường Thanh Bình thành phố Đà Nẵng</v>
      </c>
      <c r="C624" t="str">
        <v>https://www.facebook.com/p/C%C3%B4ng-an-ph%C6%B0%E1%BB%9Dng-Thanh-B%C3%ACnh-C%C3%B4ng-an-th%C3%A0nh-ph%E1%BB%91-%C4%90i%E1%BB%87n-Bi%C3%AAn-Ph%E1%BB%A7-100069849813294/?locale=vi_VN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15624</v>
      </c>
      <c r="B625" t="str">
        <f>HYPERLINK("https://danang.gov.vn/web/guest/van-ban-dieu-hanh/chi-tiet?id=6810", "UBND Ủy ban nhân dân phường Thanh Bình thành phố Đà Nẵng")</f>
        <v>UBND Ủy ban nhân dân phường Thanh Bình thành phố Đà Nẵng</v>
      </c>
      <c r="C625" t="str">
        <v>https://danang.gov.vn/web/guest/van-ban-dieu-hanh/chi-tiet?id=6810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15625</v>
      </c>
      <c r="B626" t="str">
        <f>HYPERLINK("https://www.facebook.com/p/C%C3%B4ng-an-ph%C6%B0%E1%BB%9Dng-Thu%E1%BA%ADn-Ph%C6%B0%E1%BB%9Bc-61550677443197/", "Công an phường Thuận Phước thành phố Đà Nẵng")</f>
        <v>Công an phường Thuận Phước thành phố Đà Nẵng</v>
      </c>
      <c r="C626" t="str">
        <v>https://www.facebook.com/p/C%C3%B4ng-an-ph%C6%B0%E1%BB%9Dng-Thu%E1%BA%ADn-Ph%C6%B0%E1%BB%9Bc-61550677443197/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15626</v>
      </c>
      <c r="B627" t="str">
        <f>HYPERLINK("https://thuanphuoc.danang.gov.vn/", "UBND Ủy ban nhân dân phường Thuận Phước thành phố Đà Nẵng")</f>
        <v>UBND Ủy ban nhân dân phường Thuận Phước thành phố Đà Nẵng</v>
      </c>
      <c r="C627" t="str">
        <v>https://thuanphuoc.danang.gov.vn/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15627</v>
      </c>
      <c r="B628" t="str">
        <f>HYPERLINK("https://www.facebook.com/THACHTHANG136/", "Công an phường Thạch Thang thành phố Đà Nẵng")</f>
        <v>Công an phường Thạch Thang thành phố Đà Nẵng</v>
      </c>
      <c r="C628" t="str">
        <v>https://www.facebook.com/THACHTHANG136/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15628</v>
      </c>
      <c r="B629" t="str">
        <f>HYPERLINK("https://thachthang.danang.gov.vn/", "UBND Ủy ban nhân dân phường Thạch Thang thành phố Đà Nẵng")</f>
        <v>UBND Ủy ban nhân dân phường Thạch Thang thành phố Đà Nẵng</v>
      </c>
      <c r="C629" t="str">
        <v>https://thachthang.danang.gov.vn/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15629</v>
      </c>
      <c r="B630" t="str">
        <f>HYPERLINK("https://www.facebook.com/congantpdanang/", "Công an phường Hải Châu I thành phố Đà Nẵng")</f>
        <v>Công an phường Hải Châu I thành phố Đà Nẵng</v>
      </c>
      <c r="C630" t="str">
        <v>https://www.facebook.com/congantpdanang/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15630</v>
      </c>
      <c r="B631" t="str">
        <f>HYPERLINK("https://haichau1.danang.gov.vn/", "UBND Ủy ban nhân dân phường Hải Châu I thành phố Đà Nẵng")</f>
        <v>UBND Ủy ban nhân dân phường Hải Châu I thành phố Đà Nẵng</v>
      </c>
      <c r="C631" t="str">
        <v>https://haichau1.danang.gov.vn/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15631</v>
      </c>
      <c r="B632" t="str">
        <f>HYPERLINK("https://www.facebook.com/862879354507779", "Công an phường Hải Châu II thành phố Đà Nẵng")</f>
        <v>Công an phường Hải Châu II thành phố Đà Nẵng</v>
      </c>
      <c r="C632" t="str">
        <v>https://www.facebook.com/862879354507779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15632</v>
      </c>
      <c r="B633" t="str">
        <f>HYPERLINK("https://haichau2.danang.gov.vn/", "UBND Ủy ban nhân dân phường Hải Châu II thành phố Đà Nẵng")</f>
        <v>UBND Ủy ban nhân dân phường Hải Châu II thành phố Đà Nẵng</v>
      </c>
      <c r="C633" t="str">
        <v>https://haichau2.danang.gov.vn/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15633</v>
      </c>
      <c r="B634" t="str">
        <f>HYPERLINK("https://www.facebook.com/587881275432823", "Công an phường Phước Ninh thành phố Đà Nẵng")</f>
        <v>Công an phường Phước Ninh thành phố Đà Nẵng</v>
      </c>
      <c r="C634" t="str">
        <v>https://www.facebook.com/587881275432823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15634</v>
      </c>
      <c r="B635" t="str">
        <f>HYPERLINK("https://phuocninh.danang.gov.vn/", "UBND Ủy ban nhân dân phường Phước Ninh thành phố Đà Nẵng")</f>
        <v>UBND Ủy ban nhân dân phường Phước Ninh thành phố Đà Nẵng</v>
      </c>
      <c r="C635" t="str">
        <v>https://phuocninh.danang.gov.vn/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15635</v>
      </c>
      <c r="B636" t="str">
        <v>Công an phường Hòa Thuận Tây thành phố Đà Nẵng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15636</v>
      </c>
      <c r="B637" t="str">
        <f>HYPERLINK("https://hoathuantay.danang.gov.vn/", "UBND Ủy ban nhân dân phường Hòa Thuận Tây thành phố Đà Nẵng")</f>
        <v>UBND Ủy ban nhân dân phường Hòa Thuận Tây thành phố Đà Nẵng</v>
      </c>
      <c r="C637" t="str">
        <v>https://hoathuantay.danang.gov.vn/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15637</v>
      </c>
      <c r="B638" t="str">
        <f>HYPERLINK("https://www.facebook.com/conganhoathuandong/", "Công an phường Hòa Thuận Đông thành phố Đà Nẵng")</f>
        <v>Công an phường Hòa Thuận Đông thành phố Đà Nẵng</v>
      </c>
      <c r="C638" t="str">
        <v>https://www.facebook.com/conganhoathuandong/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15638</v>
      </c>
      <c r="B639" t="str">
        <f>HYPERLINK("https://diadiem.danang.gov.vn/63-13-1539/Dia-diem-ngau-nhien/UBND-phuong-Hoa-Thuan-Dong.aspx", "UBND Ủy ban nhân dân phường Hòa Thuận Đông thành phố Đà Nẵng")</f>
        <v>UBND Ủy ban nhân dân phường Hòa Thuận Đông thành phố Đà Nẵng</v>
      </c>
      <c r="C639" t="str">
        <v>https://diadiem.danang.gov.vn/63-13-1539/Dia-diem-ngau-nhien/UBND-phuong-Hoa-Thuan-Dong.aspx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15639</v>
      </c>
      <c r="B640" t="str">
        <v>Công an phường Nam Dương thành phố Đà Nẵng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15640</v>
      </c>
      <c r="B641" t="str">
        <f>HYPERLINK("https://namduong.danang.gov.vn/", "UBND Ủy ban nhân dân phường Nam Dương thành phố Đà Nẵng")</f>
        <v>UBND Ủy ban nhân dân phường Nam Dương thành phố Đà Nẵng</v>
      </c>
      <c r="C641" t="str">
        <v>https://namduong.danang.gov.vn/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15641</v>
      </c>
      <c r="B642" t="str">
        <v>Công an phường Bình Hiên thành phố Đà Nẵng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15642</v>
      </c>
      <c r="B643" t="str">
        <f>HYPERLINK("https://binhhien.danang.gov.vn/", "UBND Ủy ban nhân dân phường Bình Hiên thành phố Đà Nẵng")</f>
        <v>UBND Ủy ban nhân dân phường Bình Hiên thành phố Đà Nẵng</v>
      </c>
      <c r="C643" t="str">
        <v>https://binhhien.danang.gov.vn/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15643</v>
      </c>
      <c r="B644" t="str">
        <f>HYPERLINK("https://www.facebook.com/tuoitrethuanan/", "Công an phường Bình Thuận thành phố Đà Nẵng")</f>
        <v>Công an phường Bình Thuận thành phố Đà Nẵng</v>
      </c>
      <c r="C644" t="str">
        <v>https://www.facebook.com/tuoitrethuanan/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15644</v>
      </c>
      <c r="B645" t="str">
        <f>HYPERLINK("https://binhthuan.danang.gov.vn/lien-he", "UBND Ủy ban nhân dân phường Bình Thuận thành phố Đà Nẵng")</f>
        <v>UBND Ủy ban nhân dân phường Bình Thuận thành phố Đà Nẵng</v>
      </c>
      <c r="C645" t="str">
        <v>https://binhthuan.danang.gov.vn/lien-he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15645</v>
      </c>
      <c r="B646" t="str">
        <f>HYPERLINK("https://www.facebook.com/hoacuongbac/?locale=vi_VN", "Công an phường Hòa Cường Bắc thành phố Đà Nẵng")</f>
        <v>Công an phường Hòa Cường Bắc thành phố Đà Nẵng</v>
      </c>
      <c r="C646" t="str">
        <v>https://www.facebook.com/hoacuongbac/?locale=vi_VN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15646</v>
      </c>
      <c r="B647" t="str">
        <f>HYPERLINK("https://hoacuongbac.danang.gov.vn/", "UBND Ủy ban nhân dân phường Hòa Cường Bắc thành phố Đà Nẵng")</f>
        <v>UBND Ủy ban nhân dân phường Hòa Cường Bắc thành phố Đà Nẵng</v>
      </c>
      <c r="C647" t="str">
        <v>https://hoacuongbac.danang.gov.vn/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15647</v>
      </c>
      <c r="B648" t="str">
        <f>HYPERLINK("https://www.facebook.com/p/Ph%C6%B0%E1%BB%9Dng-Ho%C3%A0-C%C6%B0%E1%BB%9Dng-Nam-100064178374140/", "Công an phường Hòa Cường Nam thành phố Đà Nẵng")</f>
        <v>Công an phường Hòa Cường Nam thành phố Đà Nẵng</v>
      </c>
      <c r="C648" t="str">
        <v>https://www.facebook.com/p/Ph%C6%B0%E1%BB%9Dng-Ho%C3%A0-C%C6%B0%E1%BB%9Dng-Nam-100064178374140/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15648</v>
      </c>
      <c r="B649" t="str">
        <f>HYPERLINK("https://hoacuongnam.danang.gov.vn/", "UBND Ủy ban nhân dân phường Hòa Cường Nam thành phố Đà Nẵng")</f>
        <v>UBND Ủy ban nhân dân phường Hòa Cường Nam thành phố Đà Nẵng</v>
      </c>
      <c r="C649" t="str">
        <v>https://hoacuongnam.danang.gov.vn/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15649</v>
      </c>
      <c r="B650" t="str">
        <f>HYPERLINK("https://www.facebook.com/p/Tu%E1%BB%95i-Tr%E1%BA%BB-Th%E1%BB%8D-Quang-100068447288190/", "Công an phường Thọ Quang thành phố Đà Nẵng")</f>
        <v>Công an phường Thọ Quang thành phố Đà Nẵng</v>
      </c>
      <c r="C650" t="str">
        <v>https://www.facebook.com/p/Tu%E1%BB%95i-Tr%E1%BA%BB-Th%E1%BB%8D-Quang-100068447288190/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15650</v>
      </c>
      <c r="B651" t="str">
        <f>HYPERLINK("https://sontra.danang.gov.vn/", "UBND Ủy ban nhân dân phường Thọ Quang thành phố Đà Nẵng")</f>
        <v>UBND Ủy ban nhân dân phường Thọ Quang thành phố Đà Nẵng</v>
      </c>
      <c r="C651" t="str">
        <v>https://sontra.danang.gov.vn/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15651</v>
      </c>
      <c r="B652" t="str">
        <f>HYPERLINK("https://www.facebook.com/phuongnaihiendong/", "Công an phường Nại Hiên Đông thành phố Đà Nẵng")</f>
        <v>Công an phường Nại Hiên Đông thành phố Đà Nẵng</v>
      </c>
      <c r="C652" t="str">
        <v>https://www.facebook.com/phuongnaihiendong/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15652</v>
      </c>
      <c r="B653" t="str">
        <f>HYPERLINK("https://diadiem.danang.gov.vn/63-13-1579/Dia-diem-ngau-nhien/UBND-phuong-Nai-Hien-Dong.aspx", "UBND Ủy ban nhân dân phường Nại Hiên Đông thành phố Đà Nẵng")</f>
        <v>UBND Ủy ban nhân dân phường Nại Hiên Đông thành phố Đà Nẵng</v>
      </c>
      <c r="C653" t="str">
        <v>https://diadiem.danang.gov.vn/63-13-1579/Dia-diem-ngau-nhien/UBND-phuong-Nai-Hien-Dong.aspx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15653</v>
      </c>
      <c r="B654" t="str">
        <f>HYPERLINK("https://www.facebook.com/p/Ph%C6%B0%E1%BB%9Dng-M%C3%A2n-Th%C3%A1i-100027200152772/", "Công an phường Mân Thái thành phố Đà Nẵng")</f>
        <v>Công an phường Mân Thái thành phố Đà Nẵng</v>
      </c>
      <c r="C654" t="str">
        <v>https://www.facebook.com/p/Ph%C6%B0%E1%BB%9Dng-M%C3%A2n-Th%C3%A1i-100027200152772/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15654</v>
      </c>
      <c r="B655" t="str">
        <f>HYPERLINK("https://manthai.danang.gov.vn/", "UBND Ủy ban nhân dân phường Mân Thái thành phố Đà Nẵng")</f>
        <v>UBND Ủy ban nhân dân phường Mân Thái thành phố Đà Nẵng</v>
      </c>
      <c r="C655" t="str">
        <v>https://manthai.danang.gov.vn/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15655</v>
      </c>
      <c r="B656" t="str">
        <f>HYPERLINK("https://www.facebook.com/p/UBND-ph%C6%B0%E1%BB%9Dng-An-H%E1%BA%A3i-B%E1%BA%AFc-qu%E1%BA%ADn-S%C6%A1n-Tr%C3%A0-th%C3%A0nh-ph%E1%BB%91-%C4%90%C3%A0-N%E1%BA%B5ng-100052003933476/", "Công an phường An Hải Bắc thành phố Đà Nẵng")</f>
        <v>Công an phường An Hải Bắc thành phố Đà Nẵng</v>
      </c>
      <c r="C656" t="str">
        <v>https://www.facebook.com/p/UBND-ph%C6%B0%E1%BB%9Dng-An-H%E1%BA%A3i-B%E1%BA%AFc-qu%E1%BA%ADn-S%C6%A1n-Tr%C3%A0-th%C3%A0nh-ph%E1%BB%91-%C4%90%C3%A0-N%E1%BA%B5ng-100052003933476/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15656</v>
      </c>
      <c r="B657" t="str">
        <f>HYPERLINK("https://www.danang.gov.vn/web/guest/trang-chu", "UBND Ủy ban nhân dân phường An Hải Bắc thành phố Đà Nẵng")</f>
        <v>UBND Ủy ban nhân dân phường An Hải Bắc thành phố Đà Nẵng</v>
      </c>
      <c r="C657" t="str">
        <v>https://www.danang.gov.vn/web/guest/trang-chu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15657</v>
      </c>
      <c r="B658" t="str">
        <f>HYPERLINK("https://www.facebook.com/p/C%C3%B4ng-an-Ph%C6%B0%E1%BB%9Dng-Ph%C6%B0%E1%BB%9Bc-M%E1%BB%B9-Th%C3%A0nh-Ph%E1%BB%91-Phan-Rang-Th%C3%A1p-Ch%C3%A0m-100071428507285/", "Công an phường Phước Mỹ thành phố Đà Nẵng")</f>
        <v>Công an phường Phước Mỹ thành phố Đà Nẵng</v>
      </c>
      <c r="C658" t="str">
        <v>https://www.facebook.com/p/C%C3%B4ng-an-Ph%C6%B0%E1%BB%9Dng-Ph%C6%B0%E1%BB%9Bc-M%E1%BB%B9-Th%C3%A0nh-Ph%E1%BB%91-Phan-Rang-Th%C3%A1p-Ch%C3%A0m-100071428507285/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15658</v>
      </c>
      <c r="B659" t="str">
        <f>HYPERLINK("https://phuocmy.danang.gov.vn/", "UBND Ủy ban nhân dân phường Phước Mỹ thành phố Đà Nẵng")</f>
        <v>UBND Ủy ban nhân dân phường Phước Mỹ thành phố Đà Nẵng</v>
      </c>
      <c r="C659" t="str">
        <v>https://phuocmy.danang.gov.vn/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15659</v>
      </c>
      <c r="B660" t="str">
        <f>HYPERLINK("https://www.facebook.com/anhaitay.phuong/", "Công an phường An Hải Tây thành phố Đà Nẵng")</f>
        <v>Công an phường An Hải Tây thành phố Đà Nẵng</v>
      </c>
      <c r="C660" t="str">
        <v>https://www.facebook.com/anhaitay.phuong/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15660</v>
      </c>
      <c r="B661" t="str">
        <f>HYPERLINK("https://anhaitay.danang.gov.vn/", "UBND Ủy ban nhân dân phường An Hải Tây thành phố Đà Nẵng")</f>
        <v>UBND Ủy ban nhân dân phường An Hải Tây thành phố Đà Nẵng</v>
      </c>
      <c r="C661" t="str">
        <v>https://anhaitay.danang.gov.vn/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15661</v>
      </c>
      <c r="B662" t="str">
        <f>HYPERLINK("https://www.facebook.com/phuonganhaidong/", "Công an phường An Hải Đông thành phố Đà Nẵng")</f>
        <v>Công an phường An Hải Đông thành phố Đà Nẵng</v>
      </c>
      <c r="C662" t="str">
        <v>https://www.facebook.com/phuonganhaidong/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15662</v>
      </c>
      <c r="B663" t="str">
        <f>HYPERLINK("https://anhaidong.danang.gov.vn/", "UBND Ủy ban nhân dân phường An Hải Đông thành phố Đà Nẵng")</f>
        <v>UBND Ủy ban nhân dân phường An Hải Đông thành phố Đà Nẵng</v>
      </c>
      <c r="C663" t="str">
        <v>https://anhaidong.danang.gov.vn/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15663</v>
      </c>
      <c r="B664" t="str">
        <f>HYPERLINK("https://www.facebook.com/p/Tu%E1%BB%95i-Tr%E1%BA%BB-Ph%C6%B0%E1%BB%9Dng-M%E1%BB%B9-An-100077173647799/", "Công an phường Mỹ An thành phố Đà Nẵng")</f>
        <v>Công an phường Mỹ An thành phố Đà Nẵng</v>
      </c>
      <c r="C664" t="str">
        <v>https://www.facebook.com/p/Tu%E1%BB%95i-Tr%E1%BA%BB-Ph%C6%B0%E1%BB%9Dng-M%E1%BB%B9-An-100077173647799/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15664</v>
      </c>
      <c r="B665" t="str">
        <f>HYPERLINK("https://nguhanhson.danang.gov.vn/dia-phuong", "UBND Ủy ban nhân dân phường Mỹ An thành phố Đà Nẵng")</f>
        <v>UBND Ủy ban nhân dân phường Mỹ An thành phố Đà Nẵng</v>
      </c>
      <c r="C665" t="str">
        <v>https://nguhanhson.danang.gov.vn/dia-phuong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15665</v>
      </c>
      <c r="B666" t="str">
        <v>Công an phường Khuê Mỹ thành phố Đà Nẵng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15666</v>
      </c>
      <c r="B667" t="str">
        <f>HYPERLINK("https://nguhanhson.danang.gov.vn/dia-phuong", "UBND Ủy ban nhân dân phường Khuê Mỹ thành phố Đà Nẵng")</f>
        <v>UBND Ủy ban nhân dân phường Khuê Mỹ thành phố Đà Nẵng</v>
      </c>
      <c r="C667" t="str">
        <v>https://nguhanhson.danang.gov.vn/dia-phuong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15667</v>
      </c>
      <c r="B668" t="str">
        <v>Công an phường Hoà Quý thành phố Đà Nẵng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15668</v>
      </c>
      <c r="B669" t="str">
        <f>HYPERLINK("https://www.danang.gov.vn/web/guest/trang-chu", "UBND Ủy ban nhân dân phường Hoà Quý thành phố Đà Nẵng")</f>
        <v>UBND Ủy ban nhân dân phường Hoà Quý thành phố Đà Nẵng</v>
      </c>
      <c r="C669" t="str">
        <v>https://www.danang.gov.vn/web/guest/trang-chu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15669</v>
      </c>
      <c r="B670" t="str">
        <v>Công an phường Hoà Hải thành phố Đà Nẵng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15670</v>
      </c>
      <c r="B671" t="str">
        <f>HYPERLINK("https://www.danang.gov.vn/web/guest/trang-chu", "UBND Ủy ban nhân dân phường Hoà Hải thành phố Đà Nẵng")</f>
        <v>UBND Ủy ban nhân dân phường Hoà Hải thành phố Đà Nẵng</v>
      </c>
      <c r="C671" t="str">
        <v>https://www.danang.gov.vn/web/guest/trang-chu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15671</v>
      </c>
      <c r="B672" t="str">
        <v>Công an phường Khuê Trung thành phố Đà Nẵng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15672</v>
      </c>
      <c r="B673" t="str">
        <f>HYPERLINK("https://camle.danang.gov.vn/-on-vi-truc-thuoc", "UBND Ủy ban nhân dân phường Khuê Trung thành phố Đà Nẵng")</f>
        <v>UBND Ủy ban nhân dân phường Khuê Trung thành phố Đà Nẵng</v>
      </c>
      <c r="C673" t="str">
        <v>https://camle.danang.gov.vn/-on-vi-truc-thuoc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15673</v>
      </c>
      <c r="B674" t="str">
        <f>HYPERLINK("https://www.facebook.com/p/Tu%E1%BB%95i-tr%E1%BA%BB-C%C3%B4ng-an-Ph%C6%B0%E1%BB%9Dng-Ho%C3%A0-Ph%C3%A1t-100063749213285/?locale=vi_VN", "Công an phường Hòa Phát thành phố Đà Nẵng")</f>
        <v>Công an phường Hòa Phát thành phố Đà Nẵng</v>
      </c>
      <c r="C674" t="str">
        <v>https://www.facebook.com/p/Tu%E1%BB%95i-tr%E1%BA%BB-C%C3%B4ng-an-Ph%C6%B0%E1%BB%9Dng-Ho%C3%A0-Ph%C3%A1t-100063749213285/?locale=vi_VN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15674</v>
      </c>
      <c r="B675" t="str">
        <f>HYPERLINK("https://hoaphat.danang.gov.vn/chi-tiet-tin-tuc?dinhdanh=291706&amp;cat=49630", "UBND Ủy ban nhân dân phường Hòa Phát thành phố Đà Nẵng")</f>
        <v>UBND Ủy ban nhân dân phường Hòa Phát thành phố Đà Nẵng</v>
      </c>
      <c r="C675" t="str">
        <v>https://hoaphat.danang.gov.vn/chi-tiet-tin-tuc?dinhdanh=291706&amp;cat=49630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15675</v>
      </c>
      <c r="B676" t="str">
        <f>HYPERLINK("https://www.facebook.com/CAPHoaan/?locale=vi_VN", "Công an phường Hòa An thành phố Đà Nẵng")</f>
        <v>Công an phường Hòa An thành phố Đà Nẵng</v>
      </c>
      <c r="C676" t="str">
        <v>https://www.facebook.com/CAPHoaan/?locale=vi_VN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15676</v>
      </c>
      <c r="B677" t="str">
        <f>HYPERLINK("https://camle.danang.gov.vn/-on-vi-truc-thuoc", "UBND Ủy ban nhân dân phường Hòa An thành phố Đà Nẵng")</f>
        <v>UBND Ủy ban nhân dân phường Hòa An thành phố Đà Nẵng</v>
      </c>
      <c r="C677" t="str">
        <v>https://camle.danang.gov.vn/-on-vi-truc-thuoc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15677</v>
      </c>
      <c r="B678" t="str">
        <f>HYPERLINK("https://www.facebook.com/caphoathotay/", "Công an phường Hòa Thọ Tây thành phố Đà Nẵng")</f>
        <v>Công an phường Hòa Thọ Tây thành phố Đà Nẵng</v>
      </c>
      <c r="C678" t="str">
        <v>https://www.facebook.com/caphoathotay/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15678</v>
      </c>
      <c r="B679" t="str">
        <f>HYPERLINK("https://camle.danang.gov.vn/-on-vi-truc-thuoc", "UBND Ủy ban nhân dân phường Hòa Thọ Tây thành phố Đà Nẵng")</f>
        <v>UBND Ủy ban nhân dân phường Hòa Thọ Tây thành phố Đà Nẵng</v>
      </c>
      <c r="C679" t="str">
        <v>https://camle.danang.gov.vn/-on-vi-truc-thuoc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15679</v>
      </c>
      <c r="B680" t="str">
        <f>HYPERLINK("https://www.facebook.com/p/Tu%E1%BB%95i-tr%E1%BA%BB-CAP-Ho%C3%A0-Th%E1%BB%8D-%C4%90%C3%B4ng-100063756447330/", "Công an phường Hòa Thọ Đông thành phố Đà Nẵng")</f>
        <v>Công an phường Hòa Thọ Đông thành phố Đà Nẵng</v>
      </c>
      <c r="C680" t="str">
        <v>https://www.facebook.com/p/Tu%E1%BB%95i-tr%E1%BA%BB-CAP-Ho%C3%A0-Th%E1%BB%8D-%C4%90%C3%B4ng-100063756447330/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15680</v>
      </c>
      <c r="B681" t="str">
        <f>HYPERLINK("https://camle.danang.gov.vn/-on-vi-truc-thuoc", "UBND Ủy ban nhân dân phường Hòa Thọ Đông thành phố Đà Nẵng")</f>
        <v>UBND Ủy ban nhân dân phường Hòa Thọ Đông thành phố Đà Nẵng</v>
      </c>
      <c r="C681" t="str">
        <v>https://camle.danang.gov.vn/-on-vi-truc-thuoc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15681</v>
      </c>
      <c r="B682" t="str">
        <f>HYPERLINK("https://www.facebook.com/CAPHoaan/?locale=bs_BA", "Công an phường Hòa Xuân thành phố Đà Nẵng")</f>
        <v>Công an phường Hòa Xuân thành phố Đà Nẵng</v>
      </c>
      <c r="C682" t="str">
        <v>https://www.facebook.com/CAPHoaan/?locale=bs_BA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15682</v>
      </c>
      <c r="B683" t="str">
        <f>HYPERLINK("https://camle.danang.gov.vn/-on-vi-truc-thuoc", "UBND Ủy ban nhân dân phường Hòa Xuân thành phố Đà Nẵng")</f>
        <v>UBND Ủy ban nhân dân phường Hòa Xuân thành phố Đà Nẵng</v>
      </c>
      <c r="C683" t="str">
        <v>https://camle.danang.gov.vn/-on-vi-truc-thuoc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15683</v>
      </c>
      <c r="B684" t="str">
        <f>HYPERLINK("https://www.facebook.com/p/Trung-t%C3%A2m-V%C4%83n-h%C3%B3a-Th%E1%BB%83-thao-v%C3%A0-H%E1%BB%8Dc-t%E1%BA%ADp-c%E1%BB%99ng-%C4%91%E1%BB%93ng-x%C3%A3-H%C3%B2a-B%E1%BA%AFc-100023075393849/", "Công an xã Hòa Bắc thành phố Đà Nẵng")</f>
        <v>Công an xã Hòa Bắc thành phố Đà Nẵng</v>
      </c>
      <c r="C684" t="str">
        <v>https://www.facebook.com/p/Trung-t%C3%A2m-V%C4%83n-h%C3%B3a-Th%E1%BB%83-thao-v%C3%A0-H%E1%BB%8Dc-t%E1%BA%ADp-c%E1%BB%99ng-%C4%91%E1%BB%93ng-x%C3%A3-H%C3%B2a-B%E1%BA%AFc-100023075393849/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15684</v>
      </c>
      <c r="B685" t="str">
        <f>HYPERLINK("https://www.danang.gov.vn/web/guest/trang-chu", "UBND Ủy ban nhân dân xã Hòa Bắc thành phố Đà Nẵng")</f>
        <v>UBND Ủy ban nhân dân xã Hòa Bắc thành phố Đà Nẵng</v>
      </c>
      <c r="C685" t="str">
        <v>https://www.danang.gov.vn/web/guest/trang-chu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15685</v>
      </c>
      <c r="B686" t="str">
        <f>HYPERLINK("https://www.facebook.com/tuoitredanangdn/?locale=vi_VN", "Công an xã Hòa Liên thành phố Đà Nẵng")</f>
        <v>Công an xã Hòa Liên thành phố Đà Nẵng</v>
      </c>
      <c r="C686" t="str">
        <v>https://www.facebook.com/tuoitredanangdn/?locale=vi_VN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15686</v>
      </c>
      <c r="B687" t="str">
        <f>HYPERLINK("https://www.danang.gov.vn/web/guest/trang-chu", "UBND Ủy ban nhân dân xã Hòa Liên thành phố Đà Nẵng")</f>
        <v>UBND Ủy ban nhân dân xã Hòa Liên thành phố Đà Nẵng</v>
      </c>
      <c r="C687" t="str">
        <v>https://www.danang.gov.vn/web/guest/trang-chu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15687</v>
      </c>
      <c r="B688" t="str">
        <f>HYPERLINK("https://www.facebook.com/thongtinxahoaninh/", "Công an xã Hòa Ninh thành phố Đà Nẵng")</f>
        <v>Công an xã Hòa Ninh thành phố Đà Nẵng</v>
      </c>
      <c r="C688" t="str">
        <v>https://www.facebook.com/thongtinxahoaninh/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15688</v>
      </c>
      <c r="B689" t="str">
        <f>HYPERLINK("https://hoaninh.danang.gov.vn/danh-ba/", "UBND Ủy ban nhân dân xã Hòa Ninh thành phố Đà Nẵng")</f>
        <v>UBND Ủy ban nhân dân xã Hòa Ninh thành phố Đà Nẵng</v>
      </c>
      <c r="C689" t="str">
        <v>https://hoaninh.danang.gov.vn/danh-ba/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15689</v>
      </c>
      <c r="B690" t="str">
        <v>Công an xã Hòa Sơn thành phố Đà Nẵng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15690</v>
      </c>
      <c r="B691" t="str">
        <f>HYPERLINK("https://hoason.danang.gov.vn/?id=475&amp;_c=94", "UBND Ủy ban nhân dân xã Hòa Sơn thành phố Đà Nẵng")</f>
        <v>UBND Ủy ban nhân dân xã Hòa Sơn thành phố Đà Nẵng</v>
      </c>
      <c r="C691" t="str">
        <v>https://hoason.danang.gov.vn/?id=475&amp;_c=94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15691</v>
      </c>
      <c r="B692" t="str">
        <f>HYPERLINK("https://www.facebook.com/tuoitredanangdn/?locale=vi_VN", "Công an xã Hòa Nhơn thành phố Đà Nẵng")</f>
        <v>Công an xã Hòa Nhơn thành phố Đà Nẵng</v>
      </c>
      <c r="C692" t="str">
        <v>https://www.facebook.com/tuoitredanangdn/?locale=vi_VN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15692</v>
      </c>
      <c r="B693" t="str">
        <f>HYPERLINK("https://hoanhon.danang.gov.vn/", "UBND Ủy ban nhân dân xã Hòa Nhơn thành phố Đà Nẵng")</f>
        <v>UBND Ủy ban nhân dân xã Hòa Nhơn thành phố Đà Nẵng</v>
      </c>
      <c r="C693" t="str">
        <v>https://hoanhon.danang.gov.vn/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15693</v>
      </c>
      <c r="B694" t="str">
        <f>HYPERLINK("https://www.facebook.com/tuoitredanangdn/?locale=vi_VN", "Công an xã Hòa Phú thành phố Đà Nẵng")</f>
        <v>Công an xã Hòa Phú thành phố Đà Nẵng</v>
      </c>
      <c r="C694" t="str">
        <v>https://www.facebook.com/tuoitredanangdn/?locale=vi_VN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15694</v>
      </c>
      <c r="B695" t="str">
        <f>HYPERLINK("https://www.danang.gov.vn/web/guest/trang-chu", "UBND Ủy ban nhân dân xã Hòa Phú thành phố Đà Nẵng")</f>
        <v>UBND Ủy ban nhân dân xã Hòa Phú thành phố Đà Nẵng</v>
      </c>
      <c r="C695" t="str">
        <v>https://www.danang.gov.vn/web/guest/trang-chu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15695</v>
      </c>
      <c r="B696" t="str">
        <f>HYPERLINK("https://www.facebook.com/tuoitredanangdn/?locale=vi_VN", "Công an xã Hòa Phong thành phố Đà Nẵng")</f>
        <v>Công an xã Hòa Phong thành phố Đà Nẵng</v>
      </c>
      <c r="C696" t="str">
        <v>https://www.facebook.com/tuoitredanangdn/?locale=vi_VN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15696</v>
      </c>
      <c r="B697" t="str">
        <f>HYPERLINK("https://www.danang.gov.vn/web/guest/trang-chu", "UBND Ủy ban nhân dân xã Hòa Phong thành phố Đà Nẵng")</f>
        <v>UBND Ủy ban nhân dân xã Hòa Phong thành phố Đà Nẵng</v>
      </c>
      <c r="C697" t="str">
        <v>https://www.danang.gov.vn/web/guest/trang-chu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15697</v>
      </c>
      <c r="B698" t="str">
        <f>HYPERLINK("https://www.facebook.com/hoachauhoavangdanang/?locale=vi_VN", "Công an xã Hòa Châu thành phố Đà Nẵng")</f>
        <v>Công an xã Hòa Châu thành phố Đà Nẵng</v>
      </c>
      <c r="C698" t="str">
        <v>https://www.facebook.com/hoachauhoavangdanang/?locale=vi_VN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15698</v>
      </c>
      <c r="B699" t="str">
        <f>HYPERLINK("https://hoachau.danang.gov.vn/", "UBND Ủy ban nhân dân xã Hòa Châu thành phố Đà Nẵng")</f>
        <v>UBND Ủy ban nhân dân xã Hòa Châu thành phố Đà Nẵng</v>
      </c>
      <c r="C699" t="str">
        <v>https://hoachau.danang.gov.vn/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15699</v>
      </c>
      <c r="B700" t="str">
        <f>HYPERLINK("https://www.facebook.com/tuoitredanangdn/?locale=vi_VN", "Công an xã Hòa Tiến thành phố Đà Nẵng")</f>
        <v>Công an xã Hòa Tiến thành phố Đà Nẵng</v>
      </c>
      <c r="C700" t="str">
        <v>https://www.facebook.com/tuoitredanangdn/?locale=vi_VN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15700</v>
      </c>
      <c r="B701" t="str">
        <f>HYPERLINK("https://vithanh.haugiang.gov.vn/xa-hoa-tien1", "UBND Ủy ban nhân dân xã Hòa Tiến thành phố Đà Nẵng")</f>
        <v>UBND Ủy ban nhân dân xã Hòa Tiến thành phố Đà Nẵng</v>
      </c>
      <c r="C701" t="str">
        <v>https://vithanh.haugiang.gov.vn/xa-hoa-tien1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15701</v>
      </c>
      <c r="B702" t="str">
        <f>HYPERLINK("https://www.facebook.com/tuoitredanangdn/?locale=vi_VN", "Công an xã Hòa Phước thành phố Đà Nẵng")</f>
        <v>Công an xã Hòa Phước thành phố Đà Nẵng</v>
      </c>
      <c r="C702" t="str">
        <v>https://www.facebook.com/tuoitredanangdn/?locale=vi_VN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15702</v>
      </c>
      <c r="B703" t="str">
        <f>HYPERLINK("https://www.danang.gov.vn/web/guest/trang-chu", "UBND Ủy ban nhân dân xã Hòa Phước thành phố Đà Nẵng")</f>
        <v>UBND Ủy ban nhân dân xã Hòa Phước thành phố Đà Nẵng</v>
      </c>
      <c r="C703" t="str">
        <v>https://www.danang.gov.vn/web/guest/trang-chu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15703</v>
      </c>
      <c r="B704" t="str">
        <f>HYPERLINK("https://www.facebook.com/tuoitredanangdn/?locale=vi_VN", "Công an xã Hòa Khương thành phố Đà Nẵng")</f>
        <v>Công an xã Hòa Khương thành phố Đà Nẵng</v>
      </c>
      <c r="C704" t="str">
        <v>https://www.facebook.com/tuoitredanangdn/?locale=vi_VN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15704</v>
      </c>
      <c r="B705" t="str">
        <f>HYPERLINK("https://danang.gov.vn/web/guest/van-ban-dieu-hanh/chi-tiet?id=6831", "UBND Ủy ban nhân dân xã Hòa Khương thành phố Đà Nẵng")</f>
        <v>UBND Ủy ban nhân dân xã Hòa Khương thành phố Đà Nẵng</v>
      </c>
      <c r="C705" t="str">
        <v>https://danang.gov.vn/web/guest/van-ban-dieu-hanh/chi-tiet?id=6831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15705</v>
      </c>
      <c r="B706" t="str">
        <v>Công an phường Tân Thạnh tỉnh Quảng Nam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15706</v>
      </c>
      <c r="B707" t="str">
        <f>HYPERLINK("https://tamky.quangnam.gov.vn/webcenter/portal/tamky/pages_danh-ba?deptId=1033&amp;", "UBND Ủy ban nhân dân phường Tân Thạnh tỉnh Quảng Nam")</f>
        <v>UBND Ủy ban nhân dân phường Tân Thạnh tỉnh Quảng Nam</v>
      </c>
      <c r="C707" t="str">
        <v>https://tamky.quangnam.gov.vn/webcenter/portal/tamky/pages_danh-ba?deptId=1033&amp;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15707</v>
      </c>
      <c r="B708" t="str">
        <f>HYPERLINK("https://www.facebook.com/policephuochoatk/?locale=vi_VN", "Công an phường Phước Hòa tỉnh Quảng Nam")</f>
        <v>Công an phường Phước Hòa tỉnh Quảng Nam</v>
      </c>
      <c r="C708" t="str">
        <v>https://www.facebook.com/policephuochoatk/?locale=vi_VN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15708</v>
      </c>
      <c r="B709" t="str">
        <f>HYPERLINK("https://tamky.quangnam.gov.vn/webcenter/portal/tamky/pages_danh-ba?deptId=1033&amp;", "UBND Ủy ban nhân dân phường Phước Hòa tỉnh Quảng Nam")</f>
        <v>UBND Ủy ban nhân dân phường Phước Hòa tỉnh Quảng Nam</v>
      </c>
      <c r="C709" t="str">
        <v>https://tamky.quangnam.gov.vn/webcenter/portal/tamky/pages_danh-ba?deptId=1033&amp;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15709</v>
      </c>
      <c r="B710" t="str">
        <f>HYPERLINK("https://www.facebook.com/policeanmy/?locale=vi_VN", "Công an phường An Mỹ tỉnh Quảng Nam")</f>
        <v>Công an phường An Mỹ tỉnh Quảng Nam</v>
      </c>
      <c r="C710" t="str">
        <v>https://www.facebook.com/policeanmy/?locale=vi_VN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15710</v>
      </c>
      <c r="B711" t="str">
        <f>HYPERLINK("http://anmy.tamky.quangnam.gov.vn/", "UBND Ủy ban nhân dân phường An Mỹ tỉnh Quảng Nam")</f>
        <v>UBND Ủy ban nhân dân phường An Mỹ tỉnh Quảng Nam</v>
      </c>
      <c r="C711" t="str">
        <v>http://anmy.tamky.quangnam.gov.vn/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15711</v>
      </c>
      <c r="B712" t="str">
        <f>HYPERLINK("https://www.facebook.com/policehoahuong/", "Công an phường Hòa Hương tỉnh Quảng Nam")</f>
        <v>Công an phường Hòa Hương tỉnh Quảng Nam</v>
      </c>
      <c r="C712" t="str">
        <v>https://www.facebook.com/policehoahuong/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15712</v>
      </c>
      <c r="B713" t="str">
        <f>HYPERLINK("https://stc.quangnam.gov.vn/webcenter/portal/bantiepcongdan/pages_tin-tuc/chi-tiet-tin?dDocName=PORTAL464739", "UBND Ủy ban nhân dân phường Hòa Hương tỉnh Quảng Nam")</f>
        <v>UBND Ủy ban nhân dân phường Hòa Hương tỉnh Quảng Nam</v>
      </c>
      <c r="C713" t="str">
        <v>https://stc.quangnam.gov.vn/webcenter/portal/bantiepcongdan/pages_tin-tuc/chi-tiet-tin?dDocName=PORTAL464739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15713</v>
      </c>
      <c r="B714" t="str">
        <f>HYPERLINK("https://www.facebook.com/policeanxuan/", "Công an phường An Xuân tỉnh Quảng Nam")</f>
        <v>Công an phường An Xuân tỉnh Quảng Nam</v>
      </c>
      <c r="C714" t="str">
        <v>https://www.facebook.com/policeanxuan/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15714</v>
      </c>
      <c r="B715" t="str">
        <f>HYPERLINK("https://anxuan.tamky.quangnam.gov.vn/home/", "UBND Ủy ban nhân dân phường An Xuân tỉnh Quảng Nam")</f>
        <v>UBND Ủy ban nhân dân phường An Xuân tỉnh Quảng Nam</v>
      </c>
      <c r="C715" t="str">
        <v>https://anxuan.tamky.quangnam.gov.vn/home/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15715</v>
      </c>
      <c r="B716" t="str">
        <f>HYPERLINK("https://www.facebook.com/policeanson/", "Công an phường An Sơn tỉnh Quảng Nam")</f>
        <v>Công an phường An Sơn tỉnh Quảng Nam</v>
      </c>
      <c r="C716" t="str">
        <v>https://www.facebook.com/policeanson/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15716</v>
      </c>
      <c r="B717" t="str">
        <f>HYPERLINK("https://tamky.quangnam.gov.vn/webcenter/portal/tamky/pages_danh-ba?deptId=1033&amp;", "UBND Ủy ban nhân dân phường An Sơn tỉnh Quảng Nam")</f>
        <v>UBND Ủy ban nhân dân phường An Sơn tỉnh Quảng Nam</v>
      </c>
      <c r="C717" t="str">
        <v>https://tamky.quangnam.gov.vn/webcenter/portal/tamky/pages_danh-ba?deptId=1033&amp;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15717</v>
      </c>
      <c r="B718" t="str">
        <f>HYPERLINK("https://www.facebook.com/p/C%C3%B4ng-an-ph%C6%B0%E1%BB%9Dng-Tr%C6%B0%E1%BB%9Dng-Xu%C3%A2n-100079292536852/", "Công an phường Trường Xuân tỉnh Quảng Nam")</f>
        <v>Công an phường Trường Xuân tỉnh Quảng Nam</v>
      </c>
      <c r="C718" t="str">
        <v>https://www.facebook.com/p/C%C3%B4ng-an-ph%C6%B0%E1%BB%9Dng-Tr%C6%B0%E1%BB%9Dng-Xu%C3%A2n-100079292536852/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15718</v>
      </c>
      <c r="B719" t="str">
        <f>HYPERLINK("https://truongxuan.tamky.quangnam.gov.vn/", "UBND Ủy ban nhân dân phường Trường Xuân tỉnh Quảng Nam")</f>
        <v>UBND Ủy ban nhân dân phường Trường Xuân tỉnh Quảng Nam</v>
      </c>
      <c r="C719" t="str">
        <v>https://truongxuan.tamky.quangnam.gov.vn/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15719</v>
      </c>
      <c r="B720" t="str">
        <f>HYPERLINK("https://www.facebook.com/policeanphu/", "Công an phường An Phú tỉnh Quảng Nam")</f>
        <v>Công an phường An Phú tỉnh Quảng Nam</v>
      </c>
      <c r="C720" t="str">
        <v>https://www.facebook.com/policeanphu/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15720</v>
      </c>
      <c r="B721" t="str">
        <f>HYPERLINK("https://tamky.quangnam.gov.vn/webcenter/portal/tamky/pages_danh-ba?deptId=1033&amp;", "UBND Ủy ban nhân dân phường An Phú tỉnh Quảng Nam")</f>
        <v>UBND Ủy ban nhân dân phường An Phú tỉnh Quảng Nam</v>
      </c>
      <c r="C721" t="str">
        <v>https://tamky.quangnam.gov.vn/webcenter/portal/tamky/pages_danh-ba?deptId=1033&amp;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15721</v>
      </c>
      <c r="B722" t="str">
        <f>HYPERLINK("https://www.facebook.com/Policetamthanhpn/", "Công an xã Tam Thanh tỉnh Quảng Nam")</f>
        <v>Công an xã Tam Thanh tỉnh Quảng Nam</v>
      </c>
      <c r="C722" t="str">
        <v>https://www.facebook.com/Policetamthanhpn/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15722</v>
      </c>
      <c r="B723" t="str">
        <f>HYPERLINK("https://tamthanh.namdinh.gov.vn/", "UBND Ủy ban nhân dân xã Tam Thanh tỉnh Quảng Nam")</f>
        <v>UBND Ủy ban nhân dân xã Tam Thanh tỉnh Quảng Nam</v>
      </c>
      <c r="C723" t="str">
        <v>https://tamthanh.namdinh.gov.vn/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15723</v>
      </c>
      <c r="B724" t="str">
        <f>HYPERLINK("https://www.facebook.com/policetamthang/", "Công an xã Tam Thăng tỉnh Quảng Nam")</f>
        <v>Công an xã Tam Thăng tỉnh Quảng Nam</v>
      </c>
      <c r="C724" t="str">
        <v>https://www.facebook.com/policetamthang/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15724</v>
      </c>
      <c r="B725" t="str">
        <f>HYPERLINK("https://tamthang.tamky.quangnam.gov.vn/", "UBND Ủy ban nhân dân xã Tam Thăng tỉnh Quảng Nam")</f>
        <v>UBND Ủy ban nhân dân xã Tam Thăng tỉnh Quảng Nam</v>
      </c>
      <c r="C725" t="str">
        <v>https://tamthang.tamky.quangnam.gov.vn/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15725</v>
      </c>
      <c r="B726" t="str">
        <f>HYPERLINK("https://www.facebook.com/policetamphu/", "Công an xã Tam Phú tỉnh Quảng Nam")</f>
        <v>Công an xã Tam Phú tỉnh Quảng Nam</v>
      </c>
      <c r="C726" t="str">
        <v>https://www.facebook.com/policetamphu/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15726</v>
      </c>
      <c r="B727" t="str">
        <f>HYPERLINK("https://tamky.quangnam.gov.vn/webcenter/portal/tamky/pages_danh-ba?deptId=1033&amp;", "UBND Ủy ban nhân dân xã Tam Phú tỉnh Quảng Nam")</f>
        <v>UBND Ủy ban nhân dân xã Tam Phú tỉnh Quảng Nam</v>
      </c>
      <c r="C727" t="str">
        <v>https://tamky.quangnam.gov.vn/webcenter/portal/tamky/pages_danh-ba?deptId=1033&amp;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15727</v>
      </c>
      <c r="B728" t="str">
        <f>HYPERLINK("https://www.facebook.com/thanhdoantamky/", "Công an phường Hoà Thuận tỉnh Quảng Nam")</f>
        <v>Công an phường Hoà Thuận tỉnh Quảng Nam</v>
      </c>
      <c r="C728" t="str">
        <v>https://www.facebook.com/thanhdoantamky/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15728</v>
      </c>
      <c r="B729" t="str">
        <f>HYPERLINK("http://hoathuan.tamky.quangnam.gov.vn/", "UBND Ủy ban nhân dân phường Hoà Thuận tỉnh Quảng Nam")</f>
        <v>UBND Ủy ban nhân dân phường Hoà Thuận tỉnh Quảng Nam</v>
      </c>
      <c r="C729" t="str">
        <v>http://hoathuan.tamky.quangnam.gov.vn/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15729</v>
      </c>
      <c r="B730" t="str">
        <f>HYPERLINK("https://www.facebook.com/policetamngoc/", "Công an xã Tam Ngọc tỉnh Quảng Nam")</f>
        <v>Công an xã Tam Ngọc tỉnh Quảng Nam</v>
      </c>
      <c r="C730" t="str">
        <v>https://www.facebook.com/policetamngoc/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15730</v>
      </c>
      <c r="B731" t="str">
        <f>HYPERLINK("https://tamky.quangnam.gov.vn/webcenter/portal/tamky/pages_danh-ba?deptId=1043", "UBND Ủy ban nhân dân xã Tam Ngọc tỉnh Quảng Nam")</f>
        <v>UBND Ủy ban nhân dân xã Tam Ngọc tỉnh Quảng Nam</v>
      </c>
      <c r="C731" t="str">
        <v>https://tamky.quangnam.gov.vn/webcenter/portal/tamky/pages_danh-ba?deptId=1043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15731</v>
      </c>
      <c r="B732" t="str">
        <f>HYPERLINK("https://www.facebook.com/tuoitreconganquangnam/", "Công an phường Minh An tỉnh Quảng Nam")</f>
        <v>Công an phường Minh An tỉnh Quảng Nam</v>
      </c>
      <c r="C732" t="str">
        <v>https://www.facebook.com/tuoitreconganquangnam/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15732</v>
      </c>
      <c r="B733" t="str">
        <f>HYPERLINK("https://quangnam.gov.vn/thanh-pho-hoi-an-496.html", "UBND Ủy ban nhân dân phường Minh An tỉnh Quảng Nam")</f>
        <v>UBND Ủy ban nhân dân phường Minh An tỉnh Quảng Nam</v>
      </c>
      <c r="C733" t="str">
        <v>https://quangnam.gov.vn/thanh-pho-hoi-an-496.html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15733</v>
      </c>
      <c r="B734" t="str">
        <f>HYPERLINK("https://www.facebook.com/policetanan/", "Công an phường Tân An tỉnh Quảng Nam")</f>
        <v>Công an phường Tân An tỉnh Quảng Nam</v>
      </c>
      <c r="C734" t="str">
        <v>https://www.facebook.com/policetanan/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15734</v>
      </c>
      <c r="B735" t="str">
        <f>HYPERLINK("https://www.quangninh.gov.vn/donvi/TXQuangYen/Trang/ChiTietBVGioiThieu.aspx?bvid=210", "UBND Ủy ban nhân dân phường Tân An tỉnh Quảng Nam")</f>
        <v>UBND Ủy ban nhân dân phường Tân An tỉnh Quảng Nam</v>
      </c>
      <c r="C735" t="str">
        <v>https://www.quangninh.gov.vn/donvi/TXQuangYen/Trang/ChiTietBVGioiThieu.aspx?bvid=210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15735</v>
      </c>
      <c r="B736" t="str">
        <f>HYPERLINK("https://www.facebook.com/policecampho/", "Công an phường Cẩm Phô tỉnh Quảng Nam")</f>
        <v>Công an phường Cẩm Phô tỉnh Quảng Nam</v>
      </c>
      <c r="C736" t="str">
        <v>https://www.facebook.com/policecampho/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15736</v>
      </c>
      <c r="B737" t="str">
        <f>HYPERLINK("http://hoian.gov.vn/campho/", "UBND Ủy ban nhân dân phường Cẩm Phô tỉnh Quảng Nam")</f>
        <v>UBND Ủy ban nhân dân phường Cẩm Phô tỉnh Quảng Nam</v>
      </c>
      <c r="C737" t="str">
        <v>http://hoian.gov.vn/campho/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15737</v>
      </c>
      <c r="B738" t="str">
        <v>Công an phường Thanh Hà tỉnh Quảng Nam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15738</v>
      </c>
      <c r="B739" t="str">
        <f>HYPERLINK("http://hoian.gov.vn/thanhha/", "UBND Ủy ban nhân dân phường Thanh Hà tỉnh Quảng Nam")</f>
        <v>UBND Ủy ban nhân dân phường Thanh Hà tỉnh Quảng Nam</v>
      </c>
      <c r="C739" t="str">
        <v>http://hoian.gov.vn/thanhha/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15739</v>
      </c>
      <c r="B740" t="str">
        <f>HYPERLINK("https://www.facebook.com/p/UBND-Ph%C6%B0%E1%BB%9Dng-S%C6%A1n-Phong-100063555039148/", "Công an phường Sơn Phong tỉnh Quảng Nam")</f>
        <v>Công an phường Sơn Phong tỉnh Quảng Nam</v>
      </c>
      <c r="C740" t="str">
        <v>https://www.facebook.com/p/UBND-Ph%C6%B0%E1%BB%9Dng-S%C6%A1n-Phong-100063555039148/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15740</v>
      </c>
      <c r="B741" t="str">
        <f>HYPERLINK("https://qppl.quangnam.gov.vn/Default.aspx?TabID=71&amp;VB=33246", "UBND Ủy ban nhân dân phường Sơn Phong tỉnh Quảng Nam")</f>
        <v>UBND Ủy ban nhân dân phường Sơn Phong tỉnh Quảng Nam</v>
      </c>
      <c r="C741" t="str">
        <v>https://qppl.quangnam.gov.vn/Default.aspx?TabID=71&amp;VB=33246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15741</v>
      </c>
      <c r="B742" t="str">
        <f>HYPERLINK("https://www.facebook.com/policecamchau/", "Công an phường Cẩm Châu tỉnh Quảng Nam")</f>
        <v>Công an phường Cẩm Châu tỉnh Quảng Nam</v>
      </c>
      <c r="C742" t="str">
        <v>https://www.facebook.com/policecamchau/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15742</v>
      </c>
      <c r="B743" t="str">
        <f>HYPERLINK("https://hoian.quangnam.gov.vn/webcenter/portal/hoian", "UBND Ủy ban nhân dân phường Cẩm Châu tỉnh Quảng Nam")</f>
        <v>UBND Ủy ban nhân dân phường Cẩm Châu tỉnh Quảng Nam</v>
      </c>
      <c r="C743" t="str">
        <v>https://hoian.quangnam.gov.vn/webcenter/portal/hoian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15743</v>
      </c>
      <c r="B744" t="str">
        <f>HYPERLINK("https://www.facebook.com/policecuadai/", "Công an phường Cửa Đại tỉnh Quảng Nam")</f>
        <v>Công an phường Cửa Đại tỉnh Quảng Nam</v>
      </c>
      <c r="C744" t="str">
        <v>https://www.facebook.com/policecuadai/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15744</v>
      </c>
      <c r="B745" t="str">
        <f>HYPERLINK("https://qppl.quangnam.gov.vn/Default.aspx?TabID=71&amp;VB=41260", "UBND Ủy ban nhân dân phường Cửa Đại tỉnh Quảng Nam")</f>
        <v>UBND Ủy ban nhân dân phường Cửa Đại tỉnh Quảng Nam</v>
      </c>
      <c r="C745" t="str">
        <v>https://qppl.quangnam.gov.vn/Default.aspx?TabID=71&amp;VB=41260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15745</v>
      </c>
      <c r="B746" t="str">
        <f>HYPERLINK("https://www.facebook.com/policecampho/", "Công an phường Cẩm An tỉnh Quảng Nam")</f>
        <v>Công an phường Cẩm An tỉnh Quảng Nam</v>
      </c>
      <c r="C746" t="str">
        <v>https://www.facebook.com/policecampho/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15746</v>
      </c>
      <c r="B747" t="str">
        <f>HYPERLINK("http://hoian.gov.vn/campho/", "UBND Ủy ban nhân dân phường Cẩm An tỉnh Quảng Nam")</f>
        <v>UBND Ủy ban nhân dân phường Cẩm An tỉnh Quảng Nam</v>
      </c>
      <c r="C747" t="str">
        <v>http://hoian.gov.vn/campho/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15747</v>
      </c>
      <c r="B748" t="str">
        <f>HYPERLINK("https://www.facebook.com/policecamha/", "Công an xã Cẩm Hà tỉnh Quảng Nam")</f>
        <v>Công an xã Cẩm Hà tỉnh Quảng Nam</v>
      </c>
      <c r="C748" t="str">
        <v>https://www.facebook.com/policecamha/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15748</v>
      </c>
      <c r="B749" t="str">
        <f>HYPERLINK("https://camha.camxuyen.hatinh.gov.vn/", "UBND Ủy ban nhân dân xã Cẩm Hà tỉnh Quảng Nam")</f>
        <v>UBND Ủy ban nhân dân xã Cẩm Hà tỉnh Quảng Nam</v>
      </c>
      <c r="C749" t="str">
        <v>https://camha.camxuyen.hatinh.gov.vn/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15749</v>
      </c>
      <c r="B750" t="str">
        <v>Công an xã Cẩm Kim tỉnh Quảng Nam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15750</v>
      </c>
      <c r="B751" t="str">
        <f>HYPERLINK("http://hoian.gov.vn/camkim/", "UBND Ủy ban nhân dân xã Cẩm Kim tỉnh Quảng Nam")</f>
        <v>UBND Ủy ban nhân dân xã Cẩm Kim tỉnh Quảng Nam</v>
      </c>
      <c r="C751" t="str">
        <v>http://hoian.gov.vn/camkim/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15751</v>
      </c>
      <c r="B752" t="str">
        <f>HYPERLINK("https://www.facebook.com/policecamnam/", "Công an phường Cẩm Nam tỉnh Quảng Nam")</f>
        <v>Công an phường Cẩm Nam tỉnh Quảng Nam</v>
      </c>
      <c r="C752" t="str">
        <v>https://www.facebook.com/policecamnam/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15752</v>
      </c>
      <c r="B753" t="str">
        <f>HYPERLINK("https://hoian.quangnam.gov.vn/webcenter/portal/hoian", "UBND Ủy ban nhân dân phường Cẩm Nam tỉnh Quảng Nam")</f>
        <v>UBND Ủy ban nhân dân phường Cẩm Nam tỉnh Quảng Nam</v>
      </c>
      <c r="C753" t="str">
        <v>https://hoian.quangnam.gov.vn/webcenter/portal/hoian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15753</v>
      </c>
      <c r="B754" t="str">
        <f>HYPERLINK("https://www.facebook.com/policecamthanh/", "Công an xã Cẩm Thanh tỉnh Quảng Nam")</f>
        <v>Công an xã Cẩm Thanh tỉnh Quảng Nam</v>
      </c>
      <c r="C754" t="str">
        <v>https://www.facebook.com/policecamthanh/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15754</v>
      </c>
      <c r="B755" t="str">
        <f>HYPERLINK("http://camthanh.hoian.gov.vn/", "UBND Ủy ban nhân dân xã Cẩm Thanh tỉnh Quảng Nam")</f>
        <v>UBND Ủy ban nhân dân xã Cẩm Thanh tỉnh Quảng Nam</v>
      </c>
      <c r="C755" t="str">
        <v>http://camthanh.hoian.gov.vn/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15755</v>
      </c>
      <c r="B756" t="str">
        <f>HYPERLINK("https://www.facebook.com/tuoitreconganquangnam/", "Công an xã Tân Hiệp tỉnh Quảng Nam")</f>
        <v>Công an xã Tân Hiệp tỉnh Quảng Nam</v>
      </c>
      <c r="C756" t="str">
        <v>https://www.facebook.com/tuoitreconganquangnam/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15756</v>
      </c>
      <c r="B757" t="str">
        <f>HYPERLINK("http://hoian.gov.vn/tanhiep", "UBND Ủy ban nhân dân xã Tân Hiệp tỉnh Quảng Nam")</f>
        <v>UBND Ủy ban nhân dân xã Tân Hiệp tỉnh Quảng Nam</v>
      </c>
      <c r="C757" t="str">
        <v>http://hoian.gov.vn/tanhiep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15757</v>
      </c>
      <c r="B758" t="str">
        <f>HYPERLINK("https://www.facebook.com/tuoitreconganquangnam/", "Công an xã Ch'ơm tỉnh Quảng Nam")</f>
        <v>Công an xã Ch'ơm tỉnh Quảng Nam</v>
      </c>
      <c r="C758" t="str">
        <v>https://www.facebook.com/tuoitreconganquangnam/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15758</v>
      </c>
      <c r="B759" t="str">
        <f>HYPERLINK("https://quangnam.gov.vn/huyen-tay-giang-24829.html", "UBND Ủy ban nhân dân xã Ch'ơm tỉnh Quảng Nam")</f>
        <v>UBND Ủy ban nhân dân xã Ch'ơm tỉnh Quảng Nam</v>
      </c>
      <c r="C759" t="str">
        <v>https://quangnam.gov.vn/huyen-tay-giang-24829.html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15759</v>
      </c>
      <c r="B760" t="str">
        <f>HYPERLINK("https://www.facebook.com/tuoitreconganquangnam/", "Công an xã Ga Ri tỉnh Quảng Nam")</f>
        <v>Công an xã Ga Ri tỉnh Quảng Nam</v>
      </c>
      <c r="C760" t="str">
        <v>https://www.facebook.com/tuoitreconganquangnam/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15760</v>
      </c>
      <c r="B761" t="str">
        <f>HYPERLINK("https://vpubnd.quangnam.gov.vn/webcenter/portal/vpubnd", "UBND Ủy ban nhân dân xã Ga Ri tỉnh Quảng Nam")</f>
        <v>UBND Ủy ban nhân dân xã Ga Ri tỉnh Quảng Nam</v>
      </c>
      <c r="C761" t="str">
        <v>https://vpubnd.quangnam.gov.vn/webcenter/portal/vpubnd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15761</v>
      </c>
      <c r="B762" t="str">
        <f>HYPERLINK("https://www.facebook.com/tuoitreconganquangnam/", "Công an xã A Xan tỉnh Quảng Nam")</f>
        <v>Công an xã A Xan tỉnh Quảng Nam</v>
      </c>
      <c r="C762" t="str">
        <v>https://www.facebook.com/tuoitreconganquangnam/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15762</v>
      </c>
      <c r="B763" t="str">
        <f>HYPERLINK("https://vpubnd.quangnam.gov.vn/webcenter/portal/vpubnd", "UBND Ủy ban nhân dân xã A Xan tỉnh Quảng Nam")</f>
        <v>UBND Ủy ban nhân dân xã A Xan tỉnh Quảng Nam</v>
      </c>
      <c r="C763" t="str">
        <v>https://vpubnd.quangnam.gov.vn/webcenter/portal/vpubnd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15763</v>
      </c>
      <c r="B764" t="str">
        <f>HYPERLINK("https://www.facebook.com/tuoitreconganquangnam/", "Công an xã Tr'Hy tỉnh Quảng Nam")</f>
        <v>Công an xã Tr'Hy tỉnh Quảng Nam</v>
      </c>
      <c r="C764" t="str">
        <v>https://www.facebook.com/tuoitreconganquangnam/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15764</v>
      </c>
      <c r="B765" t="str">
        <f>HYPERLINK("https://quangnam.gov.vn/huyen-tay-giang-24829.html", "UBND Ủy ban nhân dân xã Tr'Hy tỉnh Quảng Nam")</f>
        <v>UBND Ủy ban nhân dân xã Tr'Hy tỉnh Quảng Nam</v>
      </c>
      <c r="C765" t="str">
        <v>https://quangnam.gov.vn/huyen-tay-giang-24829.html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15765</v>
      </c>
      <c r="B766" t="str">
        <v>Công an xã Lăng tỉnh Quảng Nam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15766</v>
      </c>
      <c r="B767" t="str">
        <f>HYPERLINK("https://stttt.quangnam.gov.vn/webcenter/portal/bandantoc/pages_tin-tuc/chi-tiet?dDocName=PORTAL172145", "UBND Ủy ban nhân dân xã Lăng tỉnh Quảng Nam")</f>
        <v>UBND Ủy ban nhân dân xã Lăng tỉnh Quảng Nam</v>
      </c>
      <c r="C767" t="str">
        <v>https://stttt.quangnam.gov.vn/webcenter/portal/bandantoc/pages_tin-tuc/chi-tiet?dDocName=PORTAL172145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15767</v>
      </c>
      <c r="B768" t="str">
        <v>Công an xã A Nông tỉnh Quảng Nam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15768</v>
      </c>
      <c r="B769" t="str">
        <f>HYPERLINK("https://vpubnd.quangnam.gov.vn/webcenter/portal/vpubnd", "UBND Ủy ban nhân dân xã A Nông tỉnh Quảng Nam")</f>
        <v>UBND Ủy ban nhân dân xã A Nông tỉnh Quảng Nam</v>
      </c>
      <c r="C769" t="str">
        <v>https://vpubnd.quangnam.gov.vn/webcenter/portal/vpubnd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15769</v>
      </c>
      <c r="B770" t="str">
        <f>HYPERLINK("https://www.facebook.com/tuoitreconganquangnam/", "Công an xã A Tiêng tỉnh Quảng Nam")</f>
        <v>Công an xã A Tiêng tỉnh Quảng Nam</v>
      </c>
      <c r="C770" t="str">
        <v>https://www.facebook.com/tuoitreconganquangnam/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15770</v>
      </c>
      <c r="B771" t="str">
        <f>HYPERLINK("https://www.quangninh.gov.vn/", "UBND Ủy ban nhân dân xã A Tiêng tỉnh Quảng Nam")</f>
        <v>UBND Ủy ban nhân dân xã A Tiêng tỉnh Quảng Nam</v>
      </c>
      <c r="C771" t="str">
        <v>https://www.quangninh.gov.vn/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15771</v>
      </c>
      <c r="B772" t="str">
        <v>Công an xã Bha Lê tỉnh Quảng Nam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15772</v>
      </c>
      <c r="B773" t="str">
        <f>HYPERLINK("https://sldtbxh.quangnam.gov.vn/webcenter/portal/soldtbxh", "UBND Ủy ban nhân dân xã Bha Lê tỉnh Quảng Nam")</f>
        <v>UBND Ủy ban nhân dân xã Bha Lê tỉnh Quảng Nam</v>
      </c>
      <c r="C773" t="str">
        <v>https://sldtbxh.quangnam.gov.vn/webcenter/portal/soldtbxh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15773</v>
      </c>
      <c r="B774" t="str">
        <v>Công an xã A Vương tỉnh Quảng Nam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15774</v>
      </c>
      <c r="B775" t="str">
        <f>HYPERLINK("https://vpubnd.quangnam.gov.vn/webcenter/portal/vpubnd", "UBND Ủy ban nhân dân xã A Vương tỉnh Quảng Nam")</f>
        <v>UBND Ủy ban nhân dân xã A Vương tỉnh Quảng Nam</v>
      </c>
      <c r="C775" t="str">
        <v>https://vpubnd.quangnam.gov.vn/webcenter/portal/vpubnd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15775</v>
      </c>
      <c r="B776" t="str">
        <f>HYPERLINK("https://www.facebook.com/policequangnam/", "Công an xã Dang tỉnh Quảng Nam")</f>
        <v>Công an xã Dang tỉnh Quảng Nam</v>
      </c>
      <c r="C776" t="str">
        <v>https://www.facebook.com/policequangnam/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15776</v>
      </c>
      <c r="B777" t="str">
        <f>HYPERLINK("https://vpubnd.quangnam.gov.vn/webcenter/portal/vpubnd", "UBND Ủy ban nhân dân xã Dang tỉnh Quảng Nam")</f>
        <v>UBND Ủy ban nhân dân xã Dang tỉnh Quảng Nam</v>
      </c>
      <c r="C777" t="str">
        <v>https://vpubnd.quangnam.gov.vn/webcenter/portal/vpubnd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15777</v>
      </c>
      <c r="B778" t="str">
        <v>Công an xã Tà Lu tỉnh Quảng Nam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15778</v>
      </c>
      <c r="B779" t="str">
        <f>HYPERLINK("https://tamky.quangnam.gov.vn/webcenter/portal/donggiang/pages_tin-tuc/chi-tiet?dDocName=PORTAL179540", "UBND Ủy ban nhân dân xã Tà Lu tỉnh Quảng Nam")</f>
        <v>UBND Ủy ban nhân dân xã Tà Lu tỉnh Quảng Nam</v>
      </c>
      <c r="C779" t="str">
        <v>https://tamky.quangnam.gov.vn/webcenter/portal/donggiang/pages_tin-tuc/chi-tiet?dDocName=PORTAL179540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15779</v>
      </c>
      <c r="B780" t="str">
        <v>Công an xã Sông Kôn tỉnh Quảng Nam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15780</v>
      </c>
      <c r="B781" t="str">
        <f>HYPERLINK("https://donggiang.quangnam.gov.vn/webcenter/portal/donggiang/pages_tin-tuc/chi-tiet?dDocName=PORTAL178932", "UBND Ủy ban nhân dân xã Sông Kôn tỉnh Quảng Nam")</f>
        <v>UBND Ủy ban nhân dân xã Sông Kôn tỉnh Quảng Nam</v>
      </c>
      <c r="C781" t="str">
        <v>https://donggiang.quangnam.gov.vn/webcenter/portal/donggiang/pages_tin-tuc/chi-tiet?dDocName=PORTAL178932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15781</v>
      </c>
      <c r="B782" t="str">
        <v>Công an xã Jơ Ngây tỉnh Quảng Nam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15782</v>
      </c>
      <c r="B783" t="str">
        <f>HYPERLINK("https://donggiang.quangnam.gov.vn/webcenter/portal/donggiang/pages_tin-tuc/chi-tiet?dDocName=PORTAL179629", "UBND Ủy ban nhân dân xã Jơ Ngây tỉnh Quảng Nam")</f>
        <v>UBND Ủy ban nhân dân xã Jơ Ngây tỉnh Quảng Nam</v>
      </c>
      <c r="C783" t="str">
        <v>https://donggiang.quangnam.gov.vn/webcenter/portal/donggiang/pages_tin-tuc/chi-tiet?dDocName=PORTAL179629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15783</v>
      </c>
      <c r="B784" t="str">
        <f>HYPERLINK("https://www.facebook.com/tuoitreconganquangnam/", "Công an xã A Ting tỉnh Quảng Nam")</f>
        <v>Công an xã A Ting tỉnh Quảng Nam</v>
      </c>
      <c r="C784" t="str">
        <v>https://www.facebook.com/tuoitreconganquangnam/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15784</v>
      </c>
      <c r="B785" t="str">
        <f>HYPERLINK("https://vpubnd.quangnam.gov.vn/webcenter/portal/vpubnd", "UBND Ủy ban nhân dân xã A Ting tỉnh Quảng Nam")</f>
        <v>UBND Ủy ban nhân dân xã A Ting tỉnh Quảng Nam</v>
      </c>
      <c r="C785" t="str">
        <v>https://vpubnd.quangnam.gov.vn/webcenter/portal/vpubnd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15785</v>
      </c>
      <c r="B786" t="str">
        <f>HYPERLINK("https://www.facebook.com/tuoitreconganquangnam/", "Công an xã Tư tỉnh Quảng Nam")</f>
        <v>Công an xã Tư tỉnh Quảng Nam</v>
      </c>
      <c r="C786" t="str">
        <v>https://www.facebook.com/tuoitreconganquangnam/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15786</v>
      </c>
      <c r="B787" t="str">
        <f>HYPERLINK("https://vpubnd.quangnam.gov.vn/webcenter/portal/vpubnd", "UBND Ủy ban nhân dân xã Tư tỉnh Quảng Nam")</f>
        <v>UBND Ủy ban nhân dân xã Tư tỉnh Quảng Nam</v>
      </c>
      <c r="C787" t="str">
        <v>https://vpubnd.quangnam.gov.vn/webcenter/portal/vpubnd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15787</v>
      </c>
      <c r="B788" t="str">
        <f>HYPERLINK("https://www.facebook.com/tuoitreconganquangnam/", "Công an xã Ba tỉnh Quảng Nam")</f>
        <v>Công an xã Ba tỉnh Quảng Nam</v>
      </c>
      <c r="C788" t="str">
        <v>https://www.facebook.com/tuoitreconganquangnam/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15788</v>
      </c>
      <c r="B789" t="str">
        <f>HYPERLINK("http://ba.donggiang.quangnam.gov.vn/", "UBND Ủy ban nhân dân xã Ba tỉnh Quảng Nam")</f>
        <v>UBND Ủy ban nhân dân xã Ba tỉnh Quảng Nam</v>
      </c>
      <c r="C789" t="str">
        <v>http://ba.donggiang.quangnam.gov.vn/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15789</v>
      </c>
      <c r="B790" t="str">
        <v>Công an xã A Rooi tỉnh Quảng Nam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15790</v>
      </c>
      <c r="B791" t="str">
        <f>HYPERLINK("https://donggiang.quangnam.gov.vn/webcenter/portal/donggiang", "UBND Ủy ban nhân dân xã A Rooi tỉnh Quảng Nam")</f>
        <v>UBND Ủy ban nhân dân xã A Rooi tỉnh Quảng Nam</v>
      </c>
      <c r="C791" t="str">
        <v>https://donggiang.quangnam.gov.vn/webcenter/portal/donggiang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15791</v>
      </c>
      <c r="B792" t="str">
        <f>HYPERLINK("https://www.facebook.com/tuoitreconganquangnam/", "Công an xã Za Hung tỉnh Quảng Nam")</f>
        <v>Công an xã Za Hung tỉnh Quảng Nam</v>
      </c>
      <c r="C792" t="str">
        <v>https://www.facebook.com/tuoitreconganquangnam/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15792</v>
      </c>
      <c r="B793" t="str">
        <f>HYPERLINK("https://vpubnd.quangnam.gov.vn/webcenter/portal/vpubnd", "UBND Ủy ban nhân dân xã Za Hung tỉnh Quảng Nam")</f>
        <v>UBND Ủy ban nhân dân xã Za Hung tỉnh Quảng Nam</v>
      </c>
      <c r="C793" t="str">
        <v>https://vpubnd.quangnam.gov.vn/webcenter/portal/vpubnd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15793</v>
      </c>
      <c r="B794" t="str">
        <f>HYPERLINK("https://www.facebook.com/policequangnam/", "Công an xã Mà Cooi tỉnh Quảng Nam")</f>
        <v>Công an xã Mà Cooi tỉnh Quảng Nam</v>
      </c>
      <c r="C794" t="str">
        <v>https://www.facebook.com/policequangnam/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15794</v>
      </c>
      <c r="B795" t="str">
        <f>HYPERLINK("https://quangnam.gov.vn/", "UBND Ủy ban nhân dân xã Mà Cooi tỉnh Quảng Nam")</f>
        <v>UBND Ủy ban nhân dân xã Mà Cooi tỉnh Quảng Nam</v>
      </c>
      <c r="C795" t="str">
        <v>https://quangnam.gov.vn/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15795</v>
      </c>
      <c r="B796" t="str">
        <f>HYPERLINK("https://www.facebook.com/tuoitreconganquangnam/", "Công an xã Ka Dăng tỉnh Quảng Nam")</f>
        <v>Công an xã Ka Dăng tỉnh Quảng Nam</v>
      </c>
      <c r="C796" t="str">
        <v>https://www.facebook.com/tuoitreconganquangnam/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15796</v>
      </c>
      <c r="B797" t="str">
        <f>HYPERLINK("https://donggiang.quangnam.gov.vn/webcenter/portal/donggiang", "UBND Ủy ban nhân dân xã Ka Dăng tỉnh Quảng Nam")</f>
        <v>UBND Ủy ban nhân dân xã Ka Dăng tỉnh Quảng Nam</v>
      </c>
      <c r="C797" t="str">
        <v>https://donggiang.quangnam.gov.vn/webcenter/portal/donggiang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15797</v>
      </c>
      <c r="B798" t="str">
        <f>HYPERLINK("https://www.facebook.com/tuoitreconganquangnam/", "Công an xã Đại Sơn tỉnh Quảng Nam")</f>
        <v>Công an xã Đại Sơn tỉnh Quảng Nam</v>
      </c>
      <c r="C798" t="str">
        <v>https://www.facebook.com/tuoitreconganquangnam/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15798</v>
      </c>
      <c r="B799" t="str">
        <f>HYPERLINK("https://dailoc.quangnam.gov.vn/", "UBND Ủy ban nhân dân xã Đại Sơn tỉnh Quảng Nam")</f>
        <v>UBND Ủy ban nhân dân xã Đại Sơn tỉnh Quảng Nam</v>
      </c>
      <c r="C799" t="str">
        <v>https://dailoc.quangnam.gov.vn/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15799</v>
      </c>
      <c r="B800" t="str">
        <f>HYPERLINK("https://www.facebook.com/policedailanh/", "Công an xã Đại Lãnh tỉnh Quảng Nam")</f>
        <v>Công an xã Đại Lãnh tỉnh Quảng Nam</v>
      </c>
      <c r="C800" t="str">
        <v>https://www.facebook.com/policedailanh/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15800</v>
      </c>
      <c r="B801" t="str">
        <f>HYPERLINK("https://dailanh.vanninh.khanhhoa.gov.vn/Default.aspx?TopicId=904c8c06-ed37-40c0-9cbc-dbecf41b9052", "UBND Ủy ban nhân dân xã Đại Lãnh tỉnh Quảng Nam")</f>
        <v>UBND Ủy ban nhân dân xã Đại Lãnh tỉnh Quảng Nam</v>
      </c>
      <c r="C801" t="str">
        <v>https://dailanh.vanninh.khanhhoa.gov.vn/Default.aspx?TopicId=904c8c06-ed37-40c0-9cbc-dbecf41b9052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15801</v>
      </c>
      <c r="B802" t="str">
        <f>HYPERLINK("https://www.facebook.com/xadaihung/", "Công an xã Đại Hưng tỉnh Quảng Nam")</f>
        <v>Công an xã Đại Hưng tỉnh Quảng Nam</v>
      </c>
      <c r="C802" t="str">
        <v>https://www.facebook.com/xadaihung/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15802</v>
      </c>
      <c r="B803" t="str">
        <f>HYPERLINK("https://dailoc.quangnam.gov.vn/Default.aspx?tabid=107&amp;NewsViews=4361", "UBND Ủy ban nhân dân xã Đại Hưng tỉnh Quảng Nam")</f>
        <v>UBND Ủy ban nhân dân xã Đại Hưng tỉnh Quảng Nam</v>
      </c>
      <c r="C803" t="str">
        <v>https://dailoc.quangnam.gov.vn/Default.aspx?tabid=107&amp;NewsViews=4361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15803</v>
      </c>
      <c r="B804" t="str">
        <f>HYPERLINK("https://www.facebook.com/policedaihong/", "Công an xã Đại Hồng tỉnh Quảng Nam")</f>
        <v>Công an xã Đại Hồng tỉnh Quảng Nam</v>
      </c>
      <c r="C804" t="str">
        <v>https://www.facebook.com/policedaihong/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15804</v>
      </c>
      <c r="B805" t="str">
        <f>HYPERLINK("http://daihong.dailoc.quangnam.gov.vn/", "UBND Ủy ban nhân dân xã Đại Hồng tỉnh Quảng Nam")</f>
        <v>UBND Ủy ban nhân dân xã Đại Hồng tỉnh Quảng Nam</v>
      </c>
      <c r="C805" t="str">
        <v>http://daihong.dailoc.quangnam.gov.vn/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15805</v>
      </c>
      <c r="B806" t="str">
        <f>HYPERLINK("https://www.facebook.com/tuoitreconganquangnam/", "Công an xã Đại Đồng tỉnh Quảng Nam")</f>
        <v>Công an xã Đại Đồng tỉnh Quảng Nam</v>
      </c>
      <c r="C806" t="str">
        <v>https://www.facebook.com/tuoitreconganquangnam/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15806</v>
      </c>
      <c r="B807" t="str">
        <f>HYPERLINK("http://daidong.dailoc.quangnam.gov.vn/", "UBND Ủy ban nhân dân xã Đại Đồng tỉnh Quảng Nam")</f>
        <v>UBND Ủy ban nhân dân xã Đại Đồng tỉnh Quảng Nam</v>
      </c>
      <c r="C807" t="str">
        <v>http://daidong.dailoc.quangnam.gov.vn/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15807</v>
      </c>
      <c r="B808" t="str">
        <f>HYPERLINK("https://www.facebook.com/policedaiquang/", "Công an xã Đại Quang tỉnh Quảng Nam")</f>
        <v>Công an xã Đại Quang tỉnh Quảng Nam</v>
      </c>
      <c r="C808" t="str">
        <v>https://www.facebook.com/policedaiquang/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15808</v>
      </c>
      <c r="B809" t="str">
        <f>HYPERLINK("https://dailoc.quangnam.gov.vn/Default.aspx?tabid=1123", "UBND Ủy ban nhân dân xã Đại Quang tỉnh Quảng Nam")</f>
        <v>UBND Ủy ban nhân dân xã Đại Quang tỉnh Quảng Nam</v>
      </c>
      <c r="C809" t="str">
        <v>https://dailoc.quangnam.gov.vn/Default.aspx?tabid=1123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15809</v>
      </c>
      <c r="B810" t="str">
        <f>HYPERLINK("https://www.facebook.com/policedainghia/", "Công an xã Đại Nghĩa tỉnh Quảng Nam")</f>
        <v>Công an xã Đại Nghĩa tỉnh Quảng Nam</v>
      </c>
      <c r="C810" t="str">
        <v>https://www.facebook.com/policedainghia/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15810</v>
      </c>
      <c r="B811" t="str">
        <f>HYPERLINK("https://dailoc.quangnam.gov.vn/Default.aspx?tabid=1123", "UBND Ủy ban nhân dân xã Đại Nghĩa tỉnh Quảng Nam")</f>
        <v>UBND Ủy ban nhân dân xã Đại Nghĩa tỉnh Quảng Nam</v>
      </c>
      <c r="C811" t="str">
        <v>https://dailoc.quangnam.gov.vn/Default.aspx?tabid=1123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15811</v>
      </c>
      <c r="B812" t="str">
        <f>HYPERLINK("https://www.facebook.com/policeDaihiep/", "Công an xã Đại Hiệp tỉnh Quảng Nam")</f>
        <v>Công an xã Đại Hiệp tỉnh Quảng Nam</v>
      </c>
      <c r="C812" t="str">
        <v>https://www.facebook.com/policeDaihiep/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15812</v>
      </c>
      <c r="B813" t="str">
        <f>HYPERLINK("https://dailoc.quangnam.gov.vn/Default.aspx?tabid=1123", "UBND Ủy ban nhân dân xã Đại Hiệp tỉnh Quảng Nam")</f>
        <v>UBND Ủy ban nhân dân xã Đại Hiệp tỉnh Quảng Nam</v>
      </c>
      <c r="C813" t="str">
        <v>https://dailoc.quangnam.gov.vn/Default.aspx?tabid=1123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15813</v>
      </c>
      <c r="B814" t="str">
        <f>HYPERLINK("https://www.facebook.com/policedaithanh/", "Công an xã Đại Thạnh tỉnh Quảng Nam")</f>
        <v>Công an xã Đại Thạnh tỉnh Quảng Nam</v>
      </c>
      <c r="C814" t="str">
        <v>https://www.facebook.com/policedaithanh/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15814</v>
      </c>
      <c r="B815" t="str">
        <f>HYPERLINK("https://dailoc.quangnam.gov.vn/", "UBND Ủy ban nhân dân xã Đại Thạnh tỉnh Quảng Nam")</f>
        <v>UBND Ủy ban nhân dân xã Đại Thạnh tỉnh Quảng Nam</v>
      </c>
      <c r="C815" t="str">
        <v>https://dailoc.quangnam.gov.vn/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15815</v>
      </c>
      <c r="B816" t="str">
        <f>HYPERLINK("https://www.facebook.com/tuoitreconganquangnam/", "Công an xã Đại Chánh tỉnh Quảng Nam")</f>
        <v>Công an xã Đại Chánh tỉnh Quảng Nam</v>
      </c>
      <c r="C816" t="str">
        <v>https://www.facebook.com/tuoitreconganquangnam/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15816</v>
      </c>
      <c r="B817" t="str">
        <f>HYPERLINK("https://dailoc.quangnam.gov.vn/", "UBND Ủy ban nhân dân xã Đại Chánh tỉnh Quảng Nam")</f>
        <v>UBND Ủy ban nhân dân xã Đại Chánh tỉnh Quảng Nam</v>
      </c>
      <c r="C817" t="str">
        <v>https://dailoc.quangnam.gov.vn/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15817</v>
      </c>
      <c r="B818" t="str">
        <f>HYPERLINK("https://www.facebook.com/policedaitan/", "Công an xã Đại Tân tỉnh Quảng Nam")</f>
        <v>Công an xã Đại Tân tỉnh Quảng Nam</v>
      </c>
      <c r="C818" t="str">
        <v>https://www.facebook.com/policedaitan/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15818</v>
      </c>
      <c r="B819" t="str">
        <f>HYPERLINK("https://dailoc.quangnam.gov.vn/Default.aspx?tabid=107&amp;NewsViews=4442", "UBND Ủy ban nhân dân xã Đại Tân tỉnh Quảng Nam")</f>
        <v>UBND Ủy ban nhân dân xã Đại Tân tỉnh Quảng Nam</v>
      </c>
      <c r="C819" t="str">
        <v>https://dailoc.quangnam.gov.vn/Default.aspx?tabid=107&amp;NewsViews=4442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15819</v>
      </c>
      <c r="B820" t="str">
        <f>HYPERLINK("https://www.facebook.com/PoliceDaiPhong/", "Công an xã Đại Phong tỉnh Quảng Nam")</f>
        <v>Công an xã Đại Phong tỉnh Quảng Nam</v>
      </c>
      <c r="C820" t="str">
        <v>https://www.facebook.com/PoliceDaiPhong/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15820</v>
      </c>
      <c r="B821" t="str">
        <f>HYPERLINK("https://dailoc.quangnam.gov.vn/", "UBND Ủy ban nhân dân xã Đại Phong tỉnh Quảng Nam")</f>
        <v>UBND Ủy ban nhân dân xã Đại Phong tỉnh Quảng Nam</v>
      </c>
      <c r="C821" t="str">
        <v>https://dailoc.quangnam.gov.vn/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15821</v>
      </c>
      <c r="B822" t="str">
        <f>HYPERLINK("https://www.facebook.com/policedaiminhdl/", "Công an xã Đại Minh tỉnh Quảng Nam")</f>
        <v>Công an xã Đại Minh tỉnh Quảng Nam</v>
      </c>
      <c r="C822" t="str">
        <v>https://www.facebook.com/policedaiminhdl/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15822</v>
      </c>
      <c r="B823" t="str">
        <f>HYPERLINK("http://daidong.dailoc.quangnam.gov.vn/", "UBND Ủy ban nhân dân xã Đại Minh tỉnh Quảng Nam")</f>
        <v>UBND Ủy ban nhân dân xã Đại Minh tỉnh Quảng Nam</v>
      </c>
      <c r="C823" t="str">
        <v>http://daidong.dailoc.quangnam.gov.vn/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15823</v>
      </c>
      <c r="B824" t="str">
        <v>Công an xã Đại Thắng tỉnh Quảng Nam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15824</v>
      </c>
      <c r="B825" t="str">
        <f>HYPERLINK("https://sldtbxh.quangnam.gov.vn/webcenter/portal/bantiepcongdan/pages_tin-tuc/chi-tiet-tin?dDocName=PORTAL259025", "UBND Ủy ban nhân dân xã Đại Thắng tỉnh Quảng Nam")</f>
        <v>UBND Ủy ban nhân dân xã Đại Thắng tỉnh Quảng Nam</v>
      </c>
      <c r="C825" t="str">
        <v>https://sldtbxh.quangnam.gov.vn/webcenter/portal/bantiepcongdan/pages_tin-tuc/chi-tiet-tin?dDocName=PORTAL259025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15825</v>
      </c>
      <c r="B826" t="str">
        <f>HYPERLINK("https://www.facebook.com/policedaicuong/", "Công an xã Đại Cường tỉnh Quảng Nam")</f>
        <v>Công an xã Đại Cường tỉnh Quảng Nam</v>
      </c>
      <c r="C826" t="str">
        <v>https://www.facebook.com/policedaicuong/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15826</v>
      </c>
      <c r="B827" t="str">
        <f>HYPERLINK("https://dailoc.quangnam.gov.vn/Default.aspx?tabid=1123", "UBND Ủy ban nhân dân xã Đại Cường tỉnh Quảng Nam")</f>
        <v>UBND Ủy ban nhân dân xã Đại Cường tỉnh Quảng Nam</v>
      </c>
      <c r="C827" t="str">
        <v>https://dailoc.quangnam.gov.vn/Default.aspx?tabid=1123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15827</v>
      </c>
      <c r="B828" t="str">
        <f>HYPERLINK("https://www.facebook.com/tuoitreconganquangnam/", "Công an xã Đại An tỉnh Quảng Nam")</f>
        <v>Công an xã Đại An tỉnh Quảng Nam</v>
      </c>
      <c r="C828" t="str">
        <v>https://www.facebook.com/tuoitreconganquangnam/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15828</v>
      </c>
      <c r="B829" t="str">
        <f>HYPERLINK("https://dailoc.quangnam.gov.vn/", "UBND Ủy ban nhân dân xã Đại An tỉnh Quảng Nam")</f>
        <v>UBND Ủy ban nhân dân xã Đại An tỉnh Quảng Nam</v>
      </c>
      <c r="C829" t="str">
        <v>https://dailoc.quangnam.gov.vn/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15829</v>
      </c>
      <c r="B830" t="str">
        <f>HYPERLINK("https://www.facebook.com/policedaihoa", "Công an xã Đại Hòa tỉnh Quảng Nam")</f>
        <v>Công an xã Đại Hòa tỉnh Quảng Nam</v>
      </c>
      <c r="C830" t="str">
        <v>https://www.facebook.com/policedaihoa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15830</v>
      </c>
      <c r="B831" t="str">
        <f>HYPERLINK("https://dailoc.quangnam.gov.vn/", "UBND Ủy ban nhân dân xã Đại Hòa tỉnh Quảng Nam")</f>
        <v>UBND Ủy ban nhân dân xã Đại Hòa tỉnh Quảng Nam</v>
      </c>
      <c r="C831" t="str">
        <v>https://dailoc.quangnam.gov.vn/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15831</v>
      </c>
      <c r="B832" t="str">
        <f>HYPERLINK("https://www.facebook.com/policevinhdien/", "Công an phường Vĩnh Điện tỉnh Quảng Nam")</f>
        <v>Công an phường Vĩnh Điện tỉnh Quảng Nam</v>
      </c>
      <c r="C832" t="str">
        <v>https://www.facebook.com/policevinhdien/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15832</v>
      </c>
      <c r="B833" t="str">
        <f>HYPERLINK("https://vinhdien.dienban.quangnam.gov.vn/", "UBND Ủy ban nhân dân phường Vĩnh Điện tỉnh Quảng Nam")</f>
        <v>UBND Ủy ban nhân dân phường Vĩnh Điện tỉnh Quảng Nam</v>
      </c>
      <c r="C833" t="str">
        <v>https://vinhdien.dienban.quangnam.gov.vn/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15833</v>
      </c>
      <c r="B834" t="str">
        <f>HYPERLINK("https://www.facebook.com/dientiendienban/?locale=vi_VN", "Công an xã Điện Tiến tỉnh Quảng Nam")</f>
        <v>Công an xã Điện Tiến tỉnh Quảng Nam</v>
      </c>
      <c r="C834" t="str">
        <v>https://www.facebook.com/dientiendienban/?locale=vi_VN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15834</v>
      </c>
      <c r="B835" t="str">
        <f>HYPERLINK("https://dientien.dienban.quangnam.gov.vn/", "UBND Ủy ban nhân dân xã Điện Tiến tỉnh Quảng Nam")</f>
        <v>UBND Ủy ban nhân dân xã Điện Tiến tỉnh Quảng Nam</v>
      </c>
      <c r="C835" t="str">
        <v>https://dientien.dienban.quangnam.gov.vn/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15835</v>
      </c>
      <c r="B836" t="str">
        <f>HYPERLINK("https://www.facebook.com/policedienhoa/", "Công an xã Điện Hòa tỉnh Quảng Nam")</f>
        <v>Công an xã Điện Hòa tỉnh Quảng Nam</v>
      </c>
      <c r="C836" t="str">
        <v>https://www.facebook.com/policedienhoa/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15836</v>
      </c>
      <c r="B837" t="str">
        <f>HYPERLINK("https://dienhoa.dienban.quangnam.gov.vn/", "UBND Ủy ban nhân dân xã Điện Hòa tỉnh Quảng Nam")</f>
        <v>UBND Ủy ban nhân dân xã Điện Hòa tỉnh Quảng Nam</v>
      </c>
      <c r="C837" t="str">
        <v>https://dienhoa.dienban.quangnam.gov.vn/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15837</v>
      </c>
      <c r="B838" t="str">
        <f>HYPERLINK("https://www.facebook.com/policedienthangbac/", "Công an xã Điện Thắng Bắc tỉnh Quảng Nam")</f>
        <v>Công an xã Điện Thắng Bắc tỉnh Quảng Nam</v>
      </c>
      <c r="C838" t="str">
        <v>https://www.facebook.com/policedienthangbac/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15838</v>
      </c>
      <c r="B839" t="str">
        <f>HYPERLINK("https://dienban.quangnam.gov.vn/Default.aspx?tabid=107&amp;NewsViews=14921&amp;language=en-US", "UBND Ủy ban nhân dân xã Điện Thắng Bắc tỉnh Quảng Nam")</f>
        <v>UBND Ủy ban nhân dân xã Điện Thắng Bắc tỉnh Quảng Nam</v>
      </c>
      <c r="C839" t="str">
        <v>https://dienban.quangnam.gov.vn/Default.aspx?tabid=107&amp;NewsViews=14921&amp;language=en-US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15839</v>
      </c>
      <c r="B840" t="str">
        <f>HYPERLINK("https://www.facebook.com/policedienthangtrung/", "Công an xã Điện Thắng Trung tỉnh Quảng Nam")</f>
        <v>Công an xã Điện Thắng Trung tỉnh Quảng Nam</v>
      </c>
      <c r="C840" t="str">
        <v>https://www.facebook.com/policedienthangtrung/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15840</v>
      </c>
      <c r="B841" t="str">
        <f>HYPERLINK("https://dienban.quangnam.gov.vn/Default.aspx?tabid=858&amp;language=vi-VN&amp;dnn_ctr1877_Main_ctl00_rg_danhbaChangePage=9", "UBND Ủy ban nhân dân xã Điện Thắng Trung tỉnh Quảng Nam")</f>
        <v>UBND Ủy ban nhân dân xã Điện Thắng Trung tỉnh Quảng Nam</v>
      </c>
      <c r="C841" t="str">
        <v>https://dienban.quangnam.gov.vn/Default.aspx?tabid=858&amp;language=vi-VN&amp;dnn_ctr1877_Main_ctl00_rg_danhbaChangePage=9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15841</v>
      </c>
      <c r="B842" t="str">
        <f>HYPERLINK("https://www.facebook.com/policedienthangnam/?locale=vi_VN", "Công an xã Điện Thắng Nam tỉnh Quảng Nam")</f>
        <v>Công an xã Điện Thắng Nam tỉnh Quảng Nam</v>
      </c>
      <c r="C842" t="str">
        <v>https://www.facebook.com/policedienthangnam/?locale=vi_VN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15842</v>
      </c>
      <c r="B843" t="str">
        <f>HYPERLINK("http://dienthangnam.dienban.quangnam.gov.vn/", "UBND Ủy ban nhân dân xã Điện Thắng Nam tỉnh Quảng Nam")</f>
        <v>UBND Ủy ban nhân dân xã Điện Thắng Nam tỉnh Quảng Nam</v>
      </c>
      <c r="C843" t="str">
        <v>http://dienthangnam.dienban.quangnam.gov.vn/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15843</v>
      </c>
      <c r="B844" t="str">
        <f>HYPERLINK("https://www.facebook.com/phuongdienngoc.dienban/", "Công an phường Điện Ngọc tỉnh Quảng Nam")</f>
        <v>Công an phường Điện Ngọc tỉnh Quảng Nam</v>
      </c>
      <c r="C844" t="str">
        <v>https://www.facebook.com/phuongdienngoc.dienban/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15844</v>
      </c>
      <c r="B845" t="str">
        <f>HYPERLINK("https://dienngoc.dienban.quangnam.gov.vn/", "UBND Ủy ban nhân dân phường Điện Ngọc tỉnh Quảng Nam")</f>
        <v>UBND Ủy ban nhân dân phường Điện Ngọc tỉnh Quảng Nam</v>
      </c>
      <c r="C845" t="str">
        <v>https://dienngoc.dienban.quangnam.gov.vn/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15845</v>
      </c>
      <c r="B846" t="str">
        <v>Công an xã Điện Hồng tỉnh Quảng Nam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15846</v>
      </c>
      <c r="B847" t="str">
        <f>HYPERLINK("http://dienban.gov.vn/Default.aspx?tabid=652&amp;dnn_ctr1882_Main_ctl00_rg_danhbaChangePage=11", "UBND Ủy ban nhân dân xã Điện Hồng tỉnh Quảng Nam")</f>
        <v>UBND Ủy ban nhân dân xã Điện Hồng tỉnh Quảng Nam</v>
      </c>
      <c r="C847" t="str">
        <v>http://dienban.gov.vn/Default.aspx?tabid=652&amp;dnn_ctr1882_Main_ctl00_rg_danhbaChangePage=11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15847</v>
      </c>
      <c r="B848" t="str">
        <f>HYPERLINK("https://www.facebook.com/policedientho/", "Công an xã Điện Thọ tỉnh Quảng Nam")</f>
        <v>Công an xã Điện Thọ tỉnh Quảng Nam</v>
      </c>
      <c r="C848" t="str">
        <v>https://www.facebook.com/policedientho/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15848</v>
      </c>
      <c r="B849" t="str">
        <f>HYPERLINK("https://dientho.dienban.quangnam.gov.vn/", "UBND Ủy ban nhân dân xã Điện Thọ tỉnh Quảng Nam")</f>
        <v>UBND Ủy ban nhân dân xã Điện Thọ tỉnh Quảng Nam</v>
      </c>
      <c r="C849" t="str">
        <v>https://dientho.dienban.quangnam.gov.vn/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15849</v>
      </c>
      <c r="B850" t="str">
        <f>HYPERLINK("https://www.facebook.com/policedienphuoc/", "Công an xã Điện Phước tỉnh Quảng Nam")</f>
        <v>Công an xã Điện Phước tỉnh Quảng Nam</v>
      </c>
      <c r="C850" t="str">
        <v>https://www.facebook.com/policedienphuoc/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15850</v>
      </c>
      <c r="B851" t="str">
        <f>HYPERLINK("https://dienphuoc.dienban.quangnam.gov.vn/", "UBND Ủy ban nhân dân xã Điện Phước tỉnh Quảng Nam")</f>
        <v>UBND Ủy ban nhân dân xã Điện Phước tỉnh Quảng Nam</v>
      </c>
      <c r="C851" t="str">
        <v>https://dienphuoc.dienban.quangnam.gov.vn/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15851</v>
      </c>
      <c r="B852" t="str">
        <f>HYPERLINK("https://www.facebook.com/policedienan/", "Công an phường Điện An tỉnh Quảng Nam")</f>
        <v>Công an phường Điện An tỉnh Quảng Nam</v>
      </c>
      <c r="C852" t="str">
        <v>https://www.facebook.com/policedienan/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15852</v>
      </c>
      <c r="B853" t="str">
        <f>HYPERLINK("https://dienban.quangnam.gov.vn/Default.aspx?tabid=858&amp;language=vi-VN&amp;dnn_ctr1877_Main_ctl00_rg_danhbaChangePage=13", "UBND Ủy ban nhân dân phường Điện An tỉnh Quảng Nam")</f>
        <v>UBND Ủy ban nhân dân phường Điện An tỉnh Quảng Nam</v>
      </c>
      <c r="C853" t="str">
        <v>https://dienban.quangnam.gov.vn/Default.aspx?tabid=858&amp;language=vi-VN&amp;dnn_ctr1877_Main_ctl00_rg_danhbaChangePage=13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15853</v>
      </c>
      <c r="B854" t="str">
        <f>HYPERLINK("https://www.facebook.com/policediennambac/", "Công an phường Điện Nam Bắc tỉnh Quảng Nam")</f>
        <v>Công an phường Điện Nam Bắc tỉnh Quảng Nam</v>
      </c>
      <c r="C854" t="str">
        <v>https://www.facebook.com/policediennambac/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15854</v>
      </c>
      <c r="B855" t="str">
        <f>HYPERLINK("https://dienban.quangnam.gov.vn/Default.aspx?tabid=107&amp;NewsViews=15508&amp;language=vi-VN", "UBND Ủy ban nhân dân phường Điện Nam Bắc tỉnh Quảng Nam")</f>
        <v>UBND Ủy ban nhân dân phường Điện Nam Bắc tỉnh Quảng Nam</v>
      </c>
      <c r="C855" t="str">
        <v>https://dienban.quangnam.gov.vn/Default.aspx?tabid=107&amp;NewsViews=15508&amp;language=vi-VN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15855</v>
      </c>
      <c r="B856" t="str">
        <f>HYPERLINK("https://www.facebook.com/policediennamtrung/", "Công an phường Điện Nam Trung tỉnh Quảng Nam")</f>
        <v>Công an phường Điện Nam Trung tỉnh Quảng Nam</v>
      </c>
      <c r="C856" t="str">
        <v>https://www.facebook.com/policediennamtrung/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15856</v>
      </c>
      <c r="B857" t="str">
        <f>HYPERLINK("https://dienban.quangnam.gov.vn/Default.aspx?tabid=1031", "UBND Ủy ban nhân dân phường Điện Nam Trung tỉnh Quảng Nam")</f>
        <v>UBND Ủy ban nhân dân phường Điện Nam Trung tỉnh Quảng Nam</v>
      </c>
      <c r="C857" t="str">
        <v>https://dienban.quangnam.gov.vn/Default.aspx?tabid=1031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15857</v>
      </c>
      <c r="B858" t="str">
        <f>HYPERLINK("https://www.facebook.com/p/UBND-ph%C6%B0%E1%BB%9Dng-%C4%90i%E1%BB%87n-Nam-%C4%90%C3%B4ng-100069546027180/", "Công an phường Điện Nam Đông tỉnh Quảng Nam")</f>
        <v>Công an phường Điện Nam Đông tỉnh Quảng Nam</v>
      </c>
      <c r="C858" t="str">
        <v>https://www.facebook.com/p/UBND-ph%C6%B0%E1%BB%9Dng-%C4%90i%E1%BB%87n-Nam-%C4%90%C3%B4ng-100069546027180/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15858</v>
      </c>
      <c r="B859" t="str">
        <f>HYPERLINK("https://dienban.quangnam.gov.vn/Default.aspx?tabid=1031", "UBND Ủy ban nhân dân phường Điện Nam Đông tỉnh Quảng Nam")</f>
        <v>UBND Ủy ban nhân dân phường Điện Nam Đông tỉnh Quảng Nam</v>
      </c>
      <c r="C859" t="str">
        <v>https://dienban.quangnam.gov.vn/Default.aspx?tabid=1031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15859</v>
      </c>
      <c r="B860" t="str">
        <v>Công an phường Điện Dương tỉnh Quảng Nam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15860</v>
      </c>
      <c r="B861" t="str">
        <f>HYPERLINK("https://dienban.quangnam.gov.vn/Default.aspx?tabid=107&amp;NewsViews=8843&amp;language=en-US", "UBND Ủy ban nhân dân phường Điện Dương tỉnh Quảng Nam")</f>
        <v>UBND Ủy ban nhân dân phường Điện Dương tỉnh Quảng Nam</v>
      </c>
      <c r="C861" t="str">
        <v>https://dienban.quangnam.gov.vn/Default.aspx?tabid=107&amp;NewsViews=8843&amp;language=en-US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15861</v>
      </c>
      <c r="B862" t="str">
        <f>HYPERLINK("https://www.facebook.com/tuoitreconganquangnam/", "Công an xã Điện Quang tỉnh Quảng Nam")</f>
        <v>Công an xã Điện Quang tỉnh Quảng Nam</v>
      </c>
      <c r="C862" t="str">
        <v>https://www.facebook.com/tuoitreconganquangnam/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15862</v>
      </c>
      <c r="B863" t="str">
        <f>HYPERLINK("http://dienquang.dienban.quangnam.gov.vn/", "UBND Ủy ban nhân dân xã Điện Quang tỉnh Quảng Nam")</f>
        <v>UBND Ủy ban nhân dân xã Điện Quang tỉnh Quảng Nam</v>
      </c>
      <c r="C863" t="str">
        <v>http://dienquang.dienban.quangnam.gov.vn/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15863</v>
      </c>
      <c r="B864" t="str">
        <f>HYPERLINK("https://www.facebook.com/tuoitreconganquangnam/", "Công an xã Điện Trung tỉnh Quảng Nam")</f>
        <v>Công an xã Điện Trung tỉnh Quảng Nam</v>
      </c>
      <c r="C864" t="str">
        <v>https://www.facebook.com/tuoitreconganquangnam/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15864</v>
      </c>
      <c r="B865" t="str">
        <f>HYPERLINK("http://dientrung.dienban.quangnam.gov.vn/", "UBND Ủy ban nhân dân xã Điện Trung tỉnh Quảng Nam")</f>
        <v>UBND Ủy ban nhân dân xã Điện Trung tỉnh Quảng Nam</v>
      </c>
      <c r="C865" t="str">
        <v>http://dientrung.dienban.quangnam.gov.vn/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15865</v>
      </c>
      <c r="B866" t="str">
        <f>HYPERLINK("https://www.facebook.com/tuoitreconganquangnam/", "Công an xã Điện Phong tỉnh Quảng Nam")</f>
        <v>Công an xã Điện Phong tỉnh Quảng Nam</v>
      </c>
      <c r="C866" t="str">
        <v>https://www.facebook.com/tuoitreconganquangnam/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15866</v>
      </c>
      <c r="B867" t="str">
        <f>HYPERLINK("http://dienban.gov.vn/Default.aspx?tabid=652", "UBND Ủy ban nhân dân xã Điện Phong tỉnh Quảng Nam")</f>
        <v>UBND Ủy ban nhân dân xã Điện Phong tỉnh Quảng Nam</v>
      </c>
      <c r="C867" t="str">
        <v>http://dienban.gov.vn/Default.aspx?tabid=652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15867</v>
      </c>
      <c r="B868" t="str">
        <f>HYPERLINK("https://www.facebook.com/policedienminh/", "Công an xã Điện Minh tỉnh Quảng Nam")</f>
        <v>Công an xã Điện Minh tỉnh Quảng Nam</v>
      </c>
      <c r="C868" t="str">
        <v>https://www.facebook.com/policedienminh/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15868</v>
      </c>
      <c r="B869" t="str">
        <f>HYPERLINK("https://dienban.quangnam.gov.vn/", "UBND Ủy ban nhân dân xã Điện Minh tỉnh Quảng Nam")</f>
        <v>UBND Ủy ban nhân dân xã Điện Minh tỉnh Quảng Nam</v>
      </c>
      <c r="C869" t="str">
        <v>https://dienban.quangnam.gov.vn/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15869</v>
      </c>
      <c r="B870" t="str">
        <f>HYPERLINK("https://www.facebook.com/policedienphuong/", "Công an xã Điện Phương tỉnh Quảng Nam")</f>
        <v>Công an xã Điện Phương tỉnh Quảng Nam</v>
      </c>
      <c r="C870" t="str">
        <v>https://www.facebook.com/policedienphuong/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15870</v>
      </c>
      <c r="B871" t="str">
        <f>HYPERLINK("https://dienphuong.dienban.quangnam.gov.vn/", "UBND Ủy ban nhân dân xã Điện Phương tỉnh Quảng Nam")</f>
        <v>UBND Ủy ban nhân dân xã Điện Phương tỉnh Quảng Nam</v>
      </c>
      <c r="C871" t="str">
        <v>https://dienphuong.dienban.quangnam.gov.vn/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15871</v>
      </c>
      <c r="B872" t="str">
        <f>HYPERLINK("https://www.facebook.com/tuoitreconganquangnam/", "Công an xã Duy Thu tỉnh Quảng Nam")</f>
        <v>Công an xã Duy Thu tỉnh Quảng Nam</v>
      </c>
      <c r="C872" t="str">
        <v>https://www.facebook.com/tuoitreconganquangnam/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15872</v>
      </c>
      <c r="B873" t="str">
        <f>HYPERLINK("http://duythu.duyxuyen.quangnam.gov.vn/", "UBND Ủy ban nhân dân xã Duy Thu tỉnh Quảng Nam")</f>
        <v>UBND Ủy ban nhân dân xã Duy Thu tỉnh Quảng Nam</v>
      </c>
      <c r="C873" t="str">
        <v>http://duythu.duyxuyen.quangnam.gov.vn/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15873</v>
      </c>
      <c r="B874" t="str">
        <f>HYPERLINK("https://www.facebook.com/policeduyphu/", "Công an xã Duy Phú tỉnh Quảng Nam")</f>
        <v>Công an xã Duy Phú tỉnh Quảng Nam</v>
      </c>
      <c r="C874" t="str">
        <v>https://www.facebook.com/policeduyphu/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15874</v>
      </c>
      <c r="B875" t="str">
        <f>HYPERLINK("http://duyphu.duyxuyen.quangnam.gov.vn/", "UBND Ủy ban nhân dân xã Duy Phú tỉnh Quảng Nam")</f>
        <v>UBND Ủy ban nhân dân xã Duy Phú tỉnh Quảng Nam</v>
      </c>
      <c r="C875" t="str">
        <v>http://duyphu.duyxuyen.quangnam.gov.vn/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15875</v>
      </c>
      <c r="B876" t="str">
        <f>HYPERLINK("https://www.facebook.com/policeduytan/", "Công an xã Duy Tân tỉnh Quảng Nam")</f>
        <v>Công an xã Duy Tân tỉnh Quảng Nam</v>
      </c>
      <c r="C876" t="str">
        <v>https://www.facebook.com/policeduytan/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15876</v>
      </c>
      <c r="B877" t="str">
        <f>HYPERLINK("http://duytan.duyxuyen.quangnam.gov.vn/Default.aspx?tabid=1380&amp;language=vi-VN", "UBND Ủy ban nhân dân xã Duy Tân tỉnh Quảng Nam")</f>
        <v>UBND Ủy ban nhân dân xã Duy Tân tỉnh Quảng Nam</v>
      </c>
      <c r="C877" t="str">
        <v>http://duytan.duyxuyen.quangnam.gov.vn/Default.aspx?tabid=1380&amp;language=vi-VN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15877</v>
      </c>
      <c r="B878" t="str">
        <f>HYPERLINK("https://www.facebook.com/policeduyhoa", "Công an xã Duy Hòa tỉnh Quảng Nam")</f>
        <v>Công an xã Duy Hòa tỉnh Quảng Nam</v>
      </c>
      <c r="C878" t="str">
        <v>https://www.facebook.com/policeduyhoa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15878</v>
      </c>
      <c r="B879" t="str">
        <f>HYPERLINK("http://duyhoa.duyxuyen.quangnam.gov.vn/", "UBND Ủy ban nhân dân xã Duy Hòa tỉnh Quảng Nam")</f>
        <v>UBND Ủy ban nhân dân xã Duy Hòa tỉnh Quảng Nam</v>
      </c>
      <c r="C879" t="str">
        <v>http://duyhoa.duyxuyen.quangnam.gov.vn/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15879</v>
      </c>
      <c r="B880" t="str">
        <f>HYPERLINK("https://www.facebook.com/policeduychau/", "Công an xã Duy Châu tỉnh Quảng Nam")</f>
        <v>Công an xã Duy Châu tỉnh Quảng Nam</v>
      </c>
      <c r="C880" t="str">
        <v>https://www.facebook.com/policeduychau/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15880</v>
      </c>
      <c r="B881" t="str">
        <f>HYPERLINK("https://duyxuyen.quangnam.gov.vn/webcenter/portal/duyxuyen/pages_tin-tuc/chi-tiet-tin?dDocName=PORTAL027883", "UBND Ủy ban nhân dân xã Duy Châu tỉnh Quảng Nam")</f>
        <v>UBND Ủy ban nhân dân xã Duy Châu tỉnh Quảng Nam</v>
      </c>
      <c r="C881" t="str">
        <v>https://duyxuyen.quangnam.gov.vn/webcenter/portal/duyxuyen/pages_tin-tuc/chi-tiet-tin?dDocName=PORTAL027883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15881</v>
      </c>
      <c r="B882" t="str">
        <f>HYPERLINK("https://www.facebook.com/policeduytrinh/", "Công an xã Duy Trinh tỉnh Quảng Nam")</f>
        <v>Công an xã Duy Trinh tỉnh Quảng Nam</v>
      </c>
      <c r="C882" t="str">
        <v>https://www.facebook.com/policeduytrinh/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15882</v>
      </c>
      <c r="B883" t="str">
        <f>HYPERLINK("https://duyxuyen.quangnam.gov.vn/webcenter/portal/duyxuyen/pages_tin-tuc/chi-tiet-tin?dDocName=PORTAL027873", "UBND Ủy ban nhân dân xã Duy Trinh tỉnh Quảng Nam")</f>
        <v>UBND Ủy ban nhân dân xã Duy Trinh tỉnh Quảng Nam</v>
      </c>
      <c r="C883" t="str">
        <v>https://duyxuyen.quangnam.gov.vn/webcenter/portal/duyxuyen/pages_tin-tuc/chi-tiet-tin?dDocName=PORTAL027873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15883</v>
      </c>
      <c r="B884" t="str">
        <f>HYPERLINK("https://www.facebook.com/policeduyson/", "Công an xã Duy Sơn tỉnh Quảng Nam")</f>
        <v>Công an xã Duy Sơn tỉnh Quảng Nam</v>
      </c>
      <c r="C884" t="str">
        <v>https://www.facebook.com/policeduyson/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15884</v>
      </c>
      <c r="B885" t="str">
        <f>HYPERLINK("http://duyson.duyxuyen.quangnam.gov.vn/", "UBND Ủy ban nhân dân xã Duy Sơn tỉnh Quảng Nam")</f>
        <v>UBND Ủy ban nhân dân xã Duy Sơn tỉnh Quảng Nam</v>
      </c>
      <c r="C885" t="str">
        <v>http://duyson.duyxuyen.quangnam.gov.vn/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15885</v>
      </c>
      <c r="B886" t="str">
        <f>HYPERLINK("https://www.facebook.com/policeduytrung/", "Công an xã Duy Trung tỉnh Quảng Nam")</f>
        <v>Công an xã Duy Trung tỉnh Quảng Nam</v>
      </c>
      <c r="C886" t="str">
        <v>https://www.facebook.com/policeduytrung/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15886</v>
      </c>
      <c r="B887" t="str">
        <f>HYPERLINK("https://duyxuyen.quangnam.gov.vn/webcenter/portal/duyxuyen/pages_tin-tuc/chi-tiet-tin?dDocName=PORTAL027869", "UBND Ủy ban nhân dân xã Duy Trung tỉnh Quảng Nam")</f>
        <v>UBND Ủy ban nhân dân xã Duy Trung tỉnh Quảng Nam</v>
      </c>
      <c r="C887" t="str">
        <v>https://duyxuyen.quangnam.gov.vn/webcenter/portal/duyxuyen/pages_tin-tuc/chi-tiet-tin?dDocName=PORTAL027869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15887</v>
      </c>
      <c r="B888" t="str">
        <f>HYPERLINK("https://www.facebook.com/policeduyphuoc/", "Công an xã Duy Phước tỉnh Quảng Nam")</f>
        <v>Công an xã Duy Phước tỉnh Quảng Nam</v>
      </c>
      <c r="C888" t="str">
        <v>https://www.facebook.com/policeduyphuoc/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15888</v>
      </c>
      <c r="B889" t="str">
        <f>HYPERLINK("https://duyphuoc.duyxuyen.quangnam.gov.vn/", "UBND Ủy ban nhân dân xã Duy Phước tỉnh Quảng Nam")</f>
        <v>UBND Ủy ban nhân dân xã Duy Phước tỉnh Quảng Nam</v>
      </c>
      <c r="C889" t="str">
        <v>https://duyphuoc.duyxuyen.quangnam.gov.vn/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15889</v>
      </c>
      <c r="B890" t="str">
        <f>HYPERLINK("https://www.facebook.com/policeduythanh/", "Công an xã Duy Thành tỉnh Quảng Nam")</f>
        <v>Công an xã Duy Thành tỉnh Quảng Nam</v>
      </c>
      <c r="C890" t="str">
        <v>https://www.facebook.com/policeduythanh/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15890</v>
      </c>
      <c r="B891" t="str">
        <f>HYPERLINK("http://duythanh.duyxuyen.quangnam.gov.vn/", "UBND Ủy ban nhân dân xã Duy Thành tỉnh Quảng Nam")</f>
        <v>UBND Ủy ban nhân dân xã Duy Thành tỉnh Quảng Nam</v>
      </c>
      <c r="C891" t="str">
        <v>http://duythanh.duyxuyen.quangnam.gov.vn/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15891</v>
      </c>
      <c r="B892" t="str">
        <f>HYPERLINK("https://www.facebook.com/policeduyvinh/", "Công an xã Duy Vinh tỉnh Quảng Nam")</f>
        <v>Công an xã Duy Vinh tỉnh Quảng Nam</v>
      </c>
      <c r="C892" t="str">
        <v>https://www.facebook.com/policeduyvinh/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15892</v>
      </c>
      <c r="B893" t="str">
        <f>HYPERLINK("http://duyvinh.duyxuyen.quangnam.gov.vn/", "UBND Ủy ban nhân dân xã Duy Vinh tỉnh Quảng Nam")</f>
        <v>UBND Ủy ban nhân dân xã Duy Vinh tỉnh Quảng Nam</v>
      </c>
      <c r="C893" t="str">
        <v>http://duyvinh.duyxuyen.quangnam.gov.vn/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15893</v>
      </c>
      <c r="B894" t="str">
        <f>HYPERLINK("https://www.facebook.com/policeduynghia/", "Công an xã Duy Nghĩa tỉnh Quảng Nam")</f>
        <v>Công an xã Duy Nghĩa tỉnh Quảng Nam</v>
      </c>
      <c r="C894" t="str">
        <v>https://www.facebook.com/policeduynghia/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15894</v>
      </c>
      <c r="B895" t="str">
        <f>HYPERLINK("https://duyxuyen.quangnam.gov.vn/webcenter/portal/duyxuyen/pages_tin-tuc/chi-tiet-tin?dDocName=PORTAL027879", "UBND Ủy ban nhân dân xã Duy Nghĩa tỉnh Quảng Nam")</f>
        <v>UBND Ủy ban nhân dân xã Duy Nghĩa tỉnh Quảng Nam</v>
      </c>
      <c r="C895" t="str">
        <v>https://duyxuyen.quangnam.gov.vn/webcenter/portal/duyxuyen/pages_tin-tuc/chi-tiet-tin?dDocName=PORTAL027879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15895</v>
      </c>
      <c r="B896" t="str">
        <f>HYPERLINK("https://www.facebook.com/policeduyhai/", "Công an xã Duy Hải tỉnh Quảng Nam")</f>
        <v>Công an xã Duy Hải tỉnh Quảng Nam</v>
      </c>
      <c r="C896" t="str">
        <v>https://www.facebook.com/policeduyhai/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15896</v>
      </c>
      <c r="B897" t="str">
        <f>HYPERLINK("http://duyhai.duyxuyen.quangnam.gov.vn/", "UBND Ủy ban nhân dân xã Duy Hải tỉnh Quảng Nam")</f>
        <v>UBND Ủy ban nhân dân xã Duy Hải tỉnh Quảng Nam</v>
      </c>
      <c r="C897" t="str">
        <v>http://duyhai.duyxuyen.quangnam.gov.vn/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15897</v>
      </c>
      <c r="B898" t="str">
        <v>Công an xã Quế Xuân 1 tỉnh Quảng Nam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15898</v>
      </c>
      <c r="B899" t="str">
        <f>HYPERLINK("https://queson.quangnam.gov.vn/webcenter/portal/queson/pages_tin-tuc/chi-tiet?dDocName=PORTAL169712", "UBND Ủy ban nhân dân xã Quế Xuân 1 tỉnh Quảng Nam")</f>
        <v>UBND Ủy ban nhân dân xã Quế Xuân 1 tỉnh Quảng Nam</v>
      </c>
      <c r="C899" t="str">
        <v>https://queson.quangnam.gov.vn/webcenter/portal/queson/pages_tin-tuc/chi-tiet?dDocName=PORTAL169712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15899</v>
      </c>
      <c r="B900" t="str">
        <v>Công an xã Quế Xuân 2 tỉnh Quảng Nam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15900</v>
      </c>
      <c r="B901" t="str">
        <f>HYPERLINK("http://quexuan2.gov.vn/", "UBND Ủy ban nhân dân xã Quế Xuân 2 tỉnh Quảng Nam")</f>
        <v>UBND Ủy ban nhân dân xã Quế Xuân 2 tỉnh Quảng Nam</v>
      </c>
      <c r="C901" t="str">
        <v>http://quexuan2.gov.vn/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15901</v>
      </c>
      <c r="B902" t="str">
        <v>Công an xã Quế Phú tỉnh Quảng Nam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15902</v>
      </c>
      <c r="B903" t="str">
        <f>HYPERLINK("http://quephu.queson.quangnam.gov.vn/", "UBND Ủy ban nhân dân xã Quế Phú tỉnh Quảng Nam")</f>
        <v>UBND Ủy ban nhân dân xã Quế Phú tỉnh Quảng Nam</v>
      </c>
      <c r="C903" t="str">
        <v>http://quephu.queson.quangnam.gov.vn/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15903</v>
      </c>
      <c r="B904" t="str">
        <f>HYPERLINK("https://www.facebook.com/tuoitreconganquangnam/", "Công an xã Hương An tỉnh Quảng Nam")</f>
        <v>Công an xã Hương An tỉnh Quảng Nam</v>
      </c>
      <c r="C904" t="str">
        <v>https://www.facebook.com/tuoitreconganquangnam/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15904</v>
      </c>
      <c r="B905" t="str">
        <f>HYPERLINK("https://vpubnd.quangnam.gov.vn/webcenter/portal/vpubnd", "UBND Ủy ban nhân dân xã Hương An tỉnh Quảng Nam")</f>
        <v>UBND Ủy ban nhân dân xã Hương An tỉnh Quảng Nam</v>
      </c>
      <c r="C905" t="str">
        <v>https://vpubnd.quangnam.gov.vn/webcenter/portal/vpubnd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15905</v>
      </c>
      <c r="B906" t="str">
        <v>Công an xã Quế Cường tỉnh Quảng Nam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15906</v>
      </c>
      <c r="B907" t="str">
        <f>HYPERLINK("https://dbnd.quangnam.gov.vn/QTIUpload/VB/2019/12/nq__sap_xep_xa_(huyen_que_son__nong_son)_ct.pdf", "UBND Ủy ban nhân dân xã Quế Cường tỉnh Quảng Nam")</f>
        <v>UBND Ủy ban nhân dân xã Quế Cường tỉnh Quảng Nam</v>
      </c>
      <c r="C907" t="str">
        <v>https://dbnd.quangnam.gov.vn/QTIUpload/VB/2019/12/nq__sap_xep_xa_(huyen_que_son__nong_son)_ct.pdf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15907</v>
      </c>
      <c r="B908" t="str">
        <f>HYPERLINK("https://www.facebook.com/policequehiepqs/", "Công an xã Quế Hiệp tỉnh Quảng Nam")</f>
        <v>Công an xã Quế Hiệp tỉnh Quảng Nam</v>
      </c>
      <c r="C908" t="str">
        <v>https://www.facebook.com/policequehiepqs/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15908</v>
      </c>
      <c r="B909" t="str">
        <f>HYPERLINK("https://quehiep.queson.quangnam.gov.vn/", "UBND Ủy ban nhân dân xã Quế Hiệp tỉnh Quảng Nam")</f>
        <v>UBND Ủy ban nhân dân xã Quế Hiệp tỉnh Quảng Nam</v>
      </c>
      <c r="C909" t="str">
        <v>https://quehiep.queson.quangnam.gov.vn/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15909</v>
      </c>
      <c r="B910" t="str">
        <f>HYPERLINK("https://www.facebook.com/p/M%E1%BA%B7t-tr%E1%BA%ADn-x%C3%A3-Qu%E1%BA%BF-Thu%E1%BA%ADn-huy%E1%BB%87n-Qu%E1%BA%BF-S%C6%A1n-t%E1%BB%89nh-Qu%E1%BA%A3ng-Nam-100076371649247/", "Công an xã Quế Thuận tỉnh Quảng Nam")</f>
        <v>Công an xã Quế Thuận tỉnh Quảng Nam</v>
      </c>
      <c r="C910" t="str">
        <v>https://www.facebook.com/p/M%E1%BA%B7t-tr%E1%BA%ADn-x%C3%A3-Qu%E1%BA%BF-Thu%E1%BA%ADn-huy%E1%BB%87n-Qu%E1%BA%BF-S%C6%A1n-t%E1%BB%89nh-Qu%E1%BA%A3ng-Nam-100076371649247/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15910</v>
      </c>
      <c r="B911" t="str">
        <f>HYPERLINK("https://quethuan.queson.quangnam.gov.vn/", "UBND Ủy ban nhân dân xã Quế Thuận tỉnh Quảng Nam")</f>
        <v>UBND Ủy ban nhân dân xã Quế Thuận tỉnh Quảng Nam</v>
      </c>
      <c r="C911" t="str">
        <v>https://quethuan.queson.quangnam.gov.vn/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15911</v>
      </c>
      <c r="B912" t="str">
        <v>Công an xã Phú Thọ tỉnh Quảng Nam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15912</v>
      </c>
      <c r="B913" t="str">
        <f>HYPERLINK("https://dbnd.quangnam.gov.vn/QTIUpload/VB/2019/12/nq__sap_xep_xa_(huyen_que_son__nong_son)_ct.pdf", "UBND Ủy ban nhân dân xã Phú Thọ tỉnh Quảng Nam")</f>
        <v>UBND Ủy ban nhân dân xã Phú Thọ tỉnh Quảng Nam</v>
      </c>
      <c r="C913" t="str">
        <v>https://dbnd.quangnam.gov.vn/QTIUpload/VB/2019/12/nq__sap_xep_xa_(huyen_que_son__nong_son)_ct.pdf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15913</v>
      </c>
      <c r="B914" t="str">
        <v>Công an xã Quế Long tỉnh Quảng Nam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15914</v>
      </c>
      <c r="B915" t="str">
        <f>HYPERLINK("https://quean.queson.quangnam.gov.vn/", "UBND Ủy ban nhân dân xã Quế Long tỉnh Quảng Nam")</f>
        <v>UBND Ủy ban nhân dân xã Quế Long tỉnh Quảng Nam</v>
      </c>
      <c r="C915" t="str">
        <v>https://quean.queson.quangnam.gov.vn/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15915</v>
      </c>
      <c r="B916" t="str">
        <v>Công an xã Quế Châu tỉnh Quảng Nam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15916</v>
      </c>
      <c r="B917" t="str">
        <f>HYPERLINK("http://quechau.queson.quangnam.gov.vn/", "UBND Ủy ban nhân dân xã Quế Châu tỉnh Quảng Nam")</f>
        <v>UBND Ủy ban nhân dân xã Quế Châu tỉnh Quảng Nam</v>
      </c>
      <c r="C917" t="str">
        <v>http://quechau.queson.quangnam.gov.vn/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15917</v>
      </c>
      <c r="B918" t="str">
        <f>HYPERLINK("https://www.facebook.com/policequephong/", "Công an xã Quế Phong tỉnh Quảng Nam")</f>
        <v>Công an xã Quế Phong tỉnh Quảng Nam</v>
      </c>
      <c r="C918" t="str">
        <v>https://www.facebook.com/policequephong/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15918</v>
      </c>
      <c r="B919" t="str">
        <f>HYPERLINK("https://quephong.queson.quangnam.gov.vn/", "UBND Ủy ban nhân dân xã Quế Phong tỉnh Quảng Nam")</f>
        <v>UBND Ủy ban nhân dân xã Quế Phong tỉnh Quảng Nam</v>
      </c>
      <c r="C919" t="str">
        <v>https://quephong.queson.quangnam.gov.vn/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15919</v>
      </c>
      <c r="B920" t="str">
        <v>Công an xã Quế An tỉnh Quảng Nam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15920</v>
      </c>
      <c r="B921" t="str">
        <f>HYPERLINK("https://quean.queson.quangnam.gov.vn/", "UBND Ủy ban nhân dân xã Quế An tỉnh Quảng Nam")</f>
        <v>UBND Ủy ban nhân dân xã Quế An tỉnh Quảng Nam</v>
      </c>
      <c r="C921" t="str">
        <v>https://quean.queson.quangnam.gov.vn/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15921</v>
      </c>
      <c r="B922" t="str">
        <v>Công an xã Quế Minh tỉnh Quảng Nam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15922</v>
      </c>
      <c r="B923" t="str">
        <f>HYPERLINK("https://quean.queson.quangnam.gov.vn/", "UBND Ủy ban nhân dân xã Quế Minh tỉnh Quảng Nam")</f>
        <v>UBND Ủy ban nhân dân xã Quế Minh tỉnh Quảng Nam</v>
      </c>
      <c r="C923" t="str">
        <v>https://quean.queson.quangnam.gov.vn/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15923</v>
      </c>
      <c r="B924" t="str">
        <v>Công an xã Laêê tỉnh Quảng Nam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15924</v>
      </c>
      <c r="B925" t="str">
        <f>HYPERLINK("https://dailoc.quangnam.gov.vn/Default.aspx?tabid=107&amp;NewsViews=2963", "UBND Ủy ban nhân dân xã Laêê tỉnh Quảng Nam")</f>
        <v>UBND Ủy ban nhân dân xã Laêê tỉnh Quảng Nam</v>
      </c>
      <c r="C925" t="str">
        <v>https://dailoc.quangnam.gov.vn/Default.aspx?tabid=107&amp;NewsViews=2963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15925</v>
      </c>
      <c r="B926" t="str">
        <f>HYPERLINK("https://www.facebook.com/policechochun/", "Công an xã Chơ Chun tỉnh Quảng Nam")</f>
        <v>Công an xã Chơ Chun tỉnh Quảng Nam</v>
      </c>
      <c r="C926" t="str">
        <v>https://www.facebook.com/policechochun/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15926</v>
      </c>
      <c r="B927" t="str">
        <f>HYPERLINK("https://qppl.quangnam.gov.vn/Default.aspx?TabID=71&amp;VB=41948", "UBND Ủy ban nhân dân xã Chơ Chun tỉnh Quảng Nam")</f>
        <v>UBND Ủy ban nhân dân xã Chơ Chun tỉnh Quảng Nam</v>
      </c>
      <c r="C927" t="str">
        <v>https://qppl.quangnam.gov.vn/Default.aspx?TabID=71&amp;VB=41948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15927</v>
      </c>
      <c r="B928" t="str">
        <v>Công an xã Zuôich tỉnh Quảng Nam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15928</v>
      </c>
      <c r="B929" t="str">
        <f>HYPERLINK("https://namgiang.quangnam.gov.vn/", "UBND Ủy ban nhân dân xã Zuôich tỉnh Quảng Nam")</f>
        <v>UBND Ủy ban nhân dân xã Zuôich tỉnh Quảng Nam</v>
      </c>
      <c r="C929" t="str">
        <v>https://namgiang.quangnam.gov.vn/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15929</v>
      </c>
      <c r="B930" t="str">
        <v>Công an xã Tà Pơơ tỉnh Quảng Nam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15930</v>
      </c>
      <c r="B931" t="str">
        <f>HYPERLINK("https://qppl.quangnam.gov.vn/Default.aspx?TabID=71&amp;VB=58241", "UBND Ủy ban nhân dân xã Tà Pơơ tỉnh Quảng Nam")</f>
        <v>UBND Ủy ban nhân dân xã Tà Pơơ tỉnh Quảng Nam</v>
      </c>
      <c r="C931" t="str">
        <v>https://qppl.quangnam.gov.vn/Default.aspx?TabID=71&amp;VB=58241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15931</v>
      </c>
      <c r="B932" t="str">
        <v>Công an xã La Dêê tỉnh Quảng Nam</v>
      </c>
      <c r="C932" t="str">
        <v>-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15932</v>
      </c>
      <c r="B933" t="str">
        <f>HYPERLINK("https://nongson.quangnam.gov.vn/webcenter/portal/bantiepcongdan/pages_tin-tuc/chi-tiet-tin?dDocName=PORTAL259676", "UBND Ủy ban nhân dân xã La Dêê tỉnh Quảng Nam")</f>
        <v>UBND Ủy ban nhân dân xã La Dêê tỉnh Quảng Nam</v>
      </c>
      <c r="C933" t="str">
        <v>https://nongson.quangnam.gov.vn/webcenter/portal/bantiepcongdan/pages_tin-tuc/chi-tiet-tin?dDocName=PORTAL259676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15933</v>
      </c>
      <c r="B934" t="str">
        <f>HYPERLINK("https://www.facebook.com/tuoitreconganquangnam/", "Công an xã Đắc Tôi tỉnh Quảng Nam")</f>
        <v>Công an xã Đắc Tôi tỉnh Quảng Nam</v>
      </c>
      <c r="C934" t="str">
        <v>https://www.facebook.com/tuoitreconganquangnam/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15934</v>
      </c>
      <c r="B935" t="str">
        <f>HYPERLINK("https://dactoi.namgiang.quangnam.gov.vn/tin-tuc/tin-dia-phuong-12/", "UBND Ủy ban nhân dân xã Đắc Tôi tỉnh Quảng Nam")</f>
        <v>UBND Ủy ban nhân dân xã Đắc Tôi tỉnh Quảng Nam</v>
      </c>
      <c r="C935" t="str">
        <v>https://dactoi.namgiang.quangnam.gov.vn/tin-tuc/tin-dia-phuong-12/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15935</v>
      </c>
      <c r="B936" t="str">
        <v>Công an xã Chà Vàl tỉnh Quảng Nam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15936</v>
      </c>
      <c r="B937" t="str">
        <f>HYPERLINK("https://phuocson.quangnam.gov.vn/webcenter/portal/ubnd/pages_tin-tuc/chi-tiet?dDocName=PORTAL130988", "UBND Ủy ban nhân dân xã Chà Vàl tỉnh Quảng Nam")</f>
        <v>UBND Ủy ban nhân dân xã Chà Vàl tỉnh Quảng Nam</v>
      </c>
      <c r="C937" t="str">
        <v>https://phuocson.quangnam.gov.vn/webcenter/portal/ubnd/pages_tin-tuc/chi-tiet?dDocName=PORTAL130988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15937</v>
      </c>
      <c r="B938" t="str">
        <f>HYPERLINK("https://www.facebook.com/tuoitreconganquangnam/", "Công an xã Tà Bhinh tỉnh Quảng Nam")</f>
        <v>Công an xã Tà Bhinh tỉnh Quảng Nam</v>
      </c>
      <c r="C938" t="str">
        <v>https://www.facebook.com/tuoitreconganquangnam/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15938</v>
      </c>
      <c r="B939" t="str">
        <f>HYPERLINK("https://laichau.gov.vn/tin-tuc-su-kien/hoat-dong-cua-lanh-dao-tinh/pho-chu-tich-thuong-truc-ubnd-tinh-tong-thanh-hai-du-ngay-hoi-toan-dan-bao-ve-an-ninh-to-quoc-nam-2024-tai-xa-ta-tong-hu2.html", "UBND Ủy ban nhân dân xã Tà Bhinh tỉnh Quảng Nam")</f>
        <v>UBND Ủy ban nhân dân xã Tà Bhinh tỉnh Quảng Nam</v>
      </c>
      <c r="C939" t="str">
        <v>https://laichau.gov.vn/tin-tuc-su-kien/hoat-dong-cua-lanh-dao-tinh/pho-chu-tich-thuong-truc-ubnd-tinh-tong-thanh-hai-du-ngay-hoi-toan-dan-bao-ve-an-ninh-to-quoc-nam-2024-tai-xa-ta-tong-hu2.html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15939</v>
      </c>
      <c r="B940" t="str">
        <f>HYPERLINK("https://www.facebook.com/tuoitreconganquangnam/", "Công an xã Cà Dy tỉnh Quảng Nam")</f>
        <v>Công an xã Cà Dy tỉnh Quảng Nam</v>
      </c>
      <c r="C940" t="str">
        <v>https://www.facebook.com/tuoitreconganquangnam/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15940</v>
      </c>
      <c r="B941" t="str">
        <f>HYPERLINK("https://vksquangnam.gov.vn/dang-doan-the/tang-qua-tet-quy-mao-nam-2023-tai-ubnd-xa-ca-dy-huyen-nam-giang-217.html", "UBND Ủy ban nhân dân xã Cà Dy tỉnh Quảng Nam")</f>
        <v>UBND Ủy ban nhân dân xã Cà Dy tỉnh Quảng Nam</v>
      </c>
      <c r="C941" t="str">
        <v>https://vksquangnam.gov.vn/dang-doan-the/tang-qua-tet-quy-mao-nam-2023-tai-ubnd-xa-ca-dy-huyen-nam-giang-217.html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15941</v>
      </c>
      <c r="B942" t="str">
        <v>Công an xã Đắc Pre tỉnh Quảng Nam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15942</v>
      </c>
      <c r="B943" t="str">
        <f>HYPERLINK("https://quangnam.gov.vn/chu-tich-ubnd-tinh-quang-nam-le-van-dung-kiem-tra-sat-lo-tai-huyen-nam-giang-58784.html", "UBND Ủy ban nhân dân xã Đắc Pre tỉnh Quảng Nam")</f>
        <v>UBND Ủy ban nhân dân xã Đắc Pre tỉnh Quảng Nam</v>
      </c>
      <c r="C943" t="str">
        <v>https://quangnam.gov.vn/chu-tich-ubnd-tinh-quang-nam-le-van-dung-kiem-tra-sat-lo-tai-huyen-nam-giang-58784.html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15943</v>
      </c>
      <c r="B944" t="str">
        <v>Công an xã Đắc Pring tỉnh Quảng Nam</v>
      </c>
      <c r="C944" t="str">
        <v>-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15944</v>
      </c>
      <c r="B945" t="str">
        <f>HYPERLINK("https://dbnd.quangnam.gov.vn/Files/TLKH/BAO_CAO_Tra_loi_y_kien_cu_tri_sau_ky_hop_18,_HDND_tinh.pdf", "UBND Ủy ban nhân dân xã Đắc Pring tỉnh Quảng Nam")</f>
        <v>UBND Ủy ban nhân dân xã Đắc Pring tỉnh Quảng Nam</v>
      </c>
      <c r="C945" t="str">
        <v>https://dbnd.quangnam.gov.vn/Files/TLKH/BAO_CAO_Tra_loi_y_kien_cu_tri_sau_ky_hop_18,_HDND_tinh.pdf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15945</v>
      </c>
      <c r="B946" t="str">
        <v>Công an xã Phước Xuân tỉnh Quảng Nam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15946</v>
      </c>
      <c r="B947" t="str">
        <f>HYPERLINK("http://phuocxuan.phuocson.quangnam.gov.vn/", "UBND Ủy ban nhân dân xã Phước Xuân tỉnh Quảng Nam")</f>
        <v>UBND Ủy ban nhân dân xã Phước Xuân tỉnh Quảng Nam</v>
      </c>
      <c r="C947" t="str">
        <v>http://phuocxuan.phuocson.quangnam.gov.vn/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15947</v>
      </c>
      <c r="B948" t="str">
        <f>HYPERLINK("https://www.facebook.com/tuoitreconganquangnam/", "Công an xã Phước Hiệp tỉnh Quảng Nam")</f>
        <v>Công an xã Phước Hiệp tỉnh Quảng Nam</v>
      </c>
      <c r="C948" t="str">
        <v>https://www.facebook.com/tuoitreconganquangnam/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15948</v>
      </c>
      <c r="B949" t="str">
        <f>HYPERLINK("http://phuochiep.tuyphuoc.binhdinh.gov.vn/", "UBND Ủy ban nhân dân xã Phước Hiệp tỉnh Quảng Nam")</f>
        <v>UBND Ủy ban nhân dân xã Phước Hiệp tỉnh Quảng Nam</v>
      </c>
      <c r="C949" t="str">
        <v>http://phuochiep.tuyphuoc.binhdinh.gov.vn/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15949</v>
      </c>
      <c r="B950" t="str">
        <f>HYPERLINK("https://www.facebook.com/p/C%C3%B4ng-an-x%C3%A3-Ph%C6%B0%E1%BB%9Bc-H%C3%B2a-huy%E1%BB%87n-Ph%C3%BA-Gi%C3%A1o-100085919055199/", "Công an xã Phước Hoà tỉnh Quảng Nam")</f>
        <v>Công an xã Phước Hoà tỉnh Quảng Nam</v>
      </c>
      <c r="C950" t="str">
        <v>https://www.facebook.com/p/C%C3%B4ng-an-x%C3%A3-Ph%C6%B0%E1%BB%9Bc-H%C3%B2a-huy%E1%BB%87n-Ph%C3%BA-Gi%C3%A1o-100085919055199/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15950</v>
      </c>
      <c r="B951" t="str">
        <f>HYPERLINK("http://phuochoa.phuocson.quangnam.gov.vn/", "UBND Ủy ban nhân dân xã Phước Hoà tỉnh Quảng Nam")</f>
        <v>UBND Ủy ban nhân dân xã Phước Hoà tỉnh Quảng Nam</v>
      </c>
      <c r="C951" t="str">
        <v>http://phuochoa.phuocson.quangnam.gov.vn/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15951</v>
      </c>
      <c r="B952" t="str">
        <f>HYPERLINK("https://www.facebook.com/tuoitreconganquangnam/", "Công an xã Phước Đức tỉnh Quảng Nam")</f>
        <v>Công an xã Phước Đức tỉnh Quảng Nam</v>
      </c>
      <c r="C952" t="str">
        <v>https://www.facebook.com/tuoitreconganquangnam/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15952</v>
      </c>
      <c r="B953" t="str">
        <f>HYPERLINK("https://phuocduc.phuocson.quangnam.gov.vn/", "UBND Ủy ban nhân dân xã Phước Đức tỉnh Quảng Nam")</f>
        <v>UBND Ủy ban nhân dân xã Phước Đức tỉnh Quảng Nam</v>
      </c>
      <c r="C953" t="str">
        <v>https://phuocduc.phuocson.quangnam.gov.vn/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15953</v>
      </c>
      <c r="B954" t="str">
        <f>HYPERLINK("https://www.facebook.com/tuoitreconganquangnam/", "Công an xã Phước Năng tỉnh Quảng Nam")</f>
        <v>Công an xã Phước Năng tỉnh Quảng Nam</v>
      </c>
      <c r="C954" t="str">
        <v>https://www.facebook.com/tuoitreconganquangnam/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15954</v>
      </c>
      <c r="B955" t="str">
        <f>HYPERLINK("http://phuocnang.phuocson.quangnam.gov.vn/", "UBND Ủy ban nhân dân xã Phước Năng tỉnh Quảng Nam")</f>
        <v>UBND Ủy ban nhân dân xã Phước Năng tỉnh Quảng Nam</v>
      </c>
      <c r="C955" t="str">
        <v>http://phuocnang.phuocson.quangnam.gov.vn/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15955</v>
      </c>
      <c r="B956" t="str">
        <v>Công an xã Phước Mỹ tỉnh Quảng Nam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15956</v>
      </c>
      <c r="B957" t="str">
        <f>HYPERLINK("https://phuocmy.quynhon.binhdinh.gov.vn/", "UBND Ủy ban nhân dân xã Phước Mỹ tỉnh Quảng Nam")</f>
        <v>UBND Ủy ban nhân dân xã Phước Mỹ tỉnh Quảng Nam</v>
      </c>
      <c r="C957" t="str">
        <v>https://phuocmy.quynhon.binhdinh.gov.vn/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15957</v>
      </c>
      <c r="B958" t="str">
        <f>HYPERLINK("https://www.facebook.com/tuoitreconganquangnam/", "Công an xã Phước Chánh tỉnh Quảng Nam")</f>
        <v>Công an xã Phước Chánh tỉnh Quảng Nam</v>
      </c>
      <c r="C958" t="str">
        <v>https://www.facebook.com/tuoitreconganquangnam/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15958</v>
      </c>
      <c r="B959" t="str">
        <f>HYPERLINK("https://phuocduc.phuocson.quangnam.gov.vn/", "UBND Ủy ban nhân dân xã Phước Chánh tỉnh Quảng Nam")</f>
        <v>UBND Ủy ban nhân dân xã Phước Chánh tỉnh Quảng Nam</v>
      </c>
      <c r="C959" t="str">
        <v>https://phuocduc.phuocson.quangnam.gov.vn/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15959</v>
      </c>
      <c r="B960" t="str">
        <f>HYPERLINK("https://www.facebook.com/tuoitreconganquangnam/", "Công an xã Phước Công tỉnh Quảng Nam")</f>
        <v>Công an xã Phước Công tỉnh Quảng Nam</v>
      </c>
      <c r="C960" t="str">
        <v>https://www.facebook.com/tuoitreconganquangnam/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15960</v>
      </c>
      <c r="B961" t="str">
        <f>HYPERLINK("https://phuocson.quangnam.gov.vn/webcenter/portal/phuocson", "UBND Ủy ban nhân dân xã Phước Công tỉnh Quảng Nam")</f>
        <v>UBND Ủy ban nhân dân xã Phước Công tỉnh Quảng Nam</v>
      </c>
      <c r="C961" t="str">
        <v>https://phuocson.quangnam.gov.vn/webcenter/portal/phuocson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15961</v>
      </c>
      <c r="B962" t="str">
        <f>HYPERLINK("https://www.facebook.com/tuoitreconganquangnam/", "Công an xã Phước Kim tỉnh Quảng Nam")</f>
        <v>Công an xã Phước Kim tỉnh Quảng Nam</v>
      </c>
      <c r="C962" t="str">
        <v>https://www.facebook.com/tuoitreconganquangnam/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15962</v>
      </c>
      <c r="B963" t="str">
        <f>HYPERLINK("http://phuockim.phuocson.quangnam.gov.vn/", "UBND Ủy ban nhân dân xã Phước Kim tỉnh Quảng Nam")</f>
        <v>UBND Ủy ban nhân dân xã Phước Kim tỉnh Quảng Nam</v>
      </c>
      <c r="C963" t="str">
        <v>http://phuockim.phuocson.quangnam.gov.vn/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15963</v>
      </c>
      <c r="B964" t="str">
        <f>HYPERLINK("https://www.facebook.com/1056723304753901", "Công an xã Phước Lộc tỉnh Quảng Nam")</f>
        <v>Công an xã Phước Lộc tỉnh Quảng Nam</v>
      </c>
      <c r="C964" t="str">
        <v>https://www.facebook.com/1056723304753901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15964</v>
      </c>
      <c r="B965" t="str">
        <f>HYPERLINK("https://nongson.quangnam.gov.vn/webcenter/portal/bantiepcongdan/pages_tin-tuc/chi-tiet-tin?dDocName=PORTAL261705", "UBND Ủy ban nhân dân xã Phước Lộc tỉnh Quảng Nam")</f>
        <v>UBND Ủy ban nhân dân xã Phước Lộc tỉnh Quảng Nam</v>
      </c>
      <c r="C965" t="str">
        <v>https://nongson.quangnam.gov.vn/webcenter/portal/bantiepcongdan/pages_tin-tuc/chi-tiet-tin?dDocName=PORTAL261705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15965</v>
      </c>
      <c r="B966" t="str">
        <f>HYPERLINK("https://www.facebook.com/phuocthanhphonuivungcao/?locale=vi_VN", "Công an xã Phước Thành tỉnh Quảng Nam")</f>
        <v>Công an xã Phước Thành tỉnh Quảng Nam</v>
      </c>
      <c r="C966" t="str">
        <v>https://www.facebook.com/phuocthanhphonuivungcao/?locale=vi_VN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15966</v>
      </c>
      <c r="B967" t="str">
        <f>HYPERLINK("http://phuocthanh.tuyphuoc.binhdinh.gov.vn/", "UBND Ủy ban nhân dân xã Phước Thành tỉnh Quảng Nam")</f>
        <v>UBND Ủy ban nhân dân xã Phước Thành tỉnh Quảng Nam</v>
      </c>
      <c r="C967" t="str">
        <v>http://phuocthanh.tuyphuoc.binhdinh.gov.vn/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15967</v>
      </c>
      <c r="B968" t="str">
        <f>HYPERLINK("https://www.facebook.com/tuoitreconganquangnam/", "Công an xã Hiệp Hòa tỉnh Quảng Nam")</f>
        <v>Công an xã Hiệp Hòa tỉnh Quảng Nam</v>
      </c>
      <c r="C968" t="str">
        <v>https://www.facebook.com/tuoitreconganquangnam/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15968</v>
      </c>
      <c r="B969" t="str">
        <f>HYPERLINK("https://www.quangninh.gov.vn/donvi/TXQuangYen/Trang/ChiTietBVGioiThieu.aspx?bvid=203", "UBND Ủy ban nhân dân xã Hiệp Hòa tỉnh Quảng Nam")</f>
        <v>UBND Ủy ban nhân dân xã Hiệp Hòa tỉnh Quảng Nam</v>
      </c>
      <c r="C969" t="str">
        <v>https://www.quangninh.gov.vn/donvi/TXQuangYen/Trang/ChiTietBVGioiThieu.aspx?bvid=203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15969</v>
      </c>
      <c r="B970" t="str">
        <f>HYPERLINK("https://www.facebook.com/policehiepthuan/", "Công an xã Hiệp Thuận tỉnh Quảng Nam")</f>
        <v>Công an xã Hiệp Thuận tỉnh Quảng Nam</v>
      </c>
      <c r="C970" t="str">
        <v>https://www.facebook.com/policehiepthuan/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15970</v>
      </c>
      <c r="B971" t="str">
        <f>HYPERLINK("http://hiepthuan.hiepduc.quangnam.gov.vn/", "UBND Ủy ban nhân dân xã Hiệp Thuận tỉnh Quảng Nam")</f>
        <v>UBND Ủy ban nhân dân xã Hiệp Thuận tỉnh Quảng Nam</v>
      </c>
      <c r="C971" t="str">
        <v>http://hiepthuan.hiepduc.quangnam.gov.vn/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15971</v>
      </c>
      <c r="B972" t="str">
        <f>HYPERLINK("https://www.facebook.com/policebinhlam/", "Công an xã Bình Lâm tỉnh Quảng Nam")</f>
        <v>Công an xã Bình Lâm tỉnh Quảng Nam</v>
      </c>
      <c r="C972" t="str">
        <v>https://www.facebook.com/policebinhlam/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15972</v>
      </c>
      <c r="B973" t="str">
        <f>HYPERLINK("http://binhlam.hiepduc.quangnam.gov.vn/", "UBND Ủy ban nhân dân xã Bình Lâm tỉnh Quảng Nam")</f>
        <v>UBND Ủy ban nhân dân xã Bình Lâm tỉnh Quảng Nam</v>
      </c>
      <c r="C973" t="str">
        <v>http://binhlam.hiepduc.quangnam.gov.vn/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15973</v>
      </c>
      <c r="B974" t="str">
        <v>Công an xã Sông Trà tỉnh Quảng Nam</v>
      </c>
      <c r="C974" t="str">
        <v>-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15974</v>
      </c>
      <c r="B975" t="str">
        <f>HYPERLINK("https://hiepduc.quangnam.gov.vn/webcenter/portal/hiepduc", "UBND Ủy ban nhân dân xã Sông Trà tỉnh Quảng Nam")</f>
        <v>UBND Ủy ban nhân dân xã Sông Trà tỉnh Quảng Nam</v>
      </c>
      <c r="C975" t="str">
        <v>https://hiepduc.quangnam.gov.vn/webcenter/portal/hiepduc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15975</v>
      </c>
      <c r="B976" t="str">
        <f>HYPERLINK("https://www.facebook.com/tuoitreconganquangnam/", "Công an xã Phước Trà tỉnh Quảng Nam")</f>
        <v>Công an xã Phước Trà tỉnh Quảng Nam</v>
      </c>
      <c r="C976" t="str">
        <v>https://www.facebook.com/tuoitreconganquangnam/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15976</v>
      </c>
      <c r="B977" t="str">
        <f>HYPERLINK("http://phuocgia.hiepduc.quangnam.gov.vn/", "UBND Ủy ban nhân dân xã Phước Trà tỉnh Quảng Nam")</f>
        <v>UBND Ủy ban nhân dân xã Phước Trà tỉnh Quảng Nam</v>
      </c>
      <c r="C977" t="str">
        <v>http://phuocgia.hiepduc.quangnam.gov.vn/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15977</v>
      </c>
      <c r="B978" t="str">
        <f>HYPERLINK("https://www.facebook.com/tuoitreconganquangnam/", "Công an xã Phước Gia tỉnh Quảng Nam")</f>
        <v>Công an xã Phước Gia tỉnh Quảng Nam</v>
      </c>
      <c r="C978" t="str">
        <v>https://www.facebook.com/tuoitreconganquangnam/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15978</v>
      </c>
      <c r="B979" t="str">
        <f>HYPERLINK("http://phuocgia.hiepduc.quangnam.gov.vn/", "UBND Ủy ban nhân dân xã Phước Gia tỉnh Quảng Nam")</f>
        <v>UBND Ủy ban nhân dân xã Phước Gia tỉnh Quảng Nam</v>
      </c>
      <c r="C979" t="str">
        <v>http://phuocgia.hiepduc.quangnam.gov.vn/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15979</v>
      </c>
      <c r="B980" t="str">
        <v>Công an xã Quế Bình tỉnh Quảng Nam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15980</v>
      </c>
      <c r="B981" t="str">
        <f>HYPERLINK("https://quean.queson.quangnam.gov.vn/", "UBND Ủy ban nhân dân xã Quế Bình tỉnh Quảng Nam")</f>
        <v>UBND Ủy ban nhân dân xã Quế Bình tỉnh Quảng Nam</v>
      </c>
      <c r="C981" t="str">
        <v>https://quean.queson.quangnam.gov.vn/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15981</v>
      </c>
      <c r="B982" t="str">
        <f>HYPERLINK("https://www.facebook.com/policequeluu/", "Công an xã Quế Lưu tỉnh Quảng Nam")</f>
        <v>Công an xã Quế Lưu tỉnh Quảng Nam</v>
      </c>
      <c r="C982" t="str">
        <v>https://www.facebook.com/policequeluu/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15982</v>
      </c>
      <c r="B983" t="str">
        <f>HYPERLINK("http://queluu.hiepduc.gov.vn/", "UBND Ủy ban nhân dân xã Quế Lưu tỉnh Quảng Nam")</f>
        <v>UBND Ủy ban nhân dân xã Quế Lưu tỉnh Quảng Nam</v>
      </c>
      <c r="C983" t="str">
        <v>http://queluu.hiepduc.gov.vn/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15983</v>
      </c>
      <c r="B984" t="str">
        <f>HYPERLINK("https://www.facebook.com/tuoitreconganquangnam/", "Công an xã Thăng Phước tỉnh Quảng Nam")</f>
        <v>Công an xã Thăng Phước tỉnh Quảng Nam</v>
      </c>
      <c r="C984" t="str">
        <v>https://www.facebook.com/tuoitreconganquangnam/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15984</v>
      </c>
      <c r="B985" t="str">
        <f>HYPERLINK("https://hiepduc.quangnam.gov.vn/webcenter/portal/hiepduc", "UBND Ủy ban nhân dân xã Thăng Phước tỉnh Quảng Nam")</f>
        <v>UBND Ủy ban nhân dân xã Thăng Phước tỉnh Quảng Nam</v>
      </c>
      <c r="C985" t="str">
        <v>https://hiepduc.quangnam.gov.vn/webcenter/portal/hiepduc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15985</v>
      </c>
      <c r="B986" t="str">
        <v>Công an xã Bình Sơn tỉnh Quảng Nam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15986</v>
      </c>
      <c r="B987" t="str">
        <f>HYPERLINK("http://binhson.hiepduc.quangnam.gov.vn/", "UBND Ủy ban nhân dân xã Bình Sơn tỉnh Quảng Nam")</f>
        <v>UBND Ủy ban nhân dân xã Bình Sơn tỉnh Quảng Nam</v>
      </c>
      <c r="C987" t="str">
        <v>http://binhson.hiepduc.quangnam.gov.vn/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15987</v>
      </c>
      <c r="B988" t="str">
        <v>Công an xã Bình Dương tỉnh Quảng Nam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15988</v>
      </c>
      <c r="B989" t="str">
        <f>HYPERLINK("http://binhduong.thangbinh.quangnam.gov.vn/", "UBND Ủy ban nhân dân xã Bình Dương tỉnh Quảng Nam")</f>
        <v>UBND Ủy ban nhân dân xã Bình Dương tỉnh Quảng Nam</v>
      </c>
      <c r="C989" t="str">
        <v>http://binhduong.thangbinh.quangnam.gov.vn/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15989</v>
      </c>
      <c r="B990" t="str">
        <f>HYPERLINK("https://www.facebook.com/tuoitreconganquangbinh/", "Công an xã Bình Giang tỉnh Quảng Nam")</f>
        <v>Công an xã Bình Giang tỉnh Quảng Nam</v>
      </c>
      <c r="C990" t="str">
        <v>https://www.facebook.com/tuoitreconganquangbinh/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15990</v>
      </c>
      <c r="B991" t="str">
        <f>HYPERLINK("http://binhgiang.thangbinh.quangnam.gov.vn/", "UBND Ủy ban nhân dân xã Bình Giang tỉnh Quảng Nam")</f>
        <v>UBND Ủy ban nhân dân xã Bình Giang tỉnh Quảng Nam</v>
      </c>
      <c r="C991" t="str">
        <v>http://binhgiang.thangbinh.quangnam.gov.vn/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15991</v>
      </c>
      <c r="B992" t="str">
        <f>HYPERLINK("https://www.facebook.com/policebinhnguyen/", "Công an xã Bình Nguyên tỉnh Quảng Nam")</f>
        <v>Công an xã Bình Nguyên tỉnh Quảng Nam</v>
      </c>
      <c r="C992" t="str">
        <v>https://www.facebook.com/policebinhnguyen/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15992</v>
      </c>
      <c r="B993" t="str">
        <f>HYPERLINK("http://binhnguyen.thangbinh.quangnam.gov.vn/", "UBND Ủy ban nhân dân xã Bình Nguyên tỉnh Quảng Nam")</f>
        <v>UBND Ủy ban nhân dân xã Bình Nguyên tỉnh Quảng Nam</v>
      </c>
      <c r="C993" t="str">
        <v>http://binhnguyen.thangbinh.quangnam.gov.vn/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15993</v>
      </c>
      <c r="B994" t="str">
        <f>HYPERLINK("https://www.facebook.com/@policeBinhPhuc/", "Công an xã Bình Phục tỉnh Quảng Nam")</f>
        <v>Công an xã Bình Phục tỉnh Quảng Nam</v>
      </c>
      <c r="C994" t="str">
        <v>https://www.facebook.com/@policeBinhPhuc/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15994</v>
      </c>
      <c r="B995" t="str">
        <f>HYPERLINK("http://binhphuc.thangbinh.quangnam.gov.vn/", "UBND Ủy ban nhân dân xã Bình Phục tỉnh Quảng Nam")</f>
        <v>UBND Ủy ban nhân dân xã Bình Phục tỉnh Quảng Nam</v>
      </c>
      <c r="C995" t="str">
        <v>http://binhphuc.thangbinh.quangnam.gov.vn/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15995</v>
      </c>
      <c r="B996" t="str">
        <f>HYPERLINK("https://www.facebook.com/policebinhtrieu/", "Công an xã Bình Triều tỉnh Quảng Nam")</f>
        <v>Công an xã Bình Triều tỉnh Quảng Nam</v>
      </c>
      <c r="C996" t="str">
        <v>https://www.facebook.com/policebinhtrieu/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15996</v>
      </c>
      <c r="B997" t="str">
        <f>HYPERLINK("http://binhtrieu.thangbinh.quangnam.gov.vn/", "UBND Ủy ban nhân dân xã Bình Triều tỉnh Quảng Nam")</f>
        <v>UBND Ủy ban nhân dân xã Bình Triều tỉnh Quảng Nam</v>
      </c>
      <c r="C997" t="str">
        <v>http://binhtrieu.thangbinh.quangnam.gov.vn/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15997</v>
      </c>
      <c r="B998" t="str">
        <f>HYPERLINK("https://www.facebook.com/policebinhdao/", "Công an xã Bình Đào tỉnh Quảng Nam")</f>
        <v>Công an xã Bình Đào tỉnh Quảng Nam</v>
      </c>
      <c r="C998" t="str">
        <v>https://www.facebook.com/policebinhdao/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15998</v>
      </c>
      <c r="B999" t="str">
        <f>HYPERLINK("http://binhdao.thangbinh.quangnam.gov.vn/danh-ba-%C4%91ien-thoai", "UBND Ủy ban nhân dân xã Bình Đào tỉnh Quảng Nam")</f>
        <v>UBND Ủy ban nhân dân xã Bình Đào tỉnh Quảng Nam</v>
      </c>
      <c r="C999" t="str">
        <v>http://binhdao.thangbinh.quangnam.gov.vn/danh-ba-%C4%91ien-thoai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15999</v>
      </c>
      <c r="B1000" t="str">
        <v>Công an xã Bình Minh tỉnh Quảng Nam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16000</v>
      </c>
      <c r="B1001" t="str">
        <f>HYPERLINK("http://binhminh.thangbinh.quangnam.gov.vn/", "UBND Ủy ban nhân dân xã Bình Minh tỉnh Quảng Nam")</f>
        <v>UBND Ủy ban nhân dân xã Bình Minh tỉnh Quảng Nam</v>
      </c>
      <c r="C1001" t="str">
        <v>http://binhminh.thangbinh.quangnam.gov.vn/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