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16001</v>
      </c>
      <c r="B2" t="str">
        <f>HYPERLINK("https://www.facebook.com/tuoitreconganquangbinh/", "Công an xã Bình Lãnh tỉnh Quảng Nam")</f>
        <v>Công an xã Bình Lãnh tỉnh Quảng Nam</v>
      </c>
      <c r="C2" t="str">
        <v>https://www.facebook.com/tuoitreconganquangbinh/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16002</v>
      </c>
      <c r="B3" t="str">
        <f>HYPERLINK("http://binhlanh.thangbinh.quangnam.gov.vn/", "UBND Ủy ban nhân dân xã Bình Lãnh tỉnh Quảng Nam")</f>
        <v>UBND Ủy ban nhân dân xã Bình Lãnh tỉnh Quảng Nam</v>
      </c>
      <c r="C3" t="str">
        <v>http://binhlanh.thangbinh.quangnam.gov.vn/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16003</v>
      </c>
      <c r="B4" t="str">
        <f>HYPERLINK("https://www.facebook.com/policebinhtri/", "Công an xã Bình Trị tỉnh Quảng Nam")</f>
        <v>Công an xã Bình Trị tỉnh Quảng Nam</v>
      </c>
      <c r="C4" t="str">
        <v>https://www.facebook.com/policebinhtri/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16004</v>
      </c>
      <c r="B5" t="str">
        <f>HYPERLINK("http://binhtri.thangbinh.quangnam.gov.vn/", "UBND Ủy ban nhân dân xã Bình Trị tỉnh Quảng Nam")</f>
        <v>UBND Ủy ban nhân dân xã Bình Trị tỉnh Quảng Nam</v>
      </c>
      <c r="C5" t="str">
        <v>http://binhtri.thangbinh.quangnam.gov.vn/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16005</v>
      </c>
      <c r="B6" t="str">
        <f>HYPERLINK("https://www.facebook.com/185212866702797", "Công an xã Bình Định Bắc tỉnh Quảng Nam")</f>
        <v>Công an xã Bình Định Bắc tỉnh Quảng Nam</v>
      </c>
      <c r="C6" t="str">
        <v>https://www.facebook.com/185212866702797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16006</v>
      </c>
      <c r="B7" t="str">
        <f>HYPERLINK("https://binhdinh.gov.vn/", "UBND Ủy ban nhân dân xã Bình Định Bắc tỉnh Quảng Nam")</f>
        <v>UBND Ủy ban nhân dân xã Bình Định Bắc tỉnh Quảng Nam</v>
      </c>
      <c r="C7" t="str">
        <v>https://binhdinh.gov.vn/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16007</v>
      </c>
      <c r="B8" t="str">
        <f>HYPERLINK("https://www.facebook.com/tuoitreconganquangbinh/", "Công an xã Bình Định Nam tỉnh Quảng Nam")</f>
        <v>Công an xã Bình Định Nam tỉnh Quảng Nam</v>
      </c>
      <c r="C8" t="str">
        <v>https://www.facebook.com/tuoitreconganquangbinh/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16008</v>
      </c>
      <c r="B9" t="str">
        <f>HYPERLINK("https://binhdinh.gov.vn/", "UBND Ủy ban nhân dân xã Bình Định Nam tỉnh Quảng Nam")</f>
        <v>UBND Ủy ban nhân dân xã Bình Định Nam tỉnh Quảng Nam</v>
      </c>
      <c r="C9" t="str">
        <v>https://binhdinh.gov.vn/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16009</v>
      </c>
      <c r="B10" t="str">
        <f>HYPERLINK("https://www.facebook.com/policebinhquy/", "Công an xã Bình Quý tỉnh Quảng Nam")</f>
        <v>Công an xã Bình Quý tỉnh Quảng Nam</v>
      </c>
      <c r="C10" t="str">
        <v>https://www.facebook.com/policebinhquy/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16010</v>
      </c>
      <c r="B11" t="str">
        <f>HYPERLINK("http://binhquy.thangbinh.quangnam.gov.vn/", "UBND Ủy ban nhân dân xã Bình Quý tỉnh Quảng Nam")</f>
        <v>UBND Ủy ban nhân dân xã Bình Quý tỉnh Quảng Nam</v>
      </c>
      <c r="C11" t="str">
        <v>http://binhquy.thangbinh.quangnam.gov.vn/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16011</v>
      </c>
      <c r="B12" t="str">
        <f>HYPERLINK("https://www.facebook.com/policebinhphu/", "Công an xã Bình Phú tỉnh Quảng Nam")</f>
        <v>Công an xã Bình Phú tỉnh Quảng Nam</v>
      </c>
      <c r="C12" t="str">
        <v>https://www.facebook.com/policebinhphu/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16012</v>
      </c>
      <c r="B13" t="str">
        <f>HYPERLINK("http://binhphu.thangbinh.quangnam.gov.vn/", "UBND Ủy ban nhân dân xã Bình Phú tỉnh Quảng Nam")</f>
        <v>UBND Ủy ban nhân dân xã Bình Phú tỉnh Quảng Nam</v>
      </c>
      <c r="C13" t="str">
        <v>http://binhphu.thangbinh.quangnam.gov.vn/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16013</v>
      </c>
      <c r="B14" t="str">
        <f>HYPERLINK("https://www.facebook.com/policebinhchanh", "Công an xã Bình Chánh tỉnh Quảng Nam")</f>
        <v>Công an xã Bình Chánh tỉnh Quảng Nam</v>
      </c>
      <c r="C14" t="str">
        <v>https://www.facebook.com/policebinhchanh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16014</v>
      </c>
      <c r="B15" t="str">
        <f>HYPERLINK("http://binhchanh.thangbinh.quangnam.gov.vn/", "UBND Ủy ban nhân dân xã Bình Chánh tỉnh Quảng Nam")</f>
        <v>UBND Ủy ban nhân dân xã Bình Chánh tỉnh Quảng Nam</v>
      </c>
      <c r="C15" t="str">
        <v>http://binhchanh.thangbinh.quangnam.gov.vn/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16015</v>
      </c>
      <c r="B16" t="str">
        <f>HYPERLINK("https://www.facebook.com/policebinhtu/", "Công an xã Bình Tú tỉnh Quảng Nam")</f>
        <v>Công an xã Bình Tú tỉnh Quảng Nam</v>
      </c>
      <c r="C16" t="str">
        <v>https://www.facebook.com/policebinhtu/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16016</v>
      </c>
      <c r="B17" t="str">
        <f>HYPERLINK("http://binhtu.thangbinh.quangnam.gov.vn/", "UBND Ủy ban nhân dân xã Bình Tú tỉnh Quảng Nam")</f>
        <v>UBND Ủy ban nhân dân xã Bình Tú tỉnh Quảng Nam</v>
      </c>
      <c r="C17" t="str">
        <v>http://binhtu.thangbinh.quangnam.gov.vn/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16017</v>
      </c>
      <c r="B18" t="str">
        <f>HYPERLINK("https://www.facebook.com/policebinhtrung/", "Công an xã Bình Sa tỉnh Quảng Nam")</f>
        <v>Công an xã Bình Sa tỉnh Quảng Nam</v>
      </c>
      <c r="C18" t="str">
        <v>https://www.facebook.com/policebinhtrung/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16018</v>
      </c>
      <c r="B19" t="str">
        <f>HYPERLINK("http://binhsa.thangbinh.quangnam.gov.vn/", "UBND Ủy ban nhân dân xã Bình Sa tỉnh Quảng Nam")</f>
        <v>UBND Ủy ban nhân dân xã Bình Sa tỉnh Quảng Nam</v>
      </c>
      <c r="C19" t="str">
        <v>http://binhsa.thangbinh.quangnam.gov.vn/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16019</v>
      </c>
      <c r="B20" t="str">
        <f>HYPERLINK("https://www.facebook.com/tuoitreconganquangbinh/", "Công an xã Bình Hải tỉnh Quảng Nam")</f>
        <v>Công an xã Bình Hải tỉnh Quảng Nam</v>
      </c>
      <c r="C20" t="str">
        <v>https://www.facebook.com/tuoitreconganquangbinh/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16020</v>
      </c>
      <c r="B21" t="str">
        <f>HYPERLINK("http://binhhai.thangbinh.quangnam.gov.vn/", "UBND Ủy ban nhân dân xã Bình Hải tỉnh Quảng Nam")</f>
        <v>UBND Ủy ban nhân dân xã Bình Hải tỉnh Quảng Nam</v>
      </c>
      <c r="C21" t="str">
        <v>http://binhhai.thangbinh.quangnam.gov.vn/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16021</v>
      </c>
      <c r="B22" t="str">
        <f>HYPERLINK("https://www.facebook.com/policebinhque/", "Công an xã Bình Quế tỉnh Quảng Nam")</f>
        <v>Công an xã Bình Quế tỉnh Quảng Nam</v>
      </c>
      <c r="C22" t="str">
        <v>https://www.facebook.com/policebinhque/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16022</v>
      </c>
      <c r="B23" t="str">
        <f>HYPERLINK("https://thangbinh.quangnam.gov.vn/webcenter/portal/thangbinh/pages_danh-ba?deptId=1825", "UBND Ủy ban nhân dân xã Bình Quế tỉnh Quảng Nam")</f>
        <v>UBND Ủy ban nhân dân xã Bình Quế tỉnh Quảng Nam</v>
      </c>
      <c r="C23" t="str">
        <v>https://thangbinh.quangnam.gov.vn/webcenter/portal/thangbinh/pages_danh-ba?deptId=1825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16023</v>
      </c>
      <c r="B24" t="str">
        <f>HYPERLINK("https://www.facebook.com/tuoitreconganquangbinh/", "Công an xã Bình An tỉnh Quảng Nam")</f>
        <v>Công an xã Bình An tỉnh Quảng Nam</v>
      </c>
      <c r="C24" t="str">
        <v>https://www.facebook.com/tuoitreconganquangbinh/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16024</v>
      </c>
      <c r="B25" t="str">
        <f>HYPERLINK("http://binhnguyen.thangbinh.quangnam.gov.vn/", "UBND Ủy ban nhân dân xã Bình An tỉnh Quảng Nam")</f>
        <v>UBND Ủy ban nhân dân xã Bình An tỉnh Quảng Nam</v>
      </c>
      <c r="C25" t="str">
        <v>http://binhnguyen.thangbinh.quangnam.gov.vn/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16025</v>
      </c>
      <c r="B26" t="str">
        <f>HYPERLINK("https://www.facebook.com/policebinhtrung/", "Công an xã Bình Trung tỉnh Quảng Nam")</f>
        <v>Công an xã Bình Trung tỉnh Quảng Nam</v>
      </c>
      <c r="C26" t="str">
        <v>https://www.facebook.com/policebinhtrung/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16026</v>
      </c>
      <c r="B27" t="str">
        <f>HYPERLINK("https://binhtrung.chauduc.baria-vungtau.gov.vn/", "UBND Ủy ban nhân dân xã Bình Trung tỉnh Quảng Nam")</f>
        <v>UBND Ủy ban nhân dân xã Bình Trung tỉnh Quảng Nam</v>
      </c>
      <c r="C27" t="str">
        <v>https://binhtrung.chauduc.baria-vungtau.gov.vn/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16027</v>
      </c>
      <c r="B28" t="str">
        <f>HYPERLINK("https://www.facebook.com/tuoitreconganquangnam/", "Công an xã Bình Nam tỉnh Quảng Nam")</f>
        <v>Công an xã Bình Nam tỉnh Quảng Nam</v>
      </c>
      <c r="C28" t="str">
        <v>https://www.facebook.com/tuoitreconganquangnam/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16028</v>
      </c>
      <c r="B29" t="str">
        <f>HYPERLINK("http://binhnam.thangbinh.quangnam.gov.vn/", "UBND Ủy ban nhân dân xã Bình Nam tỉnh Quảng Nam")</f>
        <v>UBND Ủy ban nhân dân xã Bình Nam tỉnh Quảng Nam</v>
      </c>
      <c r="C29" t="str">
        <v>http://binhnam.thangbinh.quangnam.gov.vn/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16029</v>
      </c>
      <c r="B30" t="str">
        <f>HYPERLINK("https://www.facebook.com/p/C%C3%B4ng-An-X%C3%A3-Ti%C3%AAn-S%C6%A1n-100081826667879/", "Công an xã Tiên Sơn tỉnh Quảng Nam")</f>
        <v>Công an xã Tiên Sơn tỉnh Quảng Nam</v>
      </c>
      <c r="C30" t="str">
        <v>https://www.facebook.com/p/C%C3%B4ng-An-X%C3%A3-Ti%C3%AAn-S%C6%A1n-100081826667879/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16030</v>
      </c>
      <c r="B31" t="str">
        <f>HYPERLINK("https://www.duytien.gov.vn/", "UBND Ủy ban nhân dân xã Tiên Sơn tỉnh Quảng Nam")</f>
        <v>UBND Ủy ban nhân dân xã Tiên Sơn tỉnh Quảng Nam</v>
      </c>
      <c r="C31" t="str">
        <v>https://www.duytien.gov.vn/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16031</v>
      </c>
      <c r="B32" t="str">
        <v>Công an xã Tiên Hà tỉnh Quảng Nam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16032</v>
      </c>
      <c r="B33" t="str">
        <f>HYPERLINK("https://tienphuoc.quangnam.gov.vn/webcenter/portal/tienphuoc", "UBND Ủy ban nhân dân xã Tiên Hà tỉnh Quảng Nam")</f>
        <v>UBND Ủy ban nhân dân xã Tiên Hà tỉnh Quảng Nam</v>
      </c>
      <c r="C33" t="str">
        <v>https://tienphuoc.quangnam.gov.vn/webcenter/portal/tienphuoc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16033</v>
      </c>
      <c r="B34" t="str">
        <f>HYPERLINK("https://www.facebook.com/113691200861300", "Công an xã Tiên Cẩm tỉnh Quảng Nam")</f>
        <v>Công an xã Tiên Cẩm tỉnh Quảng Nam</v>
      </c>
      <c r="C34" t="str">
        <v>https://www.facebook.com/113691200861300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16034</v>
      </c>
      <c r="B35" t="str">
        <f>HYPERLINK("https://ubmttqvn.quangnam.gov.vn/Default.aspx?tabid=63&amp;Group=71&amp;NID=5794&amp;tien-phuoc-giam-sat-tien-do-xay-dung-nong-thon-moi&amp;dnn_ctr384_Main_rg_danhsachmoiChangePage=1&amp;dnn_ctr384_Main_rg_danhsachkhacChangePage=6", "UBND Ủy ban nhân dân xã Tiên Cẩm tỉnh Quảng Nam")</f>
        <v>UBND Ủy ban nhân dân xã Tiên Cẩm tỉnh Quảng Nam</v>
      </c>
      <c r="C35" t="str">
        <v>https://ubmttqvn.quangnam.gov.vn/Default.aspx?tabid=63&amp;Group=71&amp;NID=5794&amp;tien-phuoc-giam-sat-tien-do-xay-dung-nong-thon-moi&amp;dnn_ctr384_Main_rg_danhsachmoiChangePage=1&amp;dnn_ctr384_Main_rg_danhsachkhacChangePage=6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16035</v>
      </c>
      <c r="B36" t="str">
        <f>HYPERLINK("https://www.facebook.com/policetienchau/", "Công an xã Tiên Châu tỉnh Quảng Nam")</f>
        <v>Công an xã Tiên Châu tỉnh Quảng Nam</v>
      </c>
      <c r="C36" t="str">
        <v>https://www.facebook.com/policetienchau/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16036</v>
      </c>
      <c r="B37" t="str">
        <f>HYPERLINK("http://tienchau.tienphuoc.quangnam.gov.vn/", "UBND Ủy ban nhân dân xã Tiên Châu tỉnh Quảng Nam")</f>
        <v>UBND Ủy ban nhân dân xã Tiên Châu tỉnh Quảng Nam</v>
      </c>
      <c r="C37" t="str">
        <v>http://tienchau.tienphuoc.quangnam.gov.vn/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16037</v>
      </c>
      <c r="B38" t="str">
        <v>Công an xã Tiên Lãnh tỉnh Quảng Nam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16038</v>
      </c>
      <c r="B39" t="str">
        <f>HYPERLINK("http://tienlanh.tienphuoc.quangnam.gov.vn/", "UBND Ủy ban nhân dân xã Tiên Lãnh tỉnh Quảng Nam")</f>
        <v>UBND Ủy ban nhân dân xã Tiên Lãnh tỉnh Quảng Nam</v>
      </c>
      <c r="C39" t="str">
        <v>http://tienlanh.tienphuoc.quangnam.gov.vn/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16039</v>
      </c>
      <c r="B40" t="str">
        <v>Công an xã Tiên Ngọc tỉnh Quảng Nam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16040</v>
      </c>
      <c r="B41" t="str">
        <f>HYPERLINK("https://tienphuoc.quangnam.gov.vn/webcenter/portal/tienphuoc", "UBND Ủy ban nhân dân xã Tiên Ngọc tỉnh Quảng Nam")</f>
        <v>UBND Ủy ban nhân dân xã Tiên Ngọc tỉnh Quảng Nam</v>
      </c>
      <c r="C41" t="str">
        <v>https://tienphuoc.quangnam.gov.vn/webcenter/portal/tienphuoc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16041</v>
      </c>
      <c r="B42" t="str">
        <f>HYPERLINK("https://www.facebook.com/tuoitreconganquangnam/", "Công an xã Tiên Hiệp tỉnh Quảng Nam")</f>
        <v>Công an xã Tiên Hiệp tỉnh Quảng Nam</v>
      </c>
      <c r="C42" t="str">
        <v>https://www.facebook.com/tuoitreconganquangnam/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16042</v>
      </c>
      <c r="B43" t="str">
        <f>HYPERLINK("https://tienphuoc.quangnam.gov.vn/webcenter/portal/tienphuoc", "UBND Ủy ban nhân dân xã Tiên Hiệp tỉnh Quảng Nam")</f>
        <v>UBND Ủy ban nhân dân xã Tiên Hiệp tỉnh Quảng Nam</v>
      </c>
      <c r="C43" t="str">
        <v>https://tienphuoc.quangnam.gov.vn/webcenter/portal/tienphuoc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16043</v>
      </c>
      <c r="B44" t="str">
        <f>HYPERLINK("https://www.facebook.com/policetiencanh/", "Công an xã Tiên Cảnh tỉnh Quảng Nam")</f>
        <v>Công an xã Tiên Cảnh tỉnh Quảng Nam</v>
      </c>
      <c r="C44" t="str">
        <v>https://www.facebook.com/policetiencanh/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16044</v>
      </c>
      <c r="B45" t="str">
        <f>HYPERLINK("http://tiencanh.tienphuoc.quangnam.gov.vn/", "UBND Ủy ban nhân dân xã Tiên Cảnh tỉnh Quảng Nam")</f>
        <v>UBND Ủy ban nhân dân xã Tiên Cảnh tỉnh Quảng Nam</v>
      </c>
      <c r="C45" t="str">
        <v>http://tiencanh.tienphuoc.quangnam.gov.vn/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16045</v>
      </c>
      <c r="B46" t="str">
        <f>HYPERLINK("https://www.facebook.com/tuoitreconganquangnam/", "Công an xã Tiên Mỹ tỉnh Quảng Nam")</f>
        <v>Công an xã Tiên Mỹ tỉnh Quảng Nam</v>
      </c>
      <c r="C46" t="str">
        <v>https://www.facebook.com/tuoitreconganquangnam/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16046</v>
      </c>
      <c r="B47" t="str">
        <f>HYPERLINK("http://tienmy.tienphuoc.quangnam.gov.vn/", "UBND Ủy ban nhân dân xã Tiên Mỹ tỉnh Quảng Nam")</f>
        <v>UBND Ủy ban nhân dân xã Tiên Mỹ tỉnh Quảng Nam</v>
      </c>
      <c r="C47" t="str">
        <v>http://tienmy.tienphuoc.quangnam.gov.vn/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16047</v>
      </c>
      <c r="B48" t="str">
        <f>HYPERLINK("https://www.facebook.com/tuoitreconganquangnam/", "Công an xã Tiên Phong tỉnh Quảng Nam")</f>
        <v>Công an xã Tiên Phong tỉnh Quảng Nam</v>
      </c>
      <c r="C48" t="str">
        <v>https://www.facebook.com/tuoitreconganquangnam/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16048</v>
      </c>
      <c r="B49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49" t="str">
        <v>https://www.quangninh.gov.vn/donvi/TXQuangYen/Trang/ChiTietBVGioiThieu.aspx?bvid=212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16049</v>
      </c>
      <c r="B50" t="str">
        <f>HYPERLINK("https://www.facebook.com/policetientho/", "Công an xã Tiên Thọ tỉnh Quảng Nam")</f>
        <v>Công an xã Tiên Thọ tỉnh Quảng Nam</v>
      </c>
      <c r="C50" t="str">
        <v>https://www.facebook.com/policetientho/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16050</v>
      </c>
      <c r="B51" t="str">
        <f>HYPERLINK("http://tientho.tienphuoc.quangnam.gov.vn/Default.aspx?tabid=874", "UBND Ủy ban nhân dân xã Tiên Thọ tỉnh Quảng Nam")</f>
        <v>UBND Ủy ban nhân dân xã Tiên Thọ tỉnh Quảng Nam</v>
      </c>
      <c r="C51" t="str">
        <v>http://tientho.tienphuoc.quangnam.gov.vn/Default.aspx?tabid=874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16051</v>
      </c>
      <c r="B52" t="str">
        <f>HYPERLINK("https://www.facebook.com/tuoitreconganquangnam/", "Công an xã Tiên An tỉnh Quảng Nam")</f>
        <v>Công an xã Tiên An tỉnh Quảng Nam</v>
      </c>
      <c r="C52" t="str">
        <v>https://www.facebook.com/tuoitreconganquangnam/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16052</v>
      </c>
      <c r="B53" t="str">
        <f>HYPERLINK("https://www.quangninh.gov.vn/donvi/TXQuangYen/Trang/ChiTietBVGioiThieu.aspx?bvid=211", "UBND Ủy ban nhân dân xã Tiên An tỉnh Quảng Nam")</f>
        <v>UBND Ủy ban nhân dân xã Tiên An tỉnh Quảng Nam</v>
      </c>
      <c r="C53" t="str">
        <v>https://www.quangninh.gov.vn/donvi/TXQuangYen/Trang/ChiTietBVGioiThieu.aspx?bvid=211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16053</v>
      </c>
      <c r="B54" t="str">
        <v>Công an xã Tiên Lộc tỉnh Quảng Nam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16054</v>
      </c>
      <c r="B55" t="str">
        <f>HYPERLINK("http://tienloc.tienphuoc.quangnam.gov.vn/", "UBND Ủy ban nhân dân xã Tiên Lộc tỉnh Quảng Nam")</f>
        <v>UBND Ủy ban nhân dân xã Tiên Lộc tỉnh Quảng Nam</v>
      </c>
      <c r="C55" t="str">
        <v>http://tienloc.tienphuoc.quangnam.gov.vn/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16055</v>
      </c>
      <c r="B56" t="str">
        <v>Công an xã Tiên Lập tỉnh Quảng Nam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16056</v>
      </c>
      <c r="B57" t="str">
        <f>HYPERLINK("http://tienlap.tienphuoc.quangnam.gov.vn/", "UBND Ủy ban nhân dân xã Tiên Lập tỉnh Quảng Nam")</f>
        <v>UBND Ủy ban nhân dân xã Tiên Lập tỉnh Quảng Nam</v>
      </c>
      <c r="C57" t="str">
        <v>http://tienlap.tienphuoc.quangnam.gov.vn/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16057</v>
      </c>
      <c r="B58" t="str">
        <v>Công an xã Trà Sơn tỉnh Quảng Nam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16058</v>
      </c>
      <c r="B59" t="str">
        <f>HYPERLINK("https://xatrason.trabong.quangngai.gov.vn/", "UBND Ủy ban nhân dân xã Trà Sơn tỉnh Quảng Nam")</f>
        <v>UBND Ủy ban nhân dân xã Trà Sơn tỉnh Quảng Nam</v>
      </c>
      <c r="C59" t="str">
        <v>https://xatrason.trabong.quangngai.gov.vn/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16059</v>
      </c>
      <c r="B60" t="str">
        <v>Công an xã Trà Kót tỉnh Quảng Nam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16060</v>
      </c>
      <c r="B61" t="str">
        <f>HYPERLINK("https://stnmt.quangnam.gov.vn/webcenter/portal/bactramy/pages_hide/danh-ba-dien-thoai?deptId=2059", "UBND Ủy ban nhân dân xã Trà Kót tỉnh Quảng Nam")</f>
        <v>UBND Ủy ban nhân dân xã Trà Kót tỉnh Quảng Nam</v>
      </c>
      <c r="C61" t="str">
        <v>https://stnmt.quangnam.gov.vn/webcenter/portal/bactramy/pages_hide/danh-ba-dien-thoai?deptId=2059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16061</v>
      </c>
      <c r="B62" t="str">
        <v>Công an xã Trà Nú tỉnh Quảng Nam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16062</v>
      </c>
      <c r="B63" t="str">
        <f>HYPERLINK("https://sldtbxh.quangnam.gov.vn/webcenter/portal/bactramy/pages_tin-tuc/chi-tiet?dDocName=PORTAL329326", "UBND Ủy ban nhân dân xã Trà Nú tỉnh Quảng Nam")</f>
        <v>UBND Ủy ban nhân dân xã Trà Nú tỉnh Quảng Nam</v>
      </c>
      <c r="C63" t="str">
        <v>https://sldtbxh.quangnam.gov.vn/webcenter/portal/bactramy/pages_tin-tuc/chi-tiet?dDocName=PORTAL329326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16063</v>
      </c>
      <c r="B64" t="str">
        <f>HYPERLINK("https://www.facebook.com/tuoitreconganquangnam/", "Công an xã Trà Đông tỉnh Quảng Nam")</f>
        <v>Công an xã Trà Đông tỉnh Quảng Nam</v>
      </c>
      <c r="C64" t="str">
        <v>https://www.facebook.com/tuoitreconganquangnam/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16064</v>
      </c>
      <c r="B65" t="str">
        <f>HYPERLINK("http://tradong.bactramy.quangnam.gov.vn/", "UBND Ủy ban nhân dân xã Trà Đông tỉnh Quảng Nam")</f>
        <v>UBND Ủy ban nhân dân xã Trà Đông tỉnh Quảng Nam</v>
      </c>
      <c r="C65" t="str">
        <v>http://tradong.bactramy.quangnam.gov.vn/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16065</v>
      </c>
      <c r="B66" t="str">
        <f>HYPERLINK("https://www.facebook.com/policetraduong/", "Công an xã Trà Dương tỉnh Quảng Nam")</f>
        <v>Công an xã Trà Dương tỉnh Quảng Nam</v>
      </c>
      <c r="C66" t="str">
        <v>https://www.facebook.com/policetraduong/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16066</v>
      </c>
      <c r="B67" t="str">
        <f>HYPERLINK("http://traduong.bactramy.quangnam.gov.vn/", "UBND Ủy ban nhân dân xã Trà Dương tỉnh Quảng Nam")</f>
        <v>UBND Ủy ban nhân dân xã Trà Dương tỉnh Quảng Nam</v>
      </c>
      <c r="C67" t="str">
        <v>http://traduong.bactramy.quangnam.gov.vn/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16067</v>
      </c>
      <c r="B68" t="str">
        <f>HYPERLINK("https://www.facebook.com/policetragiang/", "Công an xã Trà Giang tỉnh Quảng Nam")</f>
        <v>Công an xã Trà Giang tỉnh Quảng Nam</v>
      </c>
      <c r="C68" t="str">
        <v>https://www.facebook.com/policetragiang/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16068</v>
      </c>
      <c r="B69" t="str">
        <f>HYPERLINK("https://tragiang.gov.vn/", "UBND Ủy ban nhân dân xã Trà Giang tỉnh Quảng Nam")</f>
        <v>UBND Ủy ban nhân dân xã Trà Giang tỉnh Quảng Nam</v>
      </c>
      <c r="C69" t="str">
        <v>https://tragiang.gov.vn/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16069</v>
      </c>
      <c r="B70" t="str">
        <v>Công an xã Trà Bui tỉnh Quảng Nam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16070</v>
      </c>
      <c r="B71" t="str">
        <f>HYPERLINK("https://xatrabui.trabong.quangngai.gov.vn/", "UBND Ủy ban nhân dân xã Trà Bui tỉnh Quảng Nam")</f>
        <v>UBND Ủy ban nhân dân xã Trà Bui tỉnh Quảng Nam</v>
      </c>
      <c r="C71" t="str">
        <v>https://xatrabui.trabong.quangngai.gov.vn/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16071</v>
      </c>
      <c r="B72" t="str">
        <v>Công an xã Trà Đốc tỉnh Quảng Nam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16072</v>
      </c>
      <c r="B73" t="str">
        <f>HYPERLINK("https://danang.gov.vn/chinh-quyen/chi-tiet?id=49296&amp;_c=3,9,33", "UBND Ủy ban nhân dân xã Trà Đốc tỉnh Quảng Nam")</f>
        <v>UBND Ủy ban nhân dân xã Trà Đốc tỉnh Quảng Nam</v>
      </c>
      <c r="C73" t="str">
        <v>https://danang.gov.vn/chinh-quyen/chi-tiet?id=49296&amp;_c=3,9,33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16073</v>
      </c>
      <c r="B74" t="str">
        <v>Công an xã Trà Tân tỉnh Quảng Nam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16074</v>
      </c>
      <c r="B75" t="str">
        <f>HYPERLINK("https://qppl.quangnam.gov.vn/Default.aspx?TabID=71&amp;VB=57363", "UBND Ủy ban nhân dân xã Trà Tân tỉnh Quảng Nam")</f>
        <v>UBND Ủy ban nhân dân xã Trà Tân tỉnh Quảng Nam</v>
      </c>
      <c r="C75" t="str">
        <v>https://qppl.quangnam.gov.vn/Default.aspx?TabID=71&amp;VB=57363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16075</v>
      </c>
      <c r="B76" t="str">
        <v>Công an xã Trà Giác tỉnh Quảng Nam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16076</v>
      </c>
      <c r="B77" t="str">
        <f>HYPERLINK("https://bactramy.quangnam.gov.vn/webcenter/portal/bactramy", "UBND Ủy ban nhân dân xã Trà Giác tỉnh Quảng Nam")</f>
        <v>UBND Ủy ban nhân dân xã Trà Giác tỉnh Quảng Nam</v>
      </c>
      <c r="C77" t="str">
        <v>https://bactramy.quangnam.gov.vn/webcenter/portal/bactramy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16077</v>
      </c>
      <c r="B78" t="str">
        <v>Công an xã Trà Giáp tỉnh Quảng Nam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16078</v>
      </c>
      <c r="B79" t="str">
        <f>HYPERLINK("https://snv.quangngai.gov.vn/xem-chi-tiet/-/asset_publisher/Content/thong-tin-ve-ia-gioi-hanh-chinh-giua-xa-tra-thanh-huyen-tra-bong-quang-ngai-va-xa-tra-giap-huyen-bac-tra-my-quang-nam-?24917318", "UBND Ủy ban nhân dân xã Trà Giáp tỉnh Quảng Nam")</f>
        <v>UBND Ủy ban nhân dân xã Trà Giáp tỉnh Quảng Nam</v>
      </c>
      <c r="C79" t="str">
        <v>https://snv.quangngai.gov.vn/xem-chi-tiet/-/asset_publisher/Content/thong-tin-ve-ia-gioi-hanh-chinh-giua-xa-tra-thanh-huyen-tra-bong-quang-ngai-va-xa-tra-giap-huyen-bac-tra-my-quang-nam-?24917318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16079</v>
      </c>
      <c r="B80" t="str">
        <f>HYPERLINK("https://www.facebook.com/tuoitreconganquangnam/", "Công an xã Trà Ka tỉnh Quảng Nam")</f>
        <v>Công an xã Trà Ka tỉnh Quảng Nam</v>
      </c>
      <c r="C80" t="str">
        <v>https://www.facebook.com/tuoitreconganquangnam/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16080</v>
      </c>
      <c r="B81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81" t="str">
        <v>https://stttt.quangnam.gov.vn/webcenter/portal/bactramy/pages_tin-tuc/chi-tiet?dDocName=PORTAL337940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16081</v>
      </c>
      <c r="B82" t="str">
        <f>HYPERLINK("https://www.facebook.com/671270327098759", "Công an xã Trà Leng tỉnh Quảng Nam")</f>
        <v>Công an xã Trà Leng tỉnh Quảng Nam</v>
      </c>
      <c r="C82" t="str">
        <v>https://www.facebook.com/671270327098759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16082</v>
      </c>
      <c r="B83" t="str">
        <f>HYPERLINK("http://traleng.namtramy.quangnam.gov.vn/", "UBND Ủy ban nhân dân xã Trà Leng tỉnh Quảng Nam")</f>
        <v>UBND Ủy ban nhân dân xã Trà Leng tỉnh Quảng Nam</v>
      </c>
      <c r="C83" t="str">
        <v>http://traleng.namtramy.quangnam.gov.vn/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16083</v>
      </c>
      <c r="B84" t="str">
        <v>Công an xã Trà Dơn tỉnh Quảng Nam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16084</v>
      </c>
      <c r="B85" t="str">
        <f>HYPERLINK("http://xatradon.namtramy.gov.vn/", "UBND Ủy ban nhân dân xã Trà Dơn tỉnh Quảng Nam")</f>
        <v>UBND Ủy ban nhân dân xã Trà Dơn tỉnh Quảng Nam</v>
      </c>
      <c r="C85" t="str">
        <v>http://xatradon.namtramy.gov.vn/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16085</v>
      </c>
      <c r="B86" t="str">
        <v>Công an xã Trà Tập tỉnh Quảng Nam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16086</v>
      </c>
      <c r="B87" t="str">
        <f>HYPERLINK("http://tratap.namtramy.gov.vn/", "UBND Ủy ban nhân dân xã Trà Tập tỉnh Quảng Nam")</f>
        <v>UBND Ủy ban nhân dân xã Trà Tập tỉnh Quảng Nam</v>
      </c>
      <c r="C87" t="str">
        <v>http://tratap.namtramy.gov.vn/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16087</v>
      </c>
      <c r="B88" t="str">
        <v>Công an xã Trà Mai tỉnh Quảng Nam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16088</v>
      </c>
      <c r="B89" t="str">
        <f>HYPERLINK("http://tramai.namtramy.gov.vn/", "UBND Ủy ban nhân dân xã Trà Mai tỉnh Quảng Nam")</f>
        <v>UBND Ủy ban nhân dân xã Trà Mai tỉnh Quảng Nam</v>
      </c>
      <c r="C89" t="str">
        <v>http://tramai.namtramy.gov.vn/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16089</v>
      </c>
      <c r="B90" t="str">
        <v>Công an xã Trà Cang tỉnh Quảng Nam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16090</v>
      </c>
      <c r="B91" t="str">
        <f>HYPERLINK("http://tracang.namtramy.gov.vn/", "UBND Ủy ban nhân dân xã Trà Cang tỉnh Quảng Nam")</f>
        <v>UBND Ủy ban nhân dân xã Trà Cang tỉnh Quảng Nam</v>
      </c>
      <c r="C91" t="str">
        <v>http://tracang.namtramy.gov.vn/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16091</v>
      </c>
      <c r="B92" t="str">
        <v>Công an xã Trà Linh tỉnh Quảng Nam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16092</v>
      </c>
      <c r="B93" t="str">
        <f>HYPERLINK("http://www.namtramy.gov.vn/Default.aspx?tabid=109&amp;Group=31&amp;NID=473&amp;xa-tra-linh-huyen-nam-tra-my-tinh-quang-nam", "UBND Ủy ban nhân dân xã Trà Linh tỉnh Quảng Nam")</f>
        <v>UBND Ủy ban nhân dân xã Trà Linh tỉnh Quảng Nam</v>
      </c>
      <c r="C93" t="str">
        <v>http://www.namtramy.gov.vn/Default.aspx?tabid=109&amp;Group=31&amp;NID=473&amp;xa-tra-linh-huyen-nam-tra-my-tinh-quang-nam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16093</v>
      </c>
      <c r="B94" t="str">
        <v>Công an xã Trà Nam tỉnh Quảng Nam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16094</v>
      </c>
      <c r="B95" t="str">
        <f>HYPERLINK("https://xatrason.trabong.quangngai.gov.vn/", "UBND Ủy ban nhân dân xã Trà Nam tỉnh Quảng Nam")</f>
        <v>UBND Ủy ban nhân dân xã Trà Nam tỉnh Quảng Nam</v>
      </c>
      <c r="C95" t="str">
        <v>https://xatrason.trabong.quangngai.gov.vn/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16095</v>
      </c>
      <c r="B96" t="str">
        <v>Công an xã Trà Don tỉnh Quảng Nam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16096</v>
      </c>
      <c r="B97" t="str">
        <f>HYPERLINK("http://www.namtramy.gov.vn/Default.aspx?tabid=109&amp;Group=31&amp;NID=477&amp;xa-tra-don-huyen-nam-tra-my-tinh-quang-nam", "UBND Ủy ban nhân dân xã Trà Don tỉnh Quảng Nam")</f>
        <v>UBND Ủy ban nhân dân xã Trà Don tỉnh Quảng Nam</v>
      </c>
      <c r="C97" t="str">
        <v>http://www.namtramy.gov.vn/Default.aspx?tabid=109&amp;Group=31&amp;NID=477&amp;xa-tra-don-huyen-nam-tra-my-tinh-quang-nam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16097</v>
      </c>
      <c r="B98" t="str">
        <f>HYPERLINK("https://www.facebook.com/671270327098759", "Công an xã Trà Vân tỉnh Quảng Nam")</f>
        <v>Công an xã Trà Vân tỉnh Quảng Nam</v>
      </c>
      <c r="C98" t="str">
        <v>https://www.facebook.com/671270327098759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16098</v>
      </c>
      <c r="B99" t="str">
        <f>HYPERLINK("https://qppl.quangnam.gov.vn/Default.aspx?tabid=40&amp;LVB=12&amp;dnn_ctr403_VanBan_DanhSach_rg_VanBanChangePage=12", "UBND Ủy ban nhân dân xã Trà Vân tỉnh Quảng Nam")</f>
        <v>UBND Ủy ban nhân dân xã Trà Vân tỉnh Quảng Nam</v>
      </c>
      <c r="C99" t="str">
        <v>https://qppl.quangnam.gov.vn/Default.aspx?tabid=40&amp;LVB=12&amp;dnn_ctr403_VanBan_DanhSach_rg_VanBanChangePage=12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16099</v>
      </c>
      <c r="B100" t="str">
        <f>HYPERLINK("https://www.facebook.com/671270327098759", "Công an xã Trà Vinh tỉnh Quảng Nam")</f>
        <v>Công an xã Trà Vinh tỉnh Quảng Nam</v>
      </c>
      <c r="C100" t="str">
        <v>https://www.facebook.com/671270327098759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16100</v>
      </c>
      <c r="B101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tỉnh Quảng Nam")</f>
        <v>UBND Ủy ban nhân dân xã Trà Vinh tỉnh Quảng Nam</v>
      </c>
      <c r="C101" t="str">
        <v>http://www.konplong.kontum.gov.vn/tin-tuc-su-kien/Tiep-nhan-thong-tin-phan-anh-viec-tam-dung-xay-dung-truong-hoc,-cau-treo-dan-sinh-tu-nguon-xa-hoi-hoa-tai-thon-3,-xa-Tra-Vinh,-huyen-Nam-Tra-My,-tinh-Quang-Nam-1616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16101</v>
      </c>
      <c r="B102" t="str">
        <f>HYPERLINK("https://www.facebook.com/policetamxuan1/", "Công an xã Tam Xuân I tỉnh Quảng Nam")</f>
        <v>Công an xã Tam Xuân I tỉnh Quảng Nam</v>
      </c>
      <c r="C102" t="str">
        <v>https://www.facebook.com/policetamxuan1/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16102</v>
      </c>
      <c r="B103" t="str">
        <f>HYPERLINK("https://nuithanh.quangnam.gov.vn/webcenter/portal/nuithanh/pages_tin-tuc?catalog=ct", "UBND Ủy ban nhân dân xã Tam Xuân I tỉnh Quảng Nam")</f>
        <v>UBND Ủy ban nhân dân xã Tam Xuân I tỉnh Quảng Nam</v>
      </c>
      <c r="C103" t="str">
        <v>https://nuithanh.quangnam.gov.vn/webcenter/portal/nuithanh/pages_tin-tuc?catalog=ct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16103</v>
      </c>
      <c r="B104" t="str">
        <v>Công an xã Tam Xuân II tỉnh Quảng Nam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16104</v>
      </c>
      <c r="B105" t="str">
        <f>HYPERLINK("https://sgddt.quangnam.gov.vn/webcenter/portal/bantiepcongdan/pages_tin-tuc/chi-tiet-tin?dDocName=PORTAL259690", "UBND Ủy ban nhân dân xã Tam Xuân II tỉnh Quảng Nam")</f>
        <v>UBND Ủy ban nhân dân xã Tam Xuân II tỉnh Quảng Nam</v>
      </c>
      <c r="C105" t="str">
        <v>https://sgddt.quangnam.gov.vn/webcenter/portal/bantiepcongdan/pages_tin-tuc/chi-tiet-tin?dDocName=PORTAL259690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16105</v>
      </c>
      <c r="B106" t="str">
        <f>HYPERLINK("https://www.facebook.com/policetamtien/", "Công an xã Tam Tiến tỉnh Quảng Nam")</f>
        <v>Công an xã Tam Tiến tỉnh Quảng Nam</v>
      </c>
      <c r="C106" t="str">
        <v>https://www.facebook.com/policetamtien/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16106</v>
      </c>
      <c r="B107" t="str">
        <f>HYPERLINK("https://nuithanh.quangnam.gov.vn/webcenter/portal/nuithanh", "UBND Ủy ban nhân dân xã Tam Tiến tỉnh Quảng Nam")</f>
        <v>UBND Ủy ban nhân dân xã Tam Tiến tỉnh Quảng Nam</v>
      </c>
      <c r="C107" t="str">
        <v>https://nuithanh.quangnam.gov.vn/webcenter/portal/nuithanh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16107</v>
      </c>
      <c r="B108" t="str">
        <f>HYPERLINK("https://www.facebook.com/policetamson/", "Công an xã Tam Sơn tỉnh Quảng Nam")</f>
        <v>Công an xã Tam Sơn tỉnh Quảng Nam</v>
      </c>
      <c r="C108" t="str">
        <v>https://www.facebook.com/policetamson/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16108</v>
      </c>
      <c r="B109" t="str">
        <f>HYPERLINK("https://nuithanh.quangnam.gov.vn/webcenter/portal/nuithanh", "UBND Ủy ban nhân dân xã Tam Sơn tỉnh Quảng Nam")</f>
        <v>UBND Ủy ban nhân dân xã Tam Sơn tỉnh Quảng Nam</v>
      </c>
      <c r="C109" t="str">
        <v>https://nuithanh.quangnam.gov.vn/webcenter/portal/nuithanh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16109</v>
      </c>
      <c r="B110" t="str">
        <f>HYPERLINK("https://www.facebook.com/Policetamthanhpn/", "Công an xã Tam Thạnh tỉnh Quảng Nam")</f>
        <v>Công an xã Tam Thạnh tỉnh Quảng Nam</v>
      </c>
      <c r="C110" t="str">
        <v>https://www.facebook.com/Policetamthanhpn/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16110</v>
      </c>
      <c r="B111" t="str">
        <f>HYPERLINK("https://tamdan.gov.vn/", "UBND Ủy ban nhân dân xã Tam Thạnh tỉnh Quảng Nam")</f>
        <v>UBND Ủy ban nhân dân xã Tam Thạnh tỉnh Quảng Nam</v>
      </c>
      <c r="C111" t="str">
        <v>https://tamdan.gov.vn/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16111</v>
      </c>
      <c r="B112" t="str">
        <f>HYPERLINK("https://www.facebook.com/policetamanhbac/?locale=vi_VN", "Công an xã Tam Anh Bắc tỉnh Quảng Nam")</f>
        <v>Công an xã Tam Anh Bắc tỉnh Quảng Nam</v>
      </c>
      <c r="C112" t="str">
        <v>https://www.facebook.com/policetamanhbac/?locale=vi_VN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16112</v>
      </c>
      <c r="B113" t="str">
        <f>HYPERLINK("http://tamanhnam.nuithanh.quangnam.gov.vn/", "UBND Ủy ban nhân dân xã Tam Anh Bắc tỉnh Quảng Nam")</f>
        <v>UBND Ủy ban nhân dân xã Tam Anh Bắc tỉnh Quảng Nam</v>
      </c>
      <c r="C113" t="str">
        <v>http://tamanhnam.nuithanh.quangnam.gov.vn/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16113</v>
      </c>
      <c r="B114" t="str">
        <v>Công an xã Tam Anh Nam tỉnh Quảng Nam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16114</v>
      </c>
      <c r="B115" t="str">
        <f>HYPERLINK("http://tamanhnam.nuithanh.quangnam.gov.vn/", "UBND Ủy ban nhân dân xã Tam Anh Nam tỉnh Quảng Nam")</f>
        <v>UBND Ủy ban nhân dân xã Tam Anh Nam tỉnh Quảng Nam</v>
      </c>
      <c r="C115" t="str">
        <v>http://tamanhnam.nuithanh.quangnam.gov.vn/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16115</v>
      </c>
      <c r="B116" t="str">
        <f>HYPERLINK("https://www.facebook.com/policetamhoa/", "Công an xã Tam Hòa tỉnh Quảng Nam")</f>
        <v>Công an xã Tam Hòa tỉnh Quảng Nam</v>
      </c>
      <c r="C116" t="str">
        <v>https://www.facebook.com/policetamhoa/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16116</v>
      </c>
      <c r="B117" t="str">
        <f>HYPERLINK("http://tamhoa.nuithanh.quangnam.gov.vn/", "UBND Ủy ban nhân dân xã Tam Hòa tỉnh Quảng Nam")</f>
        <v>UBND Ủy ban nhân dân xã Tam Hòa tỉnh Quảng Nam</v>
      </c>
      <c r="C117" t="str">
        <v>http://tamhoa.nuithanh.quangnam.gov.vn/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16117</v>
      </c>
      <c r="B118" t="str">
        <f>HYPERLINK("https://www.facebook.com/tuoitreconganquangnam/", "Công an xã Tam Hiệp tỉnh Quảng Nam")</f>
        <v>Công an xã Tam Hiệp tỉnh Quảng Nam</v>
      </c>
      <c r="C118" t="str">
        <v>https://www.facebook.com/tuoitreconganquangnam/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16118</v>
      </c>
      <c r="B119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119" t="str">
        <v>https://stc.quangnam.gov.vn/webcenter/portal/bantiepcongdan/pages_van-ban/chi-tiet?dDocName=PORTAL513627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16119</v>
      </c>
      <c r="B120" t="str">
        <f>HYPERLINK("https://www.facebook.com/policetamhai", "Công an xã Tam Hải tỉnh Quảng Nam")</f>
        <v>Công an xã Tam Hải tỉnh Quảng Nam</v>
      </c>
      <c r="C120" t="str">
        <v>https://www.facebook.com/policetamhai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16120</v>
      </c>
      <c r="B121" t="str">
        <f>HYPERLINK("http://tamhai.nuithanh.quangnam.gov.vn/", "UBND Ủy ban nhân dân xã Tam Hải tỉnh Quảng Nam")</f>
        <v>UBND Ủy ban nhân dân xã Tam Hải tỉnh Quảng Nam</v>
      </c>
      <c r="C121" t="str">
        <v>http://tamhai.nuithanh.quangnam.gov.vn/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16121</v>
      </c>
      <c r="B122" t="str">
        <f>HYPERLINK("https://www.facebook.com/policetamgiang/", "Công an xã Tam Giang tỉnh Quảng Nam")</f>
        <v>Công an xã Tam Giang tỉnh Quảng Nam</v>
      </c>
      <c r="C122" t="str">
        <v>https://www.facebook.com/policetamgiang/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16122</v>
      </c>
      <c r="B123" t="str">
        <f>HYPERLINK("https://tamgiangdong.namcan.camau.gov.vn/", "UBND Ủy ban nhân dân xã Tam Giang tỉnh Quảng Nam")</f>
        <v>UBND Ủy ban nhân dân xã Tam Giang tỉnh Quảng Nam</v>
      </c>
      <c r="C123" t="str">
        <v>https://tamgiangdong.namcan.camau.gov.vn/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16123</v>
      </c>
      <c r="B124" t="str">
        <f>HYPERLINK("https://www.facebook.com/p/C%C3%B4ng-an-x%C3%A3-Tam-Quang-100068635860222/", "Công an xã Tam Quang tỉnh Quảng Nam")</f>
        <v>Công an xã Tam Quang tỉnh Quảng Nam</v>
      </c>
      <c r="C124" t="str">
        <v>https://www.facebook.com/p/C%C3%B4ng-an-x%C3%A3-Tam-Quang-100068635860222/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16124</v>
      </c>
      <c r="B125" t="str">
        <f>HYPERLINK("https://tamquang.tuongduong.nghean.gov.vn/", "UBND Ủy ban nhân dân xã Tam Quang tỉnh Quảng Nam")</f>
        <v>UBND Ủy ban nhân dân xã Tam Quang tỉnh Quảng Nam</v>
      </c>
      <c r="C125" t="str">
        <v>https://tamquang.tuongduong.nghean.gov.vn/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16125</v>
      </c>
      <c r="B126" t="str">
        <f>HYPERLINK("https://www.facebook.com/policetamnghia/", "Công an xã Tam Nghĩa tỉnh Quảng Nam")</f>
        <v>Công an xã Tam Nghĩa tỉnh Quảng Nam</v>
      </c>
      <c r="C126" t="str">
        <v>https://www.facebook.com/policetamnghia/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16126</v>
      </c>
      <c r="B127" t="str">
        <f>HYPERLINK("http://tamnghia.nuithanh.quangnam.gov.vn/", "UBND Ủy ban nhân dân xã Tam Nghĩa tỉnh Quảng Nam")</f>
        <v>UBND Ủy ban nhân dân xã Tam Nghĩa tỉnh Quảng Nam</v>
      </c>
      <c r="C127" t="str">
        <v>http://tamnghia.nuithanh.quangnam.gov.vn/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16127</v>
      </c>
      <c r="B128" t="str">
        <v>Công an xã Tam Mỹ Tây tỉnh Quảng Nam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16128</v>
      </c>
      <c r="B129" t="str">
        <f>HYPERLINK("https://nuithanh.quangnam.gov.vn/webcenter/portal/nuithanh", "UBND Ủy ban nhân dân xã Tam Mỹ Tây tỉnh Quảng Nam")</f>
        <v>UBND Ủy ban nhân dân xã Tam Mỹ Tây tỉnh Quảng Nam</v>
      </c>
      <c r="C129" t="str">
        <v>https://nuithanh.quangnam.gov.vn/webcenter/portal/nuithanh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16129</v>
      </c>
      <c r="B130" t="str">
        <f>HYPERLINK("https://www.facebook.com/policetammydong/", "Công an xã Tam Mỹ Đông tỉnh Quảng Nam")</f>
        <v>Công an xã Tam Mỹ Đông tỉnh Quảng Nam</v>
      </c>
      <c r="C130" t="str">
        <v>https://www.facebook.com/policetammydong/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16130</v>
      </c>
      <c r="B131" t="str">
        <f>HYPERLINK("http://tammydong.nuithanh.quangnam.gov.vn/", "UBND Ủy ban nhân dân xã Tam Mỹ Đông tỉnh Quảng Nam")</f>
        <v>UBND Ủy ban nhân dân xã Tam Mỹ Đông tỉnh Quảng Nam</v>
      </c>
      <c r="C131" t="str">
        <v>http://tammydong.nuithanh.quangnam.gov.vn/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16131</v>
      </c>
      <c r="B132" t="str">
        <f>HYPERLINK("https://www.facebook.com/p/M%E1%BA%B7t-tr%E1%BA%ADn-x%C3%A3-Tam-Tr%C3%A0-Huy%E1%BB%87n-N%C3%BAi-Th%C3%A0nh-T%E1%BB%89nh-Qu%E1%BA%A3ng-Nam-100083345678623/", "Công an xã Tam Trà tỉnh Quảng Nam")</f>
        <v>Công an xã Tam Trà tỉnh Quảng Nam</v>
      </c>
      <c r="C132" t="str">
        <v>https://www.facebook.com/p/M%E1%BA%B7t-tr%E1%BA%ADn-x%C3%A3-Tam-Tr%C3%A0-Huy%E1%BB%87n-N%C3%BAi-Th%C3%A0nh-T%E1%BB%89nh-Qu%E1%BA%A3ng-Nam-100083345678623/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16132</v>
      </c>
      <c r="B133" t="str">
        <f>HYPERLINK("https://sldtbxh.quangnam.gov.vn/webcenter/portal/nuithanh/pages_tin-tuc/chi-tiet?dDocName=PORTAL522301", "UBND Ủy ban nhân dân xã Tam Trà tỉnh Quảng Nam")</f>
        <v>UBND Ủy ban nhân dân xã Tam Trà tỉnh Quảng Nam</v>
      </c>
      <c r="C133" t="str">
        <v>https://sldtbxh.quangnam.gov.vn/webcenter/portal/nuithanh/pages_tin-tuc/chi-tiet?dDocName=PORTAL522301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16133</v>
      </c>
      <c r="B134" t="str">
        <f>HYPERLINK("https://www.facebook.com/Policetamthanhpn/", "Công an xã Tam Thành tỉnh Quảng Nam")</f>
        <v>Công an xã Tam Thành tỉnh Quảng Nam</v>
      </c>
      <c r="C134" t="str">
        <v>https://www.facebook.com/Policetamthanhpn/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16134</v>
      </c>
      <c r="B135" t="str">
        <f>HYPERLINK("https://tamdan.gov.vn/", "UBND Ủy ban nhân dân xã Tam Thành tỉnh Quảng Nam")</f>
        <v>UBND Ủy ban nhân dân xã Tam Thành tỉnh Quảng Nam</v>
      </c>
      <c r="C135" t="str">
        <v>https://tamdan.gov.vn/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16135</v>
      </c>
      <c r="B136" t="str">
        <f>HYPERLINK("https://www.facebook.com/tuoitreconganquangnam/", "Công an xã Tam An tỉnh Quảng Nam")</f>
        <v>Công an xã Tam An tỉnh Quảng Nam</v>
      </c>
      <c r="C136" t="str">
        <v>https://www.facebook.com/tuoitreconganquangnam/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16136</v>
      </c>
      <c r="B137" t="str">
        <f>HYPERLINK("https://tamdan.gov.vn/", "UBND Ủy ban nhân dân xã Tam An tỉnh Quảng Nam")</f>
        <v>UBND Ủy ban nhân dân xã Tam An tỉnh Quảng Nam</v>
      </c>
      <c r="C137" t="str">
        <v>https://tamdan.gov.vn/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16137</v>
      </c>
      <c r="B138" t="str">
        <f>HYPERLINK("https://www.facebook.com/p/C%C3%B4ng-an-x%C3%A3-Tam-%C4%90%C3%A0n-100073004180063/", "Công an xã Tam Đàn tỉnh Quảng Nam")</f>
        <v>Công an xã Tam Đàn tỉnh Quảng Nam</v>
      </c>
      <c r="C138" t="str">
        <v>https://www.facebook.com/p/C%C3%B4ng-an-x%C3%A3-Tam-%C4%90%C3%A0n-100073004180063/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16138</v>
      </c>
      <c r="B139" t="str">
        <f>HYPERLINK("https://tamdan.gov.vn/", "UBND Ủy ban nhân dân xã Tam Đàn tỉnh Quảng Nam")</f>
        <v>UBND Ủy ban nhân dân xã Tam Đàn tỉnh Quảng Nam</v>
      </c>
      <c r="C139" t="str">
        <v>https://tamdan.gov.vn/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16139</v>
      </c>
      <c r="B140" t="str">
        <f>HYPERLINK("https://www.facebook.com/policetamloc/", "Công an xã Tam Lộc tỉnh Quảng Nam")</f>
        <v>Công an xã Tam Lộc tỉnh Quảng Nam</v>
      </c>
      <c r="C140" t="str">
        <v>https://www.facebook.com/policetamloc/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16140</v>
      </c>
      <c r="B141" t="str">
        <f>HYPERLINK("https://xatamloc.gov.vn/", "UBND Ủy ban nhân dân xã Tam Lộc tỉnh Quảng Nam")</f>
        <v>UBND Ủy ban nhân dân xã Tam Lộc tỉnh Quảng Nam</v>
      </c>
      <c r="C141" t="str">
        <v>https://xatamloc.gov.vn/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16141</v>
      </c>
      <c r="B142" t="str">
        <f>HYPERLINK("https://www.facebook.com/policetamphuoc/", "Công an xã Tam Phước tỉnh Quảng Nam")</f>
        <v>Công an xã Tam Phước tỉnh Quảng Nam</v>
      </c>
      <c r="C142" t="str">
        <v>https://www.facebook.com/policetamphuoc/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16142</v>
      </c>
      <c r="B143" t="str">
        <f>HYPERLINK("https://xatamphuoc.gov.vn/", "UBND Ủy ban nhân dân xã Tam Phước tỉnh Quảng Nam")</f>
        <v>UBND Ủy ban nhân dân xã Tam Phước tỉnh Quảng Nam</v>
      </c>
      <c r="C143" t="str">
        <v>https://xatamphuoc.gov.vn/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16143</v>
      </c>
      <c r="B144" t="str">
        <f>HYPERLINK("https://www.facebook.com/policetamvinh/", "Công an xã Tam Vinh tỉnh Quảng Nam")</f>
        <v>Công an xã Tam Vinh tỉnh Quảng Nam</v>
      </c>
      <c r="C144" t="str">
        <v>https://www.facebook.com/policetamvinh/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16144</v>
      </c>
      <c r="B145" t="str">
        <f>HYPERLINK("https://tamvinh.gov.vn/", "UBND Ủy ban nhân dân xã Tam Vinh tỉnh Quảng Nam")</f>
        <v>UBND Ủy ban nhân dân xã Tam Vinh tỉnh Quảng Nam</v>
      </c>
      <c r="C145" t="str">
        <v>https://tamvinh.gov.vn/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16145</v>
      </c>
      <c r="B146" t="str">
        <f>HYPERLINK("https://www.facebook.com/policetamthai/", "Công an xã Tam Thái tỉnh Quảng Nam")</f>
        <v>Công an xã Tam Thái tỉnh Quảng Nam</v>
      </c>
      <c r="C146" t="str">
        <v>https://www.facebook.com/policetamthai/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16146</v>
      </c>
      <c r="B147" t="str">
        <f>HYPERLINK("http://tamthai.gov.vn/", "UBND Ủy ban nhân dân xã Tam Thái tỉnh Quảng Nam")</f>
        <v>UBND Ủy ban nhân dân xã Tam Thái tỉnh Quảng Nam</v>
      </c>
      <c r="C147" t="str">
        <v>http://tamthai.gov.vn/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16147</v>
      </c>
      <c r="B148" t="str">
        <f>HYPERLINK("https://www.facebook.com/policetamdaipn/", "Công an xã Tam Đại tỉnh Quảng Nam")</f>
        <v>Công an xã Tam Đại tỉnh Quảng Nam</v>
      </c>
      <c r="C148" t="str">
        <v>https://www.facebook.com/policetamdaipn/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16148</v>
      </c>
      <c r="B149" t="str">
        <f>HYPERLINK("http://tamdai.phuninh.gov.vn/index.php?option=com_content&amp;view=frontpage", "UBND Ủy ban nhân dân xã Tam Đại tỉnh Quảng Nam")</f>
        <v>UBND Ủy ban nhân dân xã Tam Đại tỉnh Quảng Nam</v>
      </c>
      <c r="C149" t="str">
        <v>http://tamdai.phuninh.gov.vn/index.php?option=com_content&amp;view=frontpage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16149</v>
      </c>
      <c r="B150" t="str">
        <f>HYPERLINK("https://www.facebook.com/tuoitreconganquangnam/", "Công an xã Tam Dân tỉnh Quảng Nam")</f>
        <v>Công an xã Tam Dân tỉnh Quảng Nam</v>
      </c>
      <c r="C150" t="str">
        <v>https://www.facebook.com/tuoitreconganquangnam/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16150</v>
      </c>
      <c r="B151" t="str">
        <f>HYPERLINK("https://tamdan.gov.vn/", "UBND Ủy ban nhân dân xã Tam Dân tỉnh Quảng Nam")</f>
        <v>UBND Ủy ban nhân dân xã Tam Dân tỉnh Quảng Nam</v>
      </c>
      <c r="C151" t="str">
        <v>https://tamdan.gov.vn/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16151</v>
      </c>
      <c r="B152" t="str">
        <f>HYPERLINK("https://www.facebook.com/policetamlanh/", "Công an xã Tam Lãnh tỉnh Quảng Nam")</f>
        <v>Công an xã Tam Lãnh tỉnh Quảng Nam</v>
      </c>
      <c r="C152" t="str">
        <v>https://www.facebook.com/policetamlanh/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16152</v>
      </c>
      <c r="B153" t="str">
        <f>HYPERLINK("https://xatamlanh.gov.vn/", "UBND Ủy ban nhân dân xã Tam Lãnh tỉnh Quảng Nam")</f>
        <v>UBND Ủy ban nhân dân xã Tam Lãnh tỉnh Quảng Nam</v>
      </c>
      <c r="C153" t="str">
        <v>https://xatamlanh.gov.vn/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16153</v>
      </c>
      <c r="B154" t="str">
        <v>Công an xã Quế Trung tỉnh Quảng Nam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16154</v>
      </c>
      <c r="B155" t="str">
        <f>HYPERLINK("https://nongson.quangnam.gov.vn/webcenter/portal/nongson/pages_danh-ba?deptId=601", "UBND Ủy ban nhân dân xã Quế Trung tỉnh Quảng Nam")</f>
        <v>UBND Ủy ban nhân dân xã Quế Trung tỉnh Quảng Nam</v>
      </c>
      <c r="C155" t="str">
        <v>https://nongson.quangnam.gov.vn/webcenter/portal/nongson/pages_danh-ba?deptId=601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16155</v>
      </c>
      <c r="B156" t="str">
        <v>Công an xã Quế Ninh tỉnh Quảng Nam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16156</v>
      </c>
      <c r="B157" t="str">
        <f>HYPERLINK("https://quean.queson.quangnam.gov.vn/", "UBND Ủy ban nhân dân xã Quế Ninh tỉnh Quảng Nam")</f>
        <v>UBND Ủy ban nhân dân xã Quế Ninh tỉnh Quảng Nam</v>
      </c>
      <c r="C157" t="str">
        <v>https://quean.queson.quangnam.gov.vn/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16157</v>
      </c>
      <c r="B158" t="str">
        <f>HYPERLINK("https://www.facebook.com/tuoitreconganquangnam/", "Công an xã Phước Ninh tỉnh Quảng Nam")</f>
        <v>Công an xã Phước Ninh tỉnh Quảng Nam</v>
      </c>
      <c r="C158" t="str">
        <v>https://www.facebook.com/tuoitreconganquangnam/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16158</v>
      </c>
      <c r="B159" t="str">
        <f>HYPERLINK("https://mc.ninhthuan.gov.vn/portaldvc/KenhTin/dich-vu-cong-truc-tuyen.aspx?_dv=000-27-31-H43", "UBND Ủy ban nhân dân xã Phước Ninh tỉnh Quảng Nam")</f>
        <v>UBND Ủy ban nhân dân xã Phước Ninh tỉnh Quảng Nam</v>
      </c>
      <c r="C159" t="str">
        <v>https://mc.ninhthuan.gov.vn/portaldvc/KenhTin/dich-vu-cong-truc-tuyen.aspx?_dv=000-27-31-H43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16159</v>
      </c>
      <c r="B160" t="str">
        <v>Công an xã Quế Lộc tỉnh Quảng Nam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16160</v>
      </c>
      <c r="B161" t="str">
        <f>HYPERLINK("https://nongson.quangnam.gov.vn/webcenter/portal/nongson/pages_danh-ba?deptId=600", "UBND Ủy ban nhân dân xã Quế Lộc tỉnh Quảng Nam")</f>
        <v>UBND Ủy ban nhân dân xã Quế Lộc tỉnh Quảng Nam</v>
      </c>
      <c r="C161" t="str">
        <v>https://nongson.quangnam.gov.vn/webcenter/portal/nongson/pages_danh-ba?deptId=600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16161</v>
      </c>
      <c r="B162" t="str">
        <f>HYPERLINK("https://www.facebook.com/tuoitreconganquangnam/", "Công an xã Sơn Viên tỉnh Quảng Nam")</f>
        <v>Công an xã Sơn Viên tỉnh Quảng Nam</v>
      </c>
      <c r="C162" t="str">
        <v>https://www.facebook.com/tuoitreconganquangnam/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16162</v>
      </c>
      <c r="B163" t="str">
        <f>HYPERLINK("https://sonvien.gov.vn/", "UBND Ủy ban nhân dân xã Sơn Viên tỉnh Quảng Nam")</f>
        <v>UBND Ủy ban nhân dân xã Sơn Viên tỉnh Quảng Nam</v>
      </c>
      <c r="C163" t="str">
        <v>https://sonvien.gov.vn/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16163</v>
      </c>
      <c r="B164" t="str">
        <v>Công an xã Quế Phước tỉnh Quảng Nam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16164</v>
      </c>
      <c r="B165" t="str">
        <f>HYPERLINK("https://quean.queson.quangnam.gov.vn/", "UBND Ủy ban nhân dân xã Quế Phước tỉnh Quảng Nam")</f>
        <v>UBND Ủy ban nhân dân xã Quế Phước tỉnh Quảng Nam</v>
      </c>
      <c r="C165" t="str">
        <v>https://quean.queson.quangnam.gov.vn/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16165</v>
      </c>
      <c r="B166" t="str">
        <v>Công an xã Quế Lâm tỉnh Quảng Nam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16166</v>
      </c>
      <c r="B167" t="str">
        <f>HYPERLINK("https://sldtbxh.quangnam.gov.vn/webcenter/portal/nongsonv2/pages_tin-tuc/chi-tiet-tin?dDocName=PORTAL227903", "UBND Ủy ban nhân dân xã Quế Lâm tỉnh Quảng Nam")</f>
        <v>UBND Ủy ban nhân dân xã Quế Lâm tỉnh Quảng Nam</v>
      </c>
      <c r="C167" t="str">
        <v>https://sldtbxh.quangnam.gov.vn/webcenter/portal/nongsonv2/pages_tin-tuc/chi-tiet-tin?dDocName=PORTAL227903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16167</v>
      </c>
      <c r="B168" t="str">
        <v>Công an phường Lê Hồng Phong tỉnh Quảng Ngãi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16168</v>
      </c>
      <c r="B169" t="str">
        <f>HYPERLINK("https://phuonglehongphong.thanhpho.quangngai.gov.vn/", "UBND Ủy ban nhân dân phường Lê Hồng Phong tỉnh Quảng Ngãi")</f>
        <v>UBND Ủy ban nhân dân phường Lê Hồng Phong tỉnh Quảng Ngãi</v>
      </c>
      <c r="C169" t="str">
        <v>https://phuonglehongphong.thanhpho.quangngai.gov.vn/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16169</v>
      </c>
      <c r="B170" t="str">
        <f>HYPERLINK("https://www.facebook.com/p/M%E1%BA%B7t-tr%E1%BA%ADn-ph%C6%B0%E1%BB%9Dng-Tr%E1%BA%A7n-Ph%C3%BA-th%C3%A0nh-ph%E1%BB%91-Qu%E1%BA%A3ng-Ng%C3%A3i-t%E1%BB%89nh-Qu%E1%BA%A3ng-Ng%C3%A3i-100091700378052/?locale=de_DE", "Công an phường Trần Phú tỉnh Quảng Ngãi")</f>
        <v>Công an phường Trần Phú tỉnh Quảng Ngãi</v>
      </c>
      <c r="C170" t="str">
        <v>https://www.facebook.com/p/M%E1%BA%B7t-tr%E1%BA%ADn-ph%C6%B0%E1%BB%9Dng-Tr%E1%BA%A7n-Ph%C3%BA-th%C3%A0nh-ph%E1%BB%91-Qu%E1%BA%A3ng-Ng%C3%A3i-t%E1%BB%89nh-Qu%E1%BA%A3ng-Ng%C3%A3i-100091700378052/?locale=de_DE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16170</v>
      </c>
      <c r="B171" t="str">
        <f>HYPERLINK("https://phuongtranphu.thanhpho.quangngai.gov.vn/", "UBND Ủy ban nhân dân phường Trần Phú tỉnh Quảng Ngãi")</f>
        <v>UBND Ủy ban nhân dân phường Trần Phú tỉnh Quảng Ngãi</v>
      </c>
      <c r="C171" t="str">
        <v>https://phuongtranphu.thanhpho.quangngai.gov.vn/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16171</v>
      </c>
      <c r="B172" t="str">
        <f>HYPERLINK("https://www.facebook.com/162536025352996", "Công an phường Quảng Phú tỉnh Quảng Ngãi")</f>
        <v>Công an phường Quảng Phú tỉnh Quảng Ngãi</v>
      </c>
      <c r="C172" t="str">
        <v>https://www.facebook.com/162536025352996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16172</v>
      </c>
      <c r="B173" t="str">
        <f>HYPERLINK("https://phuongquangphu.thanhpho.quangngai.gov.vn/", "UBND Ủy ban nhân dân phường Quảng Phú tỉnh Quảng Ngãi")</f>
        <v>UBND Ủy ban nhân dân phường Quảng Phú tỉnh Quảng Ngãi</v>
      </c>
      <c r="C173" t="str">
        <v>https://phuongquangphu.thanhpho.quangngai.gov.vn/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16173</v>
      </c>
      <c r="B174" t="str">
        <v>Công an phường Nghĩa Chánh tỉnh Quảng Ngãi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16174</v>
      </c>
      <c r="B175" t="str">
        <f>HYPERLINK("https://quangngai.gov.vn/web/phuong-nghia-chanh/trang-chu", "UBND Ủy ban nhân dân phường Nghĩa Chánh tỉnh Quảng Ngãi")</f>
        <v>UBND Ủy ban nhân dân phường Nghĩa Chánh tỉnh Quảng Ngãi</v>
      </c>
      <c r="C175" t="str">
        <v>https://quangngai.gov.vn/web/phuong-nghia-chanh/trang-chu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16175</v>
      </c>
      <c r="B176" t="str">
        <f>HYPERLINK("https://www.facebook.com/p/Li%C3%AAn-%C4%91%E1%BB%99i-THCS-Tr%E1%BA%A7n-H%C6%B0ng-%C4%90%E1%BA%A1o-TPQu%E1%BA%A3ng-Ng%C3%A3i-100075736100861/?locale=hi_IN", "Công an phường Trần Hưng Đạo tỉnh Quảng Ngãi")</f>
        <v>Công an phường Trần Hưng Đạo tỉnh Quảng Ngãi</v>
      </c>
      <c r="C176" t="str">
        <v>https://www.facebook.com/p/Li%C3%AAn-%C4%91%E1%BB%99i-THCS-Tr%E1%BA%A7n-H%C6%B0ng-%C4%90%E1%BA%A1o-TPQu%E1%BA%A3ng-Ng%C3%A3i-100075736100861/?locale=hi_IN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16176</v>
      </c>
      <c r="B177" t="str">
        <f>HYPERLINK("https://quangngai.gov.vn/web/phuong-tran-hung-dao/trang-chu", "UBND Ủy ban nhân dân phường Trần Hưng Đạo tỉnh Quảng Ngãi")</f>
        <v>UBND Ủy ban nhân dân phường Trần Hưng Đạo tỉnh Quảng Ngãi</v>
      </c>
      <c r="C177" t="str">
        <v>https://quangngai.gov.vn/web/phuong-tran-hung-dao/trang-chu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16177</v>
      </c>
      <c r="B178" t="str">
        <v>Công an phường Nguyễn Nghiêm tỉnh Quảng Ngãi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16178</v>
      </c>
      <c r="B179" t="str">
        <f>HYPERLINK("https://phuongnguyennghiem.thanhpho.quangngai.gov.vn/", "UBND Ủy ban nhân dân phường Nguyễn Nghiêm tỉnh Quảng Ngãi")</f>
        <v>UBND Ủy ban nhân dân phường Nguyễn Nghiêm tỉnh Quảng Ngãi</v>
      </c>
      <c r="C179" t="str">
        <v>https://phuongnguyennghiem.thanhpho.quangngai.gov.vn/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16179</v>
      </c>
      <c r="B180" t="str">
        <f>HYPERLINK("https://www.facebook.com/BVDKTQN/?locale=th_TH", "Công an phường Nghĩa Lộ tỉnh Quảng Ngãi")</f>
        <v>Công an phường Nghĩa Lộ tỉnh Quảng Ngãi</v>
      </c>
      <c r="C180" t="str">
        <v>https://www.facebook.com/BVDKTQN/?locale=th_TH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16180</v>
      </c>
      <c r="B181" t="str">
        <f>HYPERLINK("https://phuongnghialo.thanhpho.quangngai.gov.vn/", "UBND Ủy ban nhân dân phường Nghĩa Lộ tỉnh Quảng Ngãi")</f>
        <v>UBND Ủy ban nhân dân phường Nghĩa Lộ tỉnh Quảng Ngãi</v>
      </c>
      <c r="C181" t="str">
        <v>https://phuongnghialo.thanhpho.quangngai.gov.vn/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16181</v>
      </c>
      <c r="B182" t="str">
        <v>Công an phường Chánh Lộ tỉnh Quảng Ngãi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16182</v>
      </c>
      <c r="B183" t="str">
        <f>HYPERLINK("https://quangngai.gov.vn/web/phuong-chanh-lo/trang-chu", "UBND Ủy ban nhân dân phường Chánh Lộ tỉnh Quảng Ngãi")</f>
        <v>UBND Ủy ban nhân dân phường Chánh Lộ tỉnh Quảng Ngãi</v>
      </c>
      <c r="C183" t="str">
        <v>https://quangngai.gov.vn/web/phuong-chanh-lo/trang-chu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16183</v>
      </c>
      <c r="B184" t="str">
        <v>Công an xã Nghĩa Dũng tỉnh Quảng Ngãi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16184</v>
      </c>
      <c r="B185" t="str">
        <f>HYPERLINK("https://xanghiadung.thanhpho.quangngai.gov.vn/", "UBND Ủy ban nhân dân xã Nghĩa Dũng tỉnh Quảng Ngãi")</f>
        <v>UBND Ủy ban nhân dân xã Nghĩa Dũng tỉnh Quảng Ngãi</v>
      </c>
      <c r="C185" t="str">
        <v>https://xanghiadung.thanhpho.quangngai.gov.vn/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16185</v>
      </c>
      <c r="B186" t="str">
        <v>Công an xã Nghĩa Dõng tỉnh Quảng Ngãi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16186</v>
      </c>
      <c r="B187" t="str">
        <f>HYPERLINK("https://xanghiadong.thanhpho.quangngai.gov.vn/", "UBND Ủy ban nhân dân xã Nghĩa Dõng tỉnh Quảng Ngãi")</f>
        <v>UBND Ủy ban nhân dân xã Nghĩa Dõng tỉnh Quảng Ngãi</v>
      </c>
      <c r="C187" t="str">
        <v>https://xanghiadong.thanhpho.quangngai.gov.vn/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16187</v>
      </c>
      <c r="B188" t="str">
        <f>HYPERLINK("https://www.facebook.com/p/UBND-ph%C6%B0%E1%BB%9Dng-Tr%C6%B0%C6%A1ng-Quang-Tr%E1%BB%8Dng-100080094914423/", "Công an phường Trương Quang Trọng tỉnh Quảng Ngãi")</f>
        <v>Công an phường Trương Quang Trọng tỉnh Quảng Ngãi</v>
      </c>
      <c r="C188" t="str">
        <v>https://www.facebook.com/p/UBND-ph%C6%B0%E1%BB%9Dng-Tr%C6%B0%C6%A1ng-Quang-Tr%E1%BB%8Dng-100080094914423/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16188</v>
      </c>
      <c r="B189" t="str">
        <f>HYPERLINK("https://phuongtruongquangtrong.thanhpho.quangngai.gov.vn/uy-ban-nhan-dan", "UBND Ủy ban nhân dân phường Trương Quang Trọng tỉnh Quảng Ngãi")</f>
        <v>UBND Ủy ban nhân dân phường Trương Quang Trọng tỉnh Quảng Ngãi</v>
      </c>
      <c r="C189" t="str">
        <v>https://phuongtruongquangtrong.thanhpho.quangngai.gov.vn/uy-ban-nhan-dan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16189</v>
      </c>
      <c r="B190" t="str">
        <f>HYPERLINK("https://www.facebook.com/p/C%E1%BB%9D-%C4%90%E1%BB%8F-X%C3%A3-T%E1%BB%8Bnh-H%C3%B2a-100071571548817/", "Công an xã Tịnh Hòa tỉnh Quảng Ngãi")</f>
        <v>Công an xã Tịnh Hòa tỉnh Quảng Ngãi</v>
      </c>
      <c r="C190" t="str">
        <v>https://www.facebook.com/p/C%E1%BB%9D-%C4%90%E1%BB%8F-X%C3%A3-T%E1%BB%8Bnh-H%C3%B2a-100071571548817/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16190</v>
      </c>
      <c r="B191" t="str">
        <f>HYPERLINK("https://quangngai.gov.vn/web/xa-tinh-hoa/trang-chu", "UBND Ủy ban nhân dân xã Tịnh Hòa tỉnh Quảng Ngãi")</f>
        <v>UBND Ủy ban nhân dân xã Tịnh Hòa tỉnh Quảng Ngãi</v>
      </c>
      <c r="C191" t="str">
        <v>https://quangngai.gov.vn/web/xa-tinh-hoa/trang-chu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16191</v>
      </c>
      <c r="B192" t="str">
        <f>HYPERLINK("https://www.facebook.com/xatinhky/?locale=vi_VN", "Công an xã Tịnh Kỳ tỉnh Quảng Ngãi")</f>
        <v>Công an xã Tịnh Kỳ tỉnh Quảng Ngãi</v>
      </c>
      <c r="C192" t="str">
        <v>https://www.facebook.com/xatinhky/?locale=vi_VN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16192</v>
      </c>
      <c r="B193" t="str">
        <f>HYPERLINK("https://xatinhky.thanhpho.quangngai.gov.vn/", "UBND Ủy ban nhân dân xã Tịnh Kỳ tỉnh Quảng Ngãi")</f>
        <v>UBND Ủy ban nhân dân xã Tịnh Kỳ tỉnh Quảng Ngãi</v>
      </c>
      <c r="C193" t="str">
        <v>https://xatinhky.thanhpho.quangngai.gov.vn/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16193</v>
      </c>
      <c r="B194" t="str">
        <v>Công an xã Tịnh Thiện tỉnh Quảng Ngãi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16194</v>
      </c>
      <c r="B195" t="str">
        <f>HYPERLINK("https://xatinhthien.thanhpho.quangngai.gov.vn/", "UBND Ủy ban nhân dân xã Tịnh Thiện tỉnh Quảng Ngãi")</f>
        <v>UBND Ủy ban nhân dân xã Tịnh Thiện tỉnh Quảng Ngãi</v>
      </c>
      <c r="C195" t="str">
        <v>https://xatinhthien.thanhpho.quangngai.gov.vn/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16195</v>
      </c>
      <c r="B196" t="str">
        <f>HYPERLINK("https://www.facebook.com/DoanXaTinhAnDong/", "Công an xã Tịnh Ấn Đông tỉnh Quảng Ngãi")</f>
        <v>Công an xã Tịnh Ấn Đông tỉnh Quảng Ngãi</v>
      </c>
      <c r="C196" t="str">
        <v>https://www.facebook.com/DoanXaTinhAnDong/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16196</v>
      </c>
      <c r="B197" t="str">
        <f>HYPERLINK("https://quangngai.gov.vn/web/xa-tinh-an-dong/trang-chu", "UBND Ủy ban nhân dân xã Tịnh Ấn Đông tỉnh Quảng Ngãi")</f>
        <v>UBND Ủy ban nhân dân xã Tịnh Ấn Đông tỉnh Quảng Ngãi</v>
      </c>
      <c r="C197" t="str">
        <v>https://quangngai.gov.vn/web/xa-tinh-an-dong/trang-chu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16197</v>
      </c>
      <c r="B198" t="str">
        <v>Công an xã Tịnh Châu tỉnh Quảng Ngãi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16198</v>
      </c>
      <c r="B199" t="str">
        <f>HYPERLINK("https://xatinhchau.thanhpho.quangngai.gov.vn/", "UBND Ủy ban nhân dân xã Tịnh Châu tỉnh Quảng Ngãi")</f>
        <v>UBND Ủy ban nhân dân xã Tịnh Châu tỉnh Quảng Ngãi</v>
      </c>
      <c r="C199" t="str">
        <v>https://xatinhchau.thanhpho.quangngai.gov.vn/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16199</v>
      </c>
      <c r="B200" t="str">
        <v>Công an xã Tịnh Khê tỉnh Quảng Ngãi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16200</v>
      </c>
      <c r="B201" t="str">
        <f>HYPERLINK("https://xatinhkhe.thanhpho.quangngai.gov.vn/uy-ban-nhan-dan", "UBND Ủy ban nhân dân xã Tịnh Khê tỉnh Quảng Ngãi")</f>
        <v>UBND Ủy ban nhân dân xã Tịnh Khê tỉnh Quảng Ngãi</v>
      </c>
      <c r="C201" t="str">
        <v>https://xatinhkhe.thanhpho.quangngai.gov.vn/uy-ban-nhan-dan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16201</v>
      </c>
      <c r="B202" t="str">
        <v>Công an xã Tịnh Long tỉnh Quảng Ngãi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16202</v>
      </c>
      <c r="B203" t="str">
        <f>HYPERLINK("https://xatinhlong.thanhpho.quangngai.gov.vn/", "UBND Ủy ban nhân dân xã Tịnh Long tỉnh Quảng Ngãi")</f>
        <v>UBND Ủy ban nhân dân xã Tịnh Long tỉnh Quảng Ngãi</v>
      </c>
      <c r="C203" t="str">
        <v>https://xatinhlong.thanhpho.quangngai.gov.vn/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16203</v>
      </c>
      <c r="B204" t="str">
        <v>Công an xã Tịnh Ấn Tây tỉnh Quảng Ngãi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16204</v>
      </c>
      <c r="B205" t="str">
        <f>HYPERLINK("https://xatinhantay.thanhpho.quangngai.gov.vn/", "UBND Ủy ban nhân dân xã Tịnh Ấn Tây tỉnh Quảng Ngãi")</f>
        <v>UBND Ủy ban nhân dân xã Tịnh Ấn Tây tỉnh Quảng Ngãi</v>
      </c>
      <c r="C205" t="str">
        <v>https://xatinhantay.thanhpho.quangngai.gov.vn/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16205</v>
      </c>
      <c r="B206" t="str">
        <f>HYPERLINK("https://www.facebook.com/dtncatquangngai/", "Công an xã Tịnh An tỉnh Quảng Ngãi")</f>
        <v>Công an xã Tịnh An tỉnh Quảng Ngãi</v>
      </c>
      <c r="C206" t="str">
        <v>https://www.facebook.com/dtncatquangngai/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16206</v>
      </c>
      <c r="B207" t="str">
        <f>HYPERLINK("https://xatinhan.thanhpho.quangngai.gov.vn/", "UBND Ủy ban nhân dân xã Tịnh An tỉnh Quảng Ngãi")</f>
        <v>UBND Ủy ban nhân dân xã Tịnh An tỉnh Quảng Ngãi</v>
      </c>
      <c r="C207" t="str">
        <v>https://xatinhan.thanhpho.quangngai.gov.vn/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16207</v>
      </c>
      <c r="B208" t="str">
        <v>Công an xã Nghĩa Phú tỉnh Quảng Ngãi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16208</v>
      </c>
      <c r="B209" t="str">
        <f>HYPERLINK("https://xanghiaphu.thanhpho.quangngai.gov.vn/trang-chu", "UBND Ủy ban nhân dân xã Nghĩa Phú tỉnh Quảng Ngãi")</f>
        <v>UBND Ủy ban nhân dân xã Nghĩa Phú tỉnh Quảng Ngãi</v>
      </c>
      <c r="C209" t="str">
        <v>https://xanghiaphu.thanhpho.quangngai.gov.vn/trang-chu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16209</v>
      </c>
      <c r="B210" t="str">
        <f>HYPERLINK("https://www.facebook.com/dtncatquangngai/", "Công an xã Nghĩa Hà tỉnh Quảng Ngãi")</f>
        <v>Công an xã Nghĩa Hà tỉnh Quảng Ngãi</v>
      </c>
      <c r="C210" t="str">
        <v>https://www.facebook.com/dtncatquangngai/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16210</v>
      </c>
      <c r="B211" t="str">
        <f>HYPERLINK("https://xanghiaha.thanhpho.quangngai.gov.vn/uy-ban-nhan-dan", "UBND Ủy ban nhân dân xã Nghĩa Hà tỉnh Quảng Ngãi")</f>
        <v>UBND Ủy ban nhân dân xã Nghĩa Hà tỉnh Quảng Ngãi</v>
      </c>
      <c r="C211" t="str">
        <v>https://xanghiaha.thanhpho.quangngai.gov.vn/uy-ban-nhan-dan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16211</v>
      </c>
      <c r="B212" t="str">
        <f>HYPERLINK("https://www.facebook.com/dtncatquangngai/", "Công an xã Nghĩa An tỉnh Quảng Ngãi")</f>
        <v>Công an xã Nghĩa An tỉnh Quảng Ngãi</v>
      </c>
      <c r="C212" t="str">
        <v>https://www.facebook.com/dtncatquangngai/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16212</v>
      </c>
      <c r="B213" t="str">
        <f>HYPERLINK("https://quangngai.gov.vn/web/xa-nghia-dien/trang-chu", "UBND Ủy ban nhân dân xã Nghĩa An tỉnh Quảng Ngãi")</f>
        <v>UBND Ủy ban nhân dân xã Nghĩa An tỉnh Quảng Ngãi</v>
      </c>
      <c r="C213" t="str">
        <v>https://quangngai.gov.vn/web/xa-nghia-dien/trang-chu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16213</v>
      </c>
      <c r="B214" t="str">
        <v>Công an xã Bình Thuận tỉnh Quảng Ngãi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16214</v>
      </c>
      <c r="B215" t="str">
        <f>HYPERLINK("https://xabinhthuan.binhson.quangngai.gov.vn/", "UBND Ủy ban nhân dân xã Bình Thuận tỉnh Quảng Ngãi")</f>
        <v>UBND Ủy ban nhân dân xã Bình Thuận tỉnh Quảng Ngãi</v>
      </c>
      <c r="C215" t="str">
        <v>https://xabinhthuan.binhson.quangngai.gov.vn/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16215</v>
      </c>
      <c r="B216" t="str">
        <f>HYPERLINK("https://www.facebook.com/dtncatquangngai/", "Công an xã Bình Thạnh tỉnh Quảng Ngãi")</f>
        <v>Công an xã Bình Thạnh tỉnh Quảng Ngãi</v>
      </c>
      <c r="C216" t="str">
        <v>https://www.facebook.com/dtncatquangngai/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16216</v>
      </c>
      <c r="B217" t="str">
        <f>HYPERLINK("https://xabinhthanhbn.binhson.quangngai.gov.vn/", "UBND Ủy ban nhân dân xã Bình Thạnh tỉnh Quảng Ngãi")</f>
        <v>UBND Ủy ban nhân dân xã Bình Thạnh tỉnh Quảng Ngãi</v>
      </c>
      <c r="C217" t="str">
        <v>https://xabinhthanhbn.binhson.quangngai.gov.vn/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16217</v>
      </c>
      <c r="B218" t="str">
        <f>HYPERLINK("https://www.facebook.com/TrangTinTinhDoanQuangNgai/?locale=uk_UA", "Công an xã Bình Đông tỉnh Quảng Ngãi")</f>
        <v>Công an xã Bình Đông tỉnh Quảng Ngãi</v>
      </c>
      <c r="C218" t="str">
        <v>https://www.facebook.com/TrangTinTinhDoanQuangNgai/?locale=uk_UA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16218</v>
      </c>
      <c r="B219" t="str">
        <f>HYPERLINK("https://xabinhdong.binhson.quangngai.gov.vn/", "UBND Ủy ban nhân dân xã Bình Đông tỉnh Quảng Ngãi")</f>
        <v>UBND Ủy ban nhân dân xã Bình Đông tỉnh Quảng Ngãi</v>
      </c>
      <c r="C219" t="str">
        <v>https://xabinhdong.binhson.quangngai.gov.vn/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16219</v>
      </c>
      <c r="B220" t="str">
        <v>Công an xã Bình Chánh tỉnh Quảng Ngãi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16220</v>
      </c>
      <c r="B221" t="str">
        <f>HYPERLINK("https://quangngai.gov.vn/web/xa-binh-chanh/trang-chu", "UBND Ủy ban nhân dân xã Bình Chánh tỉnh Quảng Ngãi")</f>
        <v>UBND Ủy ban nhân dân xã Bình Chánh tỉnh Quảng Ngãi</v>
      </c>
      <c r="C221" t="str">
        <v>https://quangngai.gov.vn/web/xa-binh-chanh/trang-chu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16221</v>
      </c>
      <c r="B222" t="str">
        <v>Công an xã Bình Nguyên tỉnh Quảng Ngãi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16222</v>
      </c>
      <c r="B223" t="str">
        <f>HYPERLINK("https://xabinhnguyen.binhson.quangngai.gov.vn/", "UBND Ủy ban nhân dân xã Bình Nguyên tỉnh Quảng Ngãi")</f>
        <v>UBND Ủy ban nhân dân xã Bình Nguyên tỉnh Quảng Ngãi</v>
      </c>
      <c r="C223" t="str">
        <v>https://xabinhnguyen.binhson.quangngai.gov.vn/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16223</v>
      </c>
      <c r="B224" t="str">
        <f>HYPERLINK("https://www.facebook.com/p/C%E1%BB%9D-%C4%91%E1%BB%8F-B%C3%ACnh-Kh%C6%B0%C6%A1ng-100064222413863/", "Công an xã Bình Khương tỉnh Quảng Ngãi")</f>
        <v>Công an xã Bình Khương tỉnh Quảng Ngãi</v>
      </c>
      <c r="C224" t="str">
        <v>https://www.facebook.com/p/C%E1%BB%9D-%C4%91%E1%BB%8F-B%C3%ACnh-Kh%C6%B0%C6%A1ng-100064222413863/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16224</v>
      </c>
      <c r="B225" t="str">
        <f>HYPERLINK("https://quangngai.gov.vn/web/xa-binh-khuong/uy-ban-nhan-dan", "UBND Ủy ban nhân dân xã Bình Khương tỉnh Quảng Ngãi")</f>
        <v>UBND Ủy ban nhân dân xã Bình Khương tỉnh Quảng Ngãi</v>
      </c>
      <c r="C225" t="str">
        <v>https://quangngai.gov.vn/web/xa-binh-khuong/uy-ban-nhan-dan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16225</v>
      </c>
      <c r="B226" t="str">
        <f>HYPERLINK("https://www.facebook.com/Codobinhtri/", "Công an xã Bình Trị tỉnh Quảng Ngãi")</f>
        <v>Công an xã Bình Trị tỉnh Quảng Ngãi</v>
      </c>
      <c r="C226" t="str">
        <v>https://www.facebook.com/Codobinhtri/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16226</v>
      </c>
      <c r="B227" t="str">
        <f>HYPERLINK("https://xabinhtri.binhson.quangngai.gov.vn/uy-ban-nhan-dan", "UBND Ủy ban nhân dân xã Bình Trị tỉnh Quảng Ngãi")</f>
        <v>UBND Ủy ban nhân dân xã Bình Trị tỉnh Quảng Ngãi</v>
      </c>
      <c r="C227" t="str">
        <v>https://xabinhtri.binhson.quangngai.gov.vn/uy-ban-nhan-dan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16227</v>
      </c>
      <c r="B228" t="str">
        <f>HYPERLINK("https://www.facebook.com/dtncatquangngai/", "Công an xã Bình An tỉnh Quảng Ngãi")</f>
        <v>Công an xã Bình An tỉnh Quảng Ngãi</v>
      </c>
      <c r="C228" t="str">
        <v>https://www.facebook.com/dtncatquangngai/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16228</v>
      </c>
      <c r="B229" t="str">
        <f>HYPERLINK("https://quangngai.gov.vn/", "UBND Ủy ban nhân dân xã Bình An tỉnh Quảng Ngãi")</f>
        <v>UBND Ủy ban nhân dân xã Bình An tỉnh Quảng Ngãi</v>
      </c>
      <c r="C229" t="str">
        <v>https://quangngai.gov.vn/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16229</v>
      </c>
      <c r="B230" t="str">
        <v>Công an xã Bình Hải tỉnh Quảng Ngãi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16230</v>
      </c>
      <c r="B231" t="str">
        <f>HYPERLINK("https://xabinhhai.binhson.quangngai.gov.vn/", "UBND Ủy ban nhân dân xã Bình Hải tỉnh Quảng Ngãi")</f>
        <v>UBND Ủy ban nhân dân xã Bình Hải tỉnh Quảng Ngãi</v>
      </c>
      <c r="C231" t="str">
        <v>https://xabinhhai.binhson.quangngai.gov.vn/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16231</v>
      </c>
      <c r="B232" t="str">
        <v>Công an xã Bình Dương tỉnh Quảng Ngãi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16232</v>
      </c>
      <c r="B233" t="str">
        <f>HYPERLINK("https://binhson.quangngai.gov.vn/", "UBND Ủy ban nhân dân xã Bình Dương tỉnh Quảng Ngãi")</f>
        <v>UBND Ủy ban nhân dân xã Bình Dương tỉnh Quảng Ngãi</v>
      </c>
      <c r="C233" t="str">
        <v>https://binhson.quangngai.gov.vn/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16233</v>
      </c>
      <c r="B234" t="str">
        <v>Công an xã Bình Phước tỉnh Quảng Ngãi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16234</v>
      </c>
      <c r="B235" t="str">
        <f>HYPERLINK("https://xabinhphuoc.binhson.quangngai.gov.vn/uy-ban-nhan-dan", "UBND Ủy ban nhân dân xã Bình Phước tỉnh Quảng Ngãi")</f>
        <v>UBND Ủy ban nhân dân xã Bình Phước tỉnh Quảng Ngãi</v>
      </c>
      <c r="C235" t="str">
        <v>https://xabinhphuoc.binhson.quangngai.gov.vn/uy-ban-nhan-dan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16235</v>
      </c>
      <c r="B236" t="str">
        <v>Công an xã Bình Thới tỉnh Quảng Ngãi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16236</v>
      </c>
      <c r="B237" t="str">
        <f>HYPERLINK("https://binhdai.bentre.gov.vn/binhthoi", "UBND Ủy ban nhân dân xã Bình Thới tỉnh Quảng Ngãi")</f>
        <v>UBND Ủy ban nhân dân xã Bình Thới tỉnh Quảng Ngãi</v>
      </c>
      <c r="C237" t="str">
        <v>https://binhdai.bentre.gov.vn/binhthoi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16237</v>
      </c>
      <c r="B238" t="str">
        <v>Công an xã Bình Hòa tỉnh Quảng Ngãi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16238</v>
      </c>
      <c r="B239" t="str">
        <f>HYPERLINK("https://xabinhhoa.binhson.quangngai.gov.vn/", "UBND Ủy ban nhân dân xã Bình Hòa tỉnh Quảng Ngãi")</f>
        <v>UBND Ủy ban nhân dân xã Bình Hòa tỉnh Quảng Ngãi</v>
      </c>
      <c r="C239" t="str">
        <v>https://xabinhhoa.binhson.quangngai.gov.vn/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16239</v>
      </c>
      <c r="B240" t="str">
        <v>Công an xã Bình Trung tỉnh Quảng Ngãi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16240</v>
      </c>
      <c r="B241" t="str">
        <f>HYPERLINK("https://xabinhtrung.binhson.quangngai.gov.vn/", "UBND Ủy ban nhân dân xã Bình Trung tỉnh Quảng Ngãi")</f>
        <v>UBND Ủy ban nhân dân xã Bình Trung tỉnh Quảng Ngãi</v>
      </c>
      <c r="C241" t="str">
        <v>https://xabinhtrung.binhson.quangngai.gov.vn/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16241</v>
      </c>
      <c r="B242" t="str">
        <v>Công an xã Bình Minh tỉnh Quảng Ngãi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16242</v>
      </c>
      <c r="B243" t="str">
        <f>HYPERLINK("https://xabinhminh.binhson.quangngai.gov.vn/uy-ban-nhan-dan", "UBND Ủy ban nhân dân xã Bình Minh tỉnh Quảng Ngãi")</f>
        <v>UBND Ủy ban nhân dân xã Bình Minh tỉnh Quảng Ngãi</v>
      </c>
      <c r="C243" t="str">
        <v>https://xabinhminh.binhson.quangngai.gov.vn/uy-ban-nhan-dan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16243</v>
      </c>
      <c r="B244" t="str">
        <v>Công an xã Bình Long tỉnh Quảng Ngãi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16244</v>
      </c>
      <c r="B245" t="str">
        <f>HYPERLINK("https://quangngai.gov.vn/web/xa-binh-long/trang-chu", "UBND Ủy ban nhân dân xã Bình Long tỉnh Quảng Ngãi")</f>
        <v>UBND Ủy ban nhân dân xã Bình Long tỉnh Quảng Ngãi</v>
      </c>
      <c r="C245" t="str">
        <v>https://quangngai.gov.vn/web/xa-binh-long/trang-chu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16245</v>
      </c>
      <c r="B246" t="str">
        <v>Công an xã Bình Thanh Tây tỉnh Quảng Ngãi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16246</v>
      </c>
      <c r="B247" t="str">
        <f>HYPERLINK("https://vanban.quangngai.gov.vn/thongtin/vanban/detail?id=8292", "UBND Ủy ban nhân dân xã Bình Thanh Tây tỉnh Quảng Ngãi")</f>
        <v>UBND Ủy ban nhân dân xã Bình Thanh Tây tỉnh Quảng Ngãi</v>
      </c>
      <c r="C247" t="str">
        <v>https://vanban.quangngai.gov.vn/thongtin/vanban/detail?id=8292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16247</v>
      </c>
      <c r="B248" t="str">
        <v>Công an xã Bình Phú tỉnh Quảng Ngãi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16248</v>
      </c>
      <c r="B249" t="str">
        <f>HYPERLINK("https://quangngai.gov.vn/", "UBND Ủy ban nhân dân xã Bình Phú tỉnh Quảng Ngãi")</f>
        <v>UBND Ủy ban nhân dân xã Bình Phú tỉnh Quảng Ngãi</v>
      </c>
      <c r="C249" t="str">
        <v>https://quangngai.gov.vn/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16249</v>
      </c>
      <c r="B250" t="str">
        <v>Công an xã Bình Thanh Đông tỉnh Quảng Ngãi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16250</v>
      </c>
      <c r="B251" t="str">
        <f>HYPERLINK("https://xabinhthanhbn.binhson.quangngai.gov.vn/", "UBND Ủy ban nhân dân xã Bình Thanh Đông tỉnh Quảng Ngãi")</f>
        <v>UBND Ủy ban nhân dân xã Bình Thanh Đông tỉnh Quảng Ngãi</v>
      </c>
      <c r="C251" t="str">
        <v>https://xabinhthanhbn.binhson.quangngai.gov.vn/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16251</v>
      </c>
      <c r="B252" t="str">
        <v>Công an xã Bình Chương tỉnh Quảng Ngãi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16252</v>
      </c>
      <c r="B253" t="str">
        <f>HYPERLINK("https://xabinhchuong.binhson.quangngai.gov.vn/uy-ban-nhan-dan", "UBND Ủy ban nhân dân xã Bình Chương tỉnh Quảng Ngãi")</f>
        <v>UBND Ủy ban nhân dân xã Bình Chương tỉnh Quảng Ngãi</v>
      </c>
      <c r="C253" t="str">
        <v>https://xabinhchuong.binhson.quangngai.gov.vn/uy-ban-nhan-dan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16253</v>
      </c>
      <c r="B254" t="str">
        <f>HYPERLINK("https://www.facebook.com/people/Trang-tin-Tu%E1%BB%95i-tr%E1%BA%BB-B%C3%ACnh-Hi%E1%BB%87p/100065928273712/", "Công an xã Bình Hiệp tỉnh Quảng Ngãi")</f>
        <v>Công an xã Bình Hiệp tỉnh Quảng Ngãi</v>
      </c>
      <c r="C254" t="str">
        <v>https://www.facebook.com/people/Trang-tin-Tu%E1%BB%95i-tr%E1%BA%BB-B%C3%ACnh-Hi%E1%BB%87p/100065928273712/</v>
      </c>
      <c r="D254" t="str">
        <v>0986375327</v>
      </c>
      <c r="E254" t="str">
        <v>-</v>
      </c>
      <c r="F254" t="str">
        <f>HYPERLINK("mailto:doanxabinhhiep123@gmail.com", "doanxabinhhiep123@gmail.com")</f>
        <v>doanxabinhhiep123@gmail.com</v>
      </c>
      <c r="G254" t="str">
        <v>Binh Son, Vietnam</v>
      </c>
    </row>
    <row r="255">
      <c r="A255">
        <v>16254</v>
      </c>
      <c r="B255" t="str">
        <f>HYPERLINK("https://quangngai.gov.vn/web/xa-binh-hiep/xem-chi-tiet/-/asset_publisher//Content/uy-ban-nhan-dan-xa-binh-hiep-to-chuc-hoi-nghi-binh-xet-cac-danh-hieu-van-hoa-nam-2023?21181687", "UBND Ủy ban nhân dân xã Bình Hiệp tỉnh Quảng Ngãi")</f>
        <v>UBND Ủy ban nhân dân xã Bình Hiệp tỉnh Quảng Ngãi</v>
      </c>
      <c r="C255" t="str">
        <v>https://quangngai.gov.vn/web/xa-binh-hiep/xem-chi-tiet/-/asset_publisher//Content/uy-ban-nhan-dan-xa-binh-hiep-to-chuc-hoi-nghi-binh-xet-cac-danh-hieu-van-hoa-nam-2023?21181687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16255</v>
      </c>
      <c r="B256" t="str">
        <v>Công an xã Bình Mỹ tỉnh Quảng Ngãi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16256</v>
      </c>
      <c r="B257" t="str">
        <f>HYPERLINK("https://xabinhmy.binhson.quangngai.gov.vn/", "UBND Ủy ban nhân dân xã Bình Mỹ tỉnh Quảng Ngãi")</f>
        <v>UBND Ủy ban nhân dân xã Bình Mỹ tỉnh Quảng Ngãi</v>
      </c>
      <c r="C257" t="str">
        <v>https://xabinhmy.binhson.quangngai.gov.vn/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16257</v>
      </c>
      <c r="B258" t="str">
        <v>Công an xã Bình Tân tỉnh Quảng Ngãi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16258</v>
      </c>
      <c r="B259" t="str">
        <f>HYPERLINK("https://binhson.quangngai.gov.vn/", "UBND Ủy ban nhân dân xã Bình Tân tỉnh Quảng Ngãi")</f>
        <v>UBND Ủy ban nhân dân xã Bình Tân tỉnh Quảng Ngãi</v>
      </c>
      <c r="C259" t="str">
        <v>https://binhson.quangngai.gov.vn/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16259</v>
      </c>
      <c r="B260" t="str">
        <v>Công an xã Bình Châu tỉnh Quảng Ngãi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16260</v>
      </c>
      <c r="B261" t="str">
        <f>HYPERLINK("https://xabinhchau.binhson.quangngai.gov.vn/", "UBND Ủy ban nhân dân xã Bình Châu tỉnh Quảng Ngãi")</f>
        <v>UBND Ủy ban nhân dân xã Bình Châu tỉnh Quảng Ngãi</v>
      </c>
      <c r="C261" t="str">
        <v>https://xabinhchau.binhson.quangngai.gov.vn/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16261</v>
      </c>
      <c r="B262" t="str">
        <v>Công an xã Trà Giang tỉnh Quảng Ngãi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16262</v>
      </c>
      <c r="B263" t="str">
        <f>HYPERLINK("https://xatragiang.trabong.quangngai.gov.vn/uy-ban-nhan-dan", "UBND Ủy ban nhân dân xã Trà Giang tỉnh Quảng Ngãi")</f>
        <v>UBND Ủy ban nhân dân xã Trà Giang tỉnh Quảng Ngãi</v>
      </c>
      <c r="C263" t="str">
        <v>https://xatragiang.trabong.quangngai.gov.vn/uy-ban-nhan-dan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16263</v>
      </c>
      <c r="B264" t="str">
        <v>Công an xã Trà Thủy tỉnh Quảng Ngãi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16264</v>
      </c>
      <c r="B265" t="str">
        <f>HYPERLINK("https://xatrason.trabong.quangngai.gov.vn/", "UBND Ủy ban nhân dân xã Trà Thủy tỉnh Quảng Ngãi")</f>
        <v>UBND Ủy ban nhân dân xã Trà Thủy tỉnh Quảng Ngãi</v>
      </c>
      <c r="C265" t="str">
        <v>https://xatrason.trabong.quangngai.gov.vn/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16265</v>
      </c>
      <c r="B266" t="str">
        <v>Công an xã Trà Hiệp tỉnh Quảng Ngãi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16266</v>
      </c>
      <c r="B267" t="str">
        <f>HYPERLINK("https://xatrahiep.trabong.quangngai.gov.vn/", "UBND Ủy ban nhân dân xã Trà Hiệp tỉnh Quảng Ngãi")</f>
        <v>UBND Ủy ban nhân dân xã Trà Hiệp tỉnh Quảng Ngãi</v>
      </c>
      <c r="C267" t="str">
        <v>https://xatrahiep.trabong.quangngai.gov.vn/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16267</v>
      </c>
      <c r="B268" t="str">
        <f>HYPERLINK("https://www.facebook.com/p/C%E1%BB%9D-%C4%91%E1%BB%8F-Tr%C3%A0-B%C3%ACnh-100069150911568/", "Công an xã Trà Bình tỉnh Quảng Ngãi")</f>
        <v>Công an xã Trà Bình tỉnh Quảng Ngãi</v>
      </c>
      <c r="C268" t="str">
        <v>https://www.facebook.com/p/C%E1%BB%9D-%C4%91%E1%BB%8F-Tr%C3%A0-B%C3%ACnh-100069150911568/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16268</v>
      </c>
      <c r="B269" t="str">
        <f>HYPERLINK("https://xatrabinh.trabong.quangngai.gov.vn/", "UBND Ủy ban nhân dân xã Trà Bình tỉnh Quảng Ngãi")</f>
        <v>UBND Ủy ban nhân dân xã Trà Bình tỉnh Quảng Ngãi</v>
      </c>
      <c r="C269" t="str">
        <v>https://xatrabinh.trabong.quangngai.gov.vn/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16269</v>
      </c>
      <c r="B270" t="str">
        <v>Công an xã Trà Phú tỉnh Quảng Ngãi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16270</v>
      </c>
      <c r="B271" t="str">
        <f>HYPERLINK("https://xatraphu.trabong.quangngai.gov.vn/uy-ban-nhan-dan", "UBND Ủy ban nhân dân xã Trà Phú tỉnh Quảng Ngãi")</f>
        <v>UBND Ủy ban nhân dân xã Trà Phú tỉnh Quảng Ngãi</v>
      </c>
      <c r="C271" t="str">
        <v>https://xatraphu.trabong.quangngai.gov.vn/uy-ban-nhan-dan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16271</v>
      </c>
      <c r="B272" t="str">
        <v>Công an xã Trà Lâm tỉnh Quảng Ngãi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16272</v>
      </c>
      <c r="B273" t="str">
        <f>HYPERLINK("https://xatralam.trabong.quangngai.gov.vn/uy-ban-nhan-dan", "UBND Ủy ban nhân dân xã Trà Lâm tỉnh Quảng Ngãi")</f>
        <v>UBND Ủy ban nhân dân xã Trà Lâm tỉnh Quảng Ngãi</v>
      </c>
      <c r="C273" t="str">
        <v>https://xatralam.trabong.quangngai.gov.vn/uy-ban-nhan-dan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16273</v>
      </c>
      <c r="B274" t="str">
        <v>Công an xã Trà Tân tỉnh Quảng Ngãi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16274</v>
      </c>
      <c r="B275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tỉnh Quảng Ngãi")</f>
        <v>UBND Ủy ban nhân dân xã Trà Tân tỉnh Quảng Ngãi</v>
      </c>
      <c r="C275" t="str">
        <v>https://quangngai.gov.vn/web/xa-tra-tan/xem-chi-tiet/-/asset_publisher//Content/uy-ban-nhan-dan-xa-tra-tan-to-chuc-hoi-nghi-chu-tich-ubnd-xa-oi-thoai-voi-to-chuc-ca-nhan-ve-giai-quyet-thu-tuc-hanh-chinh-va-tiep-nhan-phan-anh-kie-1?21523171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16275</v>
      </c>
      <c r="B276" t="str">
        <v>Công an xã Trà Sơn tỉnh Quảng Ngãi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16276</v>
      </c>
      <c r="B277" t="str">
        <f>HYPERLINK("https://xatrason.trabong.quangngai.gov.vn/", "UBND Ủy ban nhân dân xã Trà Sơn tỉnh Quảng Ngãi")</f>
        <v>UBND Ủy ban nhân dân xã Trà Sơn tỉnh Quảng Ngãi</v>
      </c>
      <c r="C277" t="str">
        <v>https://xatrason.trabong.quangngai.gov.vn/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16277</v>
      </c>
      <c r="B278" t="str">
        <v>Công an xã Trà Bùi tỉnh Quảng Ngãi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16278</v>
      </c>
      <c r="B279" t="str">
        <f>HYPERLINK("https://xatrabui.trabong.quangngai.gov.vn/", "UBND Ủy ban nhân dân xã Trà Bùi tỉnh Quảng Ngãi")</f>
        <v>UBND Ủy ban nhân dân xã Trà Bùi tỉnh Quảng Ngãi</v>
      </c>
      <c r="C279" t="str">
        <v>https://xatrabui.trabong.quangngai.gov.vn/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16279</v>
      </c>
      <c r="B280" t="str">
        <v>Công an xã Trà Thanh tỉnh Quảng Ngãi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16280</v>
      </c>
      <c r="B281" t="str">
        <f>HYPERLINK("https://xatrathanh.trabong.quangngai.gov.vn/", "UBND Ủy ban nhân dân xã Trà Thanh tỉnh Quảng Ngãi")</f>
        <v>UBND Ủy ban nhân dân xã Trà Thanh tỉnh Quảng Ngãi</v>
      </c>
      <c r="C281" t="str">
        <v>https://xatrathanh.trabong.quangngai.gov.vn/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16281</v>
      </c>
      <c r="B282" t="str">
        <v>Công an xã Trà Khê tỉnh Quảng Ngãi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16282</v>
      </c>
      <c r="B283" t="str">
        <f>HYPERLINK("https://vanban.quangngai.gov.vn/thongtin/vanban/detail?id=5039", "UBND Ủy ban nhân dân xã Trà Khê tỉnh Quảng Ngãi")</f>
        <v>UBND Ủy ban nhân dân xã Trà Khê tỉnh Quảng Ngãi</v>
      </c>
      <c r="C283" t="str">
        <v>https://vanban.quangngai.gov.vn/thongtin/vanban/detail?id=5039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16283</v>
      </c>
      <c r="B284" t="str">
        <v>Công an xã Trà Quân tỉnh Quảng Ngãi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16284</v>
      </c>
      <c r="B285" t="str">
        <f>HYPERLINK("https://xatrason.trabong.quangngai.gov.vn/", "UBND Ủy ban nhân dân xã Trà Quân tỉnh Quảng Ngãi")</f>
        <v>UBND Ủy ban nhân dân xã Trà Quân tỉnh Quảng Ngãi</v>
      </c>
      <c r="C285" t="str">
        <v>https://xatrason.trabong.quangngai.gov.vn/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16285</v>
      </c>
      <c r="B286" t="str">
        <v>Công an xã Trà Phong tỉnh Quảng Ngãi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16286</v>
      </c>
      <c r="B287" t="str">
        <f>HYPERLINK("https://quangngai.gov.vn/web/xa-tra-phong/hoi-dong-nhan-dan", "UBND Ủy ban nhân dân xã Trà Phong tỉnh Quảng Ngãi")</f>
        <v>UBND Ủy ban nhân dân xã Trà Phong tỉnh Quảng Ngãi</v>
      </c>
      <c r="C287" t="str">
        <v>https://quangngai.gov.vn/web/xa-tra-phong/hoi-dong-nhan-dan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16287</v>
      </c>
      <c r="B288" t="str">
        <v>Công an xã Trà Lãnh tỉnh Quảng Ngãi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16288</v>
      </c>
      <c r="B289" t="str">
        <f>HYPERLINK("https://vanban.quangngai.gov.vn/thongtin/vanban/detail?id=5040", "UBND Ủy ban nhân dân xã Trà Lãnh tỉnh Quảng Ngãi")</f>
        <v>UBND Ủy ban nhân dân xã Trà Lãnh tỉnh Quảng Ngãi</v>
      </c>
      <c r="C289" t="str">
        <v>https://vanban.quangngai.gov.vn/thongtin/vanban/detail?id=5040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16289</v>
      </c>
      <c r="B290" t="str">
        <v>Công an xã Trà Nham tỉnh Quảng Ngãi</v>
      </c>
      <c r="C290" t="str">
        <v>-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16290</v>
      </c>
      <c r="B291" t="str">
        <f>HYPERLINK("https://xatrason.trabong.quangngai.gov.vn/", "UBND Ủy ban nhân dân xã Trà Nham tỉnh Quảng Ngãi")</f>
        <v>UBND Ủy ban nhân dân xã Trà Nham tỉnh Quảng Ngãi</v>
      </c>
      <c r="C291" t="str">
        <v>https://xatrason.trabong.quangngai.gov.vn/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16291</v>
      </c>
      <c r="B292" t="str">
        <v>Công an xã Trà Xinh tỉnh Quảng Ngãi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16292</v>
      </c>
      <c r="B293" t="str">
        <f>HYPERLINK("https://xatraxinh.trabong.quangngai.gov.vn/", "UBND Ủy ban nhân dân xã Trà Xinh tỉnh Quảng Ngãi")</f>
        <v>UBND Ủy ban nhân dân xã Trà Xinh tỉnh Quảng Ngãi</v>
      </c>
      <c r="C293" t="str">
        <v>https://xatraxinh.trabong.quangngai.gov.vn/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16293</v>
      </c>
      <c r="B294" t="str">
        <v>Công an xã Trà Thọ tỉnh Quảng Ngãi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16294</v>
      </c>
      <c r="B295" t="str">
        <f>HYPERLINK("https://vanban.quangngai.gov.vn/thongtin/vanban/detail?id=5040", "UBND Ủy ban nhân dân xã Trà Thọ tỉnh Quảng Ngãi")</f>
        <v>UBND Ủy ban nhân dân xã Trà Thọ tỉnh Quảng Ngãi</v>
      </c>
      <c r="C295" t="str">
        <v>https://vanban.quangngai.gov.vn/thongtin/vanban/detail?id=5040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16295</v>
      </c>
      <c r="B296" t="str">
        <v>Công an xã Trà Trung tỉnh Quảng Ngãi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16296</v>
      </c>
      <c r="B297" t="str">
        <f>HYPERLINK("https://xatrason.trabong.quangngai.gov.vn/", "UBND Ủy ban nhân dân xã Trà Trung tỉnh Quảng Ngãi")</f>
        <v>UBND Ủy ban nhân dân xã Trà Trung tỉnh Quảng Ngãi</v>
      </c>
      <c r="C297" t="str">
        <v>https://xatrason.trabong.quangngai.gov.vn/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16297</v>
      </c>
      <c r="B298" t="str">
        <f>HYPERLINK("https://www.facebook.com/p/C%C3%B4ng-an-x%C3%A3-T%E1%BB%8Bnh-Th%E1%BB%8D-100057411251139/", "Công an xã Tịnh Thọ tỉnh Quảng Ngãi")</f>
        <v>Công an xã Tịnh Thọ tỉnh Quảng Ngãi</v>
      </c>
      <c r="C298" t="str">
        <v>https://www.facebook.com/p/C%C3%B4ng-an-x%C3%A3-T%E1%BB%8Bnh-Th%E1%BB%8D-100057411251139/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16298</v>
      </c>
      <c r="B299" t="str">
        <v>UBND Ủy ban nhân dân xã Tịnh Thọ tỉnh Quảng Ngãi</v>
      </c>
      <c r="C299" t="str">
        <v>-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16299</v>
      </c>
      <c r="B300" t="str">
        <v>Công an xã Tịnh Trà tỉnh Quảng Ngãi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16300</v>
      </c>
      <c r="B301" t="str">
        <v>UBND Ủy ban nhân dân xã Tịnh Trà tỉnh Quảng Ngãi</v>
      </c>
      <c r="C301" t="str">
        <v>-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16301</v>
      </c>
      <c r="B302" t="str">
        <v>Công an xã Tịnh Phong tỉnh Quảng Ngãi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16302</v>
      </c>
      <c r="B303" t="str">
        <v>UBND Ủy ban nhân dân xã Tịnh Phong tỉnh Quảng Ngãi</v>
      </c>
      <c r="C303" t="str">
        <v>-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16303</v>
      </c>
      <c r="B304" t="str">
        <v>Công an xã Tịnh Hiệp tỉnh Quảng Ngãi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16304</v>
      </c>
      <c r="B305" t="str">
        <v>UBND Ủy ban nhân dân xã Tịnh Hiệp tỉnh Quảng Ngãi</v>
      </c>
      <c r="C305" t="str">
        <v>-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16305</v>
      </c>
      <c r="B306" t="str">
        <f>HYPERLINK("https://www.facebook.com/p/C%E1%BB%9D-%C4%91%E1%BB%8F-x%C3%A3-T%E1%BB%8Bnh-B%C3%ACnh-100063936579953/", "Công an xã Tịnh Bình tỉnh Quảng Ngãi")</f>
        <v>Công an xã Tịnh Bình tỉnh Quảng Ngãi</v>
      </c>
      <c r="C306" t="str">
        <v>https://www.facebook.com/p/C%E1%BB%9D-%C4%91%E1%BB%8F-x%C3%A3-T%E1%BB%8Bnh-B%C3%ACnh-100063936579953/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16306</v>
      </c>
      <c r="B307" t="str">
        <v>UBND Ủy ban nhân dân xã Tịnh Bình tỉnh Quảng Ngãi</v>
      </c>
      <c r="C307" t="str">
        <v>-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16307</v>
      </c>
      <c r="B308" t="str">
        <v>Công an xã Tịnh Đông tỉnh Quảng Ngãi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16308</v>
      </c>
      <c r="B309" t="str">
        <f>HYPERLINK("https://xatinhdong.sontinh.quangngai.gov.vn/uy-ban-nhan-dan", "UBND Ủy ban nhân dân xã Tịnh Đông tỉnh Quảng Ngãi")</f>
        <v>UBND Ủy ban nhân dân xã Tịnh Đông tỉnh Quảng Ngãi</v>
      </c>
      <c r="C309" t="str">
        <v>https://xatinhdong.sontinh.quangngai.gov.vn/uy-ban-nhan-dan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16309</v>
      </c>
      <c r="B310" t="str">
        <v>Công an xã Tịnh Bắc tỉnh Quảng Ngãi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16310</v>
      </c>
      <c r="B311" t="str">
        <f>HYPERLINK("https://xatinhbac.sontinh.quangngai.gov.vn/", "UBND Ủy ban nhân dân xã Tịnh Bắc tỉnh Quảng Ngãi")</f>
        <v>UBND Ủy ban nhân dân xã Tịnh Bắc tỉnh Quảng Ngãi</v>
      </c>
      <c r="C311" t="str">
        <v>https://xatinhbac.sontinh.quangngai.gov.vn/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16311</v>
      </c>
      <c r="B312" t="str">
        <v>Công an xã Tịnh Sơn tỉnh Quảng Ngãi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16312</v>
      </c>
      <c r="B313" t="str">
        <f>HYPERLINK("https://xatinhson.sontinh.quangngai.gov.vn/", "UBND Ủy ban nhân dân xã Tịnh Sơn tỉnh Quảng Ngãi")</f>
        <v>UBND Ủy ban nhân dân xã Tịnh Sơn tỉnh Quảng Ngãi</v>
      </c>
      <c r="C313" t="str">
        <v>https://xatinhson.sontinh.quangngai.gov.vn/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16313</v>
      </c>
      <c r="B314" t="str">
        <v>Công an xã Tịnh Hà tỉnh Quảng Ngãi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16314</v>
      </c>
      <c r="B315" t="str">
        <f>HYPERLINK("https://xatinhha.sontinh.quangngai.gov.vn/", "UBND Ủy ban nhân dân xã Tịnh Hà tỉnh Quảng Ngãi")</f>
        <v>UBND Ủy ban nhân dân xã Tịnh Hà tỉnh Quảng Ngãi</v>
      </c>
      <c r="C315" t="str">
        <v>https://xatinhha.sontinh.quangngai.gov.vn/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16315</v>
      </c>
      <c r="B316" t="str">
        <v>Công an xã Tịnh Giang tỉnh Quảng Ngãi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16316</v>
      </c>
      <c r="B317" t="str">
        <f>HYPERLINK("https://xatinhgiang.sontinh.quangngai.gov.vn/", "UBND Ủy ban nhân dân xã Tịnh Giang tỉnh Quảng Ngãi")</f>
        <v>UBND Ủy ban nhân dân xã Tịnh Giang tỉnh Quảng Ngãi</v>
      </c>
      <c r="C317" t="str">
        <v>https://xatinhgiang.sontinh.quangngai.gov.vn/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16317</v>
      </c>
      <c r="B318" t="str">
        <f>HYPERLINK("https://www.facebook.com/dtncatquangngai/", "Công an xã Tịnh Minh tỉnh Quảng Ngãi")</f>
        <v>Công an xã Tịnh Minh tỉnh Quảng Ngãi</v>
      </c>
      <c r="C318" t="str">
        <v>https://www.facebook.com/dtncatquangngai/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16318</v>
      </c>
      <c r="B319" t="str">
        <f>HYPERLINK("https://xatinhminh.sontinh.quangngai.gov.vn/", "UBND Ủy ban nhân dân xã Tịnh Minh tỉnh Quảng Ngãi")</f>
        <v>UBND Ủy ban nhân dân xã Tịnh Minh tỉnh Quảng Ngãi</v>
      </c>
      <c r="C319" t="str">
        <v>https://xatinhminh.sontinh.quangngai.gov.vn/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16319</v>
      </c>
      <c r="B320" t="str">
        <v>Công an xã Nghĩa Lâm tỉnh Quảng Ngãi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16320</v>
      </c>
      <c r="B321" t="str">
        <f>HYPERLINK("https://xanghialam.tunghia.quangngai.gov.vn/", "UBND Ủy ban nhân dân xã Nghĩa Lâm tỉnh Quảng Ngãi")</f>
        <v>UBND Ủy ban nhân dân xã Nghĩa Lâm tỉnh Quảng Ngãi</v>
      </c>
      <c r="C321" t="str">
        <v>https://xanghialam.tunghia.quangngai.gov.vn/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16321</v>
      </c>
      <c r="B322" t="str">
        <v>Công an xã Nghĩa Thắng tỉnh Quảng Ngãi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16322</v>
      </c>
      <c r="B323" t="str">
        <f>HYPERLINK("https://xanghiathang.tunghia.quangngai.gov.vn/uy-ban-nhan-dan", "UBND Ủy ban nhân dân xã Nghĩa Thắng tỉnh Quảng Ngãi")</f>
        <v>UBND Ủy ban nhân dân xã Nghĩa Thắng tỉnh Quảng Ngãi</v>
      </c>
      <c r="C323" t="str">
        <v>https://xanghiathang.tunghia.quangngai.gov.vn/uy-ban-nhan-dan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16323</v>
      </c>
      <c r="B324" t="str">
        <f>HYPERLINK("https://www.facebook.com/caxnt/", "Công an xã Nghĩa Thuận tỉnh Quảng Ngãi")</f>
        <v>Công an xã Nghĩa Thuận tỉnh Quảng Ngãi</v>
      </c>
      <c r="C324" t="str">
        <v>https://www.facebook.com/caxnt/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16324</v>
      </c>
      <c r="B325" t="str">
        <f>HYPERLINK("https://xanghiathuan.tunghia.quangngai.gov.vn/uy-ban-nhan-dan", "UBND Ủy ban nhân dân xã Nghĩa Thuận tỉnh Quảng Ngãi")</f>
        <v>UBND Ủy ban nhân dân xã Nghĩa Thuận tỉnh Quảng Ngãi</v>
      </c>
      <c r="C325" t="str">
        <v>https://xanghiathuan.tunghia.quangngai.gov.vn/uy-ban-nhan-dan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16325</v>
      </c>
      <c r="B326" t="str">
        <f>HYPERLINK("https://www.facebook.com/p/Trang-th%C3%B4ng-tin-x%C3%A3-Ngh%C4%A9a-K%E1%BB%B3-100072205571379/", "Công an xã Nghĩa Kỳ tỉnh Quảng Ngãi")</f>
        <v>Công an xã Nghĩa Kỳ tỉnh Quảng Ngãi</v>
      </c>
      <c r="C326" t="str">
        <v>https://www.facebook.com/p/Trang-th%C3%B4ng-tin-x%C3%A3-Ngh%C4%A9a-K%E1%BB%B3-100072205571379/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16326</v>
      </c>
      <c r="B327" t="str">
        <f>HYPERLINK("https://xanghiaky.tunghia.quangngai.gov.vn/", "UBND Ủy ban nhân dân xã Nghĩa Kỳ tỉnh Quảng Ngãi")</f>
        <v>UBND Ủy ban nhân dân xã Nghĩa Kỳ tỉnh Quảng Ngãi</v>
      </c>
      <c r="C327" t="str">
        <v>https://xanghiaky.tunghia.quangngai.gov.vn/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16327</v>
      </c>
      <c r="B328" t="str">
        <f>HYPERLINK("https://www.facebook.com/dtncatquangngai/", "Công an xã Nghĩa Sơn tỉnh Quảng Ngãi")</f>
        <v>Công an xã Nghĩa Sơn tỉnh Quảng Ngãi</v>
      </c>
      <c r="C328" t="str">
        <v>https://www.facebook.com/dtncatquangngai/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16328</v>
      </c>
      <c r="B329" t="str">
        <f>HYPERLINK("https://xanghiason.tunghia.quangngai.gov.vn/uy-ban-nhan-dan", "UBND Ủy ban nhân dân xã Nghĩa Sơn tỉnh Quảng Ngãi")</f>
        <v>UBND Ủy ban nhân dân xã Nghĩa Sơn tỉnh Quảng Ngãi</v>
      </c>
      <c r="C329" t="str">
        <v>https://xanghiason.tunghia.quangngai.gov.vn/uy-ban-nhan-dan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16329</v>
      </c>
      <c r="B330" t="str">
        <f>HYPERLINK("https://www.facebook.com/dtncatquangngai/", "Công an xã Nghĩa Thọ tỉnh Quảng Ngãi")</f>
        <v>Công an xã Nghĩa Thọ tỉnh Quảng Ngãi</v>
      </c>
      <c r="C330" t="str">
        <v>https://www.facebook.com/dtncatquangngai/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16330</v>
      </c>
      <c r="B331" t="str">
        <f>HYPERLINK("https://quangngai.gov.vn/web/xa-nghia-thuong/xem-chi-tiet/-/asset_publisher//Content/uy-ban-nhan-dan-xa-nghia-thuong-to-chuc-chuc-tho-mung-tho-nguoi-cao-tuoi-nam-2023-?19240027", "UBND Ủy ban nhân dân xã Nghĩa Thọ tỉnh Quảng Ngãi")</f>
        <v>UBND Ủy ban nhân dân xã Nghĩa Thọ tỉnh Quảng Ngãi</v>
      </c>
      <c r="C331" t="str">
        <v>https://quangngai.gov.vn/web/xa-nghia-thuong/xem-chi-tiet/-/asset_publisher//Content/uy-ban-nhan-dan-xa-nghia-thuong-to-chuc-chuc-tho-mung-tho-nguoi-cao-tuoi-nam-2023-?19240027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16331</v>
      </c>
      <c r="B332" t="str">
        <v>Công an xã Nghĩa Hòa tỉnh Quảng Ngãi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16332</v>
      </c>
      <c r="B333" t="str">
        <f>HYPERLINK("https://tunghia.quangngai.gov.vn/", "UBND Ủy ban nhân dân xã Nghĩa Hòa tỉnh Quảng Ngãi")</f>
        <v>UBND Ủy ban nhân dân xã Nghĩa Hòa tỉnh Quảng Ngãi</v>
      </c>
      <c r="C333" t="str">
        <v>https://tunghia.quangngai.gov.vn/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16333</v>
      </c>
      <c r="B334" t="str">
        <v>Công an xã Nghĩa Điền tỉnh Quảng Ngãi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16334</v>
      </c>
      <c r="B335" t="str">
        <f>HYPERLINK("https://quangngai.gov.vn/web/xa-nghia-dien/trang-chu", "UBND Ủy ban nhân dân xã Nghĩa Điền tỉnh Quảng Ngãi")</f>
        <v>UBND Ủy ban nhân dân xã Nghĩa Điền tỉnh Quảng Ngãi</v>
      </c>
      <c r="C335" t="str">
        <v>https://quangngai.gov.vn/web/xa-nghia-dien/trang-chu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16335</v>
      </c>
      <c r="B336" t="str">
        <f>HYPERLINK("https://www.facebook.com/dtncatquangngai/", "Công an xã Nghĩa Thương tỉnh Quảng Ngãi")</f>
        <v>Công an xã Nghĩa Thương tỉnh Quảng Ngãi</v>
      </c>
      <c r="C336" t="str">
        <v>https://www.facebook.com/dtncatquangngai/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16336</v>
      </c>
      <c r="B337" t="str">
        <f>HYPERLINK("https://xanghiathuong.tunghia.quangngai.gov.vn/", "UBND Ủy ban nhân dân xã Nghĩa Thương tỉnh Quảng Ngãi")</f>
        <v>UBND Ủy ban nhân dân xã Nghĩa Thương tỉnh Quảng Ngãi</v>
      </c>
      <c r="C337" t="str">
        <v>https://xanghiathuong.tunghia.quangngai.gov.vn/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16337</v>
      </c>
      <c r="B338" t="str">
        <v>Công an xã Nghĩa Trung tỉnh Quảng Ngãi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16338</v>
      </c>
      <c r="B339" t="str">
        <f>HYPERLINK("https://xanghiatrung.tunghia.quangngai.gov.vn/", "UBND Ủy ban nhân dân xã Nghĩa Trung tỉnh Quảng Ngãi")</f>
        <v>UBND Ủy ban nhân dân xã Nghĩa Trung tỉnh Quảng Ngãi</v>
      </c>
      <c r="C339" t="str">
        <v>https://xanghiatrung.tunghia.quangngai.gov.vn/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16339</v>
      </c>
      <c r="B340" t="str">
        <f>HYPERLINK("https://www.facebook.com/tuoitrenghiahiep/", "Công an xã Nghĩa Hiệp tỉnh Quảng Ngãi")</f>
        <v>Công an xã Nghĩa Hiệp tỉnh Quảng Ngãi</v>
      </c>
      <c r="C340" t="str">
        <v>https://www.facebook.com/tuoitrenghiahiep/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16340</v>
      </c>
      <c r="B341" t="str">
        <f>HYPERLINK("https://xanghiahiep.tunghia.quangngai.gov.vn/", "UBND Ủy ban nhân dân xã Nghĩa Hiệp tỉnh Quảng Ngãi")</f>
        <v>UBND Ủy ban nhân dân xã Nghĩa Hiệp tỉnh Quảng Ngãi</v>
      </c>
      <c r="C341" t="str">
        <v>https://xanghiahiep.tunghia.quangngai.gov.vn/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16341</v>
      </c>
      <c r="B342" t="str">
        <f>HYPERLINK("https://www.facebook.com/Haokabg/", "Công an xã Nghĩa Phương tỉnh Quảng Ngãi")</f>
        <v>Công an xã Nghĩa Phương tỉnh Quảng Ngãi</v>
      </c>
      <c r="C342" t="str">
        <v>https://www.facebook.com/Haokabg/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16342</v>
      </c>
      <c r="B343" t="str">
        <f>HYPERLINK("https://tunghia.quangngai.gov.vn/", "UBND Ủy ban nhân dân xã Nghĩa Phương tỉnh Quảng Ngãi")</f>
        <v>UBND Ủy ban nhân dân xã Nghĩa Phương tỉnh Quảng Ngãi</v>
      </c>
      <c r="C343" t="str">
        <v>https://tunghia.quangngai.gov.vn/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16343</v>
      </c>
      <c r="B344" t="str">
        <v>Công an xã Nghĩa Mỹ tỉnh Quảng Ngãi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16344</v>
      </c>
      <c r="B345" t="str">
        <f>HYPERLINK("https://xanghiamy.tunghia.quangngai.gov.vn/", "UBND Ủy ban nhân dân xã Nghĩa Mỹ tỉnh Quảng Ngãi")</f>
        <v>UBND Ủy ban nhân dân xã Nghĩa Mỹ tỉnh Quảng Ngãi</v>
      </c>
      <c r="C345" t="str">
        <v>https://xanghiamy.tunghia.quangngai.gov.vn/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16345</v>
      </c>
      <c r="B346" t="str">
        <f>HYPERLINK("https://www.facebook.com/dtncatquangngai/", "Công an xã Sơn Hạ tỉnh Quảng Ngãi")</f>
        <v>Công an xã Sơn Hạ tỉnh Quảng Ngãi</v>
      </c>
      <c r="C346" t="str">
        <v>https://www.facebook.com/dtncatquangngai/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16346</v>
      </c>
      <c r="B347" t="str">
        <f>HYPERLINK("https://sonha.quangngai.gov.vn/", "UBND Ủy ban nhân dân xã Sơn Hạ tỉnh Quảng Ngãi")</f>
        <v>UBND Ủy ban nhân dân xã Sơn Hạ tỉnh Quảng Ngãi</v>
      </c>
      <c r="C347" t="str">
        <v>https://sonha.quangngai.gov.vn/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16347</v>
      </c>
      <c r="B348" t="str">
        <f>HYPERLINK("https://www.facebook.com/dtncatquangngai/", "Công an xã Sơn Thành tỉnh Quảng Ngãi")</f>
        <v>Công an xã Sơn Thành tỉnh Quảng Ngãi</v>
      </c>
      <c r="C348" t="str">
        <v>https://www.facebook.com/dtncatquangngai/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16348</v>
      </c>
      <c r="B349" t="str">
        <f>HYPERLINK("https://sonha.quangngai.gov.vn/ubnd-xa-son-thanh", "UBND Ủy ban nhân dân xã Sơn Thành tỉnh Quảng Ngãi")</f>
        <v>UBND Ủy ban nhân dân xã Sơn Thành tỉnh Quảng Ngãi</v>
      </c>
      <c r="C349" t="str">
        <v>https://sonha.quangngai.gov.vn/ubnd-xa-son-thanh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16349</v>
      </c>
      <c r="B350" t="str">
        <v>Công an xã Sơn Nham tỉnh Quảng Ngãi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16350</v>
      </c>
      <c r="B351" t="str">
        <f>HYPERLINK("https://sonha.quangngai.gov.vn/ubnd-xa-son-nham", "UBND Ủy ban nhân dân xã Sơn Nham tỉnh Quảng Ngãi")</f>
        <v>UBND Ủy ban nhân dân xã Sơn Nham tỉnh Quảng Ngãi</v>
      </c>
      <c r="C351" t="str">
        <v>https://sonha.quangngai.gov.vn/ubnd-xa-son-nham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16351</v>
      </c>
      <c r="B352" t="str">
        <f>HYPERLINK("https://www.facebook.com/dtncatquangngai/", "Công an xã Sơn Bao tỉnh Quảng Ngãi")</f>
        <v>Công an xã Sơn Bao tỉnh Quảng Ngãi</v>
      </c>
      <c r="C352" t="str">
        <v>https://www.facebook.com/dtncatquangngai/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16352</v>
      </c>
      <c r="B353" t="str">
        <f>HYPERLINK("https://xasontra.trabong.quangngai.gov.vn/", "UBND Ủy ban nhân dân xã Sơn Bao tỉnh Quảng Ngãi")</f>
        <v>UBND Ủy ban nhân dân xã Sơn Bao tỉnh Quảng Ngãi</v>
      </c>
      <c r="C353" t="str">
        <v>https://xasontra.trabong.quangngai.gov.vn/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16353</v>
      </c>
      <c r="B354" t="str">
        <v>Công an xã Sơn Linh tỉnh Quảng Ngãi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16354</v>
      </c>
      <c r="B355" t="str">
        <f>HYPERLINK("https://sonha.quangngai.gov.vn/ubnd-xa-son-linh", "UBND Ủy ban nhân dân xã Sơn Linh tỉnh Quảng Ngãi")</f>
        <v>UBND Ủy ban nhân dân xã Sơn Linh tỉnh Quảng Ngãi</v>
      </c>
      <c r="C355" t="str">
        <v>https://sonha.quangngai.gov.vn/ubnd-xa-son-linh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16355</v>
      </c>
      <c r="B356" t="str">
        <v>Công an xã Sơn Giang tỉnh Quảng Ngãi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16356</v>
      </c>
      <c r="B357" t="str">
        <f>HYPERLINK("https://sonha.quangngai.gov.vn/ubnd-xa-son-giang", "UBND Ủy ban nhân dân xã Sơn Giang tỉnh Quảng Ngãi")</f>
        <v>UBND Ủy ban nhân dân xã Sơn Giang tỉnh Quảng Ngãi</v>
      </c>
      <c r="C357" t="str">
        <v>https://sonha.quangngai.gov.vn/ubnd-xa-son-giang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16357</v>
      </c>
      <c r="B358" t="str">
        <v>Công an xã Sơn Trung tỉnh Quảng Ngãi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16358</v>
      </c>
      <c r="B359" t="str">
        <f>HYPERLINK("https://sonha.quangngai.gov.vn/ubnd-xa-son-trung", "UBND Ủy ban nhân dân xã Sơn Trung tỉnh Quảng Ngãi")</f>
        <v>UBND Ủy ban nhân dân xã Sơn Trung tỉnh Quảng Ngãi</v>
      </c>
      <c r="C359" t="str">
        <v>https://sonha.quangngai.gov.vn/ubnd-xa-son-trung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16359</v>
      </c>
      <c r="B360" t="str">
        <f>HYPERLINK("https://www.facebook.com/dtncatquangngai/", "Công an xã Sơn Thượng tỉnh Quảng Ngãi")</f>
        <v>Công an xã Sơn Thượng tỉnh Quảng Ngãi</v>
      </c>
      <c r="C360" t="str">
        <v>https://www.facebook.com/dtncatquangngai/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16360</v>
      </c>
      <c r="B361" t="str">
        <f>HYPERLINK("https://sonha.quangngai.gov.vn/ubnd-xa-son-thuong", "UBND Ủy ban nhân dân xã Sơn Thượng tỉnh Quảng Ngãi")</f>
        <v>UBND Ủy ban nhân dân xã Sơn Thượng tỉnh Quảng Ngãi</v>
      </c>
      <c r="C361" t="str">
        <v>https://sonha.quangngai.gov.vn/ubnd-xa-son-thuong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16361</v>
      </c>
      <c r="B362" t="str">
        <f>HYPERLINK("https://www.facebook.com/dtncatquangngai/", "Công an xã Sơn Cao tỉnh Quảng Ngãi")</f>
        <v>Công an xã Sơn Cao tỉnh Quảng Ngãi</v>
      </c>
      <c r="C362" t="str">
        <v>https://www.facebook.com/dtncatquangngai/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16362</v>
      </c>
      <c r="B363" t="str">
        <f>HYPERLINK("https://xasontra.trabong.quangngai.gov.vn/", "UBND Ủy ban nhân dân xã Sơn Cao tỉnh Quảng Ngãi")</f>
        <v>UBND Ủy ban nhân dân xã Sơn Cao tỉnh Quảng Ngãi</v>
      </c>
      <c r="C363" t="str">
        <v>https://xasontra.trabong.quangngai.gov.vn/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16363</v>
      </c>
      <c r="B364" t="str">
        <v>Công an xã Sơn Hải tỉnh Quảng Ngãi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16364</v>
      </c>
      <c r="B365" t="str">
        <f>HYPERLINK("https://sonha.quangngai.gov.vn/ubnd-xa-son-hai", "UBND Ủy ban nhân dân xã Sơn Hải tỉnh Quảng Ngãi")</f>
        <v>UBND Ủy ban nhân dân xã Sơn Hải tỉnh Quảng Ngãi</v>
      </c>
      <c r="C365" t="str">
        <v>https://sonha.quangngai.gov.vn/ubnd-xa-son-hai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16365</v>
      </c>
      <c r="B366" t="str">
        <v>Công an xã Sơn Thủy tỉnh Quảng Ngãi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16366</v>
      </c>
      <c r="B367" t="str">
        <f>HYPERLINK("https://sonha.quangngai.gov.vn/ubnd-xa-son-thuy", "UBND Ủy ban nhân dân xã Sơn Thủy tỉnh Quảng Ngãi")</f>
        <v>UBND Ủy ban nhân dân xã Sơn Thủy tỉnh Quảng Ngãi</v>
      </c>
      <c r="C367" t="str">
        <v>https://sonha.quangngai.gov.vn/ubnd-xa-son-thuy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16367</v>
      </c>
      <c r="B368" t="str">
        <f>HYPERLINK("https://www.facebook.com/dtncatquangngai/", "Công an xã Sơn Kỳ tỉnh Quảng Ngãi")</f>
        <v>Công an xã Sơn Kỳ tỉnh Quảng Ngãi</v>
      </c>
      <c r="C368" t="str">
        <v>https://www.facebook.com/dtncatquangngai/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16368</v>
      </c>
      <c r="B369" t="str">
        <f>HYPERLINK("https://sonha.quangngai.gov.vn/ubnd-xa-son-ky", "UBND Ủy ban nhân dân xã Sơn Kỳ tỉnh Quảng Ngãi")</f>
        <v>UBND Ủy ban nhân dân xã Sơn Kỳ tỉnh Quảng Ngãi</v>
      </c>
      <c r="C369" t="str">
        <v>https://sonha.quangngai.gov.vn/ubnd-xa-son-ky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16369</v>
      </c>
      <c r="B370" t="str">
        <f>HYPERLINK("https://www.facebook.com/dtncatquangngai/", "Công an xã Sơn Ba tỉnh Quảng Ngãi")</f>
        <v>Công an xã Sơn Ba tỉnh Quảng Ngãi</v>
      </c>
      <c r="C370" t="str">
        <v>https://www.facebook.com/dtncatquangngai/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16370</v>
      </c>
      <c r="B371" t="str">
        <f>HYPERLINK("https://xasontra.trabong.quangngai.gov.vn/", "UBND Ủy ban nhân dân xã Sơn Ba tỉnh Quảng Ngãi")</f>
        <v>UBND Ủy ban nhân dân xã Sơn Ba tỉnh Quảng Ngãi</v>
      </c>
      <c r="C371" t="str">
        <v>https://xasontra.trabong.quangngai.gov.vn/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16371</v>
      </c>
      <c r="B372" t="str">
        <v>Công an xã Sơn Bua tỉnh Quảng Ngãi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16372</v>
      </c>
      <c r="B373" t="str">
        <f>HYPERLINK("https://xasonbua.sontay.quangngai.gov.vn/", "UBND Ủy ban nhân dân xã Sơn Bua tỉnh Quảng Ngãi")</f>
        <v>UBND Ủy ban nhân dân xã Sơn Bua tỉnh Quảng Ngãi</v>
      </c>
      <c r="C373" t="str">
        <v>https://xasonbua.sontay.quangngai.gov.vn/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16373</v>
      </c>
      <c r="B374" t="str">
        <v>Công an xã Sơn Mùa tỉnh Quảng Ngãi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16374</v>
      </c>
      <c r="B375" t="str">
        <f>HYPERLINK("https://sontay.quangngai.gov.vn/", "UBND Ủy ban nhân dân xã Sơn Mùa tỉnh Quảng Ngãi")</f>
        <v>UBND Ủy ban nhân dân xã Sơn Mùa tỉnh Quảng Ngãi</v>
      </c>
      <c r="C375" t="str">
        <v>https://sontay.quangngai.gov.vn/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16375</v>
      </c>
      <c r="B376" t="str">
        <v>Công an xã Sơn Liên tỉnh Quảng Ngãi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16376</v>
      </c>
      <c r="B377" t="str">
        <f>HYPERLINK("https://xasonlien.sontay.quangngai.gov.vn/", "UBND Ủy ban nhân dân xã Sơn Liên tỉnh Quảng Ngãi")</f>
        <v>UBND Ủy ban nhân dân xã Sơn Liên tỉnh Quảng Ngãi</v>
      </c>
      <c r="C377" t="str">
        <v>https://xasonlien.sontay.quangngai.gov.vn/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16377</v>
      </c>
      <c r="B378" t="str">
        <v>Công an xã Sơn Tân tỉnh Quảng Ngãi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16378</v>
      </c>
      <c r="B379" t="str">
        <f>HYPERLINK("https://sontay.quangngai.gov.vn/", "UBND Ủy ban nhân dân xã Sơn Tân tỉnh Quảng Ngãi")</f>
        <v>UBND Ủy ban nhân dân xã Sơn Tân tỉnh Quảng Ngãi</v>
      </c>
      <c r="C379" t="str">
        <v>https://sontay.quangngai.gov.vn/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16379</v>
      </c>
      <c r="B380" t="str">
        <f>HYPERLINK("https://www.facebook.com/dtncatquangngai/", "Công an xã Sơn Màu tỉnh Quảng Ngãi")</f>
        <v>Công an xã Sơn Màu tỉnh Quảng Ngãi</v>
      </c>
      <c r="C380" t="str">
        <v>https://www.facebook.com/dtncatquangngai/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16380</v>
      </c>
      <c r="B381" t="str">
        <f>HYPERLINK("https://xasonmau.sontay.quangngai.gov.vn/", "UBND Ủy ban nhân dân xã Sơn Màu tỉnh Quảng Ngãi")</f>
        <v>UBND Ủy ban nhân dân xã Sơn Màu tỉnh Quảng Ngãi</v>
      </c>
      <c r="C381" t="str">
        <v>https://xasonmau.sontay.quangngai.gov.vn/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16381</v>
      </c>
      <c r="B382" t="str">
        <v>Công an xã Sơn Dung tỉnh Quảng Ngãi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16382</v>
      </c>
      <c r="B383" t="str">
        <f>HYPERLINK("https://xasondung.sontay.quangngai.gov.vn/", "UBND Ủy ban nhân dân xã Sơn Dung tỉnh Quảng Ngãi")</f>
        <v>UBND Ủy ban nhân dân xã Sơn Dung tỉnh Quảng Ngãi</v>
      </c>
      <c r="C383" t="str">
        <v>https://xasondung.sontay.quangngai.gov.vn/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16383</v>
      </c>
      <c r="B384" t="str">
        <f>HYPERLINK("https://www.facebook.com/dtncatquangngai/", "Công an xã Sơn Long tỉnh Quảng Ngãi")</f>
        <v>Công an xã Sơn Long tỉnh Quảng Ngãi</v>
      </c>
      <c r="C384" t="str">
        <v>https://www.facebook.com/dtncatquangngai/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16384</v>
      </c>
      <c r="B385" t="str">
        <f>HYPERLINK("https://xasonlong.sontay.quangngai.gov.vn/", "UBND Ủy ban nhân dân xã Sơn Long tỉnh Quảng Ngãi")</f>
        <v>UBND Ủy ban nhân dân xã Sơn Long tỉnh Quảng Ngãi</v>
      </c>
      <c r="C385" t="str">
        <v>https://xasonlong.sontay.quangngai.gov.vn/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16385</v>
      </c>
      <c r="B386" t="str">
        <v>Công an xã Sơn Tinh tỉnh Quảng Ngãi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16386</v>
      </c>
      <c r="B387" t="str">
        <f>HYPERLINK("https://sontinh.quangngai.gov.vn/", "UBND Ủy ban nhân dân xã Sơn Tinh tỉnh Quảng Ngãi")</f>
        <v>UBND Ủy ban nhân dân xã Sơn Tinh tỉnh Quảng Ngãi</v>
      </c>
      <c r="C387" t="str">
        <v>https://sontinh.quangngai.gov.vn/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16387</v>
      </c>
      <c r="B388" t="str">
        <v>Công an xã Sơn Lập tỉnh Quảng Ngãi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16388</v>
      </c>
      <c r="B389" t="str">
        <f>HYPERLINK("https://sonha.quangngai.gov.vn/", "UBND Ủy ban nhân dân xã Sơn Lập tỉnh Quảng Ngãi")</f>
        <v>UBND Ủy ban nhân dân xã Sơn Lập tỉnh Quảng Ngãi</v>
      </c>
      <c r="C389" t="str">
        <v>https://sonha.quangngai.gov.vn/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16389</v>
      </c>
      <c r="B390" t="str">
        <f>HYPERLINK("https://www.facebook.com/p/Tu%E1%BB%95i-Tr%E1%BA%BB-Long-S%C6%A1n-100063727008675/", "Công an xã Long Sơn tỉnh Quảng Ngãi")</f>
        <v>Công an xã Long Sơn tỉnh Quảng Ngãi</v>
      </c>
      <c r="C390" t="str">
        <v>https://www.facebook.com/p/Tu%E1%BB%95i-Tr%E1%BA%BB-Long-S%C6%A1n-100063727008675/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16390</v>
      </c>
      <c r="B391" t="str">
        <f>HYPERLINK("https://xalongson.minhlong.quangngai.gov.vn/", "UBND Ủy ban nhân dân xã Long Sơn tỉnh Quảng Ngãi")</f>
        <v>UBND Ủy ban nhân dân xã Long Sơn tỉnh Quảng Ngãi</v>
      </c>
      <c r="C391" t="str">
        <v>https://xalongson.minhlong.quangngai.gov.vn/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16391</v>
      </c>
      <c r="B392" t="str">
        <f>HYPERLINK("https://www.facebook.com/dtncatquangngai/", "Công an xã Long Mai tỉnh Quảng Ngãi")</f>
        <v>Công an xã Long Mai tỉnh Quảng Ngãi</v>
      </c>
      <c r="C392" t="str">
        <v>https://www.facebook.com/dtncatquangngai/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16392</v>
      </c>
      <c r="B393" t="str">
        <f>HYPERLINK("https://xalongmai.minhlong.quangngai.gov.vn/", "UBND Ủy ban nhân dân xã Long Mai tỉnh Quảng Ngãi")</f>
        <v>UBND Ủy ban nhân dân xã Long Mai tỉnh Quảng Ngãi</v>
      </c>
      <c r="C393" t="str">
        <v>https://xalongmai.minhlong.quangngai.gov.vn/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16393</v>
      </c>
      <c r="B394" t="str">
        <f>HYPERLINK("https://www.facebook.com/dtncatquangngai/", "Công an xã Thanh An tỉnh Quảng Ngãi")</f>
        <v>Công an xã Thanh An tỉnh Quảng Ngãi</v>
      </c>
      <c r="C394" t="str">
        <v>https://www.facebook.com/dtncatquangngai/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16394</v>
      </c>
      <c r="B395" t="str">
        <f>HYPERLINK("https://xathanhan.minhlong.quangngai.gov.vn/", "UBND Ủy ban nhân dân xã Thanh An tỉnh Quảng Ngãi")</f>
        <v>UBND Ủy ban nhân dân xã Thanh An tỉnh Quảng Ngãi</v>
      </c>
      <c r="C395" t="str">
        <v>https://xathanhan.minhlong.quangngai.gov.vn/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16395</v>
      </c>
      <c r="B396" t="str">
        <v>Công an xã Long Môn tỉnh Quảng Ngãi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16396</v>
      </c>
      <c r="B397" t="str">
        <f>HYPERLINK("https://xalongmon.minhlong.quangngai.gov.vn/", "UBND Ủy ban nhân dân xã Long Môn tỉnh Quảng Ngãi")</f>
        <v>UBND Ủy ban nhân dân xã Long Môn tỉnh Quảng Ngãi</v>
      </c>
      <c r="C397" t="str">
        <v>https://xalongmon.minhlong.quangngai.gov.vn/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16397</v>
      </c>
      <c r="B398" t="str">
        <v>Công an xã Long Hiệp tỉnh Quảng Ngãi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16398</v>
      </c>
      <c r="B399" t="str">
        <f>HYPERLINK("https://xalonghiep.minhlong.quangngai.gov.vn/", "UBND Ủy ban nhân dân xã Long Hiệp tỉnh Quảng Ngãi")</f>
        <v>UBND Ủy ban nhân dân xã Long Hiệp tỉnh Quảng Ngãi</v>
      </c>
      <c r="C399" t="str">
        <v>https://xalonghiep.minhlong.quangngai.gov.vn/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16399</v>
      </c>
      <c r="B400" t="str">
        <f>HYPERLINK("https://www.facebook.com/CodoHanhThuan1/", "Công an xã Hành Thuận tỉnh Quảng Ngãi")</f>
        <v>Công an xã Hành Thuận tỉnh Quảng Ngãi</v>
      </c>
      <c r="C400" t="str">
        <v>https://www.facebook.com/CodoHanhThuan1/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16400</v>
      </c>
      <c r="B401" t="str">
        <f>HYPERLINK("https://xahanhthuan.nghiahanh.quangngai.gov.vn/uy-ban-nhan-dan", "UBND Ủy ban nhân dân xã Hành Thuận tỉnh Quảng Ngãi")</f>
        <v>UBND Ủy ban nhân dân xã Hành Thuận tỉnh Quảng Ngãi</v>
      </c>
      <c r="C401" t="str">
        <v>https://xahanhthuan.nghiahanh.quangngai.gov.vn/uy-ban-nhan-dan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16401</v>
      </c>
      <c r="B402" t="str">
        <f>HYPERLINK("https://www.facebook.com/CodoHanhDung/", "Công an xã Hành Dũng tỉnh Quảng Ngãi")</f>
        <v>Công an xã Hành Dũng tỉnh Quảng Ngãi</v>
      </c>
      <c r="C402" t="str">
        <v>https://www.facebook.com/CodoHanhDung/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16402</v>
      </c>
      <c r="B403" t="str">
        <f>HYPERLINK("https://xahanhdung.nghiahanh.quangngai.gov.vn/uy-ban-nhan-dan", "UBND Ủy ban nhân dân xã Hành Dũng tỉnh Quảng Ngãi")</f>
        <v>UBND Ủy ban nhân dân xã Hành Dũng tỉnh Quảng Ngãi</v>
      </c>
      <c r="C403" t="str">
        <v>https://xahanhdung.nghiahanh.quangngai.gov.vn/uy-ban-nhan-dan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16403</v>
      </c>
      <c r="B404" t="str">
        <v>Công an xã Hành Trung tỉnh Quảng Ngãi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16404</v>
      </c>
      <c r="B405" t="str">
        <f>HYPERLINK("https://xahanhtrung.nghiahanh.quangngai.gov.vn/uy-ban-nhan-dan", "UBND Ủy ban nhân dân xã Hành Trung tỉnh Quảng Ngãi")</f>
        <v>UBND Ủy ban nhân dân xã Hành Trung tỉnh Quảng Ngãi</v>
      </c>
      <c r="C405" t="str">
        <v>https://xahanhtrung.nghiahanh.quangngai.gov.vn/uy-ban-nhan-dan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16405</v>
      </c>
      <c r="B406" t="str">
        <f>HYPERLINK("https://www.facebook.com/dtncatquangngai/", "Công an xã Hành Nhân tỉnh Quảng Ngãi")</f>
        <v>Công an xã Hành Nhân tỉnh Quảng Ngãi</v>
      </c>
      <c r="C406" t="str">
        <v>https://www.facebook.com/dtncatquangngai/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16406</v>
      </c>
      <c r="B407" t="str">
        <f>HYPERLINK("https://nghiahanh.quangngai.gov.vn/nguoi-phat-ngon", "UBND Ủy ban nhân dân xã Hành Nhân tỉnh Quảng Ngãi")</f>
        <v>UBND Ủy ban nhân dân xã Hành Nhân tỉnh Quảng Ngãi</v>
      </c>
      <c r="C407" t="str">
        <v>https://nghiahanh.quangngai.gov.vn/nguoi-phat-ngon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16407</v>
      </c>
      <c r="B408" t="str">
        <v>Công an xã Hành Đức tỉnh Quảng Ngãi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16408</v>
      </c>
      <c r="B409" t="str">
        <f>HYPERLINK("https://xahanhduc.nghiahanh.quangngai.gov.vn/uy-ban-nhan-dan", "UBND Ủy ban nhân dân xã Hành Đức tỉnh Quảng Ngãi")</f>
        <v>UBND Ủy ban nhân dân xã Hành Đức tỉnh Quảng Ngãi</v>
      </c>
      <c r="C409" t="str">
        <v>https://xahanhduc.nghiahanh.quangngai.gov.vn/uy-ban-nhan-dan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16409</v>
      </c>
      <c r="B410" t="str">
        <v>Công an xã Hành Minh tỉnh Quảng Ngãi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16410</v>
      </c>
      <c r="B411" t="str">
        <f>HYPERLINK("https://quangngai.gov.vn/web/xa-hanh-minh/uy-ban-nhan-dan", "UBND Ủy ban nhân dân xã Hành Minh tỉnh Quảng Ngãi")</f>
        <v>UBND Ủy ban nhân dân xã Hành Minh tỉnh Quảng Ngãi</v>
      </c>
      <c r="C411" t="str">
        <v>https://quangngai.gov.vn/web/xa-hanh-minh/uy-ban-nhan-dan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16411</v>
      </c>
      <c r="B412" t="str">
        <v>Công an xã Hành Phước tỉnh Quảng Ngãi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16412</v>
      </c>
      <c r="B413" t="str">
        <f>HYPERLINK("https://xahanhphuoc.nghiahanh.quangngai.gov.vn/", "UBND Ủy ban nhân dân xã Hành Phước tỉnh Quảng Ngãi")</f>
        <v>UBND Ủy ban nhân dân xã Hành Phước tỉnh Quảng Ngãi</v>
      </c>
      <c r="C413" t="str">
        <v>https://xahanhphuoc.nghiahanh.quangngai.gov.vn/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16413</v>
      </c>
      <c r="B414" t="str">
        <f>HYPERLINK("https://www.facebook.com/p/C%E1%BB%9D-%C4%91%E1%BB%8F-H%C3%A0nh-Thi%E1%BB%87n-100081836240062/", "Công an xã Hành Thiện tỉnh Quảng Ngãi")</f>
        <v>Công an xã Hành Thiện tỉnh Quảng Ngãi</v>
      </c>
      <c r="C414" t="str">
        <v>https://www.facebook.com/p/C%E1%BB%9D-%C4%91%E1%BB%8F-H%C3%A0nh-Thi%E1%BB%87n-100081836240062/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16414</v>
      </c>
      <c r="B415" t="str">
        <f>HYPERLINK("https://xahanhthien.nghiahanh.quangngai.gov.vn/", "UBND Ủy ban nhân dân xã Hành Thiện tỉnh Quảng Ngãi")</f>
        <v>UBND Ủy ban nhân dân xã Hành Thiện tỉnh Quảng Ngãi</v>
      </c>
      <c r="C415" t="str">
        <v>https://xahanhthien.nghiahanh.quangngai.gov.vn/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16415</v>
      </c>
      <c r="B416" t="str">
        <v>Công an xã Hành Thịnh tỉnh Quảng Ngãi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16416</v>
      </c>
      <c r="B417" t="str">
        <f>HYPERLINK("https://xahanhthinh.nghiahanh.quangngai.gov.vn/", "UBND Ủy ban nhân dân xã Hành Thịnh tỉnh Quảng Ngãi")</f>
        <v>UBND Ủy ban nhân dân xã Hành Thịnh tỉnh Quảng Ngãi</v>
      </c>
      <c r="C417" t="str">
        <v>https://xahanhthinh.nghiahanh.quangngai.gov.vn/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16417</v>
      </c>
      <c r="B418" t="str">
        <v>Công an xã Hành Tín Tây tỉnh Quảng Ngãi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16418</v>
      </c>
      <c r="B419" t="str">
        <f>HYPERLINK("https://xahanhtintay.nghiahanh.quangngai.gov.vn/", "UBND Ủy ban nhân dân xã Hành Tín Tây tỉnh Quảng Ngãi")</f>
        <v>UBND Ủy ban nhân dân xã Hành Tín Tây tỉnh Quảng Ngãi</v>
      </c>
      <c r="C419" t="str">
        <v>https://xahanhtintay.nghiahanh.quangngai.gov.vn/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16419</v>
      </c>
      <c r="B420" t="str">
        <v>Công an xã Hành Tín Đông tỉnh Quảng Ngãi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16420</v>
      </c>
      <c r="B421" t="str">
        <f>HYPERLINK("https://xahanhtindong.nghiahanh.quangngai.gov.vn/", "UBND Ủy ban nhân dân xã Hành Tín Đông tỉnh Quảng Ngãi")</f>
        <v>UBND Ủy ban nhân dân xã Hành Tín Đông tỉnh Quảng Ngãi</v>
      </c>
      <c r="C421" t="str">
        <v>https://xahanhtindong.nghiahanh.quangngai.gov.vn/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16421</v>
      </c>
      <c r="B422" t="str">
        <f>HYPERLINK("https://www.facebook.com/ducloischool/", "Công an xã Đức Lợi tỉnh Quảng Ngãi")</f>
        <v>Công an xã Đức Lợi tỉnh Quảng Ngãi</v>
      </c>
      <c r="C422" t="str">
        <v>https://www.facebook.com/ducloischool/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16422</v>
      </c>
      <c r="B423" t="str">
        <f>HYPERLINK("https://quangngai.gov.vn/web/xa-duc-loi/trang-chu", "UBND Ủy ban nhân dân xã Đức Lợi tỉnh Quảng Ngãi")</f>
        <v>UBND Ủy ban nhân dân xã Đức Lợi tỉnh Quảng Ngãi</v>
      </c>
      <c r="C423" t="str">
        <v>https://quangngai.gov.vn/web/xa-duc-loi/trang-chu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16423</v>
      </c>
      <c r="B424" t="str">
        <v>Công an xã Đức Thắng tỉnh Quảng Ngãi</v>
      </c>
      <c r="C424" t="str">
        <v>-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16424</v>
      </c>
      <c r="B425" t="str">
        <f>HYPERLINK("https://xaducthang.moduc.quangngai.gov.vn/uy-ban-nhan-dan", "UBND Ủy ban nhân dân xã Đức Thắng tỉnh Quảng Ngãi")</f>
        <v>UBND Ủy ban nhân dân xã Đức Thắng tỉnh Quảng Ngãi</v>
      </c>
      <c r="C425" t="str">
        <v>https://xaducthang.moduc.quangngai.gov.vn/uy-ban-nhan-dan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16425</v>
      </c>
      <c r="B426" t="str">
        <v>Công an xã Đức Nhuận tỉnh Quảng Ngãi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16426</v>
      </c>
      <c r="B427" t="str">
        <f>HYPERLINK("https://xaducnhuan.moduc.quangngai.gov.vn/", "UBND Ủy ban nhân dân xã Đức Nhuận tỉnh Quảng Ngãi")</f>
        <v>UBND Ủy ban nhân dân xã Đức Nhuận tỉnh Quảng Ngãi</v>
      </c>
      <c r="C427" t="str">
        <v>https://xaducnhuan.moduc.quangngai.gov.vn/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16427</v>
      </c>
      <c r="B428" t="str">
        <v>Công an xã Đức Chánh tỉnh Quảng Ngãi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16428</v>
      </c>
      <c r="B429" t="str">
        <f>HYPERLINK("https://xaducchanh.moduc.quangngai.gov.vn/trang-chu", "UBND Ủy ban nhân dân xã Đức Chánh tỉnh Quảng Ngãi")</f>
        <v>UBND Ủy ban nhân dân xã Đức Chánh tỉnh Quảng Ngãi</v>
      </c>
      <c r="C429" t="str">
        <v>https://xaducchanh.moduc.quangngai.gov.vn/trang-chu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16429</v>
      </c>
      <c r="B430" t="str">
        <v>Công an xã Đức Hiệp tỉnh Quảng Ngãi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16430</v>
      </c>
      <c r="B431" t="str">
        <f>HYPERLINK("https://xaduchiep.moduc.quangngai.gov.vn/uy-ban-nhan-dan", "UBND Ủy ban nhân dân xã Đức Hiệp tỉnh Quảng Ngãi")</f>
        <v>UBND Ủy ban nhân dân xã Đức Hiệp tỉnh Quảng Ngãi</v>
      </c>
      <c r="C431" t="str">
        <v>https://xaduchiep.moduc.quangngai.gov.vn/uy-ban-nhan-dan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16431</v>
      </c>
      <c r="B432" t="str">
        <f>HYPERLINK("https://www.facebook.com/DoanXaDucMinh/", "Công an xã Đức Minh tỉnh Quảng Ngãi")</f>
        <v>Công an xã Đức Minh tỉnh Quảng Ngãi</v>
      </c>
      <c r="C432" t="str">
        <v>https://www.facebook.com/DoanXaDucMinh/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16432</v>
      </c>
      <c r="B433" t="str">
        <f>HYPERLINK("https://xaducminh.moduc.quangngai.gov.vn/", "UBND Ủy ban nhân dân xã Đức Minh tỉnh Quảng Ngãi")</f>
        <v>UBND Ủy ban nhân dân xã Đức Minh tỉnh Quảng Ngãi</v>
      </c>
      <c r="C433" t="str">
        <v>https://xaducminh.moduc.quangngai.gov.vn/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16433</v>
      </c>
      <c r="B434" t="str">
        <v>Công an xã Đức Thạnh tỉnh Quảng Ngãi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16434</v>
      </c>
      <c r="B435" t="str">
        <f>HYPERLINK("https://xaducthanh.moduc.quangngai.gov.vn/", "UBND Ủy ban nhân dân xã Đức Thạnh tỉnh Quảng Ngãi")</f>
        <v>UBND Ủy ban nhân dân xã Đức Thạnh tỉnh Quảng Ngãi</v>
      </c>
      <c r="C435" t="str">
        <v>https://xaducthanh.moduc.quangngai.gov.vn/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16435</v>
      </c>
      <c r="B436" t="str">
        <v>Công an xã Đức Hòa tỉnh Quảng Ngãi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16436</v>
      </c>
      <c r="B437" t="str">
        <f>HYPERLINK("https://xaduchoa.moduc.quangngai.gov.vn/uy-ban-nhan-dan", "UBND Ủy ban nhân dân xã Đức Hòa tỉnh Quảng Ngãi")</f>
        <v>UBND Ủy ban nhân dân xã Đức Hòa tỉnh Quảng Ngãi</v>
      </c>
      <c r="C437" t="str">
        <v>https://xaduchoa.moduc.quangngai.gov.vn/uy-ban-nhan-dan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16437</v>
      </c>
      <c r="B438" t="str">
        <v>Công an xã Đức Tân tỉnh Quảng Ngãi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16438</v>
      </c>
      <c r="B439" t="str">
        <f>HYPERLINK("https://xaductan.moduc.quangngai.gov.vn/", "UBND Ủy ban nhân dân xã Đức Tân tỉnh Quảng Ngãi")</f>
        <v>UBND Ủy ban nhân dân xã Đức Tân tỉnh Quảng Ngãi</v>
      </c>
      <c r="C439" t="str">
        <v>https://xaductan.moduc.quangngai.gov.vn/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16439</v>
      </c>
      <c r="B440" t="str">
        <v>Công an xã Đức Phú tỉnh Quảng Ngãi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16440</v>
      </c>
      <c r="B441" t="str">
        <f>HYPERLINK("https://quangngai.gov.vn/web/xa-duc-phu/trang-chu", "UBND Ủy ban nhân dân xã Đức Phú tỉnh Quảng Ngãi")</f>
        <v>UBND Ủy ban nhân dân xã Đức Phú tỉnh Quảng Ngãi</v>
      </c>
      <c r="C441" t="str">
        <v>https://quangngai.gov.vn/web/xa-duc-phu/trang-chu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16441</v>
      </c>
      <c r="B442" t="str">
        <v>Công an xã Đức Phong tỉnh Quảng Ngãi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16442</v>
      </c>
      <c r="B443" t="str">
        <f>HYPERLINK("https://xaducphong.moduc.quangngai.gov.vn/uy-ban-nhan-dan", "UBND Ủy ban nhân dân xã Đức Phong tỉnh Quảng Ngãi")</f>
        <v>UBND Ủy ban nhân dân xã Đức Phong tỉnh Quảng Ngãi</v>
      </c>
      <c r="C443" t="str">
        <v>https://xaducphong.moduc.quangngai.gov.vn/uy-ban-nhan-dan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16443</v>
      </c>
      <c r="B444" t="str">
        <v>Công an xã Đức Lân tỉnh Quảng Ngãi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16444</v>
      </c>
      <c r="B445" t="str">
        <f>HYPERLINK("https://quangngai.gov.vn/web/xa-duc-lan/trang-chu", "UBND Ủy ban nhân dân xã Đức Lân tỉnh Quảng Ngãi")</f>
        <v>UBND Ủy ban nhân dân xã Đức Lân tỉnh Quảng Ngãi</v>
      </c>
      <c r="C445" t="str">
        <v>https://quangngai.gov.vn/web/xa-duc-lan/trang-chu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16445</v>
      </c>
      <c r="B446" t="str">
        <f>HYPERLINK("https://www.facebook.com/dtncatquangngai/", "Công an xã Phổ An tỉnh Quảng Ngãi")</f>
        <v>Công an xã Phổ An tỉnh Quảng Ngãi</v>
      </c>
      <c r="C446" t="str">
        <v>https://www.facebook.com/dtncatquangngai/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16446</v>
      </c>
      <c r="B447" t="str">
        <f>HYPERLINK("https://xaphoan.ducpho.quangngai.gov.vn/", "UBND Ủy ban nhân dân xã Phổ An tỉnh Quảng Ngãi")</f>
        <v>UBND Ủy ban nhân dân xã Phổ An tỉnh Quảng Ngãi</v>
      </c>
      <c r="C447" t="str">
        <v>https://xaphoan.ducpho.quangngai.gov.vn/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16447</v>
      </c>
      <c r="B448" t="str">
        <f>HYPERLINK("https://www.facebook.com/p/Tu%E1%BB%95i-tr%E1%BA%BB-Tr%E1%BA%A1i-T%E1%BA%A1m-giam-C%C3%B4ng-an-t%E1%BB%89nh-Qu%E1%BA%A3ng-Ng%C3%A3i-100083198865485/?locale=vi_VN", "Công an xã Phổ Phong tỉnh Quảng Ngãi")</f>
        <v>Công an xã Phổ Phong tỉnh Quảng Ngãi</v>
      </c>
      <c r="C448" t="str">
        <v>https://www.facebook.com/p/Tu%E1%BB%95i-tr%E1%BA%BB-Tr%E1%BA%A1i-T%E1%BA%A1m-giam-C%C3%B4ng-an-t%E1%BB%89nh-Qu%E1%BA%A3ng-Ng%C3%A3i-100083198865485/?locale=vi_VN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16448</v>
      </c>
      <c r="B449" t="str">
        <f>HYPERLINK("https://xaphophong.ducpho.quangngai.gov.vn/", "UBND Ủy ban nhân dân xã Phổ Phong tỉnh Quảng Ngãi")</f>
        <v>UBND Ủy ban nhân dân xã Phổ Phong tỉnh Quảng Ngãi</v>
      </c>
      <c r="C449" t="str">
        <v>https://xaphophong.ducpho.quangngai.gov.vn/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16449</v>
      </c>
      <c r="B450" t="str">
        <v>Công an xã Phổ Thuận tỉnh Quảng Ngãi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16450</v>
      </c>
      <c r="B451" t="str">
        <f>HYPERLINK("https://xaphothuan.ducpho.quangngai.gov.vn/", "UBND Ủy ban nhân dân xã Phổ Thuận tỉnh Quảng Ngãi")</f>
        <v>UBND Ủy ban nhân dân xã Phổ Thuận tỉnh Quảng Ngãi</v>
      </c>
      <c r="C451" t="str">
        <v>https://xaphothuan.ducpho.quangngai.gov.vn/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16451</v>
      </c>
      <c r="B452" t="str">
        <v>Công an xã Phổ Văn tỉnh Quảng Ngãi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16452</v>
      </c>
      <c r="B453" t="str">
        <f>HYPERLINK("https://ducpho.quangngai.gov.vn/", "UBND Ủy ban nhân dân xã Phổ Văn tỉnh Quảng Ngãi")</f>
        <v>UBND Ủy ban nhân dân xã Phổ Văn tỉnh Quảng Ngãi</v>
      </c>
      <c r="C453" t="str">
        <v>https://ducpho.quangngai.gov.vn/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16453</v>
      </c>
      <c r="B454" t="str">
        <f>HYPERLINK("https://www.facebook.com/p/Tu%E1%BB%95i-tr%E1%BA%BB-Tr%E1%BA%A1i-T%E1%BA%A1m-giam-C%C3%B4ng-an-t%E1%BB%89nh-Qu%E1%BA%A3ng-Ng%C3%A3i-100083198865485/?locale=vi_VN", "Công an xã Phổ Quang tỉnh Quảng Ngãi")</f>
        <v>Công an xã Phổ Quang tỉnh Quảng Ngãi</v>
      </c>
      <c r="C454" t="str">
        <v>https://www.facebook.com/p/Tu%E1%BB%95i-tr%E1%BA%BB-Tr%E1%BA%A1i-T%E1%BA%A1m-giam-C%C3%B4ng-an-t%E1%BB%89nh-Qu%E1%BA%A3ng-Ng%C3%A3i-100083198865485/?locale=vi_VN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16454</v>
      </c>
      <c r="B455" t="str">
        <f>HYPERLINK("https://ducpho.quangngai.gov.vn/", "UBND Ủy ban nhân dân xã Phổ Quang tỉnh Quảng Ngãi")</f>
        <v>UBND Ủy ban nhân dân xã Phổ Quang tỉnh Quảng Ngãi</v>
      </c>
      <c r="C455" t="str">
        <v>https://ducpho.quangngai.gov.vn/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16455</v>
      </c>
      <c r="B456" t="str">
        <v>Công an xã Phổ Nhơn tỉnh Quảng Ngãi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16456</v>
      </c>
      <c r="B457" t="str">
        <f>HYPERLINK("https://xaphonhon.ducpho.quangngai.gov.vn/", "UBND Ủy ban nhân dân xã Phổ Nhơn tỉnh Quảng Ngãi")</f>
        <v>UBND Ủy ban nhân dân xã Phổ Nhơn tỉnh Quảng Ngãi</v>
      </c>
      <c r="C457" t="str">
        <v>https://xaphonhon.ducpho.quangngai.gov.vn/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16457</v>
      </c>
      <c r="B458" t="str">
        <v>Công an xã Phổ Ninh tỉnh Quảng Ngãi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16458</v>
      </c>
      <c r="B459" t="str">
        <f>HYPERLINK("https://ducpho.quangngai.gov.vn/", "UBND Ủy ban nhân dân xã Phổ Ninh tỉnh Quảng Ngãi")</f>
        <v>UBND Ủy ban nhân dân xã Phổ Ninh tỉnh Quảng Ngãi</v>
      </c>
      <c r="C459" t="str">
        <v>https://ducpho.quangngai.gov.vn/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16459</v>
      </c>
      <c r="B460" t="str">
        <v>Công an xã Phổ Minh tỉnh Quảng Ngãi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16460</v>
      </c>
      <c r="B461" t="str">
        <f>HYPERLINK("https://phuongphominh.ducpho.quangngai.gov.vn/", "UBND Ủy ban nhân dân xã Phổ Minh tỉnh Quảng Ngãi")</f>
        <v>UBND Ủy ban nhân dân xã Phổ Minh tỉnh Quảng Ngãi</v>
      </c>
      <c r="C461" t="str">
        <v>https://phuongphominh.ducpho.quangngai.gov.vn/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16461</v>
      </c>
      <c r="B462" t="str">
        <f>HYPERLINK("https://www.facebook.com/p/Tu%E1%BB%95i-tr%E1%BA%BB-Tr%E1%BA%A1i-T%E1%BA%A1m-giam-C%C3%B4ng-an-t%E1%BB%89nh-Qu%E1%BA%A3ng-Ng%C3%A3i-100083198865485/?locale=sw_KE", "Công an xã Phổ Vinh tỉnh Quảng Ngãi")</f>
        <v>Công an xã Phổ Vinh tỉnh Quảng Ngãi</v>
      </c>
      <c r="C462" t="str">
        <v>https://www.facebook.com/p/Tu%E1%BB%95i-tr%E1%BA%BB-Tr%E1%BA%A1i-T%E1%BA%A1m-giam-C%C3%B4ng-an-t%E1%BB%89nh-Qu%E1%BA%A3ng-Ng%C3%A3i-100083198865485/?locale=sw_KE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16462</v>
      </c>
      <c r="B463" t="str">
        <f>HYPERLINK("https://phuongphovinh.ducpho.quangngai.gov.vn/uy-ban-nhan-dan", "UBND Ủy ban nhân dân xã Phổ Vinh tỉnh Quảng Ngãi")</f>
        <v>UBND Ủy ban nhân dân xã Phổ Vinh tỉnh Quảng Ngãi</v>
      </c>
      <c r="C463" t="str">
        <v>https://phuongphovinh.ducpho.quangngai.gov.vn/uy-ban-nhan-dan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16463</v>
      </c>
      <c r="B464" t="str">
        <v>Công an xã Phổ Hòa tỉnh Quảng Ngãi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16464</v>
      </c>
      <c r="B465" t="str">
        <f>HYPERLINK("https://ducpho.quangngai.gov.vn/", "UBND Ủy ban nhân dân xã Phổ Hòa tỉnh Quảng Ngãi")</f>
        <v>UBND Ủy ban nhân dân xã Phổ Hòa tỉnh Quảng Ngãi</v>
      </c>
      <c r="C465" t="str">
        <v>https://ducpho.quangngai.gov.vn/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16465</v>
      </c>
      <c r="B466" t="str">
        <v>Công an xã Phổ Cường tỉnh Quảng Ngãi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16466</v>
      </c>
      <c r="B467" t="str">
        <f>HYPERLINK("https://xaphocuong.ducpho.quangngai.gov.vn/", "UBND Ủy ban nhân dân xã Phổ Cường tỉnh Quảng Ngãi")</f>
        <v>UBND Ủy ban nhân dân xã Phổ Cường tỉnh Quảng Ngãi</v>
      </c>
      <c r="C467" t="str">
        <v>https://xaphocuong.ducpho.quangngai.gov.vn/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16467</v>
      </c>
      <c r="B468" t="str">
        <v>Công an xã Phổ Khánh tỉnh Quảng Ngãi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16468</v>
      </c>
      <c r="B469" t="str">
        <f>HYPERLINK("https://xaphokhanh.ducpho.quangngai.gov.vn/", "UBND Ủy ban nhân dân xã Phổ Khánh tỉnh Quảng Ngãi")</f>
        <v>UBND Ủy ban nhân dân xã Phổ Khánh tỉnh Quảng Ngãi</v>
      </c>
      <c r="C469" t="str">
        <v>https://xaphokhanh.ducpho.quangngai.gov.vn/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16469</v>
      </c>
      <c r="B470" t="str">
        <v>Công an xã Phổ Thạnh tỉnh Quảng Ngãi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16470</v>
      </c>
      <c r="B471" t="str">
        <f>HYPERLINK("https://phuongphothanh.ducpho.quangngai.gov.vn/", "UBND Ủy ban nhân dân xã Phổ Thạnh tỉnh Quảng Ngãi")</f>
        <v>UBND Ủy ban nhân dân xã Phổ Thạnh tỉnh Quảng Ngãi</v>
      </c>
      <c r="C471" t="str">
        <v>https://phuongphothanh.ducpho.quangngai.gov.vn/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16471</v>
      </c>
      <c r="B472" t="str">
        <v>Công an xã Phổ Châu tỉnh Quảng Ngãi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16472</v>
      </c>
      <c r="B473" t="str">
        <f>HYPERLINK("https://xaphochau.ducpho.quangngai.gov.vn/", "UBND Ủy ban nhân dân xã Phổ Châu tỉnh Quảng Ngãi")</f>
        <v>UBND Ủy ban nhân dân xã Phổ Châu tỉnh Quảng Ngãi</v>
      </c>
      <c r="C473" t="str">
        <v>https://xaphochau.ducpho.quangngai.gov.vn/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16473</v>
      </c>
      <c r="B474" t="str">
        <v>Công an xã Ba Điền tỉnh Quảng Ngãi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16474</v>
      </c>
      <c r="B475" t="str">
        <f>HYPERLINK("https://quangngai.gov.vn/web/xa-ba-dien/trang-chu", "UBND Ủy ban nhân dân xã Ba Điền tỉnh Quảng Ngãi")</f>
        <v>UBND Ủy ban nhân dân xã Ba Điền tỉnh Quảng Ngãi</v>
      </c>
      <c r="C475" t="str">
        <v>https://quangngai.gov.vn/web/xa-ba-dien/trang-chu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16475</v>
      </c>
      <c r="B476" t="str">
        <f>HYPERLINK("https://www.facebook.com/conganBaTri/", "Công an xã Ba Vinh tỉnh Quảng Ngãi")</f>
        <v>Công an xã Ba Vinh tỉnh Quảng Ngãi</v>
      </c>
      <c r="C476" t="str">
        <v>https://www.facebook.com/conganBaTri/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16476</v>
      </c>
      <c r="B477" t="str">
        <f>HYPERLINK("https://xabatrang.bato.quangngai.gov.vn/", "UBND Ủy ban nhân dân xã Ba Vinh tỉnh Quảng Ngãi")</f>
        <v>UBND Ủy ban nhân dân xã Ba Vinh tỉnh Quảng Ngãi</v>
      </c>
      <c r="C477" t="str">
        <v>https://xabatrang.bato.quangngai.gov.vn/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16477</v>
      </c>
      <c r="B478" t="str">
        <f>HYPERLINK("https://www.facebook.com/dtncatquangngai/", "Công an xã Ba Thành tỉnh Quảng Ngãi")</f>
        <v>Công an xã Ba Thành tỉnh Quảng Ngãi</v>
      </c>
      <c r="C478" t="str">
        <v>https://www.facebook.com/dtncatquangngai/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16478</v>
      </c>
      <c r="B479" t="str">
        <f>HYPERLINK("https://xabathanh.bato.quangngai.gov.vn/", "UBND Ủy ban nhân dân xã Ba Thành tỉnh Quảng Ngãi")</f>
        <v>UBND Ủy ban nhân dân xã Ba Thành tỉnh Quảng Ngãi</v>
      </c>
      <c r="C479" t="str">
        <v>https://xabathanh.bato.quangngai.gov.vn/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16479</v>
      </c>
      <c r="B480" t="str">
        <f>HYPERLINK("https://www.facebook.com/p/Tin-N%C3%B3ng-Qu%E1%BA%A3ng-Ng%C3%A3i-100083575682334/", "Công an xã Ba Động tỉnh Quảng Ngãi")</f>
        <v>Công an xã Ba Động tỉnh Quảng Ngãi</v>
      </c>
      <c r="C480" t="str">
        <v>https://www.facebook.com/p/Tin-N%C3%B3ng-Qu%E1%BA%A3ng-Ng%C3%A3i-100083575682334/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16480</v>
      </c>
      <c r="B481" t="str">
        <f>HYPERLINK("https://quangngai.gov.vn/web/xa-ba-dong/trang-chu", "UBND Ủy ban nhân dân xã Ba Động tỉnh Quảng Ngãi")</f>
        <v>UBND Ủy ban nhân dân xã Ba Động tỉnh Quảng Ngãi</v>
      </c>
      <c r="C481" t="str">
        <v>https://quangngai.gov.vn/web/xa-ba-dong/trang-chu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16481</v>
      </c>
      <c r="B482" t="str">
        <f>HYPERLINK("https://www.facebook.com/dtncatquangngai/", "Công an xã Ba Dinh tỉnh Quảng Ngãi")</f>
        <v>Công an xã Ba Dinh tỉnh Quảng Ngãi</v>
      </c>
      <c r="C482" t="str">
        <v>https://www.facebook.com/dtncatquangngai/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16482</v>
      </c>
      <c r="B483" t="str">
        <f>HYPERLINK("https://xabadinh.bato.quangngai.gov.vn/", "UBND Ủy ban nhân dân xã Ba Dinh tỉnh Quảng Ngãi")</f>
        <v>UBND Ủy ban nhân dân xã Ba Dinh tỉnh Quảng Ngãi</v>
      </c>
      <c r="C483" t="str">
        <v>https://xabadinh.bato.quangngai.gov.vn/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16483</v>
      </c>
      <c r="B484" t="str">
        <v>Công an xã Ba Giang tỉnh Quảng Ngãi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16484</v>
      </c>
      <c r="B485" t="str">
        <f>HYPERLINK("https://xabagiang.bato.quangngai.gov.vn/", "UBND Ủy ban nhân dân xã Ba Giang tỉnh Quảng Ngãi")</f>
        <v>UBND Ủy ban nhân dân xã Ba Giang tỉnh Quảng Ngãi</v>
      </c>
      <c r="C485" t="str">
        <v>https://xabagiang.bato.quangngai.gov.vn/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16485</v>
      </c>
      <c r="B486" t="str">
        <v>Công an xã Ba Liên tỉnh Quảng Ngãi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16486</v>
      </c>
      <c r="B487" t="str">
        <f>HYPERLINK("https://xabalien.bato.quangngai.gov.vn/", "UBND Ủy ban nhân dân xã Ba Liên tỉnh Quảng Ngãi")</f>
        <v>UBND Ủy ban nhân dân xã Ba Liên tỉnh Quảng Ngãi</v>
      </c>
      <c r="C487" t="str">
        <v>https://xabalien.bato.quangngai.gov.vn/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16487</v>
      </c>
      <c r="B488" t="str">
        <v>Công an xã Ba Ngạc tỉnh Quảng Ngãi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16488</v>
      </c>
      <c r="B489" t="str">
        <f>HYPERLINK("https://xabangac.bato.quangngai.gov.vn/ubnd", "UBND Ủy ban nhân dân xã Ba Ngạc tỉnh Quảng Ngãi")</f>
        <v>UBND Ủy ban nhân dân xã Ba Ngạc tỉnh Quảng Ngãi</v>
      </c>
      <c r="C489" t="str">
        <v>https://xabangac.bato.quangngai.gov.vn/ubnd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16489</v>
      </c>
      <c r="B490" t="str">
        <f>HYPERLINK("https://www.facebook.com/tuoitrexabakham", "Công an xã Ba Khâm tỉnh Quảng Ngãi")</f>
        <v>Công an xã Ba Khâm tỉnh Quảng Ngãi</v>
      </c>
      <c r="C490" t="str">
        <v>https://www.facebook.com/tuoitrexabakham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16490</v>
      </c>
      <c r="B491" t="str">
        <f>HYPERLINK("https://xabakham.bato.quangngai.gov.vn/", "UBND Ủy ban nhân dân xã Ba Khâm tỉnh Quảng Ngãi")</f>
        <v>UBND Ủy ban nhân dân xã Ba Khâm tỉnh Quảng Ngãi</v>
      </c>
      <c r="C491" t="str">
        <v>https://xabakham.bato.quangngai.gov.vn/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16491</v>
      </c>
      <c r="B492" t="str">
        <f>HYPERLINK("https://www.facebook.com/conganBaTri/", "Công an xã Ba Cung tỉnh Quảng Ngãi")</f>
        <v>Công an xã Ba Cung tỉnh Quảng Ngãi</v>
      </c>
      <c r="C492" t="str">
        <v>https://www.facebook.com/conganBaTri/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16492</v>
      </c>
      <c r="B493" t="str">
        <f>HYPERLINK("https://xabacung.bato.quangngai.gov.vn/uy-ban-nhan-dan", "UBND Ủy ban nhân dân xã Ba Cung tỉnh Quảng Ngãi")</f>
        <v>UBND Ủy ban nhân dân xã Ba Cung tỉnh Quảng Ngãi</v>
      </c>
      <c r="C493" t="str">
        <v>https://xabacung.bato.quangngai.gov.vn/uy-ban-nhan-dan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16493</v>
      </c>
      <c r="B494" t="str">
        <f>HYPERLINK("https://www.facebook.com/dtncatquangngai/", "Công an xã Ba Chùa tỉnh Quảng Ngãi")</f>
        <v>Công an xã Ba Chùa tỉnh Quảng Ngãi</v>
      </c>
      <c r="C494" t="str">
        <v>https://www.facebook.com/dtncatquangngai/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16494</v>
      </c>
      <c r="B495" t="str">
        <f>HYPERLINK("https://xabatieu.bato.quangngai.gov.vn/", "UBND Ủy ban nhân dân xã Ba Chùa tỉnh Quảng Ngãi")</f>
        <v>UBND Ủy ban nhân dân xã Ba Chùa tỉnh Quảng Ngãi</v>
      </c>
      <c r="C495" t="str">
        <v>https://xabatieu.bato.quangngai.gov.vn/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16495</v>
      </c>
      <c r="B496" t="str">
        <f>HYPERLINK("https://www.facebook.com/dtncatquangngai/", "Công an xã Ba Tiêu tỉnh Quảng Ngãi")</f>
        <v>Công an xã Ba Tiêu tỉnh Quảng Ngãi</v>
      </c>
      <c r="C496" t="str">
        <v>https://www.facebook.com/dtncatquangngai/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16496</v>
      </c>
      <c r="B497" t="str">
        <f>HYPERLINK("https://xabatieu.bato.quangngai.gov.vn/", "UBND Ủy ban nhân dân xã Ba Tiêu tỉnh Quảng Ngãi")</f>
        <v>UBND Ủy ban nhân dân xã Ba Tiêu tỉnh Quảng Ngãi</v>
      </c>
      <c r="C497" t="str">
        <v>https://xabatieu.bato.quangngai.gov.vn/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16497</v>
      </c>
      <c r="B498" t="str">
        <f>HYPERLINK("https://www.facebook.com/dtncatquangngai/", "Công an xã Ba Trang tỉnh Quảng Ngãi")</f>
        <v>Công an xã Ba Trang tỉnh Quảng Ngãi</v>
      </c>
      <c r="C498" t="str">
        <v>https://www.facebook.com/dtncatquangngai/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16498</v>
      </c>
      <c r="B499" t="str">
        <f>HYPERLINK("https://xabatrang.bato.quangngai.gov.vn/", "UBND Ủy ban nhân dân xã Ba Trang tỉnh Quảng Ngãi")</f>
        <v>UBND Ủy ban nhân dân xã Ba Trang tỉnh Quảng Ngãi</v>
      </c>
      <c r="C499" t="str">
        <v>https://xabatrang.bato.quangngai.gov.vn/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16499</v>
      </c>
      <c r="B500" t="str">
        <f>HYPERLINK("https://www.facebook.com/dtncatquangngai/", "Công an xã Ba Tô tỉnh Quảng Ngãi")</f>
        <v>Công an xã Ba Tô tỉnh Quảng Ngãi</v>
      </c>
      <c r="C500" t="str">
        <v>https://www.facebook.com/dtncatquangngai/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16500</v>
      </c>
      <c r="B501" t="str">
        <f>HYPERLINK("https://bato.quangngai.gov.vn/", "UBND Ủy ban nhân dân xã Ba Tô tỉnh Quảng Ngãi")</f>
        <v>UBND Ủy ban nhân dân xã Ba Tô tỉnh Quảng Ngãi</v>
      </c>
      <c r="C501" t="str">
        <v>https://bato.quangngai.gov.vn/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16501</v>
      </c>
      <c r="B502" t="str">
        <v>Công an xã Ba Bích tỉnh Quảng Ngãi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16502</v>
      </c>
      <c r="B503" t="str">
        <f>HYPERLINK("https://xababich.bato.quangngai.gov.vn/", "UBND Ủy ban nhân dân xã Ba Bích tỉnh Quảng Ngãi")</f>
        <v>UBND Ủy ban nhân dân xã Ba Bích tỉnh Quảng Ngãi</v>
      </c>
      <c r="C503" t="str">
        <v>https://xababich.bato.quangngai.gov.vn/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16503</v>
      </c>
      <c r="B504" t="str">
        <v>Công an xã Ba Vì tỉnh Quảng Ngãi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16504</v>
      </c>
      <c r="B505" t="str">
        <f>HYPERLINK("https://xabavi.bato.quangngai.gov.vn/", "UBND Ủy ban nhân dân xã Ba Vì tỉnh Quảng Ngãi")</f>
        <v>UBND Ủy ban nhân dân xã Ba Vì tỉnh Quảng Ngãi</v>
      </c>
      <c r="C505" t="str">
        <v>https://xabavi.bato.quangngai.gov.vn/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16505</v>
      </c>
      <c r="B506" t="str">
        <f>HYPERLINK("https://www.facebook.com/conganBaTri/", "Công an xã Ba Lế tỉnh Quảng Ngãi")</f>
        <v>Công an xã Ba Lế tỉnh Quảng Ngãi</v>
      </c>
      <c r="C506" t="str">
        <v>https://www.facebook.com/conganBaTri/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16506</v>
      </c>
      <c r="B507" t="str">
        <f>HYPERLINK("https://xabale.bato.quangngai.gov.vn/uy-ban-nhan-dan", "UBND Ủy ban nhân dân xã Ba Lế tỉnh Quảng Ngãi")</f>
        <v>UBND Ủy ban nhân dân xã Ba Lế tỉnh Quảng Ngãi</v>
      </c>
      <c r="C507" t="str">
        <v>https://xabale.bato.quangngai.gov.vn/uy-ban-nhan-dan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16507</v>
      </c>
      <c r="B508" t="str">
        <f>HYPERLINK("https://www.facebook.com/dtncatquangngai/", "Công an xã Ba Nam tỉnh Quảng Ngãi")</f>
        <v>Công an xã Ba Nam tỉnh Quảng Ngãi</v>
      </c>
      <c r="C508" t="str">
        <v>https://www.facebook.com/dtncatquangngai/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16508</v>
      </c>
      <c r="B509" t="str">
        <f>HYPERLINK("https://xabanam.bato.quangngai.gov.vn/", "UBND Ủy ban nhân dân xã Ba Nam tỉnh Quảng Ngãi")</f>
        <v>UBND Ủy ban nhân dân xã Ba Nam tỉnh Quảng Ngãi</v>
      </c>
      <c r="C509" t="str">
        <v>https://xabanam.bato.quangngai.gov.vn/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16509</v>
      </c>
      <c r="B510" t="str">
        <v>Công an xã Ba Xa tỉnh Quảng Ngãi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16510</v>
      </c>
      <c r="B511" t="str">
        <f>HYPERLINK("https://xabaxa.bato.quangngai.gov.vn/", "UBND Ủy ban nhân dân xã Ba Xa tỉnh Quảng Ngãi")</f>
        <v>UBND Ủy ban nhân dân xã Ba Xa tỉnh Quảng Ngãi</v>
      </c>
      <c r="C511" t="str">
        <v>https://xabaxa.bato.quangngai.gov.vn/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16511</v>
      </c>
      <c r="B512" t="str">
        <f>HYPERLINK("https://www.facebook.com/p/Tu%E1%BB%95i-tr%E1%BA%BB-Tr%E1%BA%A1i-T%E1%BA%A1m-giam-C%C3%B4ng-an-t%E1%BB%89nh-Qu%E1%BA%A3ng-Ng%C3%A3i-100083198865485/?locale=sw_KE", "Công an xã An Vĩnh tỉnh Quảng Ngãi")</f>
        <v>Công an xã An Vĩnh tỉnh Quảng Ngãi</v>
      </c>
      <c r="C512" t="str">
        <v>https://www.facebook.com/p/Tu%E1%BB%95i-tr%E1%BA%BB-Tr%E1%BA%A1i-T%E1%BA%A1m-giam-C%C3%B4ng-an-t%E1%BB%89nh-Qu%E1%BA%A3ng-Ng%C3%A3i-100083198865485/?locale=sw_KE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16512</v>
      </c>
      <c r="B513" t="str">
        <f>HYPERLINK("https://quangngai.gov.vn/ubnd-huyen-ly-son", "UBND Ủy ban nhân dân xã An Vĩnh tỉnh Quảng Ngãi")</f>
        <v>UBND Ủy ban nhân dân xã An Vĩnh tỉnh Quảng Ngãi</v>
      </c>
      <c r="C513" t="str">
        <v>https://quangngai.gov.vn/ubnd-huyen-ly-son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16513</v>
      </c>
      <c r="B514" t="str">
        <v>Công an xã An Hải tỉnh Quảng Ngãi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16514</v>
      </c>
      <c r="B515" t="str">
        <f>HYPERLINK("https://sonha.quangngai.gov.vn/ubnd-xa-son-hai", "UBND Ủy ban nhân dân xã An Hải tỉnh Quảng Ngãi")</f>
        <v>UBND Ủy ban nhân dân xã An Hải tỉnh Quảng Ngãi</v>
      </c>
      <c r="C515" t="str">
        <v>https://sonha.quangngai.gov.vn/ubnd-xa-son-hai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16515</v>
      </c>
      <c r="B516" t="str">
        <f>HYPERLINK("https://www.facebook.com/dtncatquangngai/", "Công an xã An Bình tỉnh Quảng Ngãi")</f>
        <v>Công an xã An Bình tỉnh Quảng Ngãi</v>
      </c>
      <c r="C516" t="str">
        <v>https://www.facebook.com/dtncatquangngai/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16516</v>
      </c>
      <c r="B517" t="str">
        <f>HYPERLINK("https://quangngai.gov.vn/", "UBND Ủy ban nhân dân xã An Bình tỉnh Quảng Ngãi")</f>
        <v>UBND Ủy ban nhân dân xã An Bình tỉnh Quảng Ngãi</v>
      </c>
      <c r="C517" t="str">
        <v>https://quangngai.gov.vn/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16517</v>
      </c>
      <c r="B518" t="str">
        <f>HYPERLINK("https://www.facebook.com/TuoitreCongantinhBinhDinh/", "Công an phường Nhơn Bình tỉnh Bình Định")</f>
        <v>Công an phường Nhơn Bình tỉnh Bình Định</v>
      </c>
      <c r="C518" t="str">
        <v>https://www.facebook.com/TuoitreCongantinhBinhDinh/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16518</v>
      </c>
      <c r="B519" t="str">
        <f>HYPERLINK("https://nhonbinh.quynhon.binhdinh.gov.vn/", "UBND Ủy ban nhân dân phường Nhơn Bình tỉnh Bình Định")</f>
        <v>UBND Ủy ban nhân dân phường Nhơn Bình tỉnh Bình Định</v>
      </c>
      <c r="C519" t="str">
        <v>https://nhonbinh.quynhon.binhdinh.gov.vn/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16519</v>
      </c>
      <c r="B520" t="str">
        <f>HYPERLINK("https://www.facebook.com/p/C%C3%B4ng-an-ph%C6%B0%E1%BB%9Dng-Nh%C6%A1n-Ph%C3%BA-100081302717599/", "Công an phường Nhơn Phú tỉnh Bình Định")</f>
        <v>Công an phường Nhơn Phú tỉnh Bình Định</v>
      </c>
      <c r="C520" t="str">
        <v>https://www.facebook.com/p/C%C3%B4ng-an-ph%C6%B0%E1%BB%9Dng-Nh%C6%A1n-Ph%C3%BA-100081302717599/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16520</v>
      </c>
      <c r="B521" t="str">
        <f>HYPERLINK("https://nhonphu.quynhon.binhdinh.gov.vn/", "UBND Ủy ban nhân dân phường Nhơn Phú tỉnh Bình Định")</f>
        <v>UBND Ủy ban nhân dân phường Nhơn Phú tỉnh Bình Định</v>
      </c>
      <c r="C521" t="str">
        <v>https://nhonphu.quynhon.binhdinh.gov.vn/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16521</v>
      </c>
      <c r="B522" t="str">
        <f>HYPERLINK("https://www.facebook.com/capdongdaqn", "Công an phường Đống Đa tỉnh Bình Định")</f>
        <v>Công an phường Đống Đa tỉnh Bình Định</v>
      </c>
      <c r="C522" t="str">
        <v>https://www.facebook.com/capdongdaqn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16522</v>
      </c>
      <c r="B523" t="str">
        <f>HYPERLINK("https://dongda.quynhon.binhdinh.gov.vn/", "UBND Ủy ban nhân dân phường Đống Đa tỉnh Bình Định")</f>
        <v>UBND Ủy ban nhân dân phường Đống Đa tỉnh Bình Định</v>
      </c>
      <c r="C523" t="str">
        <v>https://dongda.quynhon.binhdinh.gov.vn/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16523</v>
      </c>
      <c r="B524" t="str">
        <f>HYPERLINK("https://www.facebook.com/p/C%C3%B4ng-an-ph%C6%B0%E1%BB%9Dng-Tr%E1%BA%A7n-Quang-Di%E1%BB%87u-Quy-Nh%C6%A1n-100094198361520/", "Công an phường Trần Quang Diệu tỉnh Bình Định")</f>
        <v>Công an phường Trần Quang Diệu tỉnh Bình Định</v>
      </c>
      <c r="C524" t="str">
        <v>https://www.facebook.com/p/C%C3%B4ng-an-ph%C6%B0%E1%BB%9Dng-Tr%E1%BA%A7n-Quang-Di%E1%BB%87u-Quy-Nh%C6%A1n-100094198361520/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16524</v>
      </c>
      <c r="B525" t="str">
        <f>HYPERLINK("https://tranquangdieu.quynhon.binhdinh.gov.vn/", "UBND Ủy ban nhân dân phường Trần Quang Diệu tỉnh Bình Định")</f>
        <v>UBND Ủy ban nhân dân phường Trần Quang Diệu tỉnh Bình Định</v>
      </c>
      <c r="C525" t="str">
        <v>https://tranquangdieu.quynhon.binhdinh.gov.vn/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16525</v>
      </c>
      <c r="B526" t="str">
        <v>Công an phường Hải Cảng tỉnh Bình Định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16526</v>
      </c>
      <c r="B527" t="str">
        <f>HYPERLINK("https://haicang.quynhon.binhdinh.gov.vn/", "UBND Ủy ban nhân dân phường Hải Cảng tỉnh Bình Định")</f>
        <v>UBND Ủy ban nhân dân phường Hải Cảng tỉnh Bình Định</v>
      </c>
      <c r="C527" t="str">
        <v>https://haicang.quynhon.binhdinh.gov.vn/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16527</v>
      </c>
      <c r="B528" t="str">
        <v>Công an phường Quang Trung tỉnh Bình Định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16528</v>
      </c>
      <c r="B529" t="str">
        <f>HYPERLINK("https://quangtrung.quynhon.binhdinh.gov.vn/", "UBND Ủy ban nhân dân phường Quang Trung tỉnh Bình Định")</f>
        <v>UBND Ủy ban nhân dân phường Quang Trung tỉnh Bình Định</v>
      </c>
      <c r="C529" t="str">
        <v>https://quangtrung.quynhon.binhdinh.gov.vn/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16529</v>
      </c>
      <c r="B530" t="str">
        <f>HYPERLINK("https://www.facebook.com/CongAnPhuongThiNaiTPQuyNhon/", "Công an phường Thị Nại tỉnh Bình Định")</f>
        <v>Công an phường Thị Nại tỉnh Bình Định</v>
      </c>
      <c r="C530" t="str">
        <v>https://www.facebook.com/CongAnPhuongThiNaiTPQuyNhon/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16530</v>
      </c>
      <c r="B531" t="str">
        <f>HYPERLINK("https://thinai.quynhon.binhdinh.gov.vn/", "UBND Ủy ban nhân dân phường Thị Nại tỉnh Bình Định")</f>
        <v>UBND Ủy ban nhân dân phường Thị Nại tỉnh Bình Định</v>
      </c>
      <c r="C531" t="str">
        <v>https://thinai.quynhon.binhdinh.gov.vn/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16531</v>
      </c>
      <c r="B532" t="str">
        <f>HYPERLINK("https://www.facebook.com/p/C%C3%B4ng-an-ph%C6%B0%E1%BB%9Dng-L%C3%AA-H%E1%BB%93ng-Phong-TPQuy-Nh%C6%A1n-100081080766213/", "Công an phường Lê Hồng Phong tỉnh Bình Định")</f>
        <v>Công an phường Lê Hồng Phong tỉnh Bình Định</v>
      </c>
      <c r="C532" t="str">
        <v>https://www.facebook.com/p/C%C3%B4ng-an-ph%C6%B0%E1%BB%9Dng-L%C3%AA-H%E1%BB%93ng-Phong-TPQuy-Nh%C6%A1n-100081080766213/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16532</v>
      </c>
      <c r="B533" t="str">
        <f>HYPERLINK("https://lehongphong.quynhon.binhdinh.gov.vn/", "UBND Ủy ban nhân dân phường Lê Hồng Phong tỉnh Bình Định")</f>
        <v>UBND Ủy ban nhân dân phường Lê Hồng Phong tỉnh Bình Định</v>
      </c>
      <c r="C533" t="str">
        <v>https://lehongphong.quynhon.binhdinh.gov.vn/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16533</v>
      </c>
      <c r="B534" t="str">
        <f>HYPERLINK("https://www.facebook.com/p/C%C3%B4ng-an-ph%C6%B0%E1%BB%9Dng-Tr%E1%BA%A7n-H%C6%B0ng-%C4%90%E1%BA%A1o-th%C3%A0nh-ph%E1%BB%91-Quy-Nh%C6%A1n-B%C3%ACnh-%C4%90%E1%BB%8Bnh-100079406322738/", "Công an phường Trần Hưng Đạo tỉnh Bình Định")</f>
        <v>Công an phường Trần Hưng Đạo tỉnh Bình Định</v>
      </c>
      <c r="C534" t="str">
        <v>https://www.facebook.com/p/C%C3%B4ng-an-ph%C6%B0%E1%BB%9Dng-Tr%E1%BA%A7n-H%C6%B0ng-%C4%90%E1%BA%A1o-th%C3%A0nh-ph%E1%BB%91-Quy-Nh%C6%A1n-B%C3%ACnh-%C4%90%E1%BB%8Bnh-100079406322738/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16534</v>
      </c>
      <c r="B535" t="str">
        <f>HYPERLINK("https://tranhungdao.quynhon.binhdinh.gov.vn/", "UBND Ủy ban nhân dân phường Trần Hưng Đạo tỉnh Bình Định")</f>
        <v>UBND Ủy ban nhân dân phường Trần Hưng Đạo tỉnh Bình Định</v>
      </c>
      <c r="C535" t="str">
        <v>https://tranhungdao.quynhon.binhdinh.gov.vn/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16535</v>
      </c>
      <c r="B536" t="str">
        <f>HYPERLINK("https://www.facebook.com/capngomay/", "Công an phường Ngô Mây tỉnh Bình Định")</f>
        <v>Công an phường Ngô Mây tỉnh Bình Định</v>
      </c>
      <c r="C536" t="str">
        <v>https://www.facebook.com/capngomay/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16536</v>
      </c>
      <c r="B537" t="str">
        <f>HYPERLINK("https://ngomay.quynhon.binhdinh.gov.vn/", "UBND Ủy ban nhân dân phường Ngô Mây tỉnh Bình Định")</f>
        <v>UBND Ủy ban nhân dân phường Ngô Mây tỉnh Bình Định</v>
      </c>
      <c r="C537" t="str">
        <v>https://ngomay.quynhon.binhdinh.gov.vn/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16537</v>
      </c>
      <c r="B538" t="str">
        <f>HYPERLINK("https://www.facebook.com/tuoitre.lythuongkiet/", "Công an phường Lý Thường Kiệt tỉnh Bình Định")</f>
        <v>Công an phường Lý Thường Kiệt tỉnh Bình Định</v>
      </c>
      <c r="C538" t="str">
        <v>https://www.facebook.com/tuoitre.lythuongkiet/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16538</v>
      </c>
      <c r="B539" t="str">
        <f>HYPERLINK("https://lythuongkiet.quynhon.binhdinh.gov.vn/", "UBND Ủy ban nhân dân phường Lý Thường Kiệt tỉnh Bình Định")</f>
        <v>UBND Ủy ban nhân dân phường Lý Thường Kiệt tỉnh Bình Định</v>
      </c>
      <c r="C539" t="str">
        <v>https://lythuongkiet.quynhon.binhdinh.gov.vn/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16539</v>
      </c>
      <c r="B540" t="str">
        <f>HYPERLINK("https://www.facebook.com/p/C%C3%B4ng-an-ph%C6%B0%E1%BB%9Dng-L%C3%AA-L%E1%BB%A3i-TPQuy-Nh%C6%A1n-100078168583896/", "Công an phường Lê Lợi tỉnh Bình Định")</f>
        <v>Công an phường Lê Lợi tỉnh Bình Định</v>
      </c>
      <c r="C540" t="str">
        <v>https://www.facebook.com/p/C%C3%B4ng-an-ph%C6%B0%E1%BB%9Dng-L%C3%AA-L%E1%BB%A3i-TPQuy-Nh%C6%A1n-100078168583896/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16540</v>
      </c>
      <c r="B541" t="str">
        <f>HYPERLINK("https://leloi.quynhon.binhdinh.gov.vn/", "UBND Ủy ban nhân dân phường Lê Lợi tỉnh Bình Định")</f>
        <v>UBND Ủy ban nhân dân phường Lê Lợi tỉnh Bình Định</v>
      </c>
      <c r="C541" t="str">
        <v>https://leloi.quynhon.binhdinh.gov.vn/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16541</v>
      </c>
      <c r="B542" t="str">
        <f>HYPERLINK("https://www.facebook.com/reel/796607692529495/", "Công an phường Trần Phú tỉnh Bình Định")</f>
        <v>Công an phường Trần Phú tỉnh Bình Định</v>
      </c>
      <c r="C542" t="str">
        <v>https://www.facebook.com/reel/796607692529495/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16542</v>
      </c>
      <c r="B543" t="str">
        <f>HYPERLINK("https://tranphu.quynhon.binhdinh.gov.vn/", "UBND Ủy ban nhân dân phường Trần Phú tỉnh Bình Định")</f>
        <v>UBND Ủy ban nhân dân phường Trần Phú tỉnh Bình Định</v>
      </c>
      <c r="C543" t="str">
        <v>https://tranphu.quynhon.binhdinh.gov.vn/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16543</v>
      </c>
      <c r="B544" t="str">
        <v>Công an phường Bùi Thị Xuân tỉnh Bình Định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16544</v>
      </c>
      <c r="B545" t="str">
        <f>HYPERLINK("https://buithixuan.quynhon.binhdinh.gov.vn/", "UBND Ủy ban nhân dân phường Bùi Thị Xuân tỉnh Bình Định")</f>
        <v>UBND Ủy ban nhân dân phường Bùi Thị Xuân tỉnh Bình Định</v>
      </c>
      <c r="C545" t="str">
        <v>https://buithixuan.quynhon.binhdinh.gov.vn/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16545</v>
      </c>
      <c r="B546" t="str">
        <f>HYPERLINK("https://www.facebook.com/CAnguyenvancuqn/", "Công an phường Nguyễn Văn Cừ tỉnh Bình Định")</f>
        <v>Công an phường Nguyễn Văn Cừ tỉnh Bình Định</v>
      </c>
      <c r="C546" t="str">
        <v>https://www.facebook.com/CAnguyenvancuqn/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16546</v>
      </c>
      <c r="B547" t="str">
        <f>HYPERLINK("http://nguyenvancu.quynhon.binhdinh.gov.vn/", "UBND Ủy ban nhân dân phường Nguyễn Văn Cừ tỉnh Bình Định")</f>
        <v>UBND Ủy ban nhân dân phường Nguyễn Văn Cừ tỉnh Bình Định</v>
      </c>
      <c r="C547" t="str">
        <v>http://nguyenvancu.quynhon.binhdinh.gov.vn/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16547</v>
      </c>
      <c r="B548" t="str">
        <v>Công an phường Ghềnh Ráng tỉnh Bình Định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16548</v>
      </c>
      <c r="B549" t="str">
        <f>HYPERLINK("https://ghenhrang.quynhon.binhdinh.gov.vn/", "UBND Ủy ban nhân dân phường Ghềnh Ráng tỉnh Bình Định")</f>
        <v>UBND Ủy ban nhân dân phường Ghềnh Ráng tỉnh Bình Định</v>
      </c>
      <c r="C549" t="str">
        <v>https://ghenhrang.quynhon.binhdinh.gov.vn/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16549</v>
      </c>
      <c r="B550" t="str">
        <f>HYPERLINK("https://www.facebook.com/TuoitreCongantinhBinhDinh/", "Công an xã Nhơn Lý tỉnh Bình Định")</f>
        <v>Công an xã Nhơn Lý tỉnh Bình Định</v>
      </c>
      <c r="C550" t="str">
        <v>https://www.facebook.com/TuoitreCongantinhBinhDinh/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16550</v>
      </c>
      <c r="B551" t="str">
        <f>HYPERLINK("https://nhonly.quynhon.binhdinh.gov.vn/", "UBND Ủy ban nhân dân xã Nhơn Lý tỉnh Bình Định")</f>
        <v>UBND Ủy ban nhân dân xã Nhơn Lý tỉnh Bình Định</v>
      </c>
      <c r="C551" t="str">
        <v>https://nhonly.quynhon.binhdinh.gov.vn/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16551</v>
      </c>
      <c r="B552" t="str">
        <f>HYPERLINK("https://www.facebook.com/TuoitreCongantinhBinhDinh/", "Công an xã Nhơn Hội tỉnh Bình Định")</f>
        <v>Công an xã Nhơn Hội tỉnh Bình Định</v>
      </c>
      <c r="C552" t="str">
        <v>https://www.facebook.com/TuoitreCongantinhBinhDinh/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16552</v>
      </c>
      <c r="B553" t="str">
        <f>HYPERLINK("https://nhonhoi.quynhon.binhdinh.gov.vn/", "UBND Ủy ban nhân dân xã Nhơn Hội tỉnh Bình Định")</f>
        <v>UBND Ủy ban nhân dân xã Nhơn Hội tỉnh Bình Định</v>
      </c>
      <c r="C553" t="str">
        <v>https://nhonhoi.quynhon.binhdinh.gov.vn/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16553</v>
      </c>
      <c r="B554" t="str">
        <f>HYPERLINK("https://www.facebook.com/p/C%C3%B4ng-an-x%C3%A3-Nh%C6%A1n-H%E1%BA%A3i-100091739926914/", "Công an xã Nhơn Hải tỉnh Bình Định")</f>
        <v>Công an xã Nhơn Hải tỉnh Bình Định</v>
      </c>
      <c r="C554" t="str">
        <v>https://www.facebook.com/p/C%C3%B4ng-an-x%C3%A3-Nh%C6%A1n-H%E1%BA%A3i-100091739926914/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16554</v>
      </c>
      <c r="B555" t="str">
        <f>HYPERLINK("http://nhonhai.quynhon.binhdinh.gov.vn/", "UBND Ủy ban nhân dân xã Nhơn Hải tỉnh Bình Định")</f>
        <v>UBND Ủy ban nhân dân xã Nhơn Hải tỉnh Bình Định</v>
      </c>
      <c r="C555" t="str">
        <v>http://nhonhai.quynhon.binhdinh.gov.vn/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16555</v>
      </c>
      <c r="B556" t="str">
        <v>Công an xã Nhơn Châu tỉnh Bình Định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16556</v>
      </c>
      <c r="B557" t="str">
        <f>HYPERLINK("http://nhonchau.quynhon.binhdinh.gov.vn/", "UBND Ủy ban nhân dân xã Nhơn Châu tỉnh Bình Định")</f>
        <v>UBND Ủy ban nhân dân xã Nhơn Châu tỉnh Bình Định</v>
      </c>
      <c r="C557" t="str">
        <v>http://nhonchau.quynhon.binhdinh.gov.vn/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16557</v>
      </c>
      <c r="B558" t="str">
        <f>HYPERLINK("https://www.facebook.com/p/Tu%E1%BB%95i-tr%E1%BA%BB-C%C3%B4ng-an-huy%E1%BB%87n-Ninh-Ph%C6%B0%E1%BB%9Bc-100068114569027/", "Công an xã Phước Mỹ tỉnh Bình Định")</f>
        <v>Công an xã Phước Mỹ tỉnh Bình Định</v>
      </c>
      <c r="C558" t="str">
        <v>https://www.facebook.com/p/Tu%E1%BB%95i-tr%E1%BA%BB-C%C3%B4ng-an-huy%E1%BB%87n-Ninh-Ph%C6%B0%E1%BB%9Bc-100068114569027/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16558</v>
      </c>
      <c r="B559" t="str">
        <f>HYPERLINK("https://phuocmy.quynhon.binhdinh.gov.vn/", "UBND Ủy ban nhân dân xã Phước Mỹ tỉnh Bình Định")</f>
        <v>UBND Ủy ban nhân dân xã Phước Mỹ tỉnh Bình Định</v>
      </c>
      <c r="C559" t="str">
        <v>https://phuocmy.quynhon.binhdinh.gov.vn/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16559</v>
      </c>
      <c r="B560" t="str">
        <v>Công an xã An Hưng tỉnh Bình Định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16560</v>
      </c>
      <c r="B561" t="str">
        <f>HYPERLINK("http://anhung.anlao.binhdinh.gov.vn/", "UBND Ủy ban nhân dân xã An Hưng tỉnh Bình Định")</f>
        <v>UBND Ủy ban nhân dân xã An Hưng tỉnh Bình Định</v>
      </c>
      <c r="C561" t="str">
        <v>http://anhung.anlao.binhdinh.gov.vn/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16561</v>
      </c>
      <c r="B562" t="str">
        <f>HYPERLINK("https://www.facebook.com/TuoitreCongantinhBinhDinh/", "Công an xã An Trung tỉnh Bình Định")</f>
        <v>Công an xã An Trung tỉnh Bình Định</v>
      </c>
      <c r="C562" t="str">
        <v>https://www.facebook.com/TuoitreCongantinhBinhDinh/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16562</v>
      </c>
      <c r="B563" t="str">
        <f>HYPERLINK("https://binhdinh.gov.vn/", "UBND Ủy ban nhân dân xã An Trung tỉnh Bình Định")</f>
        <v>UBND Ủy ban nhân dân xã An Trung tỉnh Bình Định</v>
      </c>
      <c r="C563" t="str">
        <v>https://binhdinh.gov.vn/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16563</v>
      </c>
      <c r="B564" t="str">
        <v>Công an xã An Dũng tỉnh Bình Định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16564</v>
      </c>
      <c r="B565" t="str">
        <f>HYPERLINK("http://andung.anlao.binhdinh.gov.vn/", "UBND Ủy ban nhân dân xã An Dũng tỉnh Bình Định")</f>
        <v>UBND Ủy ban nhân dân xã An Dũng tỉnh Bình Định</v>
      </c>
      <c r="C565" t="str">
        <v>http://andung.anlao.binhdinh.gov.vn/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16565</v>
      </c>
      <c r="B566" t="str">
        <f>HYPERLINK("https://www.facebook.com/TuoitreCongantinhBinhDinh/", "Công an xã An Vinh tỉnh Bình Định")</f>
        <v>Công an xã An Vinh tỉnh Bình Định</v>
      </c>
      <c r="C566" t="str">
        <v>https://www.facebook.com/TuoitreCongantinhBinhDinh/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16566</v>
      </c>
      <c r="B567" t="str">
        <f>HYPERLINK("https://vinhthanh.binhdinh.gov.vn/Index.aspx?P=B02&amp;M=61&amp;I=070754158", "UBND Ủy ban nhân dân xã An Vinh tỉnh Bình Định")</f>
        <v>UBND Ủy ban nhân dân xã An Vinh tỉnh Bình Định</v>
      </c>
      <c r="C567" t="str">
        <v>https://vinhthanh.binhdinh.gov.vn/Index.aspx?P=B02&amp;M=61&amp;I=070754158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16567</v>
      </c>
      <c r="B568" t="str">
        <f>HYPERLINK("https://www.facebook.com/TuoitreCongantinhBinhDinh/", "Công an xã An Toàn tỉnh Bình Định")</f>
        <v>Công an xã An Toàn tỉnh Bình Định</v>
      </c>
      <c r="C568" t="str">
        <v>https://www.facebook.com/TuoitreCongantinhBinhDinh/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16568</v>
      </c>
      <c r="B569" t="str">
        <f>HYPERLINK("http://antan.anlao.binhdinh.gov.vn/", "UBND Ủy ban nhân dân xã An Toàn tỉnh Bình Định")</f>
        <v>UBND Ủy ban nhân dân xã An Toàn tỉnh Bình Định</v>
      </c>
      <c r="C569" t="str">
        <v>http://antan.anlao.binhdinh.gov.vn/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16569</v>
      </c>
      <c r="B570" t="str">
        <f>HYPERLINK("https://www.facebook.com/TuoitreCongantinhBinhDinh/", "Công an xã An Tân tỉnh Bình Định")</f>
        <v>Công an xã An Tân tỉnh Bình Định</v>
      </c>
      <c r="C570" t="str">
        <v>https://www.facebook.com/TuoitreCongantinhBinhDinh/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16570</v>
      </c>
      <c r="B571" t="str">
        <f>HYPERLINK("http://antan.anlao.binhdinh.gov.vn/", "UBND Ủy ban nhân dân xã An Tân tỉnh Bình Định")</f>
        <v>UBND Ủy ban nhân dân xã An Tân tỉnh Bình Định</v>
      </c>
      <c r="C571" t="str">
        <v>http://antan.anlao.binhdinh.gov.vn/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16571</v>
      </c>
      <c r="B572" t="str">
        <f>HYPERLINK("https://www.facebook.com/TuoitreCongantinhBinhDinh/", "Công an xã An Hòa tỉnh Bình Định")</f>
        <v>Công an xã An Hòa tỉnh Bình Định</v>
      </c>
      <c r="C572" t="str">
        <v>https://www.facebook.com/TuoitreCongantinhBinhDinh/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16572</v>
      </c>
      <c r="B573" t="str">
        <f>HYPERLINK("http://anhoa.anlao.binhdinh.gov.vn/", "UBND Ủy ban nhân dân xã An Hòa tỉnh Bình Định")</f>
        <v>UBND Ủy ban nhân dân xã An Hòa tỉnh Bình Định</v>
      </c>
      <c r="C573" t="str">
        <v>http://anhoa.anlao.binhdinh.gov.vn/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16573</v>
      </c>
      <c r="B574" t="str">
        <f>HYPERLINK("https://www.facebook.com/TuoitreCongantinhBinhDinh/", "Công an xã An Quang tỉnh Bình Định")</f>
        <v>Công an xã An Quang tỉnh Bình Định</v>
      </c>
      <c r="C574" t="str">
        <v>https://www.facebook.com/TuoitreCongantinhBinhDinh/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16574</v>
      </c>
      <c r="B575" t="str">
        <f>HYPERLINK("https://binhdinh.gov.vn/", "UBND Ủy ban nhân dân xã An Quang tỉnh Bình Định")</f>
        <v>UBND Ủy ban nhân dân xã An Quang tỉnh Bình Định</v>
      </c>
      <c r="C575" t="str">
        <v>https://binhdinh.gov.vn/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16575</v>
      </c>
      <c r="B576" t="str">
        <f>HYPERLINK("https://www.facebook.com/p/C%C3%B4ng-an-huy%E1%BB%87n-Tuy-Ph%C6%B0%E1%BB%9Bc-B%C3%ACnh-%C4%90%E1%BB%8Bnh-100093140506030/", "Công an xã An Nghĩa tỉnh Bình Định")</f>
        <v>Công an xã An Nghĩa tỉnh Bình Định</v>
      </c>
      <c r="C576" t="str">
        <v>https://www.facebook.com/p/C%C3%B4ng-an-huy%E1%BB%87n-Tuy-Ph%C6%B0%E1%BB%9Bc-B%C3%ACnh-%C4%90%E1%BB%8Bnh-100093140506030/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16576</v>
      </c>
      <c r="B577" t="str">
        <f>HYPERLINK("http://annghia.hoaian.binhdinh.gov.vn/Index.aspx?L=VN&amp;P=A02&amp;M=20", "UBND Ủy ban nhân dân xã An Nghĩa tỉnh Bình Định")</f>
        <v>UBND Ủy ban nhân dân xã An Nghĩa tỉnh Bình Định</v>
      </c>
      <c r="C577" t="str">
        <v>http://annghia.hoaian.binhdinh.gov.vn/Index.aspx?L=VN&amp;P=A02&amp;M=20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16577</v>
      </c>
      <c r="B578" t="str">
        <v>Công an xã Hoài Sơn tỉnh Bình Định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16578</v>
      </c>
      <c r="B579" t="str">
        <f>HYPERLINK("https://hoaison-hoainhon.binhdinh.gov.vn/", "UBND Ủy ban nhân dân xã Hoài Sơn tỉnh Bình Định")</f>
        <v>UBND Ủy ban nhân dân xã Hoài Sơn tỉnh Bình Định</v>
      </c>
      <c r="C579" t="str">
        <v>https://hoaison-hoainhon.binhdinh.gov.vn/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16579</v>
      </c>
      <c r="B580" t="str">
        <v>Công an xã Hoài Châu Bắc tỉnh Bình Định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16580</v>
      </c>
      <c r="B581" t="str">
        <f>HYPERLINK("https://hoaichaubac-hoainhon.binhdinh.gov.vn/", "UBND Ủy ban nhân dân xã Hoài Châu Bắc tỉnh Bình Định")</f>
        <v>UBND Ủy ban nhân dân xã Hoài Châu Bắc tỉnh Bình Định</v>
      </c>
      <c r="C581" t="str">
        <v>https://hoaichaubac-hoainhon.binhdinh.gov.vn/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16581</v>
      </c>
      <c r="B582" t="str">
        <v>Công an xã Hoài Châu tỉnh Bình Định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16582</v>
      </c>
      <c r="B583" t="str">
        <f>HYPERLINK("https://hoaichau-hoainhon.binhdinh.gov.vn/", "UBND Ủy ban nhân dân xã Hoài Châu tỉnh Bình Định")</f>
        <v>UBND Ủy ban nhân dân xã Hoài Châu tỉnh Bình Định</v>
      </c>
      <c r="C583" t="str">
        <v>https://hoaichau-hoainhon.binhdinh.gov.vn/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16583</v>
      </c>
      <c r="B584" t="str">
        <f>HYPERLINK("https://www.facebook.com/AnttHoaiNhon/", "Công an xã Hoài Phú tỉnh Bình Định")</f>
        <v>Công an xã Hoài Phú tỉnh Bình Định</v>
      </c>
      <c r="C584" t="str">
        <v>https://www.facebook.com/AnttHoaiNhon/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16584</v>
      </c>
      <c r="B585" t="str">
        <f>HYPERLINK("https://hoaiphu-hoainhon.binhdinh.gov.vn/", "UBND Ủy ban nhân dân xã Hoài Phú tỉnh Bình Định")</f>
        <v>UBND Ủy ban nhân dân xã Hoài Phú tỉnh Bình Định</v>
      </c>
      <c r="C585" t="str">
        <v>https://hoaiphu-hoainhon.binhdinh.gov.vn/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16585</v>
      </c>
      <c r="B586" t="str">
        <v>Công an xã Tam Quan Bắc tỉnh Bình Định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16586</v>
      </c>
      <c r="B587" t="str">
        <f>HYPERLINK("https://tamquanbac-hoainhon.binhdinh.gov.vn/", "UBND Ủy ban nhân dân xã Tam Quan Bắc tỉnh Bình Định")</f>
        <v>UBND Ủy ban nhân dân xã Tam Quan Bắc tỉnh Bình Định</v>
      </c>
      <c r="C587" t="str">
        <v>https://tamquanbac-hoainhon.binhdinh.gov.vn/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16587</v>
      </c>
      <c r="B588" t="str">
        <v>Công an xã Tam Quan Nam tỉnh Bình Định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16588</v>
      </c>
      <c r="B589" t="str">
        <f>HYPERLINK("https://tamquannam-hoainhon.binhdinh.gov.vn/", "UBND Ủy ban nhân dân xã Tam Quan Nam tỉnh Bình Định")</f>
        <v>UBND Ủy ban nhân dân xã Tam Quan Nam tỉnh Bình Định</v>
      </c>
      <c r="C589" t="str">
        <v>https://tamquannam-hoainhon.binhdinh.gov.vn/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16589</v>
      </c>
      <c r="B590" t="str">
        <v>Công an xã Hoài Hảo tỉnh Bình Định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16590</v>
      </c>
      <c r="B591" t="str">
        <f>HYPERLINK("https://hoaihao-hoainhon.binhdinh.gov.vn/", "UBND Ủy ban nhân dân xã Hoài Hảo tỉnh Bình Định")</f>
        <v>UBND Ủy ban nhân dân xã Hoài Hảo tỉnh Bình Định</v>
      </c>
      <c r="C591" t="str">
        <v>https://hoaihao-hoainhon.binhdinh.gov.vn/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16591</v>
      </c>
      <c r="B592" t="str">
        <v>Công an xã Hoài Thanh Tây tỉnh Bình Định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16592</v>
      </c>
      <c r="B593" t="str">
        <f>HYPERLINK("https://hoaithanhtay-hoainhon.binhdinh.gov.vn/", "UBND Ủy ban nhân dân xã Hoài Thanh Tây tỉnh Bình Định")</f>
        <v>UBND Ủy ban nhân dân xã Hoài Thanh Tây tỉnh Bình Định</v>
      </c>
      <c r="C593" t="str">
        <v>https://hoaithanhtay-hoainhon.binhdinh.gov.vn/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16593</v>
      </c>
      <c r="B594" t="str">
        <v>Công an xã Hoài Thanh tỉnh Bình Định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16594</v>
      </c>
      <c r="B595" t="str">
        <f>HYPERLINK("https://hoaithanh-hoainhon.binhdinh.gov.vn/", "UBND Ủy ban nhân dân xã Hoài Thanh tỉnh Bình Định")</f>
        <v>UBND Ủy ban nhân dân xã Hoài Thanh tỉnh Bình Định</v>
      </c>
      <c r="C595" t="str">
        <v>https://hoaithanh-hoainhon.binhdinh.gov.vn/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16595</v>
      </c>
      <c r="B596" t="str">
        <v>Công an xã Hoài Hương tỉnh Bình Định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16596</v>
      </c>
      <c r="B597" t="str">
        <f>HYPERLINK("https://hoaihuong-hoainhon.binhdinh.gov.vn/", "UBND Ủy ban nhân dân xã Hoài Hương tỉnh Bình Định")</f>
        <v>UBND Ủy ban nhân dân xã Hoài Hương tỉnh Bình Định</v>
      </c>
      <c r="C597" t="str">
        <v>https://hoaihuong-hoainhon.binhdinh.gov.vn/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16597</v>
      </c>
      <c r="B598" t="str">
        <f>HYPERLINK("https://www.facebook.com/AnttHoaiNhon/", "Công an xã Hoài Tân tỉnh Bình Định")</f>
        <v>Công an xã Hoài Tân tỉnh Bình Định</v>
      </c>
      <c r="C598" t="str">
        <v>https://www.facebook.com/AnttHoaiNhon/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16598</v>
      </c>
      <c r="B599" t="str">
        <f>HYPERLINK("https://hoaitan-hoainhon.binhdinh.gov.vn/", "UBND Ủy ban nhân dân xã Hoài Tân tỉnh Bình Định")</f>
        <v>UBND Ủy ban nhân dân xã Hoài Tân tỉnh Bình Định</v>
      </c>
      <c r="C599" t="str">
        <v>https://hoaitan-hoainhon.binhdinh.gov.vn/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16599</v>
      </c>
      <c r="B600" t="str">
        <f>HYPERLINK("https://www.facebook.com/p/Tu%E1%BB%95i-tr%E1%BA%BB-Ho%C3%A0i-H%E1%BA%A3i-100072119063452/", "Công an xã Hoài Hải tỉnh Bình Định")</f>
        <v>Công an xã Hoài Hải tỉnh Bình Định</v>
      </c>
      <c r="C600" t="str">
        <v>https://www.facebook.com/p/Tu%E1%BB%95i-tr%E1%BA%BB-Ho%C3%A0i-H%E1%BA%A3i-100072119063452/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16600</v>
      </c>
      <c r="B601" t="str">
        <f>HYPERLINK("http://hoaihai-hoainhon.binhdinh.gov.vn/", "UBND Ủy ban nhân dân xã Hoài Hải tỉnh Bình Định")</f>
        <v>UBND Ủy ban nhân dân xã Hoài Hải tỉnh Bình Định</v>
      </c>
      <c r="C601" t="str">
        <v>http://hoaihai-hoainhon.binhdinh.gov.vn/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16601</v>
      </c>
      <c r="B602" t="str">
        <v>Công an xã Hoài Xuân tỉnh Bình Định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16602</v>
      </c>
      <c r="B603" t="str">
        <f>HYPERLINK("https://hoaixuan-hoainhon.binhdinh.gov.vn/", "UBND Ủy ban nhân dân xã Hoài Xuân tỉnh Bình Định")</f>
        <v>UBND Ủy ban nhân dân xã Hoài Xuân tỉnh Bình Định</v>
      </c>
      <c r="C603" t="str">
        <v>https://hoaixuan-hoainhon.binhdinh.gov.vn/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16603</v>
      </c>
      <c r="B604" t="str">
        <v>Công an xã Hoài Mỹ tỉnh Bình Định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16604</v>
      </c>
      <c r="B605" t="str">
        <f>HYPERLINK("http://hoaimy-hoainhon.binhdinh.gov.vn/", "UBND Ủy ban nhân dân xã Hoài Mỹ tỉnh Bình Định")</f>
        <v>UBND Ủy ban nhân dân xã Hoài Mỹ tỉnh Bình Định</v>
      </c>
      <c r="C605" t="str">
        <v>http://hoaimy-hoainhon.binhdinh.gov.vn/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16605</v>
      </c>
      <c r="B606" t="str">
        <f>HYPERLINK("https://www.facebook.com/TuoitreCongantinhBinhDinh/", "Công an xã Hoài Đức tỉnh Bình Định")</f>
        <v>Công an xã Hoài Đức tỉnh Bình Định</v>
      </c>
      <c r="C606" t="str">
        <v>https://www.facebook.com/TuoitreCongantinhBinhDinh/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16606</v>
      </c>
      <c r="B607" t="str">
        <f>HYPERLINK("http://hoaiduc-hoainhon.binhdinh.gov.vn/", "UBND Ủy ban nhân dân xã Hoài Đức tỉnh Bình Định")</f>
        <v>UBND Ủy ban nhân dân xã Hoài Đức tỉnh Bình Định</v>
      </c>
      <c r="C607" t="str">
        <v>http://hoaiduc-hoainhon.binhdinh.gov.vn/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16607</v>
      </c>
      <c r="B608" t="str">
        <f>HYPERLINK("https://www.facebook.com/Tuoitreanhaotay1/", "Công an xã Ân Hảo Tây tỉnh Bình Định")</f>
        <v>Công an xã Ân Hảo Tây tỉnh Bình Định</v>
      </c>
      <c r="C608" t="str">
        <v>https://www.facebook.com/Tuoitreanhaotay1/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16608</v>
      </c>
      <c r="B609" t="str">
        <f>HYPERLINK("http://anhaotay.hoaian.binhdinh.gov.vn/", "UBND Ủy ban nhân dân xã Ân Hảo Tây tỉnh Bình Định")</f>
        <v>UBND Ủy ban nhân dân xã Ân Hảo Tây tỉnh Bình Định</v>
      </c>
      <c r="C609" t="str">
        <v>http://anhaotay.hoaian.binhdinh.gov.vn/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16609</v>
      </c>
      <c r="B610" t="str">
        <v>Công an xã Ân Hảo Đông tỉnh Bình Định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16610</v>
      </c>
      <c r="B611" t="str">
        <f>HYPERLINK("http://anhaodong.hoaian.binhdinh.gov.vn/", "UBND Ủy ban nhân dân xã Ân Hảo Đông tỉnh Bình Định")</f>
        <v>UBND Ủy ban nhân dân xã Ân Hảo Đông tỉnh Bình Định</v>
      </c>
      <c r="C611" t="str">
        <v>http://anhaodong.hoaian.binhdinh.gov.vn/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16611</v>
      </c>
      <c r="B612" t="str">
        <f>HYPERLINK("https://www.facebook.com/tuoitrecongansonla/", "Công an xã Ân Sơn tỉnh Bình Định")</f>
        <v>Công an xã Ân Sơn tỉnh Bình Định</v>
      </c>
      <c r="C612" t="str">
        <v>https://www.facebook.com/tuoitrecongansonla/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16612</v>
      </c>
      <c r="B613" t="str">
        <f>HYPERLINK("http://anthanh.hoaian.binhdinh.gov.vn/", "UBND Ủy ban nhân dân xã Ân Sơn tỉnh Bình Định")</f>
        <v>UBND Ủy ban nhân dân xã Ân Sơn tỉnh Bình Định</v>
      </c>
      <c r="C613" t="str">
        <v>http://anthanh.hoaian.binhdinh.gov.vn/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16613</v>
      </c>
      <c r="B614" t="str">
        <v>Công an xã Ân Mỹ tỉnh Bình Định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16614</v>
      </c>
      <c r="B615" t="str">
        <f>HYPERLINK("http://anmy.hoaian.binhdinh.gov.vn/", "UBND Ủy ban nhân dân xã Ân Mỹ tỉnh Bình Định")</f>
        <v>UBND Ủy ban nhân dân xã Ân Mỹ tỉnh Bình Định</v>
      </c>
      <c r="C615" t="str">
        <v>http://anmy.hoaian.binhdinh.gov.vn/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16615</v>
      </c>
      <c r="B616" t="str">
        <v>Công an xã Dak Mang tỉnh Bình Định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16616</v>
      </c>
      <c r="B617" t="str">
        <f>HYPERLINK("https://hoaian.binhdinh.gov.vn/", "UBND Ủy ban nhân dân xã Dak Mang tỉnh Bình Định")</f>
        <v>UBND Ủy ban nhân dân xã Dak Mang tỉnh Bình Định</v>
      </c>
      <c r="C617" t="str">
        <v>https://hoaian.binhdinh.gov.vn/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16617</v>
      </c>
      <c r="B618" t="str">
        <v>Công an xã Ân Tín tỉnh Bình Định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16618</v>
      </c>
      <c r="B619" t="str">
        <f>HYPERLINK("http://antin.hoaian.binhdinh.gov.vn/", "UBND Ủy ban nhân dân xã Ân Tín tỉnh Bình Định")</f>
        <v>UBND Ủy ban nhân dân xã Ân Tín tỉnh Bình Định</v>
      </c>
      <c r="C619" t="str">
        <v>http://antin.hoaian.binhdinh.gov.vn/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16619</v>
      </c>
      <c r="B620" t="str">
        <f>HYPERLINK("https://www.facebook.com/caxanthanh22/", "Công an xã Ân Thạnh tỉnh Bình Định")</f>
        <v>Công an xã Ân Thạnh tỉnh Bình Định</v>
      </c>
      <c r="C620" t="str">
        <v>https://www.facebook.com/caxanthanh22/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16620</v>
      </c>
      <c r="B621" t="str">
        <f>HYPERLINK("http://anthanh.hoaian.binhdinh.gov.vn/", "UBND Ủy ban nhân dân xã Ân Thạnh tỉnh Bình Định")</f>
        <v>UBND Ủy ban nhân dân xã Ân Thạnh tỉnh Bình Định</v>
      </c>
      <c r="C621" t="str">
        <v>http://anthanh.hoaian.binhdinh.gov.vn/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16621</v>
      </c>
      <c r="B622" t="str">
        <v>Công an xã Ân Phong tỉnh Bình Định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16622</v>
      </c>
      <c r="B623" t="str">
        <f>HYPERLINK("http://anphong.hoaian.binhdinh.gov.vn/", "UBND Ủy ban nhân dân xã Ân Phong tỉnh Bình Định")</f>
        <v>UBND Ủy ban nhân dân xã Ân Phong tỉnh Bình Định</v>
      </c>
      <c r="C623" t="str">
        <v>http://anphong.hoaian.binhdinh.gov.vn/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16623</v>
      </c>
      <c r="B624" t="str">
        <v>Công an xã Ân Đức tỉnh Bình Định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16624</v>
      </c>
      <c r="B625" t="str">
        <f>HYPERLINK("https://anduc.hoaian.binhdinh.gov.vn/", "UBND Ủy ban nhân dân xã Ân Đức tỉnh Bình Định")</f>
        <v>UBND Ủy ban nhân dân xã Ân Đức tỉnh Bình Định</v>
      </c>
      <c r="C625" t="str">
        <v>https://anduc.hoaian.binhdinh.gov.vn/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16625</v>
      </c>
      <c r="B626" t="str">
        <v>Công an xã Ân Hữu tỉnh Bình Định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16626</v>
      </c>
      <c r="B627" t="str">
        <f>HYPERLINK("http://anhuu.hoaian.binhdinh.gov.vn/", "UBND Ủy ban nhân dân xã Ân Hữu tỉnh Bình Định")</f>
        <v>UBND Ủy ban nhân dân xã Ân Hữu tỉnh Bình Định</v>
      </c>
      <c r="C627" t="str">
        <v>http://anhuu.hoaian.binhdinh.gov.vn/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16627</v>
      </c>
      <c r="B628" t="str">
        <f>HYPERLINK("https://www.facebook.com/TuoitreCongantinhBinhDinh/", "Công an xã Bok Tới tỉnh Bình Định")</f>
        <v>Công an xã Bok Tới tỉnh Bình Định</v>
      </c>
      <c r="C628" t="str">
        <v>https://www.facebook.com/TuoitreCongantinhBinhDinh/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16628</v>
      </c>
      <c r="B629" t="str">
        <f>HYPERLINK("https://binhdinh.gov.vn/", "UBND Ủy ban nhân dân xã Bok Tới tỉnh Bình Định")</f>
        <v>UBND Ủy ban nhân dân xã Bok Tới tỉnh Bình Định</v>
      </c>
      <c r="C629" t="str">
        <v>https://binhdinh.gov.vn/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16629</v>
      </c>
      <c r="B630" t="str">
        <v>Công an xã Ân Tường Tây tỉnh Bình Định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16630</v>
      </c>
      <c r="B631" t="str">
        <f>HYPERLINK("http://antuongtay.hoaian.binhdinh.gov.vn/", "UBND Ủy ban nhân dân xã Ân Tường Tây tỉnh Bình Định")</f>
        <v>UBND Ủy ban nhân dân xã Ân Tường Tây tỉnh Bình Định</v>
      </c>
      <c r="C631" t="str">
        <v>http://antuongtay.hoaian.binhdinh.gov.vn/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16631</v>
      </c>
      <c r="B632" t="str">
        <f>HYPERLINK("https://www.facebook.com/cax.antuongdong/", "Công an xã Ân Tường Đông tỉnh Bình Định")</f>
        <v>Công an xã Ân Tường Đông tỉnh Bình Định</v>
      </c>
      <c r="C632" t="str">
        <v>https://www.facebook.com/cax.antuongdong/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16632</v>
      </c>
      <c r="B633" t="str">
        <f>HYPERLINK("http://antuongdong.hoaian.binhdinh.gov.vn/", "UBND Ủy ban nhân dân xã Ân Tường Đông tỉnh Bình Định")</f>
        <v>UBND Ủy ban nhân dân xã Ân Tường Đông tỉnh Bình Định</v>
      </c>
      <c r="C633" t="str">
        <v>http://antuongdong.hoaian.binhdinh.gov.vn/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16633</v>
      </c>
      <c r="B634" t="str">
        <f>HYPERLINK("https://www.facebook.com/p/C%C3%B4ng-an-x%C3%A3-%C3%82n-Ngh%C4%A9a-100082587249878/", "Công an xã Ân Nghĩa tỉnh Bình Định")</f>
        <v>Công an xã Ân Nghĩa tỉnh Bình Định</v>
      </c>
      <c r="C634" t="str">
        <v>https://www.facebook.com/p/C%C3%B4ng-an-x%C3%A3-%C3%82n-Ngh%C4%A9a-100082587249878/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16634</v>
      </c>
      <c r="B635" t="str">
        <f>HYPERLINK("http://annghia.hoaian.binhdinh.gov.vn/Index.aspx?L=VN&amp;P=A02&amp;M=20", "UBND Ủy ban nhân dân xã Ân Nghĩa tỉnh Bình Định")</f>
        <v>UBND Ủy ban nhân dân xã Ân Nghĩa tỉnh Bình Định</v>
      </c>
      <c r="C635" t="str">
        <v>http://annghia.hoaian.binhdinh.gov.vn/Index.aspx?L=VN&amp;P=A02&amp;M=20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16635</v>
      </c>
      <c r="B636" t="str">
        <f>HYPERLINK("https://www.facebook.com/TuoitreCongantinhBinhDinh/", "Công an xã Mỹ Đức tỉnh Bình Định")</f>
        <v>Công an xã Mỹ Đức tỉnh Bình Định</v>
      </c>
      <c r="C636" t="str">
        <v>https://www.facebook.com/TuoitreCongantinhBinhDinh/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16636</v>
      </c>
      <c r="B637" t="str">
        <f>HYPERLINK("http://myduc.phumy.binhdinh.gov.vn/", "UBND Ủy ban nhân dân xã Mỹ Đức tỉnh Bình Định")</f>
        <v>UBND Ủy ban nhân dân xã Mỹ Đức tỉnh Bình Định</v>
      </c>
      <c r="C637" t="str">
        <v>http://myduc.phumy.binhdinh.gov.vn/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16637</v>
      </c>
      <c r="B638" t="str">
        <f>HYPERLINK("https://www.facebook.com/p/C%C3%B4ng-an-x%C3%A3-M%E1%BB%B9-Ch%C3%A2u-100079851157083/", "Công an xã Mỹ Châu tỉnh Bình Định")</f>
        <v>Công an xã Mỹ Châu tỉnh Bình Định</v>
      </c>
      <c r="C638" t="str">
        <v>https://www.facebook.com/p/C%C3%B4ng-an-x%C3%A3-M%E1%BB%B9-Ch%C3%A2u-100079851157083/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16638</v>
      </c>
      <c r="B639" t="str">
        <f>HYPERLINK("http://mychau.phumy.binhdinh.gov.vn/", "UBND Ủy ban nhân dân xã Mỹ Châu tỉnh Bình Định")</f>
        <v>UBND Ủy ban nhân dân xã Mỹ Châu tỉnh Bình Định</v>
      </c>
      <c r="C639" t="str">
        <v>http://mychau.phumy.binhdinh.gov.vn/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16639</v>
      </c>
      <c r="B640" t="str">
        <f>HYPERLINK("https://www.facebook.com/TuoitreCongantinhBinhDinh/", "Công an xã Mỹ Thắng tỉnh Bình Định")</f>
        <v>Công an xã Mỹ Thắng tỉnh Bình Định</v>
      </c>
      <c r="C640" t="str">
        <v>https://www.facebook.com/TuoitreCongantinhBinhDinh/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16640</v>
      </c>
      <c r="B641" t="str">
        <f>HYPERLINK("http://mythang.phumy.binhdinh.gov.vn/", "UBND Ủy ban nhân dân xã Mỹ Thắng tỉnh Bình Định")</f>
        <v>UBND Ủy ban nhân dân xã Mỹ Thắng tỉnh Bình Định</v>
      </c>
      <c r="C641" t="str">
        <v>http://mythang.phumy.binhdinh.gov.vn/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16641</v>
      </c>
      <c r="B642" t="str">
        <f>HYPERLINK("https://www.facebook.com/p/C%C3%B4ng-an-x%C3%A3-M%E1%BB%B9-L%E1%BB%99c-HTam-B%C3%ACnh-TV%C4%A9nh-Long-100071953686739/", "Công an xã Mỹ Lộc tỉnh Bình Định")</f>
        <v>Công an xã Mỹ Lộc tỉnh Bình Định</v>
      </c>
      <c r="C642" t="str">
        <v>https://www.facebook.com/p/C%C3%B4ng-an-x%C3%A3-M%E1%BB%B9-L%E1%BB%99c-HTam-B%C3%ACnh-TV%C4%A9nh-Long-100071953686739/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16642</v>
      </c>
      <c r="B643" t="str">
        <f>HYPERLINK("http://myloc.phumy.binhdinh.gov.vn/", "UBND Ủy ban nhân dân xã Mỹ Lộc tỉnh Bình Định")</f>
        <v>UBND Ủy ban nhân dân xã Mỹ Lộc tỉnh Bình Định</v>
      </c>
      <c r="C643" t="str">
        <v>http://myloc.phumy.binhdinh.gov.vn/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16643</v>
      </c>
      <c r="B644" t="str">
        <f>HYPERLINK("https://www.facebook.com/p/Tu%E1%BB%95i-Tr%E1%BA%BB-M%E1%BB%B9-L%E1%BB%A3i-100063587776230/?locale=gn_PY", "Công an xã Mỹ Lợi tỉnh Bình Định")</f>
        <v>Công an xã Mỹ Lợi tỉnh Bình Định</v>
      </c>
      <c r="C644" t="str">
        <v>https://www.facebook.com/p/Tu%E1%BB%95i-Tr%E1%BA%BB-M%E1%BB%B9-L%E1%BB%A3i-100063587776230/?locale=gn_PY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16644</v>
      </c>
      <c r="B645" t="str">
        <f>HYPERLINK("http://myloi.phumy.binhdinh.gov.vn/", "UBND Ủy ban nhân dân xã Mỹ Lợi tỉnh Bình Định")</f>
        <v>UBND Ủy ban nhân dân xã Mỹ Lợi tỉnh Bình Định</v>
      </c>
      <c r="C645" t="str">
        <v>http://myloi.phumy.binhdinh.gov.vn/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16645</v>
      </c>
      <c r="B646" t="str">
        <f>HYPERLINK("https://www.facebook.com/TuoitreCongantinhBinhDinh/", "Công an xã Mỹ An tỉnh Bình Định")</f>
        <v>Công an xã Mỹ An tỉnh Bình Định</v>
      </c>
      <c r="C646" t="str">
        <v>https://www.facebook.com/TuoitreCongantinhBinhDinh/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16646</v>
      </c>
      <c r="B647" t="str">
        <f>HYPERLINK("http://mychau.phumy.binhdinh.gov.vn/", "UBND Ủy ban nhân dân xã Mỹ An tỉnh Bình Định")</f>
        <v>UBND Ủy ban nhân dân xã Mỹ An tỉnh Bình Định</v>
      </c>
      <c r="C647" t="str">
        <v>http://mychau.phumy.binhdinh.gov.vn/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16647</v>
      </c>
      <c r="B648" t="str">
        <f>HYPERLINK("https://www.facebook.com/CAXmytrinh/", "Công an xã Mỹ Trinh tỉnh Bình Định")</f>
        <v>Công an xã Mỹ Trinh tỉnh Bình Định</v>
      </c>
      <c r="C648" t="str">
        <v>https://www.facebook.com/CAXmytrinh/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16648</v>
      </c>
      <c r="B649" t="str">
        <f>HYPERLINK("http://mytrinh.phumy.binhdinh.gov.vn/", "UBND Ủy ban nhân dân xã Mỹ Trinh tỉnh Bình Định")</f>
        <v>UBND Ủy ban nhân dân xã Mỹ Trinh tỉnh Bình Định</v>
      </c>
      <c r="C649" t="str">
        <v>http://mytrinh.phumy.binhdinh.gov.vn/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16649</v>
      </c>
      <c r="B650" t="str">
        <f>HYPERLINK("https://www.facebook.com/conganmytho/", "Công an xã Mỹ Thọ tỉnh Bình Định")</f>
        <v>Công an xã Mỹ Thọ tỉnh Bình Định</v>
      </c>
      <c r="C650" t="str">
        <v>https://www.facebook.com/conganmytho/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16650</v>
      </c>
      <c r="B651" t="str">
        <f>HYPERLINK("http://mytho.phumy.binhdinh.gov.vn/", "UBND Ủy ban nhân dân xã Mỹ Thọ tỉnh Bình Định")</f>
        <v>UBND Ủy ban nhân dân xã Mỹ Thọ tỉnh Bình Định</v>
      </c>
      <c r="C651" t="str">
        <v>http://mytho.phumy.binhdinh.gov.vn/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16651</v>
      </c>
      <c r="B652" t="str">
        <f>HYPERLINK("https://www.facebook.com/TuoitreCongantinhBinhDinh/", "Công an xã Mỹ Hòa tỉnh Bình Định")</f>
        <v>Công an xã Mỹ Hòa tỉnh Bình Định</v>
      </c>
      <c r="C652" t="str">
        <v>https://www.facebook.com/TuoitreCongantinhBinhDinh/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16652</v>
      </c>
      <c r="B653" t="str">
        <f>HYPERLINK("http://myhoa.phumy.binhdinh.gov.vn/", "UBND Ủy ban nhân dân xã Mỹ Hòa tỉnh Bình Định")</f>
        <v>UBND Ủy ban nhân dân xã Mỹ Hòa tỉnh Bình Định</v>
      </c>
      <c r="C653" t="str">
        <v>http://myhoa.phumy.binhdinh.gov.vn/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16653</v>
      </c>
      <c r="B654" t="str">
        <f>HYPERLINK("https://www.facebook.com/p/C%C3%B4ng-an-x%C3%A3-M%E1%BB%B9-Th%C3%A0nh-100079986674787/", "Công an xã Mỹ Thành tỉnh Bình Định")</f>
        <v>Công an xã Mỹ Thành tỉnh Bình Định</v>
      </c>
      <c r="C654" t="str">
        <v>https://www.facebook.com/p/C%C3%B4ng-an-x%C3%A3-M%E1%BB%B9-Th%C3%A0nh-100079986674787/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16654</v>
      </c>
      <c r="B655" t="str">
        <f>HYPERLINK("http://mythanh.phumy.binhdinh.gov.vn/", "UBND Ủy ban nhân dân xã Mỹ Thành tỉnh Bình Định")</f>
        <v>UBND Ủy ban nhân dân xã Mỹ Thành tỉnh Bình Định</v>
      </c>
      <c r="C655" t="str">
        <v>http://mythanh.phumy.binhdinh.gov.vn/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16655</v>
      </c>
      <c r="B656" t="str">
        <f>HYPERLINK("https://www.facebook.com/p/C%C3%B4ng-An-x%C3%A3-M%E1%BB%B9-Ch%C3%A1nh-100078697523021/", "Công an xã Mỹ Chánh tỉnh Bình Định")</f>
        <v>Công an xã Mỹ Chánh tỉnh Bình Định</v>
      </c>
      <c r="C656" t="str">
        <v>https://www.facebook.com/p/C%C3%B4ng-An-x%C3%A3-M%E1%BB%B9-Ch%C3%A1nh-100078697523021/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16656</v>
      </c>
      <c r="B657" t="str">
        <f>HYPERLINK("http://mychanh.phumy.binhdinh.gov.vn/", "UBND Ủy ban nhân dân xã Mỹ Chánh tỉnh Bình Định")</f>
        <v>UBND Ủy ban nhân dân xã Mỹ Chánh tỉnh Bình Định</v>
      </c>
      <c r="C657" t="str">
        <v>http://mychanh.phumy.binhdinh.gov.vn/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16657</v>
      </c>
      <c r="B658" t="str">
        <f>HYPERLINK("https://www.facebook.com/TuoitreCongantinhBinhDinh/", "Công an xã Mỹ Quang tỉnh Bình Định")</f>
        <v>Công an xã Mỹ Quang tỉnh Bình Định</v>
      </c>
      <c r="C658" t="str">
        <v>https://www.facebook.com/TuoitreCongantinhBinhDinh/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16658</v>
      </c>
      <c r="B659" t="str">
        <f>HYPERLINK("http://myquang.phumy.binhdinh.gov.vn/", "UBND Ủy ban nhân dân xã Mỹ Quang tỉnh Bình Định")</f>
        <v>UBND Ủy ban nhân dân xã Mỹ Quang tỉnh Bình Định</v>
      </c>
      <c r="C659" t="str">
        <v>http://myquang.phumy.binhdinh.gov.vn/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16659</v>
      </c>
      <c r="B660" t="str">
        <f>HYPERLINK("https://www.facebook.com/p/%C4%90o%C3%A0n-Thanh-Ni%C3%AAn-x%C3%A3-M%E1%BB%B9-Hi%E1%BB%87p-100072394221429/?locale=ko_KR", "Công an xã Mỹ Hiệp tỉnh Bình Định")</f>
        <v>Công an xã Mỹ Hiệp tỉnh Bình Định</v>
      </c>
      <c r="C660" t="str">
        <v>https://www.facebook.com/p/%C4%90o%C3%A0n-Thanh-Ni%C3%AAn-x%C3%A3-M%E1%BB%B9-Hi%E1%BB%87p-100072394221429/?locale=ko_KR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16660</v>
      </c>
      <c r="B661" t="str">
        <f>HYPERLINK("http://myhiep.phumy.binhdinh.gov.vn/", "UBND Ủy ban nhân dân xã Mỹ Hiệp tỉnh Bình Định")</f>
        <v>UBND Ủy ban nhân dân xã Mỹ Hiệp tỉnh Bình Định</v>
      </c>
      <c r="C661" t="str">
        <v>http://myhiep.phumy.binhdinh.gov.vn/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16661</v>
      </c>
      <c r="B662" t="str">
        <f>HYPERLINK("https://www.facebook.com/p/C%C3%B4ng-an-x%C3%A3-M%E1%BB%B9-T%C3%A0i-huy%E1%BB%87n-Ph%C3%B9-M%E1%BB%B9-100080134854024/", "Công an xã Mỹ Tài tỉnh Bình Định")</f>
        <v>Công an xã Mỹ Tài tỉnh Bình Định</v>
      </c>
      <c r="C662" t="str">
        <v>https://www.facebook.com/p/C%C3%B4ng-an-x%C3%A3-M%E1%BB%B9-T%C3%A0i-huy%E1%BB%87n-Ph%C3%B9-M%E1%BB%B9-100080134854024/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16662</v>
      </c>
      <c r="B663" t="str">
        <f>HYPERLINK("http://mytai.phumy.binhdinh.gov.vn/", "UBND Ủy ban nhân dân xã Mỹ Tài tỉnh Bình Định")</f>
        <v>UBND Ủy ban nhân dân xã Mỹ Tài tỉnh Bình Định</v>
      </c>
      <c r="C663" t="str">
        <v>http://mytai.phumy.binhdinh.gov.vn/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16663</v>
      </c>
      <c r="B664" t="str">
        <v>Công an xã Mỹ Cát tỉnh Bình Định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16664</v>
      </c>
      <c r="B665" t="str">
        <f>HYPERLINK("http://mycat.phumy.binhdinh.gov.vn/", "UBND Ủy ban nhân dân xã Mỹ Cát tỉnh Bình Định")</f>
        <v>UBND Ủy ban nhân dân xã Mỹ Cát tỉnh Bình Định</v>
      </c>
      <c r="C665" t="str">
        <v>http://mycat.phumy.binhdinh.gov.vn/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16665</v>
      </c>
      <c r="B666" t="str">
        <f>HYPERLINK("https://www.facebook.com/p/C%C3%B4ng-An-x%C3%A3-M%E1%BB%B9-Ch%C3%A1nh-100078697523021/", "Công an xã Mỹ Chánh Tây tỉnh Bình Định")</f>
        <v>Công an xã Mỹ Chánh Tây tỉnh Bình Định</v>
      </c>
      <c r="C666" t="str">
        <v>https://www.facebook.com/p/C%C3%B4ng-An-x%C3%A3-M%E1%BB%B9-Ch%C3%A1nh-100078697523021/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16666</v>
      </c>
      <c r="B667" t="str">
        <f>HYPERLINK("http://mychanhtay.phumy.binhdinh.gov.vn/", "UBND Ủy ban nhân dân xã Mỹ Chánh Tây tỉnh Bình Định")</f>
        <v>UBND Ủy ban nhân dân xã Mỹ Chánh Tây tỉnh Bình Định</v>
      </c>
      <c r="C667" t="str">
        <v>http://mychanhtay.phumy.binhdinh.gov.vn/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16667</v>
      </c>
      <c r="B668" t="str">
        <v>Công an xã Vĩnh Sơn tỉnh Bình Định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16668</v>
      </c>
      <c r="B669" t="str">
        <f>HYPERLINK("https://vinhthanh.binhdinh.gov.vn/Index.aspx?P=B02&amp;M=61&amp;I=070801533", "UBND Ủy ban nhân dân xã Vĩnh Sơn tỉnh Bình Định")</f>
        <v>UBND Ủy ban nhân dân xã Vĩnh Sơn tỉnh Bình Định</v>
      </c>
      <c r="C669" t="str">
        <v>https://vinhthanh.binhdinh.gov.vn/Index.aspx?P=B02&amp;M=61&amp;I=070801533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16669</v>
      </c>
      <c r="B670" t="str">
        <v>Công an xã Vĩnh Kim tỉnh Bình Định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16670</v>
      </c>
      <c r="B671" t="str">
        <f>HYPERLINK("https://vinhthanh.binhdinh.gov.vn/Index.aspx?P=B02&amp;M=61&amp;I=070801079", "UBND Ủy ban nhân dân xã Vĩnh Kim tỉnh Bình Định")</f>
        <v>UBND Ủy ban nhân dân xã Vĩnh Kim tỉnh Bình Định</v>
      </c>
      <c r="C671" t="str">
        <v>https://vinhthanh.binhdinh.gov.vn/Index.aspx?P=B02&amp;M=61&amp;I=070801079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16671</v>
      </c>
      <c r="B672" t="str">
        <v>Công an xã Vĩnh Hiệp tỉnh Bình Định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16672</v>
      </c>
      <c r="B673" t="str">
        <f>HYPERLINK("https://vinhthanh.binhdinh.gov.vn/Index.aspx?L=VN&amp;P=B02&amp;M=61", "UBND Ủy ban nhân dân xã Vĩnh Hiệp tỉnh Bình Định")</f>
        <v>UBND Ủy ban nhân dân xã Vĩnh Hiệp tỉnh Bình Định</v>
      </c>
      <c r="C673" t="str">
        <v>https://vinhthanh.binhdinh.gov.vn/Index.aspx?L=VN&amp;P=B02&amp;M=61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16673</v>
      </c>
      <c r="B674" t="str">
        <v>Công an xã Vĩnh Hảo tỉnh Bình Định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16674</v>
      </c>
      <c r="B675" t="str">
        <f>HYPERLINK("http://vinhhao.vinhthanh.binhdinh.gov.vn/", "UBND Ủy ban nhân dân xã Vĩnh Hảo tỉnh Bình Định")</f>
        <v>UBND Ủy ban nhân dân xã Vĩnh Hảo tỉnh Bình Định</v>
      </c>
      <c r="C675" t="str">
        <v>http://vinhhao.vinhthanh.binhdinh.gov.vn/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16675</v>
      </c>
      <c r="B676" t="str">
        <v>Công an xã Vĩnh Hòa tỉnh Bình Định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16676</v>
      </c>
      <c r="B677" t="str">
        <f>HYPERLINK("https://vinhthanh.binhdinh.gov.vn/Index.aspx?P=B02&amp;M=61&amp;I=070757389", "UBND Ủy ban nhân dân xã Vĩnh Hòa tỉnh Bình Định")</f>
        <v>UBND Ủy ban nhân dân xã Vĩnh Hòa tỉnh Bình Định</v>
      </c>
      <c r="C677" t="str">
        <v>https://vinhthanh.binhdinh.gov.vn/Index.aspx?P=B02&amp;M=61&amp;I=070757389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16677</v>
      </c>
      <c r="B678" t="str">
        <f>HYPERLINK("https://www.facebook.com/p/Tu%E1%BB%95i-tr%E1%BA%BB-C%C3%B4ng-an-Th%C3%A0nh-ph%E1%BB%91-V%C4%A9nh-Y%C3%AAn-100066497717181/?locale=nl_BE", "Công an xã Vĩnh Thịnh tỉnh Bình Định")</f>
        <v>Công an xã Vĩnh Thịnh tỉnh Bình Định</v>
      </c>
      <c r="C678" t="str">
        <v>https://www.facebook.com/p/Tu%E1%BB%95i-tr%E1%BA%BB-C%C3%B4ng-an-Th%C3%A0nh-ph%E1%BB%91-V%C4%A9nh-Y%C3%AAn-100066497717181/?locale=nl_BE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16678</v>
      </c>
      <c r="B679" t="str">
        <f>HYPERLINK("https://vinhthanh.binhdinh.gov.vn/Index.aspx?P=B02&amp;M=61&amp;I=070755555", "UBND Ủy ban nhân dân xã Vĩnh Thịnh tỉnh Bình Định")</f>
        <v>UBND Ủy ban nhân dân xã Vĩnh Thịnh tỉnh Bình Định</v>
      </c>
      <c r="C679" t="str">
        <v>https://vinhthanh.binhdinh.gov.vn/Index.aspx?P=B02&amp;M=61&amp;I=070755555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16679</v>
      </c>
      <c r="B680" t="str">
        <v>Công an xã Vĩnh Thuận tỉnh Bình Định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16680</v>
      </c>
      <c r="B681" t="str">
        <f>HYPERLINK("https://vinhthanh.binhdinh.gov.vn/", "UBND Ủy ban nhân dân xã Vĩnh Thuận tỉnh Bình Định")</f>
        <v>UBND Ủy ban nhân dân xã Vĩnh Thuận tỉnh Bình Định</v>
      </c>
      <c r="C681" t="str">
        <v>https://vinhthanh.binhdinh.gov.vn/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16681</v>
      </c>
      <c r="B682" t="str">
        <f>HYPERLINK("https://www.facebook.com/p/Tu%E1%BB%95i-tr%E1%BA%BB-C%C3%B4ng-an-Th%C3%A0nh-ph%E1%BB%91-V%C4%A9nh-Y%C3%AAn-100066497717181/", "Công an xã Vĩnh Quang tỉnh Bình Định")</f>
        <v>Công an xã Vĩnh Quang tỉnh Bình Định</v>
      </c>
      <c r="C682" t="str">
        <v>https://www.facebook.com/p/Tu%E1%BB%95i-tr%E1%BA%BB-C%C3%B4ng-an-Th%C3%A0nh-ph%E1%BB%91-V%C4%A9nh-Y%C3%AAn-100066497717181/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16682</v>
      </c>
      <c r="B683" t="str">
        <f>HYPERLINK("https://vinhthanh.binhdinh.gov.vn/Index.aspx?P=B02&amp;M=61&amp;I=070754158", "UBND Ủy ban nhân dân xã Vĩnh Quang tỉnh Bình Định")</f>
        <v>UBND Ủy ban nhân dân xã Vĩnh Quang tỉnh Bình Định</v>
      </c>
      <c r="C683" t="str">
        <v>https://vinhthanh.binhdinh.gov.vn/Index.aspx?P=B02&amp;M=61&amp;I=070754158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16683</v>
      </c>
      <c r="B684" t="str">
        <v>Công an xã Bình Tân tỉnh Bình Định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16684</v>
      </c>
      <c r="B685" t="str">
        <f>HYPERLINK("http://binhtan.tayson.binhdinh.gov.vn/", "UBND Ủy ban nhân dân xã Bình Tân tỉnh Bình Định")</f>
        <v>UBND Ủy ban nhân dân xã Bình Tân tỉnh Bình Định</v>
      </c>
      <c r="C685" t="str">
        <v>http://binhtan.tayson.binhdinh.gov.vn/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16685</v>
      </c>
      <c r="B686" t="str">
        <v>Công an xã Tây Thuận tỉnh Bình Định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16686</v>
      </c>
      <c r="B687" t="str">
        <f>HYPERLINK("http://taythuan.tayson.binhdinh.gov.vn/", "UBND Ủy ban nhân dân xã Tây Thuận tỉnh Bình Định")</f>
        <v>UBND Ủy ban nhân dân xã Tây Thuận tỉnh Bình Định</v>
      </c>
      <c r="C687" t="str">
        <v>http://taythuan.tayson.binhdinh.gov.vn/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16687</v>
      </c>
      <c r="B688" t="str">
        <f>HYPERLINK("https://www.facebook.com/TuoitreCongantinhBinhDinh/", "Công an xã Bình Thuận tỉnh Bình Định")</f>
        <v>Công an xã Bình Thuận tỉnh Bình Định</v>
      </c>
      <c r="C688" t="str">
        <v>https://www.facebook.com/TuoitreCongantinhBinhDinh/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16688</v>
      </c>
      <c r="B689" t="str">
        <f>HYPERLINK("https://xabinhthuan.binhson.quangngai.gov.vn/", "UBND Ủy ban nhân dân xã Bình Thuận tỉnh Bình Định")</f>
        <v>UBND Ủy ban nhân dân xã Bình Thuận tỉnh Bình Định</v>
      </c>
      <c r="C689" t="str">
        <v>https://xabinhthuan.binhson.quangngai.gov.vn/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16689</v>
      </c>
      <c r="B690" t="str">
        <f>HYPERLINK("https://www.facebook.com/p/C%C3%B4ng-an-x%C3%A3-T%C3%A2y-Giang-100072489274631/", "Công an xã Tây Giang tỉnh Bình Định")</f>
        <v>Công an xã Tây Giang tỉnh Bình Định</v>
      </c>
      <c r="C690" t="str">
        <v>https://www.facebook.com/p/C%C3%B4ng-an-x%C3%A3-T%C3%A2y-Giang-100072489274631/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16690</v>
      </c>
      <c r="B691" t="str">
        <f>HYPERLINK("https://tayson.binhdinh.gov.vn/vi/laws/detail/Phan-cong-dieu-hanh-Uy-ban-nhan-dan-xa-Tay-Giang-2107/", "UBND Ủy ban nhân dân xã Tây Giang tỉnh Bình Định")</f>
        <v>UBND Ủy ban nhân dân xã Tây Giang tỉnh Bình Định</v>
      </c>
      <c r="C691" t="str">
        <v>https://tayson.binhdinh.gov.vn/vi/laws/detail/Phan-cong-dieu-hanh-Uy-ban-nhan-dan-xa-Tay-Giang-2107/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16691</v>
      </c>
      <c r="B692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692" t="str">
        <v>https://www.facebook.com/p/C%C3%B4ng-an-x%C3%A3-B%C3%ACnh-Th%C3%A0nh-huy%E1%BB%87n-T%C3%A2y-S%C6%A1n-B%C3%ACnh-%C4%90%E1%BB%8Bnh-100037509193667/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16692</v>
      </c>
      <c r="B693" t="str">
        <f>HYPERLINK("https://binhthanh.thoaison.angiang.gov.vn/", "UBND Ủy ban nhân dân xã Bình Thành tỉnh Bình Định")</f>
        <v>UBND Ủy ban nhân dân xã Bình Thành tỉnh Bình Định</v>
      </c>
      <c r="C693" t="str">
        <v>https://binhthanh.thoaison.angiang.gov.vn/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16693</v>
      </c>
      <c r="B694" t="str">
        <f>HYPERLINK("https://www.facebook.com/TuoitreCongantinhBinhDinh/", "Công an xã Tây An tỉnh Bình Định")</f>
        <v>Công an xã Tây An tỉnh Bình Định</v>
      </c>
      <c r="C694" t="str">
        <v>https://www.facebook.com/TuoitreCongantinhBinhDinh/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16694</v>
      </c>
      <c r="B695" t="str">
        <f>HYPERLINK("http://tayvinh.tayson.binhdinh.gov.vn/", "UBND Ủy ban nhân dân xã Tây An tỉnh Bình Định")</f>
        <v>UBND Ủy ban nhân dân xã Tây An tỉnh Bình Định</v>
      </c>
      <c r="C695" t="str">
        <v>http://tayvinh.tayson.binhdinh.gov.vn/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16695</v>
      </c>
      <c r="B696" t="str">
        <f>HYPERLINK("https://www.facebook.com/TuoitreCongantinhBinhDinh/", "Công an xã Bình Hòa tỉnh Bình Định")</f>
        <v>Công an xã Bình Hòa tỉnh Bình Định</v>
      </c>
      <c r="C696" t="str">
        <v>https://www.facebook.com/TuoitreCongantinhBinhDinh/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16696</v>
      </c>
      <c r="B697" t="str">
        <f>HYPERLINK("http://binhhoa.tayson.binhdinh.gov.vn/", "UBND Ủy ban nhân dân xã Bình Hòa tỉnh Bình Định")</f>
        <v>UBND Ủy ban nhân dân xã Bình Hòa tỉnh Bình Định</v>
      </c>
      <c r="C697" t="str">
        <v>http://binhhoa.tayson.binhdinh.gov.vn/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16697</v>
      </c>
      <c r="B698" t="str">
        <f>HYPERLINK("https://www.facebook.com/TuoitreCongantinhBinhDinh/", "Công an xã Tây Bình tỉnh Bình Định")</f>
        <v>Công an xã Tây Bình tỉnh Bình Định</v>
      </c>
      <c r="C698" t="str">
        <v>https://www.facebook.com/TuoitreCongantinhBinhDinh/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16698</v>
      </c>
      <c r="B699" t="str">
        <f>HYPERLINK("http://tayvinh.tayson.binhdinh.gov.vn/", "UBND Ủy ban nhân dân xã Tây Bình tỉnh Bình Định")</f>
        <v>UBND Ủy ban nhân dân xã Tây Bình tỉnh Bình Định</v>
      </c>
      <c r="C699" t="str">
        <v>http://tayvinh.tayson.binhdinh.gov.vn/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16699</v>
      </c>
      <c r="B700" t="str">
        <f>HYPERLINK("https://www.facebook.com/TuoitreCongantinhBinhDinh/", "Công an xã Bình Tường tỉnh Bình Định")</f>
        <v>Công an xã Bình Tường tỉnh Bình Định</v>
      </c>
      <c r="C700" t="str">
        <v>https://www.facebook.com/TuoitreCongantinhBinhDinh/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16700</v>
      </c>
      <c r="B701" t="str">
        <f>HYPERLINK("http://binhtuong.tayson.binhdinh.gov.vn/", "UBND Ủy ban nhân dân xã Bình Tường tỉnh Bình Định")</f>
        <v>UBND Ủy ban nhân dân xã Bình Tường tỉnh Bình Định</v>
      </c>
      <c r="C701" t="str">
        <v>http://binhtuong.tayson.binhdinh.gov.vn/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16701</v>
      </c>
      <c r="B702" t="str">
        <f>HYPERLINK("https://www.facebook.com/p/C%C3%B4ng-an-x%C3%A3-T%C3%A2y-Vinh-100083142762065/", "Công an xã Tây Vinh tỉnh Bình Định")</f>
        <v>Công an xã Tây Vinh tỉnh Bình Định</v>
      </c>
      <c r="C702" t="str">
        <v>https://www.facebook.com/p/C%C3%B4ng-an-x%C3%A3-T%C3%A2y-Vinh-100083142762065/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16702</v>
      </c>
      <c r="B703" t="str">
        <f>HYPERLINK("http://tayvinh.tayson.binhdinh.gov.vn/", "UBND Ủy ban nhân dân xã Tây Vinh tỉnh Bình Định")</f>
        <v>UBND Ủy ban nhân dân xã Tây Vinh tỉnh Bình Định</v>
      </c>
      <c r="C703" t="str">
        <v>http://tayvinh.tayson.binhdinh.gov.vn/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16703</v>
      </c>
      <c r="B704" t="str">
        <f>HYPERLINK("https://www.facebook.com/TuoitreCongantinhBinhDinh/", "Công an xã Vĩnh An tỉnh Bình Định")</f>
        <v>Công an xã Vĩnh An tỉnh Bình Định</v>
      </c>
      <c r="C704" t="str">
        <v>https://www.facebook.com/TuoitreCongantinhBinhDinh/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16704</v>
      </c>
      <c r="B705" t="str">
        <f>HYPERLINK("https://vinhthanh.binhdinh.gov.vn/Index.aspx?P=B02&amp;M=61&amp;I=070754158", "UBND Ủy ban nhân dân xã Vĩnh An tỉnh Bình Định")</f>
        <v>UBND Ủy ban nhân dân xã Vĩnh An tỉnh Bình Định</v>
      </c>
      <c r="C705" t="str">
        <v>https://vinhthanh.binhdinh.gov.vn/Index.aspx?P=B02&amp;M=61&amp;I=070754158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16705</v>
      </c>
      <c r="B706" t="str">
        <f>HYPERLINK("https://www.facebook.com/TuoitreCongantinhBinhDinh/", "Công an xã Tây Xuân tỉnh Bình Định")</f>
        <v>Công an xã Tây Xuân tỉnh Bình Định</v>
      </c>
      <c r="C706" t="str">
        <v>https://www.facebook.com/TuoitreCongantinhBinhDinh/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16706</v>
      </c>
      <c r="B707" t="str">
        <f>HYPERLINK("http://tayxuan.tayson.binhdinh.gov.vn/", "UBND Ủy ban nhân dân xã Tây Xuân tỉnh Bình Định")</f>
        <v>UBND Ủy ban nhân dân xã Tây Xuân tỉnh Bình Định</v>
      </c>
      <c r="C707" t="str">
        <v>http://tayxuan.tayson.binhdinh.gov.vn/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16707</v>
      </c>
      <c r="B708" t="str">
        <f>HYPERLINK("https://www.facebook.com/TuoitreCongantinhBinhDinh/", "Công an xã Bình Nghi tỉnh Bình Định")</f>
        <v>Công an xã Bình Nghi tỉnh Bình Định</v>
      </c>
      <c r="C708" t="str">
        <v>https://www.facebook.com/TuoitreCongantinhBinhDinh/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16708</v>
      </c>
      <c r="B709" t="str">
        <f>HYPERLINK("http://binhnghi.tayson.binhdinh.gov.vn/", "UBND Ủy ban nhân dân xã Bình Nghi tỉnh Bình Định")</f>
        <v>UBND Ủy ban nhân dân xã Bình Nghi tỉnh Bình Định</v>
      </c>
      <c r="C709" t="str">
        <v>http://binhnghi.tayson.binhdinh.gov.vn/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16709</v>
      </c>
      <c r="B710" t="str">
        <f>HYPERLINK("https://www.facebook.com/TuoitreCongantinhBinhDinh/", "Công an xã Tây Phú tỉnh Bình Định")</f>
        <v>Công an xã Tây Phú tỉnh Bình Định</v>
      </c>
      <c r="C710" t="str">
        <v>https://www.facebook.com/TuoitreCongantinhBinhDinh/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16710</v>
      </c>
      <c r="B711" t="str">
        <f>HYPERLINK("https://tayphu.thoaison.angiang.gov.vn/", "UBND Ủy ban nhân dân xã Tây Phú tỉnh Bình Định")</f>
        <v>UBND Ủy ban nhân dân xã Tây Phú tỉnh Bình Định</v>
      </c>
      <c r="C711" t="str">
        <v>https://tayphu.thoaison.angiang.gov.vn/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16711</v>
      </c>
      <c r="B712" t="str">
        <v>Công an xã Cát Sơn tỉnh Bình Định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16712</v>
      </c>
      <c r="B713" t="str">
        <f>HYPERLINK("https://phucat.binhdinh.gov.vn/", "UBND Ủy ban nhân dân xã Cát Sơn tỉnh Bình Định")</f>
        <v>UBND Ủy ban nhân dân xã Cát Sơn tỉnh Bình Định</v>
      </c>
      <c r="C713" t="str">
        <v>https://phucat.binhdinh.gov.vn/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16713</v>
      </c>
      <c r="B714" t="str">
        <v>Công an xã Cát Minh tỉnh Bình Định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16714</v>
      </c>
      <c r="B715" t="str">
        <f>HYPERLINK("https://catminh.phucat.binhdinh.gov.vn/", "UBND Ủy ban nhân dân xã Cát Minh tỉnh Bình Định")</f>
        <v>UBND Ủy ban nhân dân xã Cát Minh tỉnh Bình Định</v>
      </c>
      <c r="C715" t="str">
        <v>https://catminh.phucat.binhdinh.gov.vn/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16715</v>
      </c>
      <c r="B716" t="str">
        <f>HYPERLINK("https://www.facebook.com/1796651693828869", "Công an xã Cát Khánh tỉnh Bình Định")</f>
        <v>Công an xã Cát Khánh tỉnh Bình Định</v>
      </c>
      <c r="C716" t="str">
        <v>https://www.facebook.com/1796651693828869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16716</v>
      </c>
      <c r="B717" t="str">
        <f>HYPERLINK("https://phucat.binhdinh.gov.vn/trang-thong-tin/so-do-co-cau-to-chuc/ubnd-xa-thi-tran_633301007a1007223065cb05", "UBND Ủy ban nhân dân xã Cát Khánh tỉnh Bình Định")</f>
        <v>UBND Ủy ban nhân dân xã Cát Khánh tỉnh Bình Định</v>
      </c>
      <c r="C717" t="str">
        <v>https://phucat.binhdinh.gov.vn/trang-thong-tin/so-do-co-cau-to-chuc/ubnd-xa-thi-tran_633301007a1007223065cb05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16717</v>
      </c>
      <c r="B718" t="str">
        <v>Công an xã Cát Tài tỉnh Bình Định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16718</v>
      </c>
      <c r="B719" t="str">
        <f>HYPERLINK("https://cattai.phucat.binhdinh.gov.vn/", "UBND Ủy ban nhân dân xã Cát Tài tỉnh Bình Định")</f>
        <v>UBND Ủy ban nhân dân xã Cát Tài tỉnh Bình Định</v>
      </c>
      <c r="C719" t="str">
        <v>https://cattai.phucat.binhdinh.gov.vn/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16719</v>
      </c>
      <c r="B720" t="str">
        <f>HYPERLINK("https://www.facebook.com/p/%C4%90o%C3%A0n-X%C3%A3-C%C3%A1t-L%C3%A2m-100027036885211/", "Công an xã Cát Lâm tỉnh Bình Định")</f>
        <v>Công an xã Cát Lâm tỉnh Bình Định</v>
      </c>
      <c r="C720" t="str">
        <v>https://www.facebook.com/p/%C4%90o%C3%A0n-X%C3%A3-C%C3%A1t-L%C3%A2m-100027036885211/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16720</v>
      </c>
      <c r="B721" t="str">
        <f>HYPERLINK("https://phucat.binhdinh.gov.vn/trang-thong-tin/so-do-co-cau-to-chuc/ubnd-xa-thi-tran_633301007a1007223065cb05", "UBND Ủy ban nhân dân xã Cát Lâm tỉnh Bình Định")</f>
        <v>UBND Ủy ban nhân dân xã Cát Lâm tỉnh Bình Định</v>
      </c>
      <c r="C721" t="str">
        <v>https://phucat.binhdinh.gov.vn/trang-thong-tin/so-do-co-cau-to-chuc/ubnd-xa-thi-tran_633301007a1007223065cb05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16721</v>
      </c>
      <c r="B722" t="str">
        <v>Công an xã Cát Hanh tỉnh Bình Định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16722</v>
      </c>
      <c r="B723" t="str">
        <f>HYPERLINK("http://cathanh.phucat.binhdinh.gov.vn/trang-thong-tin/so-do-co-cau-to-chuc/ubnd-xa-cat-hanh_633301007a1007223065cb05", "UBND Ủy ban nhân dân xã Cát Hanh tỉnh Bình Định")</f>
        <v>UBND Ủy ban nhân dân xã Cát Hanh tỉnh Bình Định</v>
      </c>
      <c r="C723" t="str">
        <v>http://cathanh.phucat.binhdinh.gov.vn/trang-thong-tin/so-do-co-cau-to-chuc/ubnd-xa-cat-hanh_633301007a1007223065cb05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16723</v>
      </c>
      <c r="B724" t="str">
        <f>HYPERLINK("https://www.facebook.com/p/%C4%90o%C3%A0n-x%C3%A3-C%C3%A1t-Th%C3%A0nh-100078195291418/?locale=gl_ES", "Công an xã Cát Thành tỉnh Bình Định")</f>
        <v>Công an xã Cát Thành tỉnh Bình Định</v>
      </c>
      <c r="C724" t="str">
        <v>https://www.facebook.com/p/%C4%90o%C3%A0n-x%C3%A3-C%C3%A1t-Th%C3%A0nh-100078195291418/?locale=gl_ES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16724</v>
      </c>
      <c r="B725" t="str">
        <f>HYPERLINK("https://phucat.binhdinh.gov.vn/", "UBND Ủy ban nhân dân xã Cát Thành tỉnh Bình Định")</f>
        <v>UBND Ủy ban nhân dân xã Cát Thành tỉnh Bình Định</v>
      </c>
      <c r="C725" t="str">
        <v>https://phucat.binhdinh.gov.vn/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16725</v>
      </c>
      <c r="B726" t="str">
        <f>HYPERLINK("https://www.facebook.com/Conganxaxcattrinh/", "Công an xã Cát Trinh tỉnh Bình Định")</f>
        <v>Công an xã Cát Trinh tỉnh Bình Định</v>
      </c>
      <c r="C726" t="str">
        <v>https://www.facebook.com/Conganxaxcattrinh/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16726</v>
      </c>
      <c r="B727" t="str">
        <f>HYPERLINK("https://cattrinh.phucat.binhdinh.gov.vn/", "UBND Ủy ban nhân dân xã Cát Trinh tỉnh Bình Định")</f>
        <v>UBND Ủy ban nhân dân xã Cát Trinh tỉnh Bình Định</v>
      </c>
      <c r="C727" t="str">
        <v>https://cattrinh.phucat.binhdinh.gov.vn/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16727</v>
      </c>
      <c r="B728" t="str">
        <f>HYPERLINK("https://www.facebook.com/2626005224322712", "Công an xã Cát Hải tỉnh Bình Định")</f>
        <v>Công an xã Cát Hải tỉnh Bình Định</v>
      </c>
      <c r="C728" t="str">
        <v>https://www.facebook.com/2626005224322712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16728</v>
      </c>
      <c r="B729" t="str">
        <f>HYPERLINK("https://phucat.binhdinh.gov.vn/trang-thong-tin/so-do-co-cau-to-chuc/ubnd-xa-thi-tran_633301007a1007223065cb05", "UBND Ủy ban nhân dân xã Cát Hải tỉnh Bình Định")</f>
        <v>UBND Ủy ban nhân dân xã Cát Hải tỉnh Bình Định</v>
      </c>
      <c r="C729" t="str">
        <v>https://phucat.binhdinh.gov.vn/trang-thong-tin/so-do-co-cau-to-chuc/ubnd-xa-thi-tran_633301007a1007223065cb05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16729</v>
      </c>
      <c r="B730" t="str">
        <v>Công an xã Cát Hiệp tỉnh Bình Định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16730</v>
      </c>
      <c r="B731" t="str">
        <f>HYPERLINK("https://phucat.binhdinh.gov.vn/trang-thong-tin/so-do-co-cau-to-chuc/ubnd-xa-thi-tran_633301007a1007223065cb05", "UBND Ủy ban nhân dân xã Cát Hiệp tỉnh Bình Định")</f>
        <v>UBND Ủy ban nhân dân xã Cát Hiệp tỉnh Bình Định</v>
      </c>
      <c r="C731" t="str">
        <v>https://phucat.binhdinh.gov.vn/trang-thong-tin/so-do-co-cau-to-chuc/ubnd-xa-thi-tran_633301007a1007223065cb05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16731</v>
      </c>
      <c r="B732" t="str">
        <v>Công an xã Cát Nhơn tỉnh Bình Định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16732</v>
      </c>
      <c r="B733" t="str">
        <f>HYPERLINK("https://phucat.binhdinh.gov.vn/trang-thong-tin/so-do-co-cau-to-chuc/ubnd-xa-thi-tran_633301007a1007223065cb05", "UBND Ủy ban nhân dân xã Cát Nhơn tỉnh Bình Định")</f>
        <v>UBND Ủy ban nhân dân xã Cát Nhơn tỉnh Bình Định</v>
      </c>
      <c r="C733" t="str">
        <v>https://phucat.binhdinh.gov.vn/trang-thong-tin/so-do-co-cau-to-chuc/ubnd-xa-thi-tran_633301007a1007223065cb05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16733</v>
      </c>
      <c r="B734" t="str">
        <v>Công an xã Cát Hưng tỉnh Bình Định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16734</v>
      </c>
      <c r="B735" t="str">
        <f>HYPERLINK("https://phucat.binhdinh.gov.vn/trang-thong-tin/so-do-co-cau-to-chuc/ubnd-xa-thi-tran_633301007a1007223065cb05", "UBND Ủy ban nhân dân xã Cát Hưng tỉnh Bình Định")</f>
        <v>UBND Ủy ban nhân dân xã Cát Hưng tỉnh Bình Định</v>
      </c>
      <c r="C735" t="str">
        <v>https://phucat.binhdinh.gov.vn/trang-thong-tin/so-do-co-cau-to-chuc/ubnd-xa-thi-tran_633301007a1007223065cb05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16735</v>
      </c>
      <c r="B736" t="str">
        <v>Công an xã Cát Tường tỉnh Bình Định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16736</v>
      </c>
      <c r="B737" t="str">
        <f>HYPERLINK("https://phucat.binhdinh.gov.vn/", "UBND Ủy ban nhân dân xã Cát Tường tỉnh Bình Định")</f>
        <v>UBND Ủy ban nhân dân xã Cát Tường tỉnh Bình Định</v>
      </c>
      <c r="C737" t="str">
        <v>https://phucat.binhdinh.gov.vn/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16737</v>
      </c>
      <c r="B738" t="str">
        <v>Công an xã Cát Tân tỉnh Bình Định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16738</v>
      </c>
      <c r="B739" t="str">
        <f>HYPERLINK("http://cathanh.phucat.binhdinh.gov.vn/trang-thong-tin/so-do-co-cau-to-chuc/ubnd-xa-cat-hanh_633301007a1007223065cb05", "UBND Ủy ban nhân dân xã Cát Tân tỉnh Bình Định")</f>
        <v>UBND Ủy ban nhân dân xã Cát Tân tỉnh Bình Định</v>
      </c>
      <c r="C739" t="str">
        <v>http://cathanh.phucat.binhdinh.gov.vn/trang-thong-tin/so-do-co-cau-to-chuc/ubnd-xa-cat-hanh_633301007a1007223065cb05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16739</v>
      </c>
      <c r="B740" t="str">
        <v>Công an xã Cát Tiến tỉnh Bình Định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16740</v>
      </c>
      <c r="B741" t="str">
        <f>HYPERLINK("https://phucat.binhdinh.gov.vn/trang-thong-tin/so-do-co-cau-to-chuc/ubnd-xa-thi-tran_633301007a1007223065cb05", "UBND Ủy ban nhân dân xã Cát Tiến tỉnh Bình Định")</f>
        <v>UBND Ủy ban nhân dân xã Cát Tiến tỉnh Bình Định</v>
      </c>
      <c r="C741" t="str">
        <v>https://phucat.binhdinh.gov.vn/trang-thong-tin/so-do-co-cau-to-chuc/ubnd-xa-thi-tran_633301007a1007223065cb05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16741</v>
      </c>
      <c r="B742" t="str">
        <f>HYPERLINK("https://www.facebook.com/p/%C4%90O%C3%80N-X%C3%83-C%C3%81T-TH%E1%BA%AENG-100063913938600/", "Công an xã Cát Thắng tỉnh Bình Định")</f>
        <v>Công an xã Cát Thắng tỉnh Bình Định</v>
      </c>
      <c r="C742" t="str">
        <v>https://www.facebook.com/p/%C4%90O%C3%80N-X%C3%83-C%C3%81T-TH%E1%BA%AENG-100063913938600/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16742</v>
      </c>
      <c r="B743" t="str">
        <f>HYPERLINK("https://phucat.binhdinh.gov.vn/", "UBND Ủy ban nhân dân xã Cát Thắng tỉnh Bình Định")</f>
        <v>UBND Ủy ban nhân dân xã Cát Thắng tỉnh Bình Định</v>
      </c>
      <c r="C743" t="str">
        <v>https://phucat.binhdinh.gov.vn/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16743</v>
      </c>
      <c r="B744" t="str">
        <v>Công an xã Cát Chánh tỉnh Bình Định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16744</v>
      </c>
      <c r="B745" t="str">
        <f>HYPERLINK("https://phucat.binhdinh.gov.vn/", "UBND Ủy ban nhân dân xã Cát Chánh tỉnh Bình Định")</f>
        <v>UBND Ủy ban nhân dân xã Cát Chánh tỉnh Bình Định</v>
      </c>
      <c r="C745" t="str">
        <v>https://phucat.binhdinh.gov.vn/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16745</v>
      </c>
      <c r="B746" t="str">
        <f>HYPERLINK("https://www.facebook.com/p/C%C3%B4ng-an-ph%C6%B0%C6%A1%CC%80ng-Bi%CC%80nh-%C4%90i%CC%A3nh-100083082201802/", "Công an phường Bình Định tỉnh Bình Định")</f>
        <v>Công an phường Bình Định tỉnh Bình Định</v>
      </c>
      <c r="C746" t="str">
        <v>https://www.facebook.com/p/C%C3%B4ng-an-ph%C6%B0%C6%A1%CC%80ng-Bi%CC%80nh-%C4%90i%CC%A3nh-100083082201802/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16746</v>
      </c>
      <c r="B747" t="str">
        <f>HYPERLINK("https://binhdinh.annhon.binhdinh.gov.vn/", "UBND Ủy ban nhân dân phường Bình Định tỉnh Bình Định")</f>
        <v>UBND Ủy ban nhân dân phường Bình Định tỉnh Bình Định</v>
      </c>
      <c r="C747" t="str">
        <v>https://binhdinh.annhon.binhdinh.gov.vn/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16747</v>
      </c>
      <c r="B748" t="str">
        <f>HYPERLINK("https://www.facebook.com/dapda/?locale=vi_VN", "Công an phường Đập Đá tỉnh Bình Định")</f>
        <v>Công an phường Đập Đá tỉnh Bình Định</v>
      </c>
      <c r="C748" t="str">
        <v>https://www.facebook.com/dapda/?locale=vi_VN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16748</v>
      </c>
      <c r="B749" t="str">
        <f>HYPERLINK("https://dapda.annhon.binhdinh.gov.vn/", "UBND Ủy ban nhân dân phường Đập Đá tỉnh Bình Định")</f>
        <v>UBND Ủy ban nhân dân phường Đập Đá tỉnh Bình Định</v>
      </c>
      <c r="C749" t="str">
        <v>https://dapda.annhon.binhdinh.gov.vn/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16749</v>
      </c>
      <c r="B750" t="str">
        <f>HYPERLINK("https://www.facebook.com/p/C%C3%B4ng-an-x%C3%A3-Nh%C6%A1n-M%E1%BB%B9-TX-An-Nh%C6%A1n-100080357388267/", "Công an xã Nhơn Mỹ tỉnh Bình Định")</f>
        <v>Công an xã Nhơn Mỹ tỉnh Bình Định</v>
      </c>
      <c r="C750" t="str">
        <v>https://www.facebook.com/p/C%C3%B4ng-an-x%C3%A3-Nh%C6%A1n-M%E1%BB%B9-TX-An-Nh%C6%A1n-100080357388267/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16750</v>
      </c>
      <c r="B751" t="str">
        <f>HYPERLINK("https://nhonmy.annhon.binhdinh.gov.vn/", "UBND Ủy ban nhân dân xã Nhơn Mỹ tỉnh Bình Định")</f>
        <v>UBND Ủy ban nhân dân xã Nhơn Mỹ tỉnh Bình Định</v>
      </c>
      <c r="C751" t="str">
        <v>https://nhonmy.annhon.binhdinh.gov.vn/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16751</v>
      </c>
      <c r="B752" t="str">
        <f>HYPERLINK("https://www.facebook.com/p/C%C3%B4ng-an-ph%C6%B0%E1%BB%9Dng-Nh%C6%A1n-Th%C3%A0nh-100080799765927/", "Công an phường Nhơn Thành tỉnh Bình Định")</f>
        <v>Công an phường Nhơn Thành tỉnh Bình Định</v>
      </c>
      <c r="C752" t="str">
        <v>https://www.facebook.com/p/C%C3%B4ng-an-ph%C6%B0%E1%BB%9Dng-Nh%C6%A1n-Th%C3%A0nh-100080799765927/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16752</v>
      </c>
      <c r="B753" t="str">
        <f>HYPERLINK("https://nhonthanh.annhon.binhdinh.gov.vn/", "UBND Ủy ban nhân dân phường Nhơn Thành tỉnh Bình Định")</f>
        <v>UBND Ủy ban nhân dân phường Nhơn Thành tỉnh Bình Định</v>
      </c>
      <c r="C753" t="str">
        <v>https://nhonthanh.annhon.binhdinh.gov.vn/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16753</v>
      </c>
      <c r="B754" t="str">
        <v>Công an xã Nhơn Hạnh tỉnh Bình Định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16754</v>
      </c>
      <c r="B755" t="str">
        <f>HYPERLINK("https://nhonhanh.annhon.binhdinh.gov.vn/", "UBND Ủy ban nhân dân xã Nhơn Hạnh tỉnh Bình Định")</f>
        <v>UBND Ủy ban nhân dân xã Nhơn Hạnh tỉnh Bình Định</v>
      </c>
      <c r="C755" t="str">
        <v>https://nhonhanh.annhon.binhdinh.gov.vn/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16755</v>
      </c>
      <c r="B756" t="str">
        <f>HYPERLINK("https://www.facebook.com/conganxanhonhau/", "Công an xã Nhơn Hậu tỉnh Bình Định")</f>
        <v>Công an xã Nhơn Hậu tỉnh Bình Định</v>
      </c>
      <c r="C756" t="str">
        <v>https://www.facebook.com/conganxanhonhau/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16756</v>
      </c>
      <c r="B757" t="str">
        <f>HYPERLINK("https://nhonhau.annhon.binhdinh.gov.vn/", "UBND Ủy ban nhân dân xã Nhơn Hậu tỉnh Bình Định")</f>
        <v>UBND Ủy ban nhân dân xã Nhơn Hậu tỉnh Bình Định</v>
      </c>
      <c r="C757" t="str">
        <v>https://nhonhau.annhon.binhdinh.gov.vn/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16757</v>
      </c>
      <c r="B758" t="str">
        <f>HYPERLINK("https://www.facebook.com/TuoitreCongantinhBinhDinh/", "Công an xã Nhơn Phong tỉnh Bình Định")</f>
        <v>Công an xã Nhơn Phong tỉnh Bình Định</v>
      </c>
      <c r="C758" t="str">
        <v>https://www.facebook.com/TuoitreCongantinhBinhDinh/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16758</v>
      </c>
      <c r="B759" t="str">
        <f>HYPERLINK("https://nhonphong.annhon.binhdinh.gov.vn/", "UBND Ủy ban nhân dân xã Nhơn Phong tỉnh Bình Định")</f>
        <v>UBND Ủy ban nhân dân xã Nhơn Phong tỉnh Bình Định</v>
      </c>
      <c r="C759" t="str">
        <v>https://nhonphong.annhon.binhdinh.gov.vn/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16759</v>
      </c>
      <c r="B760" t="str">
        <f>HYPERLINK("https://www.facebook.com/TuoitreCongantinhBinhDinh/", "Công an xã Nhơn An tỉnh Bình Định")</f>
        <v>Công an xã Nhơn An tỉnh Bình Định</v>
      </c>
      <c r="C760" t="str">
        <v>https://www.facebook.com/TuoitreCongantinhBinhDinh/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16760</v>
      </c>
      <c r="B761" t="str">
        <f>HYPERLINK("https://nhonan.annhon.binhdinh.gov.vn/", "UBND Ủy ban nhân dân xã Nhơn An tỉnh Bình Định")</f>
        <v>UBND Ủy ban nhân dân xã Nhơn An tỉnh Bình Định</v>
      </c>
      <c r="C761" t="str">
        <v>https://nhonan.annhon.binhdinh.gov.vn/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16761</v>
      </c>
      <c r="B762" t="str">
        <f>HYPERLINK("https://www.facebook.com/100080033252889", "Công an xã Nhơn Phúc tỉnh Bình Định")</f>
        <v>Công an xã Nhơn Phúc tỉnh Bình Định</v>
      </c>
      <c r="C762" t="str">
        <v>https://www.facebook.com/100080033252889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16762</v>
      </c>
      <c r="B763" t="str">
        <f>HYPERLINK("https://nhonphuc.annhon.binhdinh.gov.vn/", "UBND Ủy ban nhân dân xã Nhơn Phúc tỉnh Bình Định")</f>
        <v>UBND Ủy ban nhân dân xã Nhơn Phúc tỉnh Bình Định</v>
      </c>
      <c r="C763" t="str">
        <v>https://nhonphuc.annhon.binhdinh.gov.vn/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16763</v>
      </c>
      <c r="B764" t="str">
        <f>HYPERLINK("https://www.facebook.com/p/Ph%C6%B0%E1%BB%9Dng-Nh%C6%A1n-H%C6%B0ng-Th%E1%BB%8B-x%C3%A3-An-Nh%C6%A1n-B%C3%ACnh-%C4%90%E1%BB%8Bnh-100064379841861/", "Công an phường Nhơn Hưng tỉnh Bình Định")</f>
        <v>Công an phường Nhơn Hưng tỉnh Bình Định</v>
      </c>
      <c r="C764" t="str">
        <v>https://www.facebook.com/p/Ph%C6%B0%E1%BB%9Dng-Nh%C6%A1n-H%C6%B0ng-Th%E1%BB%8B-x%C3%A3-An-Nh%C6%A1n-B%C3%ACnh-%C4%90%E1%BB%8Bnh-100064379841861/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16764</v>
      </c>
      <c r="B765" t="str">
        <f>HYPERLINK("https://nhonhung.annhon.binhdinh.gov.vn/", "UBND Ủy ban nhân dân phường Nhơn Hưng tỉnh Bình Định")</f>
        <v>UBND Ủy ban nhân dân phường Nhơn Hưng tỉnh Bình Định</v>
      </c>
      <c r="C765" t="str">
        <v>https://nhonhung.annhon.binhdinh.gov.vn/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16765</v>
      </c>
      <c r="B766" t="str">
        <v>Công an xã Nhơn Khánh tỉnh Bình Định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16766</v>
      </c>
      <c r="B767" t="str">
        <f>HYPERLINK("http://nhonkhanh.annhon.binhdinh.gov.vn/", "UBND Ủy ban nhân dân xã Nhơn Khánh tỉnh Bình Định")</f>
        <v>UBND Ủy ban nhân dân xã Nhơn Khánh tỉnh Bình Định</v>
      </c>
      <c r="C767" t="str">
        <v>http://nhonkhanh.annhon.binhdinh.gov.vn/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16767</v>
      </c>
      <c r="B768" t="str">
        <v>Công an xã Nhơn Lộc tỉnh Bình Định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16768</v>
      </c>
      <c r="B769" t="str">
        <f>HYPERLINK("https://nhonloc.annhon.binhdinh.gov.vn/", "UBND Ủy ban nhân dân xã Nhơn Lộc tỉnh Bình Định")</f>
        <v>UBND Ủy ban nhân dân xã Nhơn Lộc tỉnh Bình Định</v>
      </c>
      <c r="C769" t="str">
        <v>https://nhonloc.annhon.binhdinh.gov.vn/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16769</v>
      </c>
      <c r="B770" t="str">
        <f>HYPERLINK("https://www.facebook.com/TuoitreCongantinhBinhDinh/", "Công an phường Nhơn Hoà tỉnh Bình Định")</f>
        <v>Công an phường Nhơn Hoà tỉnh Bình Định</v>
      </c>
      <c r="C770" t="str">
        <v>https://www.facebook.com/TuoitreCongantinhBinhDinh/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16770</v>
      </c>
      <c r="B771" t="str">
        <f>HYPERLINK("https://nhonhoa.annhon.binhdinh.gov.vn/", "UBND Ủy ban nhân dân phường Nhơn Hoà tỉnh Bình Định")</f>
        <v>UBND Ủy ban nhân dân phường Nhơn Hoà tỉnh Bình Định</v>
      </c>
      <c r="C771" t="str">
        <v>https://nhonhoa.annhon.binhdinh.gov.vn/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16771</v>
      </c>
      <c r="B772" t="str">
        <f>HYPERLINK("https://www.facebook.com/p/C%C3%B4ng-an-x%C3%A3-Nh%C6%A1n-T%C3%A2n-100083292223039/", "Công an xã Nhơn Tân tỉnh Bình Định")</f>
        <v>Công an xã Nhơn Tân tỉnh Bình Định</v>
      </c>
      <c r="C772" t="str">
        <v>https://www.facebook.com/p/C%C3%B4ng-an-x%C3%A3-Nh%C6%A1n-T%C3%A2n-100083292223039/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16772</v>
      </c>
      <c r="B773" t="str">
        <f>HYPERLINK("https://nhontan.annhon.binhdinh.gov.vn/", "UBND Ủy ban nhân dân xã Nhơn Tân tỉnh Bình Định")</f>
        <v>UBND Ủy ban nhân dân xã Nhơn Tân tỉnh Bình Định</v>
      </c>
      <c r="C773" t="str">
        <v>https://nhontan.annhon.binhdinh.gov.vn/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16773</v>
      </c>
      <c r="B774" t="str">
        <v>Công an xã Nhơn Thọ tỉnh Bình Định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16774</v>
      </c>
      <c r="B775" t="str">
        <f>HYPERLINK("https://nhontho.annhon.binhdinh.gov.vn/", "UBND Ủy ban nhân dân xã Nhơn Thọ tỉnh Bình Định")</f>
        <v>UBND Ủy ban nhân dân xã Nhơn Thọ tỉnh Bình Định</v>
      </c>
      <c r="C775" t="str">
        <v>https://nhontho.annhon.binhdinh.gov.vn/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16775</v>
      </c>
      <c r="B776" t="str">
        <v>Công an xã Phước Thắng tỉnh Bình Định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16776</v>
      </c>
      <c r="B777" t="str">
        <f>HYPERLINK("http://phuocthang.tuyphuoc.binhdinh.gov.vn/", "UBND Ủy ban nhân dân xã Phước Thắng tỉnh Bình Định")</f>
        <v>UBND Ủy ban nhân dân xã Phước Thắng tỉnh Bình Định</v>
      </c>
      <c r="C777" t="str">
        <v>http://phuocthang.tuyphuoc.binhdinh.gov.vn/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16777</v>
      </c>
      <c r="B778" t="str">
        <f>HYPERLINK("https://www.facebook.com/caxphuochung/", "Công an xã Phước Hưng tỉnh Bình Định")</f>
        <v>Công an xã Phước Hưng tỉnh Bình Định</v>
      </c>
      <c r="C778" t="str">
        <v>https://www.facebook.com/caxphuochung/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16778</v>
      </c>
      <c r="B779" t="str">
        <f>HYPERLINK("http://phuochung.tuyphuoc.binhdinh.gov.vn/", "UBND Ủy ban nhân dân xã Phước Hưng tỉnh Bình Định")</f>
        <v>UBND Ủy ban nhân dân xã Phước Hưng tỉnh Bình Định</v>
      </c>
      <c r="C779" t="str">
        <v>http://phuochung.tuyphuoc.binhdinh.gov.vn/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16779</v>
      </c>
      <c r="B780" t="str">
        <f>HYPERLINK("https://www.facebook.com/ConganPhuocQuang/", "Công an xã Phước Quang tỉnh Bình Định")</f>
        <v>Công an xã Phước Quang tỉnh Bình Định</v>
      </c>
      <c r="C780" t="str">
        <v>https://www.facebook.com/ConganPhuocQuang/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16780</v>
      </c>
      <c r="B781" t="str">
        <f>HYPERLINK("http://phuocquang.tuyphuoc.binhdinh.gov.vn/", "UBND Ủy ban nhân dân xã Phước Quang tỉnh Bình Định")</f>
        <v>UBND Ủy ban nhân dân xã Phước Quang tỉnh Bình Định</v>
      </c>
      <c r="C781" t="str">
        <v>http://phuocquang.tuyphuoc.binhdinh.gov.vn/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16781</v>
      </c>
      <c r="B782" t="str">
        <f>HYPERLINK("https://www.facebook.com/p/C%C3%B4ng-an-x%C3%A3-Ph%C6%B0%E1%BB%9Bc-Ho%C3%A0-Tuy-Ph%C6%B0%E1%BB%9Bc-B%C3%ACnh-%C4%90%E1%BB%8Bnh-100079621328478/", "Công an xã Phước Hòa tỉnh Bình Định")</f>
        <v>Công an xã Phước Hòa tỉnh Bình Định</v>
      </c>
      <c r="C782" t="str">
        <v>https://www.facebook.com/p/C%C3%B4ng-an-x%C3%A3-Ph%C6%B0%E1%BB%9Bc-Ho%C3%A0-Tuy-Ph%C6%B0%E1%BB%9Bc-B%C3%ACnh-%C4%90%E1%BB%8Bnh-100079621328478/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16782</v>
      </c>
      <c r="B783" t="str">
        <f>HYPERLINK("http://phuochoa.tuyphuoc.binhdinh.gov.vn/", "UBND Ủy ban nhân dân xã Phước Hòa tỉnh Bình Định")</f>
        <v>UBND Ủy ban nhân dân xã Phước Hòa tỉnh Bình Định</v>
      </c>
      <c r="C783" t="str">
        <v>http://phuochoa.tuyphuoc.binhdinh.gov.vn/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16783</v>
      </c>
      <c r="B784" t="str">
        <f>HYPERLINK("https://www.facebook.com/p/Tu%E1%BB%95i-tr%E1%BA%BB-C%C3%B4ng-an-huy%E1%BB%87n-Ninh-Ph%C6%B0%E1%BB%9Bc-100068114569027/", "Công an xã Phước Sơn tỉnh Bình Định")</f>
        <v>Công an xã Phước Sơn tỉnh Bình Định</v>
      </c>
      <c r="C784" t="str">
        <v>https://www.facebook.com/p/Tu%E1%BB%95i-tr%E1%BA%BB-C%C3%B4ng-an-huy%E1%BB%87n-Ninh-Ph%C6%B0%E1%BB%9Bc-100068114569027/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16784</v>
      </c>
      <c r="B785" t="str">
        <f>HYPERLINK("http://phuocson.tuyphuoc.binhdinh.gov.vn/", "UBND Ủy ban nhân dân xã Phước Sơn tỉnh Bình Định")</f>
        <v>UBND Ủy ban nhân dân xã Phước Sơn tỉnh Bình Định</v>
      </c>
      <c r="C785" t="str">
        <v>http://phuocson.tuyphuoc.binhdinh.gov.vn/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16785</v>
      </c>
      <c r="B786" t="str">
        <f>HYPERLINK("https://www.facebook.com/p/C%C3%B4ng-an-x%C3%A3-Ph%C6%B0%E1%BB%9Bc-Hi%E1%BB%87p-Tuy-Ph%C6%B0%E1%BB%9Bc-B%C3%ACnh-%C4%90%E1%BB%8Bnh-100082081251817/", "Công an xã Phước Hiệp tỉnh Bình Định")</f>
        <v>Công an xã Phước Hiệp tỉnh Bình Định</v>
      </c>
      <c r="C786" t="str">
        <v>https://www.facebook.com/p/C%C3%B4ng-an-x%C3%A3-Ph%C6%B0%E1%BB%9Bc-Hi%E1%BB%87p-Tuy-Ph%C6%B0%E1%BB%9Bc-B%C3%ACnh-%C4%90%E1%BB%8Bnh-100082081251817/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16786</v>
      </c>
      <c r="B787" t="str">
        <f>HYPERLINK("http://phuochiep.tuyphuoc.binhdinh.gov.vn/", "UBND Ủy ban nhân dân xã Phước Hiệp tỉnh Bình Định")</f>
        <v>UBND Ủy ban nhân dân xã Phước Hiệp tỉnh Bình Định</v>
      </c>
      <c r="C787" t="str">
        <v>http://phuochiep.tuyphuoc.binhdinh.gov.vn/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16787</v>
      </c>
      <c r="B788" t="str">
        <f>HYPERLINK("https://www.facebook.com/p/C%C3%B4ng-an-x%C3%A3-Ph%C6%B0%E1%BB%9Bc-L%E1%BB%99c-Tuy-Ph%C6%B0%E1%BB%9Bc-B%C3%ACnh-%C4%90%E1%BB%8Bnh-100083228984104/", "Công an xã Phước Lộc tỉnh Bình Định")</f>
        <v>Công an xã Phước Lộc tỉnh Bình Định</v>
      </c>
      <c r="C788" t="str">
        <v>https://www.facebook.com/p/C%C3%B4ng-an-x%C3%A3-Ph%C6%B0%E1%BB%9Bc-L%E1%BB%99c-Tuy-Ph%C6%B0%E1%BB%9Bc-B%C3%ACnh-%C4%90%E1%BB%8Bnh-100083228984104/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16788</v>
      </c>
      <c r="B789" t="str">
        <f>HYPERLINK("http://phuocloc.tuyphuoc.binhdinh.gov.vn/", "UBND Ủy ban nhân dân xã Phước Lộc tỉnh Bình Định")</f>
        <v>UBND Ủy ban nhân dân xã Phước Lộc tỉnh Bình Định</v>
      </c>
      <c r="C789" t="str">
        <v>http://phuocloc.tuyphuoc.binhdinh.gov.vn/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16789</v>
      </c>
      <c r="B790" t="str">
        <v>Công an xã Phước Nghĩa tỉnh Bình Định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16790</v>
      </c>
      <c r="B791" t="str">
        <f>HYPERLINK("http://phuocnghia.tuyphuoc.binhdinh.gov.vn/", "UBND Ủy ban nhân dân xã Phước Nghĩa tỉnh Bình Định")</f>
        <v>UBND Ủy ban nhân dân xã Phước Nghĩa tỉnh Bình Định</v>
      </c>
      <c r="C791" t="str">
        <v>http://phuocnghia.tuyphuoc.binhdinh.gov.vn/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16791</v>
      </c>
      <c r="B792" t="str">
        <f>HYPERLINK("https://www.facebook.com/caxphuocthuan/", "Công an xã Phước Thuận tỉnh Bình Định")</f>
        <v>Công an xã Phước Thuận tỉnh Bình Định</v>
      </c>
      <c r="C792" t="str">
        <v>https://www.facebook.com/caxphuocthuan/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16792</v>
      </c>
      <c r="B793" t="str">
        <f>HYPERLINK("http://phuocthuan.tuyphuoc.binhdinh.gov.vn/", "UBND Ủy ban nhân dân xã Phước Thuận tỉnh Bình Định")</f>
        <v>UBND Ủy ban nhân dân xã Phước Thuận tỉnh Bình Định</v>
      </c>
      <c r="C793" t="str">
        <v>http://phuocthuan.tuyphuoc.binhdinh.gov.vn/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16793</v>
      </c>
      <c r="B794" t="str">
        <f>HYPERLINK("https://www.facebook.com/p/Tu%E1%BB%95i-tr%E1%BA%BB-C%C3%B4ng-an-huy%E1%BB%87n-Ninh-Ph%C6%B0%E1%BB%9Bc-100068114569027/", "Công an xã Phước An tỉnh Bình Định")</f>
        <v>Công an xã Phước An tỉnh Bình Định</v>
      </c>
      <c r="C794" t="str">
        <v>https://www.facebook.com/p/Tu%E1%BB%95i-tr%E1%BA%BB-C%C3%B4ng-an-huy%E1%BB%87n-Ninh-Ph%C6%B0%E1%BB%9Bc-100068114569027/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16794</v>
      </c>
      <c r="B795" t="str">
        <f>HYPERLINK("http://phuocan.tuyphuoc.binhdinh.gov.vn/", "UBND Ủy ban nhân dân xã Phước An tỉnh Bình Định")</f>
        <v>UBND Ủy ban nhân dân xã Phước An tỉnh Bình Định</v>
      </c>
      <c r="C795" t="str">
        <v>http://phuocan.tuyphuoc.binhdinh.gov.vn/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16795</v>
      </c>
      <c r="B796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796" t="str">
        <v>https://www.facebook.com/p/C%C3%B4ng-an-huy%E1%BB%87n-Tuy-Ph%C6%B0%E1%BB%9Bc-B%C3%ACnh-%C4%90%E1%BB%8Bnh-100093140506030/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16796</v>
      </c>
      <c r="B797" t="str">
        <f>HYPERLINK("http://phuocthanh.tuyphuoc.binhdinh.gov.vn/", "UBND Ủy ban nhân dân xã Phước Thành tỉnh Bình Định")</f>
        <v>UBND Ủy ban nhân dân xã Phước Thành tỉnh Bình Định</v>
      </c>
      <c r="C797" t="str">
        <v>http://phuocthanh.tuyphuoc.binhdinh.gov.vn/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16797</v>
      </c>
      <c r="B798" t="str">
        <f>HYPERLINK("https://www.facebook.com/TuoitreCongantinhBinhDinh/", "Công an xã Canh Liên tỉnh Bình Định")</f>
        <v>Công an xã Canh Liên tỉnh Bình Định</v>
      </c>
      <c r="C798" t="str">
        <v>https://www.facebook.com/TuoitreCongantinhBinhDinh/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16798</v>
      </c>
      <c r="B799" t="str">
        <f>HYPERLINK("https://vancanh.binhdinh.gov.vn/vi/about/Nguoi-phat-ngon.html", "UBND Ủy ban nhân dân xã Canh Liên tỉnh Bình Định")</f>
        <v>UBND Ủy ban nhân dân xã Canh Liên tỉnh Bình Định</v>
      </c>
      <c r="C799" t="str">
        <v>https://vancanh.binhdinh.gov.vn/vi/about/Nguoi-phat-ngon.html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16799</v>
      </c>
      <c r="B800" t="str">
        <v>Công an xã Canh Hiệp tỉnh Bình Định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16800</v>
      </c>
      <c r="B801" t="str">
        <f>HYPERLINK("https://vancanh.binhdinh.gov.vn/", "UBND Ủy ban nhân dân xã Canh Hiệp tỉnh Bình Định")</f>
        <v>UBND Ủy ban nhân dân xã Canh Hiệp tỉnh Bình Định</v>
      </c>
      <c r="C801" t="str">
        <v>https://vancanh.binhdinh.gov.vn/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16801</v>
      </c>
      <c r="B802" t="str">
        <f>HYPERLINK("https://www.facebook.com/TuoitreCongantinhBinhDinh/", "Công an xã Canh Vinh tỉnh Bình Định")</f>
        <v>Công an xã Canh Vinh tỉnh Bình Định</v>
      </c>
      <c r="C802" t="str">
        <v>https://www.facebook.com/TuoitreCongantinhBinhDinh/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16802</v>
      </c>
      <c r="B803" t="str">
        <f>HYPERLINK("https://vancanh.binhdinh.gov.vn/vi/about/Nguoi-phat-ngon.html", "UBND Ủy ban nhân dân xã Canh Vinh tỉnh Bình Định")</f>
        <v>UBND Ủy ban nhân dân xã Canh Vinh tỉnh Bình Định</v>
      </c>
      <c r="C803" t="str">
        <v>https://vancanh.binhdinh.gov.vn/vi/about/Nguoi-phat-ngon.html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16803</v>
      </c>
      <c r="B804" t="str">
        <f>HYPERLINK("https://www.facebook.com/TuoitreCongantinhBinhDinh/", "Công an xã Canh Hiển tỉnh Bình Định")</f>
        <v>Công an xã Canh Hiển tỉnh Bình Định</v>
      </c>
      <c r="C804" t="str">
        <v>https://www.facebook.com/TuoitreCongantinhBinhDinh/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16804</v>
      </c>
      <c r="B805" t="str">
        <f>HYPERLINK("https://canhhien.vancanh.binhdinh.gov.vn/", "UBND Ủy ban nhân dân xã Canh Hiển tỉnh Bình Định")</f>
        <v>UBND Ủy ban nhân dân xã Canh Hiển tỉnh Bình Định</v>
      </c>
      <c r="C805" t="str">
        <v>https://canhhien.vancanh.binhdinh.gov.vn/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16805</v>
      </c>
      <c r="B806" t="str">
        <v>Công an xã Canh Thuận tỉnh Bình Định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16806</v>
      </c>
      <c r="B807" t="str">
        <f>HYPERLINK("https://vancanh.binhdinh.gov.vn/vi/about/Nguoi-phat-ngon.html", "UBND Ủy ban nhân dân xã Canh Thuận tỉnh Bình Định")</f>
        <v>UBND Ủy ban nhân dân xã Canh Thuận tỉnh Bình Định</v>
      </c>
      <c r="C807" t="str">
        <v>https://vancanh.binhdinh.gov.vn/vi/about/Nguoi-phat-ngon.html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16807</v>
      </c>
      <c r="B808" t="str">
        <f>HYPERLINK("https://www.facebook.com/TuoitreCongantinhBinhDinh/", "Công an xã Canh Hòa tỉnh Bình Định")</f>
        <v>Công an xã Canh Hòa tỉnh Bình Định</v>
      </c>
      <c r="C808" t="str">
        <v>https://www.facebook.com/TuoitreCongantinhBinhDinh/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16808</v>
      </c>
      <c r="B809" t="str">
        <f>HYPERLINK("https://vancanh.binhdinh.gov.vn/", "UBND Ủy ban nhân dân xã Canh Hòa tỉnh Bình Định")</f>
        <v>UBND Ủy ban nhân dân xã Canh Hòa tỉnh Bình Định</v>
      </c>
      <c r="C809" t="str">
        <v>https://vancanh.binhdinh.gov.vn/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16809</v>
      </c>
      <c r="B810" t="str">
        <f>HYPERLINK("https://www.facebook.com/3936464256430627", "Công an phường 1 tỉnh Phú Yên")</f>
        <v>Công an phường 1 tỉnh Phú Yên</v>
      </c>
      <c r="C810" t="str">
        <v>https://www.facebook.com/3936464256430627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16810</v>
      </c>
      <c r="B811" t="str">
        <f>HYPERLINK("https://phuong1.tptuyhoa.phuyen.gov.vn/", "UBND Ủy ban nhân dân phường 1 tỉnh Phú Yên")</f>
        <v>UBND Ủy ban nhân dân phường 1 tỉnh Phú Yên</v>
      </c>
      <c r="C811" t="str">
        <v>https://phuong1.tptuyhoa.phuyen.gov.vn/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16811</v>
      </c>
      <c r="B812" t="str">
        <f>HYPERLINK("https://www.facebook.com/ubndp8/", "Công an phường 8 tỉnh Phú Yên")</f>
        <v>Công an phường 8 tỉnh Phú Yên</v>
      </c>
      <c r="C812" t="str">
        <v>https://www.facebook.com/ubndp8/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16812</v>
      </c>
      <c r="B813" t="str">
        <f>HYPERLINK("https://phuong8.tptuyhoa.phuyen.gov.vn/", "UBND Ủy ban nhân dân phường 8 tỉnh Phú Yên")</f>
        <v>UBND Ủy ban nhân dân phường 8 tỉnh Phú Yên</v>
      </c>
      <c r="C813" t="str">
        <v>https://phuong8.tptuyhoa.phuyen.gov.vn/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16813</v>
      </c>
      <c r="B814" t="str">
        <f>HYPERLINK("https://www.facebook.com/565858940709176", "Công an phường 2 tỉnh Phú Yên")</f>
        <v>Công an phường 2 tỉnh Phú Yên</v>
      </c>
      <c r="C814" t="str">
        <v>https://www.facebook.com/565858940709176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16814</v>
      </c>
      <c r="B815" t="str">
        <f>HYPERLINK("https://phuong2.tptuyhoa.phuyen.gov.vn/", "UBND Ủy ban nhân dân phường 2 tỉnh Phú Yên")</f>
        <v>UBND Ủy ban nhân dân phường 2 tỉnh Phú Yên</v>
      </c>
      <c r="C815" t="str">
        <v>https://phuong2.tptuyhoa.phuyen.gov.vn/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16815</v>
      </c>
      <c r="B816" t="str">
        <f>HYPERLINK("https://www.facebook.com/p/C%C3%B4ng-an-Ph%C6%B0%E1%BB%9Dng-9-TP-Tuy-H%C3%B2a-61550869165626/", "Công an phường 9 tỉnh Phú Yên")</f>
        <v>Công an phường 9 tỉnh Phú Yên</v>
      </c>
      <c r="C816" t="str">
        <v>https://www.facebook.com/p/C%C3%B4ng-an-Ph%C6%B0%E1%BB%9Dng-9-TP-Tuy-H%C3%B2a-61550869165626/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16816</v>
      </c>
      <c r="B817" t="str">
        <f>HYPERLINK("https://phuong9.tptuyhoa.phuyen.gov.vn/", "UBND Ủy ban nhân dân phường 9 tỉnh Phú Yên")</f>
        <v>UBND Ủy ban nhân dân phường 9 tỉnh Phú Yên</v>
      </c>
      <c r="C817" t="str">
        <v>https://phuong9.tptuyhoa.phuyen.gov.vn/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16817</v>
      </c>
      <c r="B818" t="str">
        <f>HYPERLINK("https://www.facebook.com/565858940709176", "Công an phường 3 tỉnh Phú Yên")</f>
        <v>Công an phường 3 tỉnh Phú Yên</v>
      </c>
      <c r="C818" t="str">
        <v>https://www.facebook.com/565858940709176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16818</v>
      </c>
      <c r="B819" t="str">
        <f>HYPERLINK("https://phuong3.tptuyhoa.phuyen.gov.vn/", "UBND Ủy ban nhân dân phường 3 tỉnh Phú Yên")</f>
        <v>UBND Ủy ban nhân dân phường 3 tỉnh Phú Yên</v>
      </c>
      <c r="C819" t="str">
        <v>https://phuong3.tptuyhoa.phuyen.gov.vn/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16819</v>
      </c>
      <c r="B820" t="str">
        <f>HYPERLINK("https://www.facebook.com/565858940709176", "Công an phường 4 tỉnh Phú Yên")</f>
        <v>Công an phường 4 tỉnh Phú Yên</v>
      </c>
      <c r="C820" t="str">
        <v>https://www.facebook.com/565858940709176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16820</v>
      </c>
      <c r="B821" t="str">
        <f>HYPERLINK("https://phuong4.tptuyhoa.phuyen.gov.vn/", "UBND Ủy ban nhân dân phường 4 tỉnh Phú Yên")</f>
        <v>UBND Ủy ban nhân dân phường 4 tỉnh Phú Yên</v>
      </c>
      <c r="C821" t="str">
        <v>https://phuong4.tptuyhoa.phuyen.gov.vn/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16821</v>
      </c>
      <c r="B822" t="str">
        <f>HYPERLINK("https://www.facebook.com/565858940709176", "Công an phường 5 tỉnh Phú Yên")</f>
        <v>Công an phường 5 tỉnh Phú Yên</v>
      </c>
      <c r="C822" t="str">
        <v>https://www.facebook.com/565858940709176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16822</v>
      </c>
      <c r="B823" t="str">
        <f>HYPERLINK("https://phuong5.tptuyhoa.phuyen.gov.vn/", "UBND Ủy ban nhân dân phường 5 tỉnh Phú Yên")</f>
        <v>UBND Ủy ban nhân dân phường 5 tỉnh Phú Yên</v>
      </c>
      <c r="C823" t="str">
        <v>https://phuong5.tptuyhoa.phuyen.gov.vn/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16823</v>
      </c>
      <c r="B824" t="str">
        <f>HYPERLINK("https://www.facebook.com/565858940709176", "Công an phường 7 tỉnh Phú Yên")</f>
        <v>Công an phường 7 tỉnh Phú Yên</v>
      </c>
      <c r="C824" t="str">
        <v>https://www.facebook.com/565858940709176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16824</v>
      </c>
      <c r="B825" t="str">
        <f>HYPERLINK("https://phuong7.tptuyhoa.phuyen.gov.vn/", "UBND Ủy ban nhân dân phường 7 tỉnh Phú Yên")</f>
        <v>UBND Ủy ban nhân dân phường 7 tỉnh Phú Yên</v>
      </c>
      <c r="C825" t="str">
        <v>https://phuong7.tptuyhoa.phuyen.gov.vn/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16825</v>
      </c>
      <c r="B826" t="str">
        <f>HYPERLINK("https://www.facebook.com/565858940709176", "Công an phường 6 tỉnh Phú Yên")</f>
        <v>Công an phường 6 tỉnh Phú Yên</v>
      </c>
      <c r="C826" t="str">
        <v>https://www.facebook.com/565858940709176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16826</v>
      </c>
      <c r="B827" t="str">
        <f>HYPERLINK("https://phuong6.tptuyhoa.phuyen.gov.vn/", "UBND Ủy ban nhân dân phường 6 tỉnh Phú Yên")</f>
        <v>UBND Ủy ban nhân dân phường 6 tỉnh Phú Yên</v>
      </c>
      <c r="C827" t="str">
        <v>https://phuong6.tptuyhoa.phuyen.gov.vn/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16827</v>
      </c>
      <c r="B828" t="str">
        <v>Công an phường Phú Thạnh tỉnh Phú Yên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16828</v>
      </c>
      <c r="B829" t="str">
        <f>HYPERLINK("https://phuthanh.tptuyhoa.phuyen.gov.vn/", "UBND Ủy ban nhân dân phường Phú Thạnh tỉnh Phú Yên")</f>
        <v>UBND Ủy ban nhân dân phường Phú Thạnh tỉnh Phú Yên</v>
      </c>
      <c r="C829" t="str">
        <v>https://phuthanh.tptuyhoa.phuyen.gov.vn/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16829</v>
      </c>
      <c r="B830" t="str">
        <f>HYPERLINK("https://www.facebook.com/LumiereFamilyVillageDongtac/", "Công an phường Phú Đông tỉnh Phú Yên")</f>
        <v>Công an phường Phú Đông tỉnh Phú Yên</v>
      </c>
      <c r="C830" t="str">
        <v>https://www.facebook.com/LumiereFamilyVillageDongtac/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16830</v>
      </c>
      <c r="B831" t="str">
        <f>HYPERLINK("https://phudong.tptuyhoa.phuyen.gov.vn/", "UBND Ủy ban nhân dân phường Phú Đông tỉnh Phú Yên")</f>
        <v>UBND Ủy ban nhân dân phường Phú Đông tỉnh Phú Yên</v>
      </c>
      <c r="C831" t="str">
        <v>https://phudong.tptuyhoa.phuyen.gov.vn/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16831</v>
      </c>
      <c r="B832" t="str">
        <v>Công an xã Hòa Kiến tỉnh Phú Yên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16832</v>
      </c>
      <c r="B833" t="str">
        <f>HYPERLINK("https://hoakien.tptuyhoa.phuyen.gov.vn/", "UBND Ủy ban nhân dân xã Hòa Kiến tỉnh Phú Yên")</f>
        <v>UBND Ủy ban nhân dân xã Hòa Kiến tỉnh Phú Yên</v>
      </c>
      <c r="C833" t="str">
        <v>https://hoakien.tptuyhoa.phuyen.gov.vn/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16833</v>
      </c>
      <c r="B834" t="str">
        <v>Công an xã Bình Kiến tỉnh Phú Yên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16834</v>
      </c>
      <c r="B835" t="str">
        <f>HYPERLINK("https://binhkien.tptuyhoa.phuyen.gov.vn/", "UBND Ủy ban nhân dân xã Bình Kiến tỉnh Phú Yên")</f>
        <v>UBND Ủy ban nhân dân xã Bình Kiến tỉnh Phú Yên</v>
      </c>
      <c r="C835" t="str">
        <v>https://binhkien.tptuyhoa.phuyen.gov.vn/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16835</v>
      </c>
      <c r="B836" t="str">
        <f>HYPERLINK("https://www.facebook.com/641900859818241", "Công an xã Bình Ngọc tỉnh Phú Yên")</f>
        <v>Công an xã Bình Ngọc tỉnh Phú Yên</v>
      </c>
      <c r="C836" t="str">
        <v>https://www.facebook.com/641900859818241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16836</v>
      </c>
      <c r="B837" t="str">
        <f>HYPERLINK("https://binhngoc.tptuyhoa.phuyen.gov.vn/", "UBND Ủy ban nhân dân xã Bình Ngọc tỉnh Phú Yên")</f>
        <v>UBND Ủy ban nhân dân xã Bình Ngọc tỉnh Phú Yên</v>
      </c>
      <c r="C837" t="str">
        <v>https://binhngoc.tptuyhoa.phuyen.gov.vn/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16837</v>
      </c>
      <c r="B838" t="str">
        <f>HYPERLINK("https://www.facebook.com/p/C%C3%B4ng-an-t%E1%BB%89nh-Ph%C3%BA-Y%C3%AAn-61551062110991/", "Công an xã An Phú tỉnh Phú Yên")</f>
        <v>Công an xã An Phú tỉnh Phú Yên</v>
      </c>
      <c r="C838" t="str">
        <v>https://www.facebook.com/p/C%C3%B4ng-an-t%E1%BB%89nh-Ph%C3%BA-Y%C3%AAn-61551062110991/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16838</v>
      </c>
      <c r="B839" t="str">
        <f>HYPERLINK("https://anphu.tptuyhoa.phuyen.gov.vn/", "UBND Ủy ban nhân dân xã An Phú tỉnh Phú Yên")</f>
        <v>UBND Ủy ban nhân dân xã An Phú tỉnh Phú Yên</v>
      </c>
      <c r="C839" t="str">
        <v>https://anphu.tptuyhoa.phuyen.gov.vn/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16839</v>
      </c>
      <c r="B840" t="str">
        <f>HYPERLINK("https://www.facebook.com/ubndphuongphulam/", "Công an phường Phú Lâm tỉnh Phú Yên")</f>
        <v>Công an phường Phú Lâm tỉnh Phú Yên</v>
      </c>
      <c r="C840" t="str">
        <v>https://www.facebook.com/ubndphuongphulam/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16840</v>
      </c>
      <c r="B841" t="str">
        <f>HYPERLINK("https://phulam.tptuyhoa.phuyen.gov.vn/", "UBND Ủy ban nhân dân phường Phú Lâm tỉnh Phú Yên")</f>
        <v>UBND Ủy ban nhân dân phường Phú Lâm tỉnh Phú Yên</v>
      </c>
      <c r="C841" t="str">
        <v>https://phulam.tptuyhoa.phuyen.gov.vn/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16841</v>
      </c>
      <c r="B842" t="str">
        <f>HYPERLINK("https://www.facebook.com/p/C%C3%B4ng-an-ph%C6%B0%E1%BB%9Dng-Xu%C3%A2n-Ph%C3%BA-61550626626284/", "Công an phường Xuân Phú tỉnh Phú Yên")</f>
        <v>Công an phường Xuân Phú tỉnh Phú Yên</v>
      </c>
      <c r="C842" t="str">
        <v>https://www.facebook.com/p/C%C3%B4ng-an-ph%C6%B0%E1%BB%9Dng-Xu%C3%A2n-Ph%C3%BA-61550626626284/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16842</v>
      </c>
      <c r="B843" t="str">
        <f>HYPERLINK("https://xuanphu.songcau.phuyen.gov.vn/", "UBND Ủy ban nhân dân phường Xuân Phú tỉnh Phú Yên")</f>
        <v>UBND Ủy ban nhân dân phường Xuân Phú tỉnh Phú Yên</v>
      </c>
      <c r="C843" t="str">
        <v>https://xuanphu.songcau.phuyen.gov.vn/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16843</v>
      </c>
      <c r="B844" t="str">
        <f>HYPERLINK("https://www.facebook.com/groups/365669155089109/", "Công an xã Xuân Lâm tỉnh Phú Yên")</f>
        <v>Công an xã Xuân Lâm tỉnh Phú Yên</v>
      </c>
      <c r="C844" t="str">
        <v>https://www.facebook.com/groups/365669155089109/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16844</v>
      </c>
      <c r="B845" t="str">
        <f>HYPERLINK("https://xuanlam.hungnguyen.nghean.gov.vn/", "UBND Ủy ban nhân dân xã Xuân Lâm tỉnh Phú Yên")</f>
        <v>UBND Ủy ban nhân dân xã Xuân Lâm tỉnh Phú Yên</v>
      </c>
      <c r="C845" t="str">
        <v>https://xuanlam.hungnguyen.nghean.gov.vn/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16845</v>
      </c>
      <c r="B846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846" t="str">
        <v>https://www.facebook.com/p/C%C3%B4ng-an-ph%C6%B0%E1%BB%9Dng-Xu%C3%A2n-Th%C3%A0nh-C%C3%B4ng-an-Th%E1%BB%8B-x%C3%A3-S%C3%B4ng-C%E1%BA%A7u-100064200665739/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16846</v>
      </c>
      <c r="B847" t="str">
        <f>HYPERLINK("https://xuanthanh.songcau.phuyen.gov.vn/", "UBND Ủy ban nhân dân phường Xuân Thành tỉnh Phú Yên")</f>
        <v>UBND Ủy ban nhân dân phường Xuân Thành tỉnh Phú Yên</v>
      </c>
      <c r="C847" t="str">
        <v>https://xuanthanh.songcau.phuyen.gov.vn/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16847</v>
      </c>
      <c r="B848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848" t="str">
        <v>https://www.facebook.com/p/C%C3%B4ng-an-x%C3%A3-Xu%C3%A2n-H%E1%BA%A3i-th%E1%BB%8B-x%C3%A3-S%C3%B4ng-C%E1%BA%A7u-t%E1%BB%89nh-Ph%C3%BA-Y%C3%AAn-100064027720140/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16848</v>
      </c>
      <c r="B849" t="str">
        <f>HYPERLINK("http://xuanhai.nghixuan.hatinh.gov.vn/", "UBND Ủy ban nhân dân xã Xuân Hải tỉnh Phú Yên")</f>
        <v>UBND Ủy ban nhân dân xã Xuân Hải tỉnh Phú Yên</v>
      </c>
      <c r="C849" t="str">
        <v>http://xuanhai.nghixuan.hatinh.gov.vn/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16849</v>
      </c>
      <c r="B850" t="str">
        <f>HYPERLINK("https://www.facebook.com/p/C%C3%B4ng-an-X%C3%A3-Xu%C3%A2n-L%E1%BB%99c-Th%E1%BB%8B-X%C3%A3-S%C3%B4ng-C%E1%BA%A7u-100069221619492/", "Công an xã Xuân Lộc tỉnh Phú Yên")</f>
        <v>Công an xã Xuân Lộc tỉnh Phú Yên</v>
      </c>
      <c r="C850" t="str">
        <v>https://www.facebook.com/p/C%C3%B4ng-an-X%C3%A3-Xu%C3%A2n-L%E1%BB%99c-Th%E1%BB%8B-X%C3%A3-S%C3%B4ng-C%E1%BA%A7u-100069221619492/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16850</v>
      </c>
      <c r="B851" t="str">
        <f>HYPERLINK("https://xuanloc.songcau.phuyen.gov.vn/", "UBND Ủy ban nhân dân xã Xuân Lộc tỉnh Phú Yên")</f>
        <v>UBND Ủy ban nhân dân xã Xuân Lộc tỉnh Phú Yên</v>
      </c>
      <c r="C851" t="str">
        <v>https://xuanloc.songcau.phuyen.gov.vn/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16851</v>
      </c>
      <c r="B852" t="str">
        <f>HYPERLINK("https://www.facebook.com/p/%C4%90%E1%BB%93ng-Xu%C3%A2n-B%C3%ACnh-Y%C3%AAn-100039502344986/", "Công an xã Xuân Bình tỉnh Phú Yên")</f>
        <v>Công an xã Xuân Bình tỉnh Phú Yên</v>
      </c>
      <c r="C852" t="str">
        <v>https://www.facebook.com/p/%C4%90%E1%BB%93ng-Xu%C3%A2n-B%C3%ACnh-Y%C3%AAn-100039502344986/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16852</v>
      </c>
      <c r="B853" t="str">
        <f>HYPERLINK("https://xuanloc.songcau.phuyen.gov.vn/tin-van-hoa-xa-hoi/du-lich-ho-chua-nuoc-xuan-binh-763359", "UBND Ủy ban nhân dân xã Xuân Bình tỉnh Phú Yên")</f>
        <v>UBND Ủy ban nhân dân xã Xuân Bình tỉnh Phú Yên</v>
      </c>
      <c r="C853" t="str">
        <v>https://xuanloc.songcau.phuyen.gov.vn/tin-van-hoa-xa-hoi/du-lich-ho-chua-nuoc-xuan-binh-763359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16853</v>
      </c>
      <c r="B854" t="str">
        <f>HYPERLINK("https://www.facebook.com/doancongantinhphuyen/", "Công an xã Xuân Hòa tỉnh Phú Yên")</f>
        <v>Công an xã Xuân Hòa tỉnh Phú Yên</v>
      </c>
      <c r="C854" t="str">
        <v>https://www.facebook.com/doancongantinhphuyen/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16854</v>
      </c>
      <c r="B855" t="str">
        <f>HYPERLINK("http://hoaxuannam.donghoa.phuyen.gov.vn/", "UBND Ủy ban nhân dân xã Xuân Hòa tỉnh Phú Yên")</f>
        <v>UBND Ủy ban nhân dân xã Xuân Hòa tỉnh Phú Yên</v>
      </c>
      <c r="C855" t="str">
        <v>http://hoaxuannam.donghoa.phuyen.gov.vn/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16855</v>
      </c>
      <c r="B856" t="str">
        <f>HYPERLINK("https://www.facebook.com/p/C%C3%B4ng-an-X%C3%A3-Xu%C3%A2n-C%E1%BA%A3nh-Th%E1%BB%8B-X%C3%A3-S%C3%B4ng-C%E1%BA%A7u-100067631561961/", "Công an xã Xuân Cảnh tỉnh Phú Yên")</f>
        <v>Công an xã Xuân Cảnh tỉnh Phú Yên</v>
      </c>
      <c r="C856" t="str">
        <v>https://www.facebook.com/p/C%C3%B4ng-an-X%C3%A3-Xu%C3%A2n-C%E1%BA%A3nh-Th%E1%BB%8B-X%C3%A3-S%C3%B4ng-C%E1%BA%A7u-100067631561961/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16856</v>
      </c>
      <c r="B857" t="str">
        <f>HYPERLINK("https://songcau.phuyen.gov.vn/", "UBND Ủy ban nhân dân xã Xuân Cảnh tỉnh Phú Yên")</f>
        <v>UBND Ủy ban nhân dân xã Xuân Cảnh tỉnh Phú Yên</v>
      </c>
      <c r="C857" t="str">
        <v>https://songcau.phuyen.gov.vn/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16857</v>
      </c>
      <c r="B858" t="str">
        <f>HYPERLINK("https://www.facebook.com/p/C%C3%B4ng-an-x%C3%A3-Xu%C3%A2n-Th%E1%BB%8Bnh-C%C3%B4ng-an-th%E1%BB%8B-x%C3%A3-S%C3%B4ng-C%E1%BA%A7u-T%E1%BB%89nh-Ph%C3%BA-Y%C3%AAn-100066806936746/", "Công an xã Xuân Thịnh tỉnh Phú Yên")</f>
        <v>Công an xã Xuân Thịnh tỉnh Phú Yên</v>
      </c>
      <c r="C858" t="str">
        <v>https://www.facebook.com/p/C%C3%B4ng-an-x%C3%A3-Xu%C3%A2n-Th%E1%BB%8Bnh-C%C3%B4ng-an-th%E1%BB%8B-x%C3%A3-S%C3%B4ng-C%E1%BA%A7u-T%E1%BB%89nh-Ph%C3%BA-Y%C3%AAn-100066806936746/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16858</v>
      </c>
      <c r="B859" t="str">
        <f>HYPERLINK("https://xuanthinh.songcau.phuyen.gov.vn/", "UBND Ủy ban nhân dân xã Xuân Thịnh tỉnh Phú Yên")</f>
        <v>UBND Ủy ban nhân dân xã Xuân Thịnh tỉnh Phú Yên</v>
      </c>
      <c r="C859" t="str">
        <v>https://xuanthinh.songcau.phuyen.gov.vn/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16859</v>
      </c>
      <c r="B860" t="str">
        <v>Công an xã Xuân Phương tỉnh Phú Yên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16860</v>
      </c>
      <c r="B861" t="str">
        <f>HYPERLINK("https://xuanphuong.songcau.phuyen.gov.vn/", "UBND Ủy ban nhân dân xã Xuân Phương tỉnh Phú Yên")</f>
        <v>UBND Ủy ban nhân dân xã Xuân Phương tỉnh Phú Yên</v>
      </c>
      <c r="C861" t="str">
        <v>https://xuanphuong.songcau.phuyen.gov.vn/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16861</v>
      </c>
      <c r="B862" t="str">
        <f>HYPERLINK("https://www.facebook.com/conganphuongxuanyen/?locale=vi_VN", "Công an phường Xuân Yên tỉnh Phú Yên")</f>
        <v>Công an phường Xuân Yên tỉnh Phú Yên</v>
      </c>
      <c r="C862" t="str">
        <v>https://www.facebook.com/conganphuongxuanyen/?locale=vi_VN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16862</v>
      </c>
      <c r="B863" t="str">
        <f>HYPERLINK("https://xuanyen.songcau.phuyen.gov.vn/", "UBND Ủy ban nhân dân phường Xuân Yên tỉnh Phú Yên")</f>
        <v>UBND Ủy ban nhân dân phường Xuân Yên tỉnh Phú Yên</v>
      </c>
      <c r="C863" t="str">
        <v>https://xuanyen.songcau.phuyen.gov.vn/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16863</v>
      </c>
      <c r="B864" t="str">
        <f>HYPERLINK("https://www.facebook.com/p/C%C3%B4ng-an-x%C3%A3-Xu%C3%A2n-Th%E1%BB%8D-1-th%E1%BB%8B-x%C3%A3-S%C3%B4ng-C%E1%BA%A7u-61550956130042/", "Công an xã Xuân Thọ 1 tỉnh Phú Yên")</f>
        <v>Công an xã Xuân Thọ 1 tỉnh Phú Yên</v>
      </c>
      <c r="C864" t="str">
        <v>https://www.facebook.com/p/C%C3%B4ng-an-x%C3%A3-Xu%C3%A2n-Th%E1%BB%8D-1-th%E1%BB%8B-x%C3%A3-S%C3%B4ng-C%E1%BA%A7u-61550956130042/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16864</v>
      </c>
      <c r="B865" t="str">
        <f>HYPERLINK("https://xuantho2.songcau.phuyen.gov.vn/", "UBND Ủy ban nhân dân xã Xuân Thọ 1 tỉnh Phú Yên")</f>
        <v>UBND Ủy ban nhân dân xã Xuân Thọ 1 tỉnh Phú Yên</v>
      </c>
      <c r="C865" t="str">
        <v>https://xuantho2.songcau.phuyen.gov.vn/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16865</v>
      </c>
      <c r="B866" t="str">
        <f>HYPERLINK("https://www.facebook.com/p/Tu%E1%BB%95i-tr%E1%BA%BB-B%E1%BB%99-%C4%91%E1%BB%99i-Bi%C3%AAn-ph%C3%B2ng-t%E1%BB%89nh-Ph%C3%BA-Y%C3%AAn-100064843538950/", "Công an phường Xuân Đài tỉnh Phú Yên")</f>
        <v>Công an phường Xuân Đài tỉnh Phú Yên</v>
      </c>
      <c r="C866" t="str">
        <v>https://www.facebook.com/p/Tu%E1%BB%95i-tr%E1%BA%BB-B%E1%BB%99-%C4%91%E1%BB%99i-Bi%C3%AAn-ph%C3%B2ng-t%E1%BB%89nh-Ph%C3%BA-Y%C3%AAn-100064843538950/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16866</v>
      </c>
      <c r="B867" t="str">
        <f>HYPERLINK("https://songcau.phuyen.gov.vn/", "UBND Ủy ban nhân dân phường Xuân Đài tỉnh Phú Yên")</f>
        <v>UBND Ủy ban nhân dân phường Xuân Đài tỉnh Phú Yên</v>
      </c>
      <c r="C867" t="str">
        <v>https://songcau.phuyen.gov.vn/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16867</v>
      </c>
      <c r="B868" t="str">
        <f>HYPERLINK("https://www.facebook.com/p/Tu%E1%BB%95i-tr%E1%BA%BB-B%E1%BB%99-%C4%91%E1%BB%99i-Bi%C3%AAn-ph%C3%B2ng-t%E1%BB%89nh-Ph%C3%BA-Y%C3%AAn-100064843538950/?locale=de_DE", "Công an xã Xuân Thọ 2 tỉnh Phú Yên")</f>
        <v>Công an xã Xuân Thọ 2 tỉnh Phú Yên</v>
      </c>
      <c r="C868" t="str">
        <v>https://www.facebook.com/p/Tu%E1%BB%95i-tr%E1%BA%BB-B%E1%BB%99-%C4%91%E1%BB%99i-Bi%C3%AAn-ph%C3%B2ng-t%E1%BB%89nh-Ph%C3%BA-Y%C3%AAn-100064843538950/?locale=de_DE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16868</v>
      </c>
      <c r="B869" t="str">
        <f>HYPERLINK("https://xuantho2.songcau.phuyen.gov.vn/", "UBND Ủy ban nhân dân xã Xuân Thọ 2 tỉnh Phú Yên")</f>
        <v>UBND Ủy ban nhân dân xã Xuân Thọ 2 tỉnh Phú Yên</v>
      </c>
      <c r="C869" t="str">
        <v>https://xuantho2.songcau.phuyen.gov.vn/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16869</v>
      </c>
      <c r="B870" t="str">
        <v>Công an xã Đa Lộc tỉnh Phú Yên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16870</v>
      </c>
      <c r="B871" t="str">
        <f>HYPERLINK("https://phuyen.gov.vn/wps/portal/home/trang-chu/chi-tiet/tin-tuc-su-kien/noi-bat/7c50ee004e6a46dfbae7bb4cd977eac3", "UBND Ủy ban nhân dân xã Đa Lộc tỉnh Phú Yên")</f>
        <v>UBND Ủy ban nhân dân xã Đa Lộc tỉnh Phú Yên</v>
      </c>
      <c r="C871" t="str">
        <v>https://phuyen.gov.vn/wps/portal/home/trang-chu/chi-tiet/tin-tuc-su-kien/noi-bat/7c50ee004e6a46dfbae7bb4cd977eac3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16871</v>
      </c>
      <c r="B872" t="str">
        <v>Công an xã Phú Mỡ tỉnh Phú Yên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16872</v>
      </c>
      <c r="B873" t="str">
        <f>HYPERLINK("https://www.vkspy.gov.vn/News/pha-rung-phong-ho-bon-bi-cao-lanh-30-nam-tu-58_4888.html", "UBND Ủy ban nhân dân xã Phú Mỡ tỉnh Phú Yên")</f>
        <v>UBND Ủy ban nhân dân xã Phú Mỡ tỉnh Phú Yên</v>
      </c>
      <c r="C873" t="str">
        <v>https://www.vkspy.gov.vn/News/pha-rung-phong-ho-bon-bi-cao-lanh-30-nam-tu-58_4888.html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16873</v>
      </c>
      <c r="B874" t="str">
        <f>HYPERLINK("https://www.facebook.com/p/Xu%C3%A2n-L%C3%A3nh-b%C3%ACnh-y%C3%AAn-100079083176237/", "Công an xã Xuân Lãnh tỉnh Phú Yên")</f>
        <v>Công an xã Xuân Lãnh tỉnh Phú Yên</v>
      </c>
      <c r="C874" t="str">
        <v>https://www.facebook.com/p/Xu%C3%A2n-L%C3%A3nh-b%C3%ACnh-y%C3%AAn-100079083176237/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16874</v>
      </c>
      <c r="B875" t="str">
        <f>HYPERLINK("https://bqlkkt.phuyen.gov.vn/images/companies/1/pages/th%C3%B4ng%20b%C3%A1o/2022/2022.1.TB_DS_nguoi_phat_ngon_theo_220106113807kysokyso_signed2021121503306033590.pdf?1642038236397", "UBND Ủy ban nhân dân xã Xuân Lãnh tỉnh Phú Yên")</f>
        <v>UBND Ủy ban nhân dân xã Xuân Lãnh tỉnh Phú Yên</v>
      </c>
      <c r="C875" t="str">
        <v>https://bqlkkt.phuyen.gov.vn/images/companies/1/pages/th%C3%B4ng%20b%C3%A1o/2022/2022.1.TB_DS_nguoi_phat_ngon_theo_220106113807kysokyso_signed2021121503306033590.pdf?1642038236397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16875</v>
      </c>
      <c r="B876" t="str">
        <v>Công an xã Xuân Long tỉnh Phú Yên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16876</v>
      </c>
      <c r="B877" t="str">
        <f>HYPERLINK("https://xuanlong.dongxuan.phuyen.gov.vn/uy-ban-nhan-dan", "UBND Ủy ban nhân dân xã Xuân Long tỉnh Phú Yên")</f>
        <v>UBND Ủy ban nhân dân xã Xuân Long tỉnh Phú Yên</v>
      </c>
      <c r="C877" t="str">
        <v>https://xuanlong.dongxuan.phuyen.gov.vn/uy-ban-nhan-dan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16877</v>
      </c>
      <c r="B878" t="str">
        <f>HYPERLINK("https://www.facebook.com/doancongantinhphuyen/", "Công an xã Xuân Quang 1 tỉnh Phú Yên")</f>
        <v>Công an xã Xuân Quang 1 tỉnh Phú Yên</v>
      </c>
      <c r="C878" t="str">
        <v>https://www.facebook.com/doancongantinhphuyen/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16878</v>
      </c>
      <c r="B879" t="str">
        <f>HYPERLINK("https://bqlkkt.phuyen.gov.vn/images/companies/1/pages/th%C3%B4ng%20b%C3%A1o/2022/2022.1.TB_DS_nguoi_phat_ngon_theo_220106113807kysokyso_signed2021121503306033590.pdf?1642038236397", "UBND Ủy ban nhân dân xã Xuân Quang 1 tỉnh Phú Yên")</f>
        <v>UBND Ủy ban nhân dân xã Xuân Quang 1 tỉnh Phú Yên</v>
      </c>
      <c r="C879" t="str">
        <v>https://bqlkkt.phuyen.gov.vn/images/companies/1/pages/th%C3%B4ng%20b%C3%A1o/2022/2022.1.TB_DS_nguoi_phat_ngon_theo_220106113807kysokyso_signed2021121503306033590.pdf?1642038236397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16879</v>
      </c>
      <c r="B880" t="str">
        <v>Công an xã Xuân Sơn Bắc tỉnh Phú Yên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16880</v>
      </c>
      <c r="B881" t="str">
        <f>HYPERLINK("https://bqlkkt.phuyen.gov.vn/images/companies/1/pages/th%C3%B4ng%20b%C3%A1o/2022/2022.1.TB_DS_nguoi_phat_ngon_theo_220106113807kysokyso_signed2021121503306033590.pdf?1642038236397", "UBND Ủy ban nhân dân xã Xuân Sơn Bắc tỉnh Phú Yên")</f>
        <v>UBND Ủy ban nhân dân xã Xuân Sơn Bắc tỉnh Phú Yên</v>
      </c>
      <c r="C881" t="str">
        <v>https://bqlkkt.phuyen.gov.vn/images/companies/1/pages/th%C3%B4ng%20b%C3%A1o/2022/2022.1.TB_DS_nguoi_phat_ngon_theo_220106113807kysokyso_signed2021121503306033590.pdf?1642038236397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16881</v>
      </c>
      <c r="B882" t="str">
        <f>HYPERLINK("https://www.facebook.com/p/Xu%C3%A2n-Quang-2-b%C3%ACnh-y%C3%AAn-100069125267147/", "Công an xã Xuân Quang 2 tỉnh Phú Yên")</f>
        <v>Công an xã Xuân Quang 2 tỉnh Phú Yên</v>
      </c>
      <c r="C882" t="str">
        <v>https://www.facebook.com/p/Xu%C3%A2n-Quang-2-b%C3%ACnh-y%C3%AAn-100069125267147/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16882</v>
      </c>
      <c r="B883" t="str">
        <f>HYPERLINK("https://bqlkkt.phuyen.gov.vn/images/companies/1/pages/th%C3%B4ng%20b%C3%A1o/2022/2022.1.TB_DS_nguoi_phat_ngon_theo_220106113807kysokyso_signed2021121503306033590.pdf?1642038236397", "UBND Ủy ban nhân dân xã Xuân Quang 2 tỉnh Phú Yên")</f>
        <v>UBND Ủy ban nhân dân xã Xuân Quang 2 tỉnh Phú Yên</v>
      </c>
      <c r="C883" t="str">
        <v>https://bqlkkt.phuyen.gov.vn/images/companies/1/pages/th%C3%B4ng%20b%C3%A1o/2022/2022.1.TB_DS_nguoi_phat_ngon_theo_220106113807kysokyso_signed2021121503306033590.pdf?1642038236397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16883</v>
      </c>
      <c r="B884" t="str">
        <v>Công an xã Xuân Sơn Nam tỉnh Phú Yên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16884</v>
      </c>
      <c r="B885" t="str">
        <f>HYPERLINK("https://dongxuan.phuyen.gov.vn/wps/portal/dongxuan/Home/page2/tin-tuc-su-kien/kinh-te-xa-hoi/nong_thon_moi_xsn", "UBND Ủy ban nhân dân xã Xuân Sơn Nam tỉnh Phú Yên")</f>
        <v>UBND Ủy ban nhân dân xã Xuân Sơn Nam tỉnh Phú Yên</v>
      </c>
      <c r="C885" t="str">
        <v>https://dongxuan.phuyen.gov.vn/wps/portal/dongxuan/Home/page2/tin-tuc-su-kien/kinh-te-xa-hoi/nong_thon_moi_xsn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16885</v>
      </c>
      <c r="B886" t="str">
        <f>HYPERLINK("https://www.facebook.com/doancongantinhphuyen/?locale=vi_VN", "Công an xã Xuân Quang 3 tỉnh Phú Yên")</f>
        <v>Công an xã Xuân Quang 3 tỉnh Phú Yên</v>
      </c>
      <c r="C886" t="str">
        <v>https://www.facebook.com/doancongantinhphuyen/?locale=vi_VN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16886</v>
      </c>
      <c r="B887" t="str">
        <f>HYPERLINK("https://bqlkkt.phuyen.gov.vn/images/companies/1/pages/th%C3%B4ng%20b%C3%A1o/2022/2022.1.TB_DS_nguoi_phat_ngon_theo_220106113807kysokyso_signed2021121503306033590.pdf?1642038236397", "UBND Ủy ban nhân dân xã Xuân Quang 3 tỉnh Phú Yên")</f>
        <v>UBND Ủy ban nhân dân xã Xuân Quang 3 tỉnh Phú Yên</v>
      </c>
      <c r="C887" t="str">
        <v>https://bqlkkt.phuyen.gov.vn/images/companies/1/pages/th%C3%B4ng%20b%C3%A1o/2022/2022.1.TB_DS_nguoi_phat_ngon_theo_220106113807kysokyso_signed2021121503306033590.pdf?1642038236397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16887</v>
      </c>
      <c r="B888" t="str">
        <v>Công an xã Xuân Phước tỉnh Phú Yên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16888</v>
      </c>
      <c r="B889" t="str">
        <f>HYPERLINK("https://bqlkkt.phuyen.gov.vn/images/companies/1/pages/th%C3%B4ng%20b%C3%A1o/2022/2022.1.TB_DS_nguoi_phat_ngon_theo_220106113807kysokyso_signed2021121503306033590.pdf?1642038236397", "UBND Ủy ban nhân dân xã Xuân Phước tỉnh Phú Yên")</f>
        <v>UBND Ủy ban nhân dân xã Xuân Phước tỉnh Phú Yên</v>
      </c>
      <c r="C889" t="str">
        <v>https://bqlkkt.phuyen.gov.vn/images/companies/1/pages/th%C3%B4ng%20b%C3%A1o/2022/2022.1.TB_DS_nguoi_phat_ngon_theo_220106113807kysokyso_signed2021121503306033590.pdf?1642038236397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16889</v>
      </c>
      <c r="B890" t="str">
        <f>HYPERLINK("https://www.facebook.com/doancongantinhphuyen/?locale=vi_VN", "Công an xã An Dân tỉnh Phú Yên")</f>
        <v>Công an xã An Dân tỉnh Phú Yên</v>
      </c>
      <c r="C890" t="str">
        <v>https://www.facebook.com/doancongantinhphuyen/?locale=vi_VN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16890</v>
      </c>
      <c r="B891" t="str">
        <f>HYPERLINK("https://andan.tuyan.phuyen.gov.vn/", "UBND Ủy ban nhân dân xã An Dân tỉnh Phú Yên")</f>
        <v>UBND Ủy ban nhân dân xã An Dân tỉnh Phú Yên</v>
      </c>
      <c r="C891" t="str">
        <v>https://andan.tuyan.phuyen.gov.vn/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16891</v>
      </c>
      <c r="B892" t="str">
        <v>Công an xã An Ninh Tây tỉnh Phú Yên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16892</v>
      </c>
      <c r="B893" t="str">
        <f>HYPERLINK("https://anninhtay.tuyan.phuyen.gov.vn/", "UBND Ủy ban nhân dân xã An Ninh Tây tỉnh Phú Yên")</f>
        <v>UBND Ủy ban nhân dân xã An Ninh Tây tỉnh Phú Yên</v>
      </c>
      <c r="C893" t="str">
        <v>https://anninhtay.tuyan.phuyen.gov.vn/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16893</v>
      </c>
      <c r="B894" t="str">
        <v>Công an xã An Ninh Đông tỉnh Phú Yên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16894</v>
      </c>
      <c r="B895" t="str">
        <f>HYPERLINK("https://ubndxaanninhdong.tuyan.phuyen.gov.vn/", "UBND Ủy ban nhân dân xã An Ninh Đông tỉnh Phú Yên")</f>
        <v>UBND Ủy ban nhân dân xã An Ninh Đông tỉnh Phú Yên</v>
      </c>
      <c r="C895" t="str">
        <v>https://ubndxaanninhdong.tuyan.phuyen.gov.vn/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16895</v>
      </c>
      <c r="B896" t="str">
        <f>HYPERLINK("https://www.facebook.com/p/X%C3%A3-An-Th%E1%BA%A1ch-huy%E1%BB%87n-Tuy-An-t%E1%BB%89nh-Ph%C3%BA-Y%C3%AAn-100067990225984/", "Công an xã An Thạch tỉnh Phú Yên")</f>
        <v>Công an xã An Thạch tỉnh Phú Yên</v>
      </c>
      <c r="C896" t="str">
        <v>https://www.facebook.com/p/X%C3%A3-An-Th%E1%BA%A1ch-huy%E1%BB%87n-Tuy-An-t%E1%BB%89nh-Ph%C3%BA-Y%C3%AAn-100067990225984/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16896</v>
      </c>
      <c r="B897" t="str">
        <f>HYPERLINK("https://songlo.vinhphuc.gov.vn/noidung/Lists/Hethongchinhtri/View_Detail.aspx?ItemID=61", "UBND Ủy ban nhân dân xã An Thạch tỉnh Phú Yên")</f>
        <v>UBND Ủy ban nhân dân xã An Thạch tỉnh Phú Yên</v>
      </c>
      <c r="C897" t="str">
        <v>https://songlo.vinhphuc.gov.vn/noidung/Lists/Hethongchinhtri/View_Detail.aspx?ItemID=61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16897</v>
      </c>
      <c r="B898" t="str">
        <v>Công an xã An Định tỉnh Phú Yên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16898</v>
      </c>
      <c r="B899" t="str">
        <f>HYPERLINK("https://bqlkkt.phuyen.gov.vn/images/companies/1/pages/th%C3%B4ng%20b%C3%A1o/2022/2022.1.TB_DS_nguoi_phat_ngon_theo_220106113807kysokyso_signed2021121503306033590.pdf?1642038236397", "UBND Ủy ban nhân dân xã An Định tỉnh Phú Yên")</f>
        <v>UBND Ủy ban nhân dân xã An Định tỉnh Phú Yên</v>
      </c>
      <c r="C899" t="str">
        <v>https://bqlkkt.phuyen.gov.vn/images/companies/1/pages/th%C3%B4ng%20b%C3%A1o/2022/2022.1.TB_DS_nguoi_phat_ngon_theo_220106113807kysokyso_signed2021121503306033590.pdf?1642038236397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16899</v>
      </c>
      <c r="B900" t="str">
        <v>Công an xã An Nghiệp tỉnh Phú Yên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16900</v>
      </c>
      <c r="B901" t="str">
        <f>HYPERLINK("https://www.phuyen.gov.vn/", "UBND Ủy ban nhân dân xã An Nghiệp tỉnh Phú Yên")</f>
        <v>UBND Ủy ban nhân dân xã An Nghiệp tỉnh Phú Yên</v>
      </c>
      <c r="C901" t="str">
        <v>https://www.phuyen.gov.vn/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16901</v>
      </c>
      <c r="B902" t="str">
        <f>HYPERLINK("https://www.facebook.com/p/C%C3%B4ng-an-x%C3%A3-Xu%C3%A2n-H%E1%BA%A3i-th%E1%BB%8B-x%C3%A3-S%C3%B4ng-C%E1%BA%A7u-t%E1%BB%89nh-Ph%C3%BA-Y%C3%AAn-100064027720140/", "Công an xã An Hải tỉnh Phú Yên")</f>
        <v>Công an xã An Hải tỉnh Phú Yên</v>
      </c>
      <c r="C902" t="str">
        <v>https://www.facebook.com/p/C%C3%B4ng-an-x%C3%A3-Xu%C3%A2n-H%E1%BA%A3i-th%E1%BB%8B-x%C3%A3-S%C3%B4ng-C%E1%BA%A7u-t%E1%BB%89nh-Ph%C3%BA-Y%C3%AAn-100064027720140/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16902</v>
      </c>
      <c r="B903" t="str">
        <f>HYPERLINK("https://songcau.phuyen.gov.vn/", "UBND Ủy ban nhân dân xã An Hải tỉnh Phú Yên")</f>
        <v>UBND Ủy ban nhân dân xã An Hải tỉnh Phú Yên</v>
      </c>
      <c r="C903" t="str">
        <v>https://songcau.phuyen.gov.vn/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16903</v>
      </c>
      <c r="B904" t="str">
        <f>HYPERLINK("https://www.facebook.com/doancongantinhphuyen/?locale=vi_VN", "Công an xã An Cư tỉnh Phú Yên")</f>
        <v>Công an xã An Cư tỉnh Phú Yên</v>
      </c>
      <c r="C904" t="str">
        <v>https://www.facebook.com/doancongantinhphuyen/?locale=vi_VN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16904</v>
      </c>
      <c r="B905" t="str">
        <f>HYPERLINK("https://anphu.tptuyhoa.phuyen.gov.vn/", "UBND Ủy ban nhân dân xã An Cư tỉnh Phú Yên")</f>
        <v>UBND Ủy ban nhân dân xã An Cư tỉnh Phú Yên</v>
      </c>
      <c r="C905" t="str">
        <v>https://anphu.tptuyhoa.phuyen.gov.vn/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16905</v>
      </c>
      <c r="B906" t="str">
        <f>HYPERLINK("https://www.facebook.com/p/C%C3%B4ng-an-x%C3%A3-Xu%C3%A2n-H%E1%BA%A3i-th%E1%BB%8B-x%C3%A3-S%C3%B4ng-C%E1%BA%A7u-t%E1%BB%89nh-Ph%C3%BA-Y%C3%AAn-100064027720140/", "Công an xã An Xuân tỉnh Phú Yên")</f>
        <v>Công an xã An Xuân tỉnh Phú Yên</v>
      </c>
      <c r="C906" t="str">
        <v>https://www.facebook.com/p/C%C3%B4ng-an-x%C3%A3-Xu%C3%A2n-H%E1%BA%A3i-th%E1%BB%8B-x%C3%A3-S%C3%B4ng-C%E1%BA%A7u-t%E1%BB%89nh-Ph%C3%BA-Y%C3%AAn-100064027720140/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16906</v>
      </c>
      <c r="B907" t="str">
        <f>HYPERLINK("https://xuanloc.songcau.phuyen.gov.vn/", "UBND Ủy ban nhân dân xã An Xuân tỉnh Phú Yên")</f>
        <v>UBND Ủy ban nhân dân xã An Xuân tỉnh Phú Yên</v>
      </c>
      <c r="C907" t="str">
        <v>https://xuanloc.songcau.phuyen.gov.vn/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16907</v>
      </c>
      <c r="B908" t="str">
        <f>HYPERLINK("https://www.facebook.com/p/Tu%E1%BB%95i-tr%E1%BA%BB-C%C3%B4ng-an-Th%C3%A0nh-ph%E1%BB%91-V%C4%A9nh-Y%C3%AAn-100066497717181/", "Công an xã An Lĩnh tỉnh Phú Yên")</f>
        <v>Công an xã An Lĩnh tỉnh Phú Yên</v>
      </c>
      <c r="C908" t="str">
        <v>https://www.facebook.com/p/Tu%E1%BB%95i-tr%E1%BA%BB-C%C3%B4ng-an-Th%C3%A0nh-ph%E1%BB%91-V%C4%A9nh-Y%C3%AAn-100066497717181/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16908</v>
      </c>
      <c r="B909" t="str">
        <f>HYPERLINK("https://www.phuyen.gov.vn/", "UBND Ủy ban nhân dân xã An Lĩnh tỉnh Phú Yên")</f>
        <v>UBND Ủy ban nhân dân xã An Lĩnh tỉnh Phú Yên</v>
      </c>
      <c r="C909" t="str">
        <v>https://www.phuyen.gov.vn/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16909</v>
      </c>
      <c r="B910" t="str">
        <f>HYPERLINK("https://www.facebook.com/thanhniendonghoa/?locale=vi_VN", "Công an xã An Hòa tỉnh Phú Yên")</f>
        <v>Công an xã An Hòa tỉnh Phú Yên</v>
      </c>
      <c r="C910" t="str">
        <v>https://www.facebook.com/thanhniendonghoa/?locale=vi_VN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16910</v>
      </c>
      <c r="B911" t="str">
        <f>HYPERLINK("http://hoatantay.tayhoa.phuyen.gov.vn/", "UBND Ủy ban nhân dân xã An Hòa tỉnh Phú Yên")</f>
        <v>UBND Ủy ban nhân dân xã An Hòa tỉnh Phú Yên</v>
      </c>
      <c r="C911" t="str">
        <v>http://hoatantay.tayhoa.phuyen.gov.vn/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16911</v>
      </c>
      <c r="B912" t="str">
        <v>Công an xã An Hiệp tỉnh Phú Yên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16912</v>
      </c>
      <c r="B913" t="str">
        <f>HYPERLINK("https://www.phuyen.gov.vn/", "UBND Ủy ban nhân dân xã An Hiệp tỉnh Phú Yên")</f>
        <v>UBND Ủy ban nhân dân xã An Hiệp tỉnh Phú Yên</v>
      </c>
      <c r="C913" t="str">
        <v>https://www.phuyen.gov.vn/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16913</v>
      </c>
      <c r="B914" t="str">
        <v>Công an xã An Mỹ tỉnh Phú Yên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16914</v>
      </c>
      <c r="B915" t="str">
        <f>HYPERLINK("https://anmy.tuyan.phuyen.gov.vn/", "UBND Ủy ban nhân dân xã An Mỹ tỉnh Phú Yên")</f>
        <v>UBND Ủy ban nhân dân xã An Mỹ tỉnh Phú Yên</v>
      </c>
      <c r="C915" t="str">
        <v>https://anmy.tuyan.phuyen.gov.vn/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16915</v>
      </c>
      <c r="B916" t="str">
        <f>HYPERLINK("https://www.facebook.com/p/Tu%E1%BB%95i-tr%E1%BA%BB-C%C3%B4ng-an-Tuy-An-100068088114332/", "Công an xã An Chấn tỉnh Phú Yên")</f>
        <v>Công an xã An Chấn tỉnh Phú Yên</v>
      </c>
      <c r="C916" t="str">
        <v>https://www.facebook.com/p/Tu%E1%BB%95i-tr%E1%BA%BB-C%C3%B4ng-an-Tuy-An-100068088114332/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16916</v>
      </c>
      <c r="B917" t="str">
        <f>HYPERLINK("https://bqlkkt.phuyen.gov.vn/images/companies/1/pages/th%C3%B4ng%20b%C3%A1o/2022/2022.1.TB_DS_nguoi_phat_ngon_theo_220106113807kysokyso_signed2021121503306033590.pdf?1642038236397", "UBND Ủy ban nhân dân xã An Chấn tỉnh Phú Yên")</f>
        <v>UBND Ủy ban nhân dân xã An Chấn tỉnh Phú Yên</v>
      </c>
      <c r="C917" t="str">
        <v>https://bqlkkt.phuyen.gov.vn/images/companies/1/pages/th%C3%B4ng%20b%C3%A1o/2022/2022.1.TB_DS_nguoi_phat_ngon_theo_220106113807kysokyso_signed2021121503306033590.pdf?1642038236397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16917</v>
      </c>
      <c r="B918" t="str">
        <f>HYPERLINK("https://www.facebook.com/doancongantinhphuyen/?locale=vi_VN", "Công an xã An Thọ tỉnh Phú Yên")</f>
        <v>Công an xã An Thọ tỉnh Phú Yên</v>
      </c>
      <c r="C918" t="str">
        <v>https://www.facebook.com/doancongantinhphuyen/?locale=vi_VN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16918</v>
      </c>
      <c r="B919" t="str">
        <f>HYPERLINK("https://antho.tuyan.phuyen.gov.vn/", "UBND Ủy ban nhân dân xã An Thọ tỉnh Phú Yên")</f>
        <v>UBND Ủy ban nhân dân xã An Thọ tỉnh Phú Yên</v>
      </c>
      <c r="C919" t="str">
        <v>https://antho.tuyan.phuyen.gov.vn/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16919</v>
      </c>
      <c r="B920" t="str">
        <f>HYPERLINK("https://www.facebook.com/p/C%C3%B4ng-an-x%C3%A3-Ph%C6%B0%E1%BB%9Bc-T%C3%A2n-100078407517853/", "Công an xã Phước Tân tỉnh Phú Yên")</f>
        <v>Công an xã Phước Tân tỉnh Phú Yên</v>
      </c>
      <c r="C920" t="str">
        <v>https://www.facebook.com/p/C%C3%B4ng-an-x%C3%A3-Ph%C6%B0%E1%BB%9Bc-T%C3%A2n-100078407517853/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16920</v>
      </c>
      <c r="B921" t="str">
        <f>HYPERLINK("https://bqlkkt.phuyen.gov.vn/images/companies/1/pages/th%C3%B4ng%20b%C3%A1o/2022/2022.1.TB_DS_nguoi_phat_ngon_theo_220106113807kysokyso_signed2021121503306033590.pdf?1642038236397", "UBND Ủy ban nhân dân xã Phước Tân tỉnh Phú Yên")</f>
        <v>UBND Ủy ban nhân dân xã Phước Tân tỉnh Phú Yên</v>
      </c>
      <c r="C921" t="str">
        <v>https://bqlkkt.phuyen.gov.vn/images/companies/1/pages/th%C3%B4ng%20b%C3%A1o/2022/2022.1.TB_DS_nguoi_phat_ngon_theo_220106113807kysokyso_signed2021121503306033590.pdf?1642038236397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16921</v>
      </c>
      <c r="B922" t="str">
        <f>HYPERLINK("https://www.facebook.com/p/Tu%E1%BB%95i-tr%E1%BA%BB-C%C3%B4ng-an-th%E1%BB%8B-x%C3%A3-S%C6%A1n-T%C3%A2y-100040884909606/", "Công an xã Sơn Hội tỉnh Phú Yên")</f>
        <v>Công an xã Sơn Hội tỉnh Phú Yên</v>
      </c>
      <c r="C922" t="str">
        <v>https://www.facebook.com/p/Tu%E1%BB%95i-tr%E1%BA%BB-C%C3%B4ng-an-th%E1%BB%8B-x%C3%A3-S%C6%A1n-T%C3%A2y-100040884909606/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16922</v>
      </c>
      <c r="B923" t="str">
        <f>HYPERLINK("https://sonhoa.phuyen.gov.vn/", "UBND Ủy ban nhân dân xã Sơn Hội tỉnh Phú Yên")</f>
        <v>UBND Ủy ban nhân dân xã Sơn Hội tỉnh Phú Yên</v>
      </c>
      <c r="C923" t="str">
        <v>https://sonhoa.phuyen.gov.vn/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16923</v>
      </c>
      <c r="B924" t="str">
        <f>HYPERLINK("https://www.facebook.com/p/Tu%E1%BB%95i-tr%E1%BA%BB-C%C3%B4ng-an-Th%C3%A0nh-ph%E1%BB%91-V%C4%A9nh-Y%C3%AAn-100066497717181/?locale=nl_BE", "Công an xã Sơn Định tỉnh Phú Yên")</f>
        <v>Công an xã Sơn Định tỉnh Phú Yên</v>
      </c>
      <c r="C924" t="str">
        <v>https://www.facebook.com/p/Tu%E1%BB%95i-tr%E1%BA%BB-C%C3%B4ng-an-Th%C3%A0nh-ph%E1%BB%91-V%C4%A9nh-Y%C3%AAn-100066497717181/?locale=nl_BE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16924</v>
      </c>
      <c r="B925" t="str">
        <f>HYPERLINK("https://sonhoa.phuyen.gov.vn/", "UBND Ủy ban nhân dân xã Sơn Định tỉnh Phú Yên")</f>
        <v>UBND Ủy ban nhân dân xã Sơn Định tỉnh Phú Yên</v>
      </c>
      <c r="C925" t="str">
        <v>https://sonhoa.phuyen.gov.vn/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16925</v>
      </c>
      <c r="B926" t="str">
        <f>HYPERLINK("https://www.facebook.com/p/Tu%E1%BB%95i-tr%E1%BA%BB-C%C3%B4ng-an-th%E1%BB%8B-x%C3%A3-S%C6%A1n-T%C3%A2y-100040884909606/", "Công an xã Sơn Long tỉnh Phú Yên")</f>
        <v>Công an xã Sơn Long tỉnh Phú Yên</v>
      </c>
      <c r="C926" t="str">
        <v>https://www.facebook.com/p/Tu%E1%BB%95i-tr%E1%BA%BB-C%C3%B4ng-an-th%E1%BB%8B-x%C3%A3-S%C6%A1n-T%C3%A2y-100040884909606/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16926</v>
      </c>
      <c r="B927" t="str">
        <f>HYPERLINK("https://sonhoa.phuyen.gov.vn/", "UBND Ủy ban nhân dân xã Sơn Long tỉnh Phú Yên")</f>
        <v>UBND Ủy ban nhân dân xã Sơn Long tỉnh Phú Yên</v>
      </c>
      <c r="C927" t="str">
        <v>https://sonhoa.phuyen.gov.vn/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16927</v>
      </c>
      <c r="B928" t="str">
        <v>Công an xã Cà Lúi tỉnh Phú Yên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16928</v>
      </c>
      <c r="B929" t="str">
        <f>HYPERLINK("https://sonhoa.phuyen.gov.vn/xa-ca-lui", "UBND Ủy ban nhân dân xã Cà Lúi tỉnh Phú Yên")</f>
        <v>UBND Ủy ban nhân dân xã Cà Lúi tỉnh Phú Yên</v>
      </c>
      <c r="C929" t="str">
        <v>https://sonhoa.phuyen.gov.vn/xa-ca-lui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16929</v>
      </c>
      <c r="B930" t="str">
        <f>HYPERLINK("https://www.facebook.com/p/Tu%E1%BB%95i-tr%E1%BA%BB-C%C3%B4ng-an-huy%E1%BB%87n-Ninh-Ph%C6%B0%E1%BB%9Bc-100068114569027/", "Công an xã Sơn Phước tỉnh Phú Yên")</f>
        <v>Công an xã Sơn Phước tỉnh Phú Yên</v>
      </c>
      <c r="C930" t="str">
        <v>https://www.facebook.com/p/Tu%E1%BB%95i-tr%E1%BA%BB-C%C3%B4ng-an-huy%E1%BB%87n-Ninh-Ph%C6%B0%E1%BB%9Bc-100068114569027/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16930</v>
      </c>
      <c r="B931" t="str">
        <f>HYPERLINK("https://sonhoa.phuyen.gov.vn/xa-son-phuoc", "UBND Ủy ban nhân dân xã Sơn Phước tỉnh Phú Yên")</f>
        <v>UBND Ủy ban nhân dân xã Sơn Phước tỉnh Phú Yên</v>
      </c>
      <c r="C931" t="str">
        <v>https://sonhoa.phuyen.gov.vn/xa-son-phuoc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16931</v>
      </c>
      <c r="B932" t="str">
        <f>HYPERLINK("https://www.facebook.com/p/Tu%E1%BB%95i-tr%E1%BA%BB-C%C3%B4ng-an-th%E1%BB%8B-x%C3%A3-S%C6%A1n-T%C3%A2y-100040884909606/", "Công an xã Sơn Xuân tỉnh Phú Yên")</f>
        <v>Công an xã Sơn Xuân tỉnh Phú Yên</v>
      </c>
      <c r="C932" t="str">
        <v>https://www.facebook.com/p/Tu%E1%BB%95i-tr%E1%BA%BB-C%C3%B4ng-an-th%E1%BB%8B-x%C3%A3-S%C6%A1n-T%C3%A2y-100040884909606/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16932</v>
      </c>
      <c r="B933" t="str">
        <f>HYPERLINK("http://songiang.songhinh.phuyen.gov.vn/", "UBND Ủy ban nhân dân xã Sơn Xuân tỉnh Phú Yên")</f>
        <v>UBND Ủy ban nhân dân xã Sơn Xuân tỉnh Phú Yên</v>
      </c>
      <c r="C933" t="str">
        <v>http://songiang.songhinh.phuyen.gov.vn/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16933</v>
      </c>
      <c r="B934" t="str">
        <f>HYPERLINK("https://www.facebook.com/p/Tu%E1%BB%95i-tr%E1%BA%BB-C%C3%B4ng-an-Th%C3%A0nh-ph%E1%BB%91-V%C4%A9nh-Y%C3%AAn-100066497717181/?locale=nl_BE", "Công an xã Sơn Nguyên tỉnh Phú Yên")</f>
        <v>Công an xã Sơn Nguyên tỉnh Phú Yên</v>
      </c>
      <c r="C934" t="str">
        <v>https://www.facebook.com/p/Tu%E1%BB%95i-tr%E1%BA%BB-C%C3%B4ng-an-Th%C3%A0nh-ph%E1%BB%91-V%C4%A9nh-Y%C3%AAn-100066497717181/?locale=nl_BE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16934</v>
      </c>
      <c r="B935" t="str">
        <f>HYPERLINK("https://sonhoa.phuyen.gov.vn/xa-son-nguyen", "UBND Ủy ban nhân dân xã Sơn Nguyên tỉnh Phú Yên")</f>
        <v>UBND Ủy ban nhân dân xã Sơn Nguyên tỉnh Phú Yên</v>
      </c>
      <c r="C935" t="str">
        <v>https://sonhoa.phuyen.gov.vn/xa-son-nguyen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16935</v>
      </c>
      <c r="B936" t="str">
        <v>Công an xã Eachà Rang tỉnh Phú Yên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16936</v>
      </c>
      <c r="B937" t="str">
        <f>HYPERLINK("https://sonhoa.phuyen.gov.vn/xa-eacha-rang", "UBND Ủy ban nhân dân xã Eachà Rang tỉnh Phú Yên")</f>
        <v>UBND Ủy ban nhân dân xã Eachà Rang tỉnh Phú Yên</v>
      </c>
      <c r="C937" t="str">
        <v>https://sonhoa.phuyen.gov.vn/xa-eacha-rang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16937</v>
      </c>
      <c r="B938" t="str">
        <f>HYPERLINK("https://www.facebook.com/100080272940134", "Công an xã Krông Pa tỉnh Phú Yên")</f>
        <v>Công an xã Krông Pa tỉnh Phú Yên</v>
      </c>
      <c r="C938" t="str">
        <v>https://www.facebook.com/100080272940134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16938</v>
      </c>
      <c r="B939" t="str">
        <f>HYPERLINK("https://sonhoa.phuyen.gov.vn/xa-krong-pa", "UBND Ủy ban nhân dân xã Krông Pa tỉnh Phú Yên")</f>
        <v>UBND Ủy ban nhân dân xã Krông Pa tỉnh Phú Yên</v>
      </c>
      <c r="C939" t="str">
        <v>https://sonhoa.phuyen.gov.vn/xa-krong-pa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16939</v>
      </c>
      <c r="B940" t="str">
        <v>Công an xã Suối Bạc tỉnh Phú Yên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16940</v>
      </c>
      <c r="B941" t="str">
        <f>HYPERLINK("https://sonhoa.phuyen.gov.vn/xa-suoi-bac", "UBND Ủy ban nhân dân xã Suối Bạc tỉnh Phú Yên")</f>
        <v>UBND Ủy ban nhân dân xã Suối Bạc tỉnh Phú Yên</v>
      </c>
      <c r="C941" t="str">
        <v>https://sonhoa.phuyen.gov.vn/xa-suoi-bac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16941</v>
      </c>
      <c r="B942" t="str">
        <f>HYPERLINK("https://www.facebook.com/p/Tu%E1%BB%95i-tr%E1%BA%BB-C%C3%B4ng-an-th%E1%BB%8B-x%C3%A3-S%C6%A1n-T%C3%A2y-100040884909606/", "Công an xã Sơn Hà tỉnh Phú Yên")</f>
        <v>Công an xã Sơn Hà tỉnh Phú Yên</v>
      </c>
      <c r="C942" t="str">
        <v>https://www.facebook.com/p/Tu%E1%BB%95i-tr%E1%BA%BB-C%C3%B4ng-an-th%E1%BB%8B-x%C3%A3-S%C6%A1n-T%C3%A2y-100040884909606/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16942</v>
      </c>
      <c r="B943" t="str">
        <f>HYPERLINK("https://sonhoa.phuyen.gov.vn/xa-son-ha", "UBND Ủy ban nhân dân xã Sơn Hà tỉnh Phú Yên")</f>
        <v>UBND Ủy ban nhân dân xã Sơn Hà tỉnh Phú Yên</v>
      </c>
      <c r="C943" t="str">
        <v>https://sonhoa.phuyen.gov.vn/xa-son-ha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16943</v>
      </c>
      <c r="B944" t="str">
        <v>Công an xã Suối Trai tỉnh Phú Yên</v>
      </c>
      <c r="C944" t="str">
        <v>-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16944</v>
      </c>
      <c r="B945" t="str">
        <f>HYPERLINK("https://sonhoa.phuyen.gov.vn/xa-suoi-trai", "UBND Ủy ban nhân dân xã Suối Trai tỉnh Phú Yên")</f>
        <v>UBND Ủy ban nhân dân xã Suối Trai tỉnh Phú Yên</v>
      </c>
      <c r="C945" t="str">
        <v>https://sonhoa.phuyen.gov.vn/xa-suoi-trai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16945</v>
      </c>
      <c r="B946" t="str">
        <v>Công an xã Ea Lâm tỉnh Phú Yên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16946</v>
      </c>
      <c r="B947" t="str">
        <f>HYPERLINK("http://ealam.songhinh.phuyen.gov.vn/", "UBND Ủy ban nhân dân xã Ea Lâm tỉnh Phú Yên")</f>
        <v>UBND Ủy ban nhân dân xã Ea Lâm tỉnh Phú Yên</v>
      </c>
      <c r="C947" t="str">
        <v>http://ealam.songhinh.phuyen.gov.vn/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16947</v>
      </c>
      <c r="B948" t="str">
        <v>Công an xã Đức Bình Tây tỉnh Phú Yên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16948</v>
      </c>
      <c r="B949" t="str">
        <f>HYPERLINK("http://ducbinhtay.songhinh.phuyen.gov.vn/", "UBND Ủy ban nhân dân xã Đức Bình Tây tỉnh Phú Yên")</f>
        <v>UBND Ủy ban nhân dân xã Đức Bình Tây tỉnh Phú Yên</v>
      </c>
      <c r="C949" t="str">
        <v>http://ducbinhtay.songhinh.phuyen.gov.vn/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16949</v>
      </c>
      <c r="B950" t="str">
        <v>Công an xã Ea Bá tỉnh Phú Yên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16950</v>
      </c>
      <c r="B951" t="str">
        <f>HYPERLINK("http://eaba.songhinh.phuyen.gov.vn/", "UBND Ủy ban nhân dân xã Ea Bá tỉnh Phú Yên")</f>
        <v>UBND Ủy ban nhân dân xã Ea Bá tỉnh Phú Yên</v>
      </c>
      <c r="C951" t="str">
        <v>http://eaba.songhinh.phuyen.gov.vn/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16951</v>
      </c>
      <c r="B952" t="str">
        <f>HYPERLINK("https://www.facebook.com/p/Tu%E1%BB%95i-Tr%E1%BA%BB-S%C6%A1n-Giang-100064751044063/?locale=cs_CZ", "Công an xã Sơn Giang tỉnh Phú Yên")</f>
        <v>Công an xã Sơn Giang tỉnh Phú Yên</v>
      </c>
      <c r="C952" t="str">
        <v>https://www.facebook.com/p/Tu%E1%BB%95i-Tr%E1%BA%BB-S%C6%A1n-Giang-100064751044063/?locale=cs_CZ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16952</v>
      </c>
      <c r="B953" t="str">
        <f>HYPERLINK("http://songiang.songhinh.phuyen.gov.vn/", "UBND Ủy ban nhân dân xã Sơn Giang tỉnh Phú Yên")</f>
        <v>UBND Ủy ban nhân dân xã Sơn Giang tỉnh Phú Yên</v>
      </c>
      <c r="C953" t="str">
        <v>http://songiang.songhinh.phuyen.gov.vn/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16953</v>
      </c>
      <c r="B954" t="str">
        <v>Công an xã Đức Bình Đông tỉnh Phú Yên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16954</v>
      </c>
      <c r="B955" t="str">
        <f>HYPERLINK("https://ducbinhdong.songhinh.phuyen.gov.vn/", "UBND Ủy ban nhân dân xã Đức Bình Đông tỉnh Phú Yên")</f>
        <v>UBND Ủy ban nhân dân xã Đức Bình Đông tỉnh Phú Yên</v>
      </c>
      <c r="C955" t="str">
        <v>https://ducbinhdong.songhinh.phuyen.gov.vn/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16955</v>
      </c>
      <c r="B956" t="str">
        <v>Công an xã EaBar tỉnh Phú Yên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16956</v>
      </c>
      <c r="B957" t="str">
        <f>HYPERLINK("http://eabar.songhinh.phuyen.gov.vn/", "UBND Ủy ban nhân dân xã EaBar tỉnh Phú Yên")</f>
        <v>UBND Ủy ban nhân dân xã EaBar tỉnh Phú Yên</v>
      </c>
      <c r="C957" t="str">
        <v>http://eabar.songhinh.phuyen.gov.vn/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16957</v>
      </c>
      <c r="B958" t="str">
        <v>Công an xã EaBia tỉnh Phú Yên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16958</v>
      </c>
      <c r="B959" t="str">
        <f>HYPERLINK("https://eabia.songhinh.phuyen.gov.vn/gioi-thieu-chung", "UBND Ủy ban nhân dân xã EaBia tỉnh Phú Yên")</f>
        <v>UBND Ủy ban nhân dân xã EaBia tỉnh Phú Yên</v>
      </c>
      <c r="C959" t="str">
        <v>https://eabia.songhinh.phuyen.gov.vn/gioi-thieu-chung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16959</v>
      </c>
      <c r="B960" t="str">
        <v>Công an xã EaTrol tỉnh Phú Yên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16960</v>
      </c>
      <c r="B961" t="str">
        <f>HYPERLINK("http://eatrol.songhinh.phuyen.gov.vn/", "UBND Ủy ban nhân dân xã EaTrol tỉnh Phú Yên")</f>
        <v>UBND Ủy ban nhân dân xã EaTrol tỉnh Phú Yên</v>
      </c>
      <c r="C961" t="str">
        <v>http://eatrol.songhinh.phuyen.gov.vn/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16961</v>
      </c>
      <c r="B962" t="str">
        <v>Công an xã Sông Hinh tỉnh Phú Yên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16962</v>
      </c>
      <c r="B963" t="str">
        <f>HYPERLINK("https://songhinh.phuyen.gov.vn/", "UBND Ủy ban nhân dân xã Sông Hinh tỉnh Phú Yên")</f>
        <v>UBND Ủy ban nhân dân xã Sông Hinh tỉnh Phú Yên</v>
      </c>
      <c r="C963" t="str">
        <v>https://songhinh.phuyen.gov.vn/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16963</v>
      </c>
      <c r="B964" t="str">
        <v>Công an xã Ealy tỉnh Phú Yên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16964</v>
      </c>
      <c r="B965" t="str">
        <f>HYPERLINK("http://ealy.songhinh.phuyen.gov.vn/", "UBND Ủy ban nhân dân xã Ealy tỉnh Phú Yên")</f>
        <v>UBND Ủy ban nhân dân xã Ealy tỉnh Phú Yên</v>
      </c>
      <c r="C965" t="str">
        <v>http://ealy.songhinh.phuyen.gov.vn/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16965</v>
      </c>
      <c r="B966" t="str">
        <f>HYPERLINK("https://www.facebook.com/p/Tu%E1%BB%95i-tr%E1%BA%BB-C%C3%B4ng-an-th%E1%BB%8B-x%C3%A3-S%C6%A1n-T%C3%A2y-100040884909606/", "Công an xã Sơn Thành Tây tỉnh Phú Yên")</f>
        <v>Công an xã Sơn Thành Tây tỉnh Phú Yên</v>
      </c>
      <c r="C966" t="str">
        <v>https://www.facebook.com/p/Tu%E1%BB%95i-tr%E1%BA%BB-C%C3%B4ng-an-th%E1%BB%8B-x%C3%A3-S%C6%A1n-T%C3%A2y-100040884909606/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16966</v>
      </c>
      <c r="B967" t="str">
        <f>HYPERLINK("http://sonthanhtay.tayhoa.phuyen.gov.vn/", "UBND Ủy ban nhân dân xã Sơn Thành Tây tỉnh Phú Yên")</f>
        <v>UBND Ủy ban nhân dân xã Sơn Thành Tây tỉnh Phú Yên</v>
      </c>
      <c r="C967" t="str">
        <v>http://sonthanhtay.tayhoa.phuyen.gov.vn/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16967</v>
      </c>
      <c r="B968" t="str">
        <v>Công an xã Sơn Thành Đông tỉnh Phú Yên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16968</v>
      </c>
      <c r="B969" t="str">
        <f>HYPERLINK("http://sonthanhdong.tayhoa.phuyen.gov.vn/", "UBND Ủy ban nhân dân xã Sơn Thành Đông tỉnh Phú Yên")</f>
        <v>UBND Ủy ban nhân dân xã Sơn Thành Đông tỉnh Phú Yên</v>
      </c>
      <c r="C969" t="str">
        <v>http://sonthanhdong.tayhoa.phuyen.gov.vn/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16969</v>
      </c>
      <c r="B970" t="str">
        <v>Công an xã Hòa Bình 1 tỉnh Phú Yên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16970</v>
      </c>
      <c r="B971" t="str">
        <f>HYPERLINK("http://hoabinh1.tayhoa.phuyen.gov.vn/", "UBND Ủy ban nhân dân xã Hòa Bình 1 tỉnh Phú Yên")</f>
        <v>UBND Ủy ban nhân dân xã Hòa Bình 1 tỉnh Phú Yên</v>
      </c>
      <c r="C971" t="str">
        <v>http://hoabinh1.tayhoa.phuyen.gov.vn/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16971</v>
      </c>
      <c r="B972" t="str">
        <f>HYPERLINK("https://www.facebook.com/doancongantinhphuyen/", "Công an xã Hòa Phong tỉnh Phú Yên")</f>
        <v>Công an xã Hòa Phong tỉnh Phú Yên</v>
      </c>
      <c r="C972" t="str">
        <v>https://www.facebook.com/doancongantinhphuyen/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16972</v>
      </c>
      <c r="B973" t="str">
        <f>HYPERLINK("http://hoaphong.tayhoa.phuyen.gov.vn/", "UBND Ủy ban nhân dân xã Hòa Phong tỉnh Phú Yên")</f>
        <v>UBND Ủy ban nhân dân xã Hòa Phong tỉnh Phú Yên</v>
      </c>
      <c r="C973" t="str">
        <v>http://hoaphong.tayhoa.phuyen.gov.vn/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16973</v>
      </c>
      <c r="B974" t="str">
        <f>HYPERLINK("https://www.facebook.com/thanhniendonghoa/?locale=vi_VN", "Công an xã Hòa Phú tỉnh Phú Yên")</f>
        <v>Công an xã Hòa Phú tỉnh Phú Yên</v>
      </c>
      <c r="C974" t="str">
        <v>https://www.facebook.com/thanhniendonghoa/?locale=vi_VN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16974</v>
      </c>
      <c r="B975" t="str">
        <f>HYPERLINK("http://hoatantay.tayhoa.phuyen.gov.vn/", "UBND Ủy ban nhân dân xã Hòa Phú tỉnh Phú Yên")</f>
        <v>UBND Ủy ban nhân dân xã Hòa Phú tỉnh Phú Yên</v>
      </c>
      <c r="C975" t="str">
        <v>http://hoatantay.tayhoa.phuyen.gov.vn/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16975</v>
      </c>
      <c r="B976" t="str">
        <v>Công an xã Hòa Tân Tây tỉnh Phú Yên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16976</v>
      </c>
      <c r="B977" t="str">
        <f>HYPERLINK("http://hoatantay.tayhoa.phuyen.gov.vn/", "UBND Ủy ban nhân dân xã Hòa Tân Tây tỉnh Phú Yên")</f>
        <v>UBND Ủy ban nhân dân xã Hòa Tân Tây tỉnh Phú Yên</v>
      </c>
      <c r="C977" t="str">
        <v>http://hoatantay.tayhoa.phuyen.gov.vn/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16977</v>
      </c>
      <c r="B978" t="str">
        <f>HYPERLINK("https://www.facebook.com/p/%C4%90o%C3%A0n-c%C6%A1-s%E1%BB%9F-C%C3%B4ng-an-th%E1%BB%8B-x%C3%A3-%C4%90%C3%B4ng-H%C3%B2a-100070857971642/", "Công an xã Hòa Đồng tỉnh Phú Yên")</f>
        <v>Công an xã Hòa Đồng tỉnh Phú Yên</v>
      </c>
      <c r="C978" t="str">
        <v>https://www.facebook.com/p/%C4%90o%C3%A0n-c%C6%A1-s%E1%BB%9F-C%C3%B4ng-an-th%E1%BB%8B-x%C3%A3-%C4%90%C3%B4ng-H%C3%B2a-100070857971642/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16978</v>
      </c>
      <c r="B979" t="str">
        <f>HYPERLINK("http://hoadong.tayhoa.phuyen.gov.vn/", "UBND Ủy ban nhân dân xã Hòa Đồng tỉnh Phú Yên")</f>
        <v>UBND Ủy ban nhân dân xã Hòa Đồng tỉnh Phú Yên</v>
      </c>
      <c r="C979" t="str">
        <v>http://hoadong.tayhoa.phuyen.gov.vn/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16979</v>
      </c>
      <c r="B980" t="str">
        <f>HYPERLINK("https://www.facebook.com/ConganxaHoaMyDong/", "Công an xã Hòa Mỹ Đông tỉnh Phú Yên")</f>
        <v>Công an xã Hòa Mỹ Đông tỉnh Phú Yên</v>
      </c>
      <c r="C980" t="str">
        <v>https://www.facebook.com/ConganxaHoaMyDong/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16980</v>
      </c>
      <c r="B981" t="str">
        <f>HYPERLINK("http://hoamydong.tayhoa.phuyen.gov.vn/", "UBND Ủy ban nhân dân xã Hòa Mỹ Đông tỉnh Phú Yên")</f>
        <v>UBND Ủy ban nhân dân xã Hòa Mỹ Đông tỉnh Phú Yên</v>
      </c>
      <c r="C981" t="str">
        <v>http://hoamydong.tayhoa.phuyen.gov.vn/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16981</v>
      </c>
      <c r="B982" t="str">
        <v>Công an xã Hòa Mỹ Tây tỉnh Phú Yên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16982</v>
      </c>
      <c r="B983" t="str">
        <f>HYPERLINK("http://hoamytay.tayhoa.phuyen.gov.vn/", "UBND Ủy ban nhân dân xã Hòa Mỹ Tây tỉnh Phú Yên")</f>
        <v>UBND Ủy ban nhân dân xã Hòa Mỹ Tây tỉnh Phú Yên</v>
      </c>
      <c r="C983" t="str">
        <v>http://hoamytay.tayhoa.phuyen.gov.vn/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16983</v>
      </c>
      <c r="B984" t="str">
        <v>Công an xã Hòa Thịnh tỉnh Phú Yên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16984</v>
      </c>
      <c r="B985" t="str">
        <f>HYPERLINK("http://hoathinh.tayhoa.phuyen.gov.vn/", "UBND Ủy ban nhân dân xã Hòa Thịnh tỉnh Phú Yên")</f>
        <v>UBND Ủy ban nhân dân xã Hòa Thịnh tỉnh Phú Yên</v>
      </c>
      <c r="C985" t="str">
        <v>http://hoathinh.tayhoa.phuyen.gov.vn/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16985</v>
      </c>
      <c r="B986" t="str">
        <v>Công an xã Hòa Quang Bắc tỉnh Phú Yên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16986</v>
      </c>
      <c r="B987" t="str">
        <f>HYPERLINK("http://hoaquangbac.phuhoa.phuyen.gov.vn/", "UBND Ủy ban nhân dân xã Hòa Quang Bắc tỉnh Phú Yên")</f>
        <v>UBND Ủy ban nhân dân xã Hòa Quang Bắc tỉnh Phú Yên</v>
      </c>
      <c r="C987" t="str">
        <v>http://hoaquangbac.phuhoa.phuyen.gov.vn/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16987</v>
      </c>
      <c r="B988" t="str">
        <f>HYPERLINK("https://www.facebook.com/p/C%C3%B4ng-an-x%C3%A3-Ho%C3%A0-Quang-Nam-100093128534711/", "Công an xã Hòa Quang Nam tỉnh Phú Yên")</f>
        <v>Công an xã Hòa Quang Nam tỉnh Phú Yên</v>
      </c>
      <c r="C988" t="str">
        <v>https://www.facebook.com/p/C%C3%B4ng-an-x%C3%A3-Ho%C3%A0-Quang-Nam-100093128534711/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16988</v>
      </c>
      <c r="B989" t="str">
        <f>HYPERLINK("http://hoaquangnam.phuhoa.phuyen.gov.vn/", "UBND Ủy ban nhân dân xã Hòa Quang Nam tỉnh Phú Yên")</f>
        <v>UBND Ủy ban nhân dân xã Hòa Quang Nam tỉnh Phú Yên</v>
      </c>
      <c r="C989" t="str">
        <v>http://hoaquangnam.phuhoa.phuyen.gov.vn/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16989</v>
      </c>
      <c r="B990" t="str">
        <f>HYPERLINK("https://www.facebook.com/doancongantinhphuyen/", "Công an xã Hòa Hội tỉnh Phú Yên")</f>
        <v>Công an xã Hòa Hội tỉnh Phú Yên</v>
      </c>
      <c r="C990" t="str">
        <v>https://www.facebook.com/doancongantinhphuyen/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16990</v>
      </c>
      <c r="B991" t="str">
        <f>HYPERLINK("https://phuhoa.phuyen.gov.vn/", "UBND Ủy ban nhân dân xã Hòa Hội tỉnh Phú Yên")</f>
        <v>UBND Ủy ban nhân dân xã Hòa Hội tỉnh Phú Yên</v>
      </c>
      <c r="C991" t="str">
        <v>https://phuhoa.phuyen.gov.vn/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16991</v>
      </c>
      <c r="B992" t="str">
        <f>HYPERLINK("https://www.facebook.com/XAHOATRI/", "Công an xã Hòa Trị tỉnh Phú Yên")</f>
        <v>Công an xã Hòa Trị tỉnh Phú Yên</v>
      </c>
      <c r="C992" t="str">
        <v>https://www.facebook.com/XAHOATRI/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16992</v>
      </c>
      <c r="B993" t="str">
        <f>HYPERLINK("http://hoatri.phuhoa.phuyen.gov.vn/", "UBND Ủy ban nhân dân xã Hòa Trị tỉnh Phú Yên")</f>
        <v>UBND Ủy ban nhân dân xã Hòa Trị tỉnh Phú Yên</v>
      </c>
      <c r="C993" t="str">
        <v>http://hoatri.phuhoa.phuyen.gov.vn/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16993</v>
      </c>
      <c r="B994" t="str">
        <f>HYPERLINK("https://www.facebook.com/doancongantinhphuyen/?locale=vi_VN", "Công an xã Hòa An tỉnh Phú Yên")</f>
        <v>Công an xã Hòa An tỉnh Phú Yên</v>
      </c>
      <c r="C994" t="str">
        <v>https://www.facebook.com/doancongantinhphuyen/?locale=vi_VN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16994</v>
      </c>
      <c r="B995" t="str">
        <f>HYPERLINK("http://hoatantay.tayhoa.phuyen.gov.vn/", "UBND Ủy ban nhân dân xã Hòa An tỉnh Phú Yên")</f>
        <v>UBND Ủy ban nhân dân xã Hòa An tỉnh Phú Yên</v>
      </c>
      <c r="C995" t="str">
        <v>http://hoatantay.tayhoa.phuyen.gov.vn/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16995</v>
      </c>
      <c r="B996" t="str">
        <f>HYPERLINK("https://www.facebook.com/thanhniendonghoa/?locale=vi_VN", "Công an xã Hòa Định Đông tỉnh Phú Yên")</f>
        <v>Công an xã Hòa Định Đông tỉnh Phú Yên</v>
      </c>
      <c r="C996" t="str">
        <v>https://www.facebook.com/thanhniendonghoa/?locale=vi_VN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16996</v>
      </c>
      <c r="B997" t="str">
        <f>HYPERLINK("http://hoadinhdong.phuhoa.phuyen.gov.vn/", "UBND Ủy ban nhân dân xã Hòa Định Đông tỉnh Phú Yên")</f>
        <v>UBND Ủy ban nhân dân xã Hòa Định Đông tỉnh Phú Yên</v>
      </c>
      <c r="C997" t="str">
        <v>http://hoadinhdong.phuhoa.phuyen.gov.vn/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16997</v>
      </c>
      <c r="B998" t="str">
        <v>Công an xã Hòa Định Tây tỉnh Phú Yên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16998</v>
      </c>
      <c r="B999" t="str">
        <f>HYPERLINK("https://bqlkkt.phuyen.gov.vn/images/companies/1/pages/th%C3%B4ng%20b%C3%A1o/2022/2022.1.TB_DS_nguoi_phat_ngon_theo_220106113807kysokyso_signed2021121503306033590.pdf?1642038236397", "UBND Ủy ban nhân dân xã Hòa Định Tây tỉnh Phú Yên")</f>
        <v>UBND Ủy ban nhân dân xã Hòa Định Tây tỉnh Phú Yên</v>
      </c>
      <c r="C999" t="str">
        <v>https://bqlkkt.phuyen.gov.vn/images/companies/1/pages/th%C3%B4ng%20b%C3%A1o/2022/2022.1.TB_DS_nguoi_phat_ngon_theo_220106113807kysokyso_signed2021121503306033590.pdf?1642038236397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16999</v>
      </c>
      <c r="B1000" t="str">
        <v>Công an xã Hòa Thắng tỉnh Phú Yên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17000</v>
      </c>
      <c r="B1001" t="str">
        <f>HYPERLINK("http://hoathang.phuhoa.phuyen.gov.vn/vi/", "UBND Ủy ban nhân dân xã Hòa Thắng tỉnh Phú Yên")</f>
        <v>UBND Ủy ban nhân dân xã Hòa Thắng tỉnh Phú Yên</v>
      </c>
      <c r="C1001" t="str">
        <v>http://hoathang.phuhoa.phuyen.gov.vn/vi/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