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17001</v>
      </c>
      <c r="B2" t="str">
        <f>HYPERLINK("https://www.facebook.com/doancongantinhphuyen/", "Công an xã Hòa Thành tỉnh Phú Yên")</f>
        <v>Công an xã Hòa Thành tỉnh Phú Yên</v>
      </c>
      <c r="C2" t="str">
        <v>https://www.facebook.com/doancongantinhphuyen/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17002</v>
      </c>
      <c r="B3" t="str">
        <f>HYPERLINK("http://hoathanh.donghoa.phuyen.gov.vn/", "UBND Ủy ban nhân dân xã Hòa Thành tỉnh Phú Yên")</f>
        <v>UBND Ủy ban nhân dân xã Hòa Thành tỉnh Phú Yên</v>
      </c>
      <c r="C3" t="str">
        <v>http://hoathanh.donghoa.phuyen.gov.vn/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17003</v>
      </c>
      <c r="B4" t="str">
        <v>Công an xã Hòa Hiệp Bắc tỉnh Phú Yên</v>
      </c>
      <c r="C4" t="str">
        <v>-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17004</v>
      </c>
      <c r="B5" t="str">
        <f>HYPERLINK("http://hoahiepbac.donghoa.phuyen.gov.vn/", "UBND Ủy ban nhân dân xã Hòa Hiệp Bắc tỉnh Phú Yên")</f>
        <v>UBND Ủy ban nhân dân xã Hòa Hiệp Bắc tỉnh Phú Yên</v>
      </c>
      <c r="C5" t="str">
        <v>http://hoahiepbac.donghoa.phuyen.gov.vn/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17005</v>
      </c>
      <c r="B6" t="str">
        <f>HYPERLINK("https://www.facebook.com/p/UBND-x%C3%A3-H%C3%B2a-T%C3%A2n-%C4%90%C3%B4ng-100092868802430/", "Công an xã Hòa Tân Đông tỉnh Phú Yên")</f>
        <v>Công an xã Hòa Tân Đông tỉnh Phú Yên</v>
      </c>
      <c r="C6" t="str">
        <v>https://www.facebook.com/p/UBND-x%C3%A3-H%C3%B2a-T%C3%A2n-%C4%90%C3%B4ng-100092868802430/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17006</v>
      </c>
      <c r="B7" t="str">
        <f>HYPERLINK("http://hoatandong.donghoa.phuyen.gov.vn/", "UBND Ủy ban nhân dân xã Hòa Tân Đông tỉnh Phú Yên")</f>
        <v>UBND Ủy ban nhân dân xã Hòa Tân Đông tỉnh Phú Yên</v>
      </c>
      <c r="C7" t="str">
        <v>http://hoatandong.donghoa.phuyen.gov.vn/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17007</v>
      </c>
      <c r="B8" t="str">
        <f>HYPERLINK("https://www.facebook.com/CAHoaXuanTay/", "Công an xã Hòa Xuân Tây tỉnh Phú Yên")</f>
        <v>Công an xã Hòa Xuân Tây tỉnh Phú Yên</v>
      </c>
      <c r="C8" t="str">
        <v>https://www.facebook.com/CAHoaXuanTay/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17008</v>
      </c>
      <c r="B9" t="str">
        <f>HYPERLINK("http://hoaxuantay.donghoa.phuyen.gov.vn/", "UBND Ủy ban nhân dân xã Hòa Xuân Tây tỉnh Phú Yên")</f>
        <v>UBND Ủy ban nhân dân xã Hòa Xuân Tây tỉnh Phú Yên</v>
      </c>
      <c r="C9" t="str">
        <v>http://hoaxuantay.donghoa.phuyen.gov.vn/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17009</v>
      </c>
      <c r="B10" t="str">
        <f>HYPERLINK("https://www.facebook.com/p/Chi-%C4%90o%C3%A0n-%C4%90%E1%BB%93n-Bi%C3%AAn-Ph%C3%B2ng-Ho%C3%A0-Hi%E1%BB%87p-Nam-B%C4%90BP-T%E1%BB%89nh-Ph%C3%BA-Y%C3%AAn-100045582115806/?locale=gl_ES", "Công an xã Hòa Hiệp Nam tỉnh Phú Yên")</f>
        <v>Công an xã Hòa Hiệp Nam tỉnh Phú Yên</v>
      </c>
      <c r="C10" t="str">
        <v>https://www.facebook.com/p/Chi-%C4%90o%C3%A0n-%C4%90%E1%BB%93n-Bi%C3%AAn-Ph%C3%B2ng-Ho%C3%A0-Hi%E1%BB%87p-Nam-B%C4%90BP-T%E1%BB%89nh-Ph%C3%BA-Y%C3%AAn-100045582115806/?locale=gl_ES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17010</v>
      </c>
      <c r="B11" t="str">
        <f>HYPERLINK("http://hoahiepnam.donghoa.phuyen.gov.vn/", "UBND Ủy ban nhân dân xã Hòa Hiệp Nam tỉnh Phú Yên")</f>
        <v>UBND Ủy ban nhân dân xã Hòa Hiệp Nam tỉnh Phú Yên</v>
      </c>
      <c r="C11" t="str">
        <v>http://hoahiepnam.donghoa.phuyen.gov.vn/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17011</v>
      </c>
      <c r="B12" t="str">
        <f>HYPERLINK("https://www.facebook.com/p/%E1%BB%A6Y-BAN-NH%C3%82N-D%C3%82N-X%C3%83-H%C3%92A-XU%C3%82N-%C4%90%C3%94NG-100076097059458/", "Công an xã Hòa Xuân Đông tỉnh Phú Yên")</f>
        <v>Công an xã Hòa Xuân Đông tỉnh Phú Yên</v>
      </c>
      <c r="C12" t="str">
        <v>https://www.facebook.com/p/%E1%BB%A6Y-BAN-NH%C3%82N-D%C3%82N-X%C3%83-H%C3%92A-XU%C3%82N-%C4%90%C3%94NG-100076097059458/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17012</v>
      </c>
      <c r="B13" t="str">
        <f>HYPERLINK("http://hoaxuandong.donghoa.phuyen.gov.vn/", "UBND Ủy ban nhân dân xã Hòa Xuân Đông tỉnh Phú Yên")</f>
        <v>UBND Ủy ban nhân dân xã Hòa Xuân Đông tỉnh Phú Yên</v>
      </c>
      <c r="C13" t="str">
        <v>http://hoaxuandong.donghoa.phuyen.gov.vn/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17013</v>
      </c>
      <c r="B14" t="str">
        <f>HYPERLINK("https://www.facebook.com/doancongantinhphuyen/?locale=fy_NL", "Công an xã Hòa Tâm tỉnh Phú Yên")</f>
        <v>Công an xã Hòa Tâm tỉnh Phú Yên</v>
      </c>
      <c r="C14" t="str">
        <v>https://www.facebook.com/doancongantinhphuyen/?locale=fy_NL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17014</v>
      </c>
      <c r="B15" t="str">
        <f>HYPERLINK("http://hoatam.donghoa.phuyen.gov.vn/", "UBND Ủy ban nhân dân xã Hòa Tâm tỉnh Phú Yên")</f>
        <v>UBND Ủy ban nhân dân xã Hòa Tâm tỉnh Phú Yên</v>
      </c>
      <c r="C15" t="str">
        <v>http://hoatam.donghoa.phuyen.gov.vn/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17015</v>
      </c>
      <c r="B16" t="str">
        <v>Công an xã Hòa Xuân Nam tỉnh Phú Yên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17016</v>
      </c>
      <c r="B17" t="str">
        <f>HYPERLINK("http://hoaxuannam.donghoa.phuyen.gov.vn/", "UBND Ủy ban nhân dân xã Hòa Xuân Nam tỉnh Phú Yên")</f>
        <v>UBND Ủy ban nhân dân xã Hòa Xuân Nam tỉnh Phú Yên</v>
      </c>
      <c r="C17" t="str">
        <v>http://hoaxuannam.donghoa.phuyen.gov.vn/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17017</v>
      </c>
      <c r="B18" t="str">
        <f>HYPERLINK("https://www.facebook.com/ubndphuongvinhhai/?locale=vi_VN", "Công an phường Vĩnh Hòa tỉnh Khánh Hòa")</f>
        <v>Công an phường Vĩnh Hòa tỉnh Khánh Hòa</v>
      </c>
      <c r="C18" t="str">
        <v>https://www.facebook.com/ubndphuongvinhhai/?locale=vi_VN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17018</v>
      </c>
      <c r="B19" t="str">
        <f>HYPERLINK("https://dichvucong.gov.vn/p/phananhkiennghi/pakn-detail.html?id=165712", "UBND Ủy ban nhân dân phường Vĩnh Hòa tỉnh Khánh Hòa")</f>
        <v>UBND Ủy ban nhân dân phường Vĩnh Hòa tỉnh Khánh Hòa</v>
      </c>
      <c r="C19" t="str">
        <v>https://dichvucong.gov.vn/p/phananhkiennghi/pakn-detail.html?id=165712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17019</v>
      </c>
      <c r="B20" t="str">
        <f>HYPERLINK("https://www.facebook.com/ubndphuongvinhhai/?locale=vi_VN", "Công an phường Vĩnh Hải tỉnh Khánh Hòa")</f>
        <v>Công an phường Vĩnh Hải tỉnh Khánh Hòa</v>
      </c>
      <c r="C20" t="str">
        <v>https://www.facebook.com/ubndphuongvinhhai/?locale=vi_VN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17020</v>
      </c>
      <c r="B21" t="str">
        <f>HYPERLINK("https://dichvucong.gov.vn/p/phananhkiennghi/pakn-detail.html?id=165712", "UBND Ủy ban nhân dân phường Vĩnh Hải tỉnh Khánh Hòa")</f>
        <v>UBND Ủy ban nhân dân phường Vĩnh Hải tỉnh Khánh Hòa</v>
      </c>
      <c r="C21" t="str">
        <v>https://dichvucong.gov.vn/p/phananhkiennghi/pakn-detail.html?id=165712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17021</v>
      </c>
      <c r="B22" t="str">
        <v>Công an phường Vĩnh Phước tỉnh Khánh Hòa</v>
      </c>
      <c r="C22" t="str">
        <v>-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17022</v>
      </c>
      <c r="B23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23" t="str">
        <v>https://vinhchau.soctrang.gov.vn/Default.aspx?sname=txvinhchau&amp;sid=1303&amp;pageid=32987&amp;catid=62169&amp;id=278573&amp;catname=UBND-cap-phuong--xa&amp;title=UBND-XA-PHUONG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17023</v>
      </c>
      <c r="B24" t="str">
        <v>Công an phường Ngọc Hiệp tỉnh Khánh Hòa</v>
      </c>
      <c r="C24" t="str">
        <v>-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17024</v>
      </c>
      <c r="B25" t="str">
        <f>HYPERLINK("https://dichvucong.gov.vn/p/home/dvc-tthc-co-quan-chi-tiet.html?id=415917", "UBND Ủy ban nhân dân phường Ngọc Hiệp tỉnh Khánh Hòa")</f>
        <v>UBND Ủy ban nhân dân phường Ngọc Hiệp tỉnh Khánh Hòa</v>
      </c>
      <c r="C25" t="str">
        <v>https://dichvucong.gov.vn/p/home/dvc-tthc-co-quan-chi-tiet.html?id=415917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17025</v>
      </c>
      <c r="B26" t="str">
        <f>HYPERLINK("https://www.facebook.com/p/M%E1%BA%B7t-Tr%E1%BA%ADn-Ph%C6%B0%E1%BB%9Dng-V%C4%A9nh-Th%E1%BB%8D-TP-Nha-Trang-T%E1%BB%89nh-Kh%C3%A1nh-H%C3%B2a-100079274274823/", "Công an phường Vĩnh Thọ tỉnh Khánh Hòa")</f>
        <v>Công an phường Vĩnh Thọ tỉnh Khánh Hòa</v>
      </c>
      <c r="C26" t="str">
        <v>https://www.facebook.com/p/M%E1%BA%B7t-Tr%E1%BA%ADn-Ph%C6%B0%E1%BB%9Dng-V%C4%A9nh-Th%E1%BB%8D-TP-Nha-Trang-T%E1%BB%89nh-Kh%C3%A1nh-H%C3%B2a-100079274274823/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17026</v>
      </c>
      <c r="B27" t="str">
        <f>HYPERLINK("https://dichvucong.gov.vn/p/home/dvc-tthc-co-quan-chi-tiet.html?id=415917", "UBND Ủy ban nhân dân phường Vĩnh Thọ tỉnh Khánh Hòa")</f>
        <v>UBND Ủy ban nhân dân phường Vĩnh Thọ tỉnh Khánh Hòa</v>
      </c>
      <c r="C27" t="str">
        <v>https://dichvucong.gov.vn/p/home/dvc-tthc-co-quan-chi-tiet.html?id=415917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17027</v>
      </c>
      <c r="B28" t="str">
        <f>HYPERLINK("https://www.facebook.com/people/C%E1%BB%95ng-th%C3%B4ng-tin-%C4%91i%E1%BB%87n-t%E1%BB%AD-ph%C6%B0%E1%BB%9Dng-X%C6%B0%C6%A1ng-Hu%C3%A2n/61553851415177/", "Công an phường Xương Huân tỉnh Khánh Hòa")</f>
        <v>Công an phường Xương Huân tỉnh Khánh Hòa</v>
      </c>
      <c r="C28" t="str">
        <v>https://www.facebook.com/people/C%E1%BB%95ng-th%C3%B4ng-tin-%C4%91i%E1%BB%87n-t%E1%BB%AD-ph%C6%B0%E1%BB%9Dng-X%C6%B0%C6%A1ng-Hu%C3%A2n/61553851415177/</v>
      </c>
      <c r="D28" t="str">
        <v>0978179978</v>
      </c>
      <c r="E28" t="str">
        <v>-</v>
      </c>
      <c r="F28" t="str">
        <f>HYPERLINK("mailto:hoangtientai@gmail.com", "hoangtientai@gmail.com")</f>
        <v>hoangtientai@gmail.com</v>
      </c>
      <c r="G28" t="str">
        <v>08 Hàn Thuyên, Xương Huân, Nha Trang, Khánh Hoà, Việt Nam</v>
      </c>
    </row>
    <row r="29">
      <c r="A29">
        <v>17028</v>
      </c>
      <c r="B29" t="str">
        <f>HYPERLINK("https://congbaokhanhhoa.gov.vn/noi-dung-van-ban/vanbanid/6915", "UBND Ủy ban nhân dân phường Xương Huân tỉnh Khánh Hòa")</f>
        <v>UBND Ủy ban nhân dân phường Xương Huân tỉnh Khánh Hòa</v>
      </c>
      <c r="C29" t="str">
        <v>https://congbaokhanhhoa.gov.vn/noi-dung-van-ban/vanbanid/6915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17029</v>
      </c>
      <c r="B30" t="str">
        <f>HYPERLINK("https://www.facebook.com/p/M%E1%BA%B7t-tr%E1%BA%ADn-ph%C6%B0%E1%BB%9Dng-V%E1%BA%A1n-Th%E1%BA%AFngTP-Nha-TrangT%E1%BB%89nh-Kh%C3%A1nh-Ho%C3%A0-100079630571837/", "Công an phường Vạn Thắng tỉnh Khánh Hòa")</f>
        <v>Công an phường Vạn Thắng tỉnh Khánh Hòa</v>
      </c>
      <c r="C30" t="str">
        <v>https://www.facebook.com/p/M%E1%BA%B7t-tr%E1%BA%ADn-ph%C6%B0%E1%BB%9Dng-V%E1%BA%A1n-Th%E1%BA%AFngTP-Nha-TrangT%E1%BB%89nh-Kh%C3%A1nh-Ho%C3%A0-100079630571837/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17030</v>
      </c>
      <c r="B31" t="str">
        <f>HYPERLINK("https://congbaokhanhhoa.gov.vn/noi-dung-van-ban/vanbanid/20193", "UBND Ủy ban nhân dân phường Vạn Thắng tỉnh Khánh Hòa")</f>
        <v>UBND Ủy ban nhân dân phường Vạn Thắng tỉnh Khánh Hòa</v>
      </c>
      <c r="C31" t="str">
        <v>https://congbaokhanhhoa.gov.vn/noi-dung-van-ban/vanbanid/20193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17031</v>
      </c>
      <c r="B32" t="str">
        <f>HYPERLINK("https://www.facebook.com/tuoitrevanthangnt/", "Công an phường Vạn Thạnh tỉnh Khánh Hòa")</f>
        <v>Công an phường Vạn Thạnh tỉnh Khánh Hòa</v>
      </c>
      <c r="C32" t="str">
        <v>https://www.facebook.com/tuoitrevanthangnt/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17032</v>
      </c>
      <c r="B33" t="str">
        <f>HYPERLINK("https://vanthanh.vanninh.khanhhoa.gov.vn/Default.aspx?TopicId=904c8c06-ed37-40c0-9cbc-dbecf41b9052", "UBND Ủy ban nhân dân phường Vạn Thạnh tỉnh Khánh Hòa")</f>
        <v>UBND Ủy ban nhân dân phường Vạn Thạnh tỉnh Khánh Hòa</v>
      </c>
      <c r="C33" t="str">
        <v>https://vanthanh.vanninh.khanhhoa.gov.vn/Default.aspx?TopicId=904c8c06-ed37-40c0-9cbc-dbecf41b9052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17033</v>
      </c>
      <c r="B34" t="str">
        <f>HYPERLINK("https://www.facebook.com/3947316338634605/", "Công an phường Phương Sài tỉnh Khánh Hòa")</f>
        <v>Công an phường Phương Sài tỉnh Khánh Hòa</v>
      </c>
      <c r="C34" t="str">
        <v>https://www.facebook.com/3947316338634605/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17034</v>
      </c>
      <c r="B35" t="str">
        <f>HYPERLINK("http://phuongphuongsai.gov.vn/", "UBND Ủy ban nhân dân phường Phương Sài tỉnh Khánh Hòa")</f>
        <v>UBND Ủy ban nhân dân phường Phương Sài tỉnh Khánh Hòa</v>
      </c>
      <c r="C35" t="str">
        <v>http://phuongphuongsai.gov.vn/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17035</v>
      </c>
      <c r="B36" t="str">
        <f>HYPERLINK("https://www.facebook.com/tuoitrecongansonla/", "Công an phường Phương Sơn tỉnh Khánh Hòa")</f>
        <v>Công an phường Phương Sơn tỉnh Khánh Hòa</v>
      </c>
      <c r="C36" t="str">
        <v>https://www.facebook.com/tuoitrecongansonla/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17036</v>
      </c>
      <c r="B37" t="str">
        <f>HYPERLINK("https://congbaokhanhhoa.gov.vn/noi-dung-van-ban/vanbanid/7164", "UBND Ủy ban nhân dân phường Phương Sơn tỉnh Khánh Hòa")</f>
        <v>UBND Ủy ban nhân dân phường Phương Sơn tỉnh Khánh Hòa</v>
      </c>
      <c r="C37" t="str">
        <v>https://congbaokhanhhoa.gov.vn/noi-dung-van-ban/vanbanid/7164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17037</v>
      </c>
      <c r="B38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38" t="str">
        <v>https://www.facebook.com/p/M%E1%BA%B7t-tr%E1%BA%ADn-ph%C6%B0%E1%BB%9Dng-Ph%C6%B0%E1%BB%9Bc-H%E1%BA%A3i-TP-Nha-Trang-t%E1%BB%89nh-Kh%C3%A1nh-H%C3%B2a-100079513835052/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17038</v>
      </c>
      <c r="B39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39" t="str">
        <v>https://dichvucong.gov.vn/p/home/dvc-tthc-co-quan-chi-tiet.html?id=415950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17039</v>
      </c>
      <c r="B40" t="str">
        <f>HYPERLINK("https://www.facebook.com/p/M%E1%BA%B7t-tr%E1%BA%ADn-ph%C6%B0%E1%BB%9Dng-Ph%C6%B0%E1%BB%9Bc-H%E1%BA%A3i-TP-Nha-Trang-t%E1%BB%89nh-Kh%C3%A1nh-H%C3%B2a-100079513835052/", "Công an phường Phước Hải tỉnh Khánh Hòa")</f>
        <v>Công an phường Phước Hải tỉnh Khánh Hòa</v>
      </c>
      <c r="C40" t="str">
        <v>https://www.facebook.com/p/M%E1%BA%B7t-tr%E1%BA%ADn-ph%C6%B0%E1%BB%9Dng-Ph%C6%B0%E1%BB%9Bc-H%E1%BA%A3i-TP-Nha-Trang-t%E1%BB%89nh-Kh%C3%A1nh-H%C3%B2a-100079513835052/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17040</v>
      </c>
      <c r="B41" t="str">
        <f>HYPERLINK("https://dichvucong.gov.vn/p/home/dvc-tthc-co-quan-chi-tiet.html?id=415950", "UBND Ủy ban nhân dân phường Phước Hải tỉnh Khánh Hòa")</f>
        <v>UBND Ủy ban nhân dân phường Phước Hải tỉnh Khánh Hòa</v>
      </c>
      <c r="C41" t="str">
        <v>https://dichvucong.gov.vn/p/home/dvc-tthc-co-quan-chi-tiet.html?id=415950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17041</v>
      </c>
      <c r="B42" t="str">
        <v>Công an phường Lộc Thọ tỉnh Khánh Hòa</v>
      </c>
      <c r="C42" t="str">
        <v>-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17042</v>
      </c>
      <c r="B43" t="str">
        <f>HYPERLINK("https://hanhchinhcong.khanhhoa.gov.vn/", "UBND Ủy ban nhân dân phường Lộc Thọ tỉnh Khánh Hòa")</f>
        <v>UBND Ủy ban nhân dân phường Lộc Thọ tỉnh Khánh Hòa</v>
      </c>
      <c r="C43" t="str">
        <v>https://hanhchinhcong.khanhhoa.gov.vn/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17043</v>
      </c>
      <c r="B44" t="str">
        <f>HYPERLINK("https://www.facebook.com/p/M%E1%BA%B7t-tr%E1%BA%ADn-ph%C6%B0%E1%BB%9Dng-Ph%C6%B0%E1%BB%9Bc-Long-tp-Nha-Trang-t%E1%BB%89nh-Kh%C3%A1nh-H%C3%B2a-100079548573194/", "Công an phường Phước Tiến tỉnh Khánh Hòa")</f>
        <v>Công an phường Phước Tiến tỉnh Khánh Hòa</v>
      </c>
      <c r="C44" t="str">
        <v>https://www.facebook.com/p/M%E1%BA%B7t-tr%E1%BA%ADn-ph%C6%B0%E1%BB%9Dng-Ph%C6%B0%E1%BB%9Bc-Long-tp-Nha-Trang-t%E1%BB%89nh-Kh%C3%A1nh-H%C3%B2a-100079548573194/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17044</v>
      </c>
      <c r="B45" t="str">
        <f>HYPERLINK("https://dichvucong.gov.vn/p/home/dvc-tthc-co-quan-chi-tiet.html?id=415917", "UBND Ủy ban nhân dân phường Phước Tiến tỉnh Khánh Hòa")</f>
        <v>UBND Ủy ban nhân dân phường Phước Tiến tỉnh Khánh Hòa</v>
      </c>
      <c r="C45" t="str">
        <v>https://dichvucong.gov.vn/p/home/dvc-tthc-co-quan-chi-tiet.html?id=415917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17045</v>
      </c>
      <c r="B46" t="str">
        <f>HYPERLINK("https://www.facebook.com/p/M%E1%BA%B7t-tr%E1%BA%ADn-ph%C6%B0%E1%BB%9Dng-T%C3%A2n-L%E1%BA%ADp-TP-Nha-Trang-t%E1%BB%89nh-Kh%C3%A1nh-H%C3%B2a-100079991920609/", "Công an phường Tân Lập tỉnh Khánh Hòa")</f>
        <v>Công an phường Tân Lập tỉnh Khánh Hòa</v>
      </c>
      <c r="C46" t="str">
        <v>https://www.facebook.com/p/M%E1%BA%B7t-tr%E1%BA%ADn-ph%C6%B0%E1%BB%9Dng-T%C3%A2n-L%E1%BA%ADp-TP-Nha-Trang-t%E1%BB%89nh-Kh%C3%A1nh-H%C3%B2a-100079991920609/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17046</v>
      </c>
      <c r="B47" t="str">
        <f>HYPERLINK("https://tanlap.thainguyencity.gov.vn/bo-may-to-chuc", "UBND Ủy ban nhân dân phường Tân Lập tỉnh Khánh Hòa")</f>
        <v>UBND Ủy ban nhân dân phường Tân Lập tỉnh Khánh Hòa</v>
      </c>
      <c r="C47" t="str">
        <v>https://tanlap.thainguyencity.gov.vn/bo-may-to-chuc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17047</v>
      </c>
      <c r="B48" t="str">
        <v>Công an phường Phước Hòa tỉnh Khánh Hòa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17048</v>
      </c>
      <c r="B49" t="str">
        <f>HYPERLINK("https://dichvucong.gov.vn/p/home/dvc-tthc-co-quan-chi-tiet.html?id=415950", "UBND Ủy ban nhân dân phường Phước Hòa tỉnh Khánh Hòa")</f>
        <v>UBND Ủy ban nhân dân phường Phước Hòa tỉnh Khánh Hòa</v>
      </c>
      <c r="C49" t="str">
        <v>https://dichvucong.gov.vn/p/home/dvc-tthc-co-quan-chi-tiet.html?id=415950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17049</v>
      </c>
      <c r="B50" t="str">
        <v>Công an phường Vĩnh Nguyên tỉnh Khánh Hòa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17050</v>
      </c>
      <c r="B51" t="str">
        <f>HYPERLINK("https://congbaokhanhhoa.gov.vn/vi-vn/noi-dung/id/3277/Biet-thu-cau-Da-duoc-xep-hang-di-tich-cap-tinh", "UBND Ủy ban nhân dân phường Vĩnh Nguyên tỉnh Khánh Hòa")</f>
        <v>UBND Ủy ban nhân dân phường Vĩnh Nguyên tỉnh Khánh Hòa</v>
      </c>
      <c r="C51" t="str">
        <v>https://congbaokhanhhoa.gov.vn/vi-vn/noi-dung/id/3277/Biet-thu-cau-Da-duoc-xep-hang-di-tich-cap-tinh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17051</v>
      </c>
      <c r="B52" t="str">
        <f>HYPERLINK("https://www.facebook.com/p/M%E1%BA%B7t-tr%E1%BA%ADn-ph%C6%B0%E1%BB%9Dng-Ph%C6%B0%E1%BB%9Bc-Long-tp-Nha-Trang-t%E1%BB%89nh-Kh%C3%A1nh-H%C3%B2a-100079548573194/", "Công an phường Phước Long tỉnh Khánh Hòa")</f>
        <v>Công an phường Phước Long tỉnh Khánh Hòa</v>
      </c>
      <c r="C52" t="str">
        <v>https://www.facebook.com/p/M%E1%BA%B7t-tr%E1%BA%ADn-ph%C6%B0%E1%BB%9Dng-Ph%C6%B0%E1%BB%9Bc-Long-tp-Nha-Trang-t%E1%BB%89nh-Kh%C3%A1nh-H%C3%B2a-100079548573194/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17052</v>
      </c>
      <c r="B53" t="str">
        <f>HYPERLINK("http://phuoclonga.tpthuduc.hochiminhcity.gov.vn/", "UBND Ủy ban nhân dân phường Phước Long tỉnh Khánh Hòa")</f>
        <v>UBND Ủy ban nhân dân phường Phước Long tỉnh Khánh Hòa</v>
      </c>
      <c r="C53" t="str">
        <v>http://phuoclonga.tpthuduc.hochiminhcity.gov.vn/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17053</v>
      </c>
      <c r="B54" t="str">
        <f>HYPERLINK("https://www.facebook.com/p/Tu%E1%BB%95i-tr%E1%BA%BB-V%C4%A9nh-Tr%C6%B0%E1%BB%9Dng-100064614915389/", "Công an phường Vĩnh Trường tỉnh Khánh Hòa")</f>
        <v>Công an phường Vĩnh Trường tỉnh Khánh Hòa</v>
      </c>
      <c r="C54" t="str">
        <v>https://www.facebook.com/p/Tu%E1%BB%95i-tr%E1%BA%BB-V%C4%A9nh-Tr%C6%B0%E1%BB%9Dng-100064614915389/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17054</v>
      </c>
      <c r="B55" t="str">
        <f>HYPERLINK("https://congbaokhanhhoa.gov.vn/noi-dung-van-ban/vanbanid/18653", "UBND Ủy ban nhân dân phường Vĩnh Trường tỉnh Khánh Hòa")</f>
        <v>UBND Ủy ban nhân dân phường Vĩnh Trường tỉnh Khánh Hòa</v>
      </c>
      <c r="C55" t="str">
        <v>https://congbaokhanhhoa.gov.vn/noi-dung-van-ban/vanbanid/18653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17055</v>
      </c>
      <c r="B56" t="str">
        <v>Công an xã Vĩnh Lương tỉnh Khánh Hòa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17056</v>
      </c>
      <c r="B57" t="str">
        <f>HYPERLINK("https://dichvucong.gov.vn/p/home/dvc-tthc-co-quan-chi-tiet.html?id=415917", "UBND Ủy ban nhân dân xã Vĩnh Lương tỉnh Khánh Hòa")</f>
        <v>UBND Ủy ban nhân dân xã Vĩnh Lương tỉnh Khánh Hòa</v>
      </c>
      <c r="C57" t="str">
        <v>https://dichvucong.gov.vn/p/home/dvc-tthc-co-quan-chi-tiet.html?id=415917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17057</v>
      </c>
      <c r="B58" t="str">
        <f>HYPERLINK("https://www.facebook.com/groups/888482118740877/", "Công an xã Vĩnh Phương tỉnh Khánh Hòa")</f>
        <v>Công an xã Vĩnh Phương tỉnh Khánh Hòa</v>
      </c>
      <c r="C58" t="str">
        <v>https://www.facebook.com/groups/888482118740877/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17058</v>
      </c>
      <c r="B59" t="str">
        <f>HYPERLINK("https://dichvucong.gov.vn/p/home/dvc-tthc-co-quan-chi-tiet.html?id=415917", "UBND Ủy ban nhân dân xã Vĩnh Phương tỉnh Khánh Hòa")</f>
        <v>UBND Ủy ban nhân dân xã Vĩnh Phương tỉnh Khánh Hòa</v>
      </c>
      <c r="C59" t="str">
        <v>https://dichvucong.gov.vn/p/home/dvc-tthc-co-quan-chi-tiet.html?id=415917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17059</v>
      </c>
      <c r="B60" t="str">
        <v>Công an xã Vĩnh Ngọc tỉnh Khánh Hòa</v>
      </c>
      <c r="C60" t="str">
        <v>-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17060</v>
      </c>
      <c r="B61" t="str">
        <f>HYPERLINK("https://vinhkhanh.thoaison.angiang.gov.vn/danh-sach-can-bo-cong-chuc", "UBND Ủy ban nhân dân xã Vĩnh Ngọc tỉnh Khánh Hòa")</f>
        <v>UBND Ủy ban nhân dân xã Vĩnh Ngọc tỉnh Khánh Hòa</v>
      </c>
      <c r="C61" t="str">
        <v>https://vinhkhanh.thoaison.angiang.gov.vn/danh-sach-can-bo-cong-chuc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17061</v>
      </c>
      <c r="B62" t="str">
        <f>HYPERLINK("https://www.facebook.com/p/Th%C3%B4ng-tin-X%C3%A3-V%C4%A9nh-Th%E1%BA%A1nh-TP-Nha-Trang-100088769341472/", "Công an xã Vĩnh Thạnh tỉnh Khánh Hòa")</f>
        <v>Công an xã Vĩnh Thạnh tỉnh Khánh Hòa</v>
      </c>
      <c r="C62" t="str">
        <v>https://www.facebook.com/p/Th%C3%B4ng-tin-X%C3%A3-V%C4%A9nh-Th%E1%BA%A1nh-TP-Nha-Trang-100088769341472/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17062</v>
      </c>
      <c r="B63" t="str">
        <f>HYPERLINK("https://vinhthanh.binhdinh.gov.vn/", "UBND Ủy ban nhân dân xã Vĩnh Thạnh tỉnh Khánh Hòa")</f>
        <v>UBND Ủy ban nhân dân xã Vĩnh Thạnh tỉnh Khánh Hòa</v>
      </c>
      <c r="C63" t="str">
        <v>https://vinhthanh.binhdinh.gov.vn/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17063</v>
      </c>
      <c r="B64" t="str">
        <v>Công an xã Vĩnh Trung tỉnh Khánh Hòa</v>
      </c>
      <c r="C64" t="str">
        <v>-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17064</v>
      </c>
      <c r="B65" t="str">
        <f>HYPERLINK("https://vinhtrung.tinhbien.angiang.gov.vn/danh-ba-0", "UBND Ủy ban nhân dân xã Vĩnh Trung tỉnh Khánh Hòa")</f>
        <v>UBND Ủy ban nhân dân xã Vĩnh Trung tỉnh Khánh Hòa</v>
      </c>
      <c r="C65" t="str">
        <v>https://vinhtrung.tinhbien.angiang.gov.vn/danh-ba-0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17065</v>
      </c>
      <c r="B66" t="str">
        <f>HYPERLINK("https://www.facebook.com/p/C%C3%B4ng-an-Ph%C6%B0%E1%BB%9Dng-V%C4%A9nh-Hi%E1%BB%87p-100084604445248/?locale=sl_SI", "Công an xã Vĩnh Hiệp tỉnh Khánh Hòa")</f>
        <v>Công an xã Vĩnh Hiệp tỉnh Khánh Hòa</v>
      </c>
      <c r="C66" t="str">
        <v>https://www.facebook.com/p/C%C3%B4ng-an-Ph%C6%B0%E1%BB%9Dng-V%C4%A9nh-Hi%E1%BB%87p-100084604445248/?locale=sl_SI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17066</v>
      </c>
      <c r="B67" t="str">
        <f>HYPERLINK("https://vinhchau.soctrang.gov.vn/Default.aspx?sname=txvinhchau&amp;sid=1303&amp;pageid=32987&amp;catid=62169&amp;id=278573&amp;catname=UBND-cap-phuong--xa&amp;title=UBND-XA-PHUONG", "UBND Ủy ban nhân dân xã Vĩnh Hiệp tỉnh Khánh Hòa")</f>
        <v>UBND Ủy ban nhân dân xã Vĩnh Hiệp tỉnh Khánh Hòa</v>
      </c>
      <c r="C67" t="str">
        <v>https://vinhchau.soctrang.gov.vn/Default.aspx?sname=txvinhchau&amp;sid=1303&amp;pageid=32987&amp;catid=62169&amp;id=278573&amp;catname=UBND-cap-phuong--xa&amp;title=UBND-XA-PHUONG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17067</v>
      </c>
      <c r="B68" t="str">
        <f>HYPERLINK("https://www.facebook.com/p/C%C3%B4ng-an-x%C3%A3-V%C4%A9nh-Th%C3%A1i-100066812070502/", "Công an xã Vĩnh Thái tỉnh Khánh Hòa")</f>
        <v>Công an xã Vĩnh Thái tỉnh Khánh Hòa</v>
      </c>
      <c r="C68" t="str">
        <v>https://www.facebook.com/p/C%C3%B4ng-an-x%C3%A3-V%C4%A9nh-Th%C3%A1i-100066812070502/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17068</v>
      </c>
      <c r="B69" t="str">
        <f>HYPERLINK("https://vinhkhanh.thoaison.angiang.gov.vn/danh-sach-can-bo-cong-chuc", "UBND Ủy ban nhân dân xã Vĩnh Thái tỉnh Khánh Hòa")</f>
        <v>UBND Ủy ban nhân dân xã Vĩnh Thái tỉnh Khánh Hòa</v>
      </c>
      <c r="C69" t="str">
        <v>https://vinhkhanh.thoaison.angiang.gov.vn/danh-sach-can-bo-cong-chuc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17069</v>
      </c>
      <c r="B70" t="str">
        <f>HYPERLINK("https://www.facebook.com/p/Tu%E1%BB%95i-tr%E1%BA%BB-C%C3%B4ng-an-huy%E1%BB%87n-Ninh-Ph%C6%B0%E1%BB%9Bc-100068114569027/", "Công an xã Phước Đồng tỉnh Khánh Hòa")</f>
        <v>Công an xã Phước Đồng tỉnh Khánh Hòa</v>
      </c>
      <c r="C70" t="str">
        <v>https://www.facebook.com/p/Tu%E1%BB%95i-tr%E1%BA%BB-C%C3%B4ng-an-huy%E1%BB%87n-Ninh-Ph%C6%B0%E1%BB%9Bc-100068114569027/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17070</v>
      </c>
      <c r="B71" t="str">
        <f>HYPERLINK("https://dichvucong.gov.vn/p/phananhkiennghi/pakn-detail.html?id=153807", "UBND Ủy ban nhân dân xã Phước Đồng tỉnh Khánh Hòa")</f>
        <v>UBND Ủy ban nhân dân xã Phước Đồng tỉnh Khánh Hòa</v>
      </c>
      <c r="C71" t="str">
        <v>https://dichvucong.gov.vn/p/phananhkiennghi/pakn-detail.html?id=153807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17071</v>
      </c>
      <c r="B72" t="str">
        <f>HYPERLINK("https://www.facebook.com/p/C%C3%B4ng-an-ph%C6%B0%E1%BB%9Dng-Cam-Ngh%C4%A9a-100093486266216/", "Công an phường Cam Nghĩa tỉnh Khánh Hòa")</f>
        <v>Công an phường Cam Nghĩa tỉnh Khánh Hòa</v>
      </c>
      <c r="C72" t="str">
        <v>https://www.facebook.com/p/C%C3%B4ng-an-ph%C6%B0%E1%BB%9Dng-Cam-Ngh%C4%A9a-100093486266216/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17072</v>
      </c>
      <c r="B73" t="str">
        <f>HYPERLINK("https://dichvucong.gov.vn/p/home/dvc-tthc-co-quan-chi-tiet.html?id=415760", "UBND Ủy ban nhân dân phường Cam Nghĩa tỉnh Khánh Hòa")</f>
        <v>UBND Ủy ban nhân dân phường Cam Nghĩa tỉnh Khánh Hòa</v>
      </c>
      <c r="C73" t="str">
        <v>https://dichvucong.gov.vn/p/home/dvc-tthc-co-quan-chi-tiet.html?id=415760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17073</v>
      </c>
      <c r="B74" t="str">
        <f>HYPERLINK("https://www.facebook.com/congancamphucbac/", "Công an phường Cam Phúc Bắc tỉnh Khánh Hòa")</f>
        <v>Công an phường Cam Phúc Bắc tỉnh Khánh Hòa</v>
      </c>
      <c r="C74" t="str">
        <v>https://www.facebook.com/congancamphucbac/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17074</v>
      </c>
      <c r="B75" t="str">
        <f>HYPERLINK("https://camphucbac.camranh.khanhhoa.gov.vn/vi/tin-noi-bat-325/thuong-vu-thanh-uy-cam-ranh-phu-trach-dia-ban-lam-viec-voi-dang-uy-phuong-cam-phuc-bac", "UBND Ủy ban nhân dân phường Cam Phúc Bắc tỉnh Khánh Hòa")</f>
        <v>UBND Ủy ban nhân dân phường Cam Phúc Bắc tỉnh Khánh Hòa</v>
      </c>
      <c r="C75" t="str">
        <v>https://camphucbac.camranh.khanhhoa.gov.vn/vi/tin-noi-bat-325/thuong-vu-thanh-uy-cam-ranh-phu-trach-dia-ban-lam-viec-voi-dang-uy-phuong-cam-phuc-bac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17075</v>
      </c>
      <c r="B76" t="str">
        <f>HYPERLINK("https://www.facebook.com/congancamphucbac/", "Công an phường Cam Phúc Nam tỉnh Khánh Hòa")</f>
        <v>Công an phường Cam Phúc Nam tỉnh Khánh Hòa</v>
      </c>
      <c r="C76" t="str">
        <v>https://www.facebook.com/congancamphucbac/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17076</v>
      </c>
      <c r="B77" t="str">
        <f>HYPERLINK("https://dichvucong.gov.vn/p/home/dvc-tthc-co-quan-chi-tiet.html?id=415763", "UBND Ủy ban nhân dân phường Cam Phúc Nam tỉnh Khánh Hòa")</f>
        <v>UBND Ủy ban nhân dân phường Cam Phúc Nam tỉnh Khánh Hòa</v>
      </c>
      <c r="C77" t="str">
        <v>https://dichvucong.gov.vn/p/home/dvc-tthc-co-quan-chi-tiet.html?id=415763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17077</v>
      </c>
      <c r="B78" t="str">
        <f>HYPERLINK("https://www.facebook.com/cmcamranh/", "Công an phường Cam Lộc tỉnh Khánh Hòa")</f>
        <v>Công an phường Cam Lộc tỉnh Khánh Hòa</v>
      </c>
      <c r="C78" t="str">
        <v>https://www.facebook.com/cmcamranh/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17078</v>
      </c>
      <c r="B79" t="str">
        <f>HYPERLINK("https://www.phunu.khanhhoa.gov.vn/article/de-an-01/phuong-cam-loc-to-chuc-hoi-nghi-trien-khai-de-an-938-nam-2020-tuyen-truyen-giao-duc-van-dong-ho-tro-phu-nu-tham-gia-giai-quyet-mot-so-van-de-xa-hoi-lien-quan-den-phu-nu-giai-doan-2017-2027.html", "UBND Ủy ban nhân dân phường Cam Lộc tỉnh Khánh Hòa")</f>
        <v>UBND Ủy ban nhân dân phường Cam Lộc tỉnh Khánh Hòa</v>
      </c>
      <c r="C79" t="str">
        <v>https://www.phunu.khanhhoa.gov.vn/article/de-an-01/phuong-cam-loc-to-chuc-hoi-nghi-trien-khai-de-an-938-nam-2020-tuyen-truyen-giao-duc-van-dong-ho-tro-phu-nu-tham-gia-giai-quyet-mot-so-van-de-xa-hoi-lien-quan-den-phu-nu-giai-doan-2017-2027.html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17079</v>
      </c>
      <c r="B80" t="str">
        <f>HYPERLINK("https://www.facebook.com/congancamphucbac/", "Công an phường Cam Phú tỉnh Khánh Hòa")</f>
        <v>Công an phường Cam Phú tỉnh Khánh Hòa</v>
      </c>
      <c r="C80" t="str">
        <v>https://www.facebook.com/congancamphucbac/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17080</v>
      </c>
      <c r="B81" t="str">
        <f>HYPERLINK("https://www.quangninh.gov.vn/donvi/phuongcamphu/Trang/Default.aspx", "UBND Ủy ban nhân dân phường Cam Phú tỉnh Khánh Hòa")</f>
        <v>UBND Ủy ban nhân dân phường Cam Phú tỉnh Khánh Hòa</v>
      </c>
      <c r="C81" t="str">
        <v>https://www.quangninh.gov.vn/donvi/phuongcamphu/Trang/Default.aspx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17081</v>
      </c>
      <c r="B82" t="str">
        <f>HYPERLINK("https://www.facebook.com/p/C%C3%B4ng-an-Ph%C6%B0%C6%A1%CC%80ng-Ba-Ngo%CC%80i-100066397842474/", "Công an phường Ba Ngòi tỉnh Khánh Hòa")</f>
        <v>Công an phường Ba Ngòi tỉnh Khánh Hòa</v>
      </c>
      <c r="C82" t="str">
        <v>https://www.facebook.com/p/C%C3%B4ng-an-Ph%C6%B0%C6%A1%CC%80ng-Ba-Ngo%CC%80i-100066397842474/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17082</v>
      </c>
      <c r="B83" t="str">
        <f>HYPERLINK("https://congbaokhanhhoa.gov.vn/noi-dung-van-ban/vanbanid/20909", "UBND Ủy ban nhân dân phường Ba Ngòi tỉnh Khánh Hòa")</f>
        <v>UBND Ủy ban nhân dân phường Ba Ngòi tỉnh Khánh Hòa</v>
      </c>
      <c r="C83" t="str">
        <v>https://congbaokhanhhoa.gov.vn/noi-dung-van-ban/vanbanid/20909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17083</v>
      </c>
      <c r="B84" t="str">
        <f>HYPERLINK("https://www.facebook.com/congancamphucbac/", "Công an phường Cam Thuận tỉnh Khánh Hòa")</f>
        <v>Công an phường Cam Thuận tỉnh Khánh Hòa</v>
      </c>
      <c r="C84" t="str">
        <v>https://www.facebook.com/congancamphucbac/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17084</v>
      </c>
      <c r="B85" t="str">
        <f>HYPERLINK("https://congbaokhanhhoa.gov.vn/vi-vn/noi-dung-van-ban/vanbanid/19573", "UBND Ủy ban nhân dân phường Cam Thuận tỉnh Khánh Hòa")</f>
        <v>UBND Ủy ban nhân dân phường Cam Thuận tỉnh Khánh Hòa</v>
      </c>
      <c r="C85" t="str">
        <v>https://congbaokhanhhoa.gov.vn/vi-vn/noi-dung-van-ban/vanbanid/19573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17085</v>
      </c>
      <c r="B86" t="str">
        <f>HYPERLINK("https://www.facebook.com/p/C%C3%B4ng-an-ph%C6%B0%E1%BB%9Dng-Cam-L%E1%BB%A3i-100041824163158/", "Công an phường Cam Lợi tỉnh Khánh Hòa")</f>
        <v>Công an phường Cam Lợi tỉnh Khánh Hòa</v>
      </c>
      <c r="C86" t="str">
        <v>https://www.facebook.com/p/C%C3%B4ng-an-ph%C6%B0%E1%BB%9Dng-Cam-L%E1%BB%A3i-100041824163158/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17086</v>
      </c>
      <c r="B87" t="str">
        <f>HYPERLINK("https://camloi.camranh.khanhhoa.gov.vn/vi/thong-tin-tuyen-truyen-1930/phuong-cam-loi-trien-khai-cong-tac-phong-chong-dich-ta-lon-chau-phi-tren-dia-ban", "UBND Ủy ban nhân dân phường Cam Lợi tỉnh Khánh Hòa")</f>
        <v>UBND Ủy ban nhân dân phường Cam Lợi tỉnh Khánh Hòa</v>
      </c>
      <c r="C87" t="str">
        <v>https://camloi.camranh.khanhhoa.gov.vn/vi/thong-tin-tuyen-truyen-1930/phuong-cam-loi-trien-khai-cong-tac-phong-chong-dich-ta-lon-chau-phi-tren-dia-ban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17087</v>
      </c>
      <c r="B88" t="str">
        <f>HYPERLINK("https://www.facebook.com/61558523745745", "Công an phường Cam Linh tỉnh Khánh Hòa")</f>
        <v>Công an phường Cam Linh tỉnh Khánh Hòa</v>
      </c>
      <c r="C88" t="str">
        <v>https://www.facebook.com/61558523745745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17088</v>
      </c>
      <c r="B89" t="str">
        <f>HYPERLINK("https://dichvucong.gov.vn/p/home/dvc-tthc-co-quan-chi-tiet.html?id=415760", "UBND Ủy ban nhân dân phường Cam Linh tỉnh Khánh Hòa")</f>
        <v>UBND Ủy ban nhân dân phường Cam Linh tỉnh Khánh Hòa</v>
      </c>
      <c r="C89" t="str">
        <v>https://dichvucong.gov.vn/p/home/dvc-tthc-co-quan-chi-tiet.html?id=415760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17089</v>
      </c>
      <c r="B90" t="str">
        <v>Công an xã Cam Thành Nam tỉnh Khánh Hòa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17090</v>
      </c>
      <c r="B91" t="str">
        <f>HYPERLINK("https://dichvucong.gov.vn/p/home/dvc-tthc-co-quan-chi-tiet.html?id=415765", "UBND Ủy ban nhân dân xã Cam Thành Nam tỉnh Khánh Hòa")</f>
        <v>UBND Ủy ban nhân dân xã Cam Thành Nam tỉnh Khánh Hòa</v>
      </c>
      <c r="C91" t="str">
        <v>https://dichvucong.gov.vn/p/home/dvc-tthc-co-quan-chi-tiet.html?id=415765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17091</v>
      </c>
      <c r="B92" t="str">
        <f>HYPERLINK("https://www.facebook.com/p/Tu%E1%BB%95i-tr%E1%BA%BB-C%C3%B4ng-an-huy%E1%BB%87n-Ninh-Ph%C6%B0%E1%BB%9Bc-100068114569027/", "Công an xã Cam Phước Đông tỉnh Khánh Hòa")</f>
        <v>Công an xã Cam Phước Đông tỉnh Khánh Hòa</v>
      </c>
      <c r="C92" t="str">
        <v>https://www.facebook.com/p/Tu%E1%BB%95i-tr%E1%BA%BB-C%C3%B4ng-an-huy%E1%BB%87n-Ninh-Ph%C6%B0%E1%BB%9Bc-100068114569027/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17092</v>
      </c>
      <c r="B93" t="str">
        <f>HYPERLINK("https://dichvucong.gov.vn/p/home/dvc-tthc-co-quan-chi-tiet.html?id=415764", "UBND Ủy ban nhân dân xã Cam Phước Đông tỉnh Khánh Hòa")</f>
        <v>UBND Ủy ban nhân dân xã Cam Phước Đông tỉnh Khánh Hòa</v>
      </c>
      <c r="C93" t="str">
        <v>https://dichvucong.gov.vn/p/home/dvc-tthc-co-quan-chi-tiet.html?id=415764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17093</v>
      </c>
      <c r="B94" t="str">
        <v>Công an xã Cam Thịnh Tây tỉnh Khánh Hòa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17094</v>
      </c>
      <c r="B95" t="str">
        <f>HYPERLINK("https://khanhhoa.toaan.gov.vn/webcenter/portal/khanhhoa/chitiettin?dDocName=TAND193594", "UBND Ủy ban nhân dân xã Cam Thịnh Tây tỉnh Khánh Hòa")</f>
        <v>UBND Ủy ban nhân dân xã Cam Thịnh Tây tỉnh Khánh Hòa</v>
      </c>
      <c r="C95" t="str">
        <v>https://khanhhoa.toaan.gov.vn/webcenter/portal/khanhhoa/chitiettin?dDocName=TAND193594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17095</v>
      </c>
      <c r="B96" t="str">
        <v>Công an xã Cam Thịnh Đông tỉnh Khánh Hòa</v>
      </c>
      <c r="C96" t="str">
        <v>-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17096</v>
      </c>
      <c r="B97" t="str">
        <f>HYPERLINK("https://camthinhdong.camranh.khanhhoa.gov.vn/vi/tuyen-truyen-phong-chong-virut-ncov-1023/day-manh-cong-tac-tuyen-truyen-to-chuc-trien-khai-tiem-vac-xin-phong-covid-19-dot-3-nam-2021-tren-dia-ban-tinh-khanh-hoa", "UBND Ủy ban nhân dân xã Cam Thịnh Đông tỉnh Khánh Hòa")</f>
        <v>UBND Ủy ban nhân dân xã Cam Thịnh Đông tỉnh Khánh Hòa</v>
      </c>
      <c r="C97" t="str">
        <v>https://camthinhdong.camranh.khanhhoa.gov.vn/vi/tuyen-truyen-phong-chong-virut-ncov-1023/day-manh-cong-tac-tuyen-truyen-to-chuc-trien-khai-tiem-vac-xin-phong-covid-19-dot-3-nam-2021-tren-dia-ban-tinh-khanh-hoa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17097</v>
      </c>
      <c r="B98" t="str">
        <f>HYPERLINK("https://www.facebook.com/TUOITREKHANHHOA.2019/", "Công an xã Cam Lập tỉnh Khánh Hòa")</f>
        <v>Công an xã Cam Lập tỉnh Khánh Hòa</v>
      </c>
      <c r="C98" t="str">
        <v>https://www.facebook.com/TUOITREKHANHHOA.2019/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17098</v>
      </c>
      <c r="B99" t="str">
        <f>HYPERLINK("https://congbaokhanhhoa.gov.vn/vi-vn/noi-dung-van-ban/vanbanid/18148", "UBND Ủy ban nhân dân xã Cam Lập tỉnh Khánh Hòa")</f>
        <v>UBND Ủy ban nhân dân xã Cam Lập tỉnh Khánh Hòa</v>
      </c>
      <c r="C99" t="str">
        <v>https://congbaokhanhhoa.gov.vn/vi-vn/noi-dung-van-ban/vanbanid/18148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17099</v>
      </c>
      <c r="B100" t="str">
        <f>HYPERLINK("https://www.facebook.com/hoilienhiepphunutinhkhanhhoa/", "Công an xã Cam Bình tỉnh Khánh Hòa")</f>
        <v>Công an xã Cam Bình tỉnh Khánh Hòa</v>
      </c>
      <c r="C100" t="str">
        <v>https://www.facebook.com/hoilienhiepphunutinhkhanhhoa/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17100</v>
      </c>
      <c r="B101" t="str">
        <f>HYPERLINK("https://ninhthuan.gov.vn/portal/Pages/2024-8-17/Lanh-dao-UBND-tinh-Ninh-Thuan-lam-viec-voi-Lanh-dai6x7j3.aspx", "UBND Ủy ban nhân dân xã Cam Bình tỉnh Khánh Hòa")</f>
        <v>UBND Ủy ban nhân dân xã Cam Bình tỉnh Khánh Hòa</v>
      </c>
      <c r="C101" t="str">
        <v>https://ninhthuan.gov.vn/portal/Pages/2024-8-17/Lanh-dao-UBND-tinh-Ninh-Thuan-lam-viec-voi-Lanh-dai6x7j3.aspx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17101</v>
      </c>
      <c r="B102" t="str">
        <f>HYPERLINK("https://www.facebook.com/p/C%C3%B4ng-an-x%C3%A3-Cam-T%C3%A2n-100085269842038/", "Công an xã Cam Tân tỉnh Khánh Hòa")</f>
        <v>Công an xã Cam Tân tỉnh Khánh Hòa</v>
      </c>
      <c r="C102" t="str">
        <v>https://www.facebook.com/p/C%C3%B4ng-an-x%C3%A3-Cam-T%C3%A2n-100085269842038/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17102</v>
      </c>
      <c r="B103" t="str">
        <f>HYPERLINK("https://dichvucong.gov.vn/p/home/dvc-tthc-co-quan-chi-tiet.html?id=415702", "UBND Ủy ban nhân dân xã Cam Tân tỉnh Khánh Hòa")</f>
        <v>UBND Ủy ban nhân dân xã Cam Tân tỉnh Khánh Hòa</v>
      </c>
      <c r="C103" t="str">
        <v>https://dichvucong.gov.vn/p/home/dvc-tthc-co-quan-chi-tiet.html?id=415702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17103</v>
      </c>
      <c r="B104" t="str">
        <f>HYPERLINK("https://www.facebook.com/TUOITREKHANHHOA.2019/", "Công an xã Cam Hòa tỉnh Khánh Hòa")</f>
        <v>Công an xã Cam Hòa tỉnh Khánh Hòa</v>
      </c>
      <c r="C104" t="str">
        <v>https://www.facebook.com/TUOITREKHANHHOA.2019/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17104</v>
      </c>
      <c r="B105" t="str">
        <f>HYPERLINK("https://dichvucong.gov.vn/p/home/dvc-tthc-co-quan-chi-tiet.html?id=415702", "UBND Ủy ban nhân dân xã Cam Hòa tỉnh Khánh Hòa")</f>
        <v>UBND Ủy ban nhân dân xã Cam Hòa tỉnh Khánh Hòa</v>
      </c>
      <c r="C105" t="str">
        <v>https://dichvucong.gov.vn/p/home/dvc-tthc-co-quan-chi-tiet.html?id=415702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17105</v>
      </c>
      <c r="B106" t="str">
        <f>HYPERLINK("https://www.facebook.com/p/C%C3%B4ng-An-X%C3%A3-Cam-H%E1%BA%A3i-%C4%90%C3%B4ng-100086426894778/", "Công an xã Cam Hải Đông tỉnh Khánh Hòa")</f>
        <v>Công an xã Cam Hải Đông tỉnh Khánh Hòa</v>
      </c>
      <c r="C106" t="str">
        <v>https://www.facebook.com/p/C%C3%B4ng-An-X%C3%A3-Cam-H%E1%BA%A3i-%C4%90%C3%B4ng-100086426894778/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17106</v>
      </c>
      <c r="B107" t="str">
        <f>HYPERLINK("https://dichvucong.gov.vn/p/home/dvc-tthc-co-quan-chi-tiet.html?id=415724", "UBND Ủy ban nhân dân xã Cam Hải Đông tỉnh Khánh Hòa")</f>
        <v>UBND Ủy ban nhân dân xã Cam Hải Đông tỉnh Khánh Hòa</v>
      </c>
      <c r="C107" t="str">
        <v>https://dichvucong.gov.vn/p/home/dvc-tthc-co-quan-chi-tiet.html?id=415724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17107</v>
      </c>
      <c r="B108" t="str">
        <f>HYPERLINK("https://www.facebook.com/conganxacamhaitay.79", "Công an xã Cam Hải Tây tỉnh Khánh Hòa")</f>
        <v>Công an xã Cam Hải Tây tỉnh Khánh Hòa</v>
      </c>
      <c r="C108" t="str">
        <v>https://www.facebook.com/conganxacamhaitay.79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17108</v>
      </c>
      <c r="B109" t="str">
        <f>HYPERLINK("https://dichvucong.gov.vn/p/home/dvc-tthc-co-quan-chi-tiet.html?id=415702", "UBND Ủy ban nhân dân xã Cam Hải Tây tỉnh Khánh Hòa")</f>
        <v>UBND Ủy ban nhân dân xã Cam Hải Tây tỉnh Khánh Hòa</v>
      </c>
      <c r="C109" t="str">
        <v>https://dichvucong.gov.vn/p/home/dvc-tthc-co-quan-chi-tiet.html?id=415702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17109</v>
      </c>
      <c r="B110" t="str">
        <v>Công an xã Sơn Tân tỉnh Khánh Hòa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17110</v>
      </c>
      <c r="B111" t="str">
        <f>HYPERLINK("https://sonhiep.khanhson.khanhhoa.gov.vn/to-chuc-hanh-chinh/uy-ban-nhan-dan", "UBND Ủy ban nhân dân xã Sơn Tân tỉnh Khánh Hòa")</f>
        <v>UBND Ủy ban nhân dân xã Sơn Tân tỉnh Khánh Hòa</v>
      </c>
      <c r="C111" t="str">
        <v>https://sonhiep.khanhson.khanhhoa.gov.vn/to-chuc-hanh-chinh/uy-ban-nhan-dan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17111</v>
      </c>
      <c r="B112" t="str">
        <f>HYPERLINK("https://www.facebook.com/100084826539495", "Công an xã Cam Hiệp Bắc tỉnh Khánh Hòa")</f>
        <v>Công an xã Cam Hiệp Bắc tỉnh Khánh Hòa</v>
      </c>
      <c r="C112" t="str">
        <v>https://www.facebook.com/100084826539495</v>
      </c>
      <c r="D112" t="str">
        <v>-</v>
      </c>
      <c r="E112" t="str">
        <v/>
      </c>
      <c r="F112" t="str">
        <v>-</v>
      </c>
      <c r="G112" t="str">
        <v>Phạm Văn Đồng</v>
      </c>
    </row>
    <row r="113">
      <c r="A113">
        <v>17112</v>
      </c>
      <c r="B113" t="str">
        <f>HYPERLINK("https://dichvucong.gov.vn/p/home/dvc-tthc-co-quan-chi-tiet.html?id=415702", "UBND Ủy ban nhân dân xã Cam Hiệp Bắc tỉnh Khánh Hòa")</f>
        <v>UBND Ủy ban nhân dân xã Cam Hiệp Bắc tỉnh Khánh Hòa</v>
      </c>
      <c r="C113" t="str">
        <v>https://dichvucong.gov.vn/p/home/dvc-tthc-co-quan-chi-tiet.html?id=415702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17113</v>
      </c>
      <c r="B114" t="str">
        <f>HYPERLINK("https://www.facebook.com/p/M%E1%BA%B7t-tr%E1%BA%ADn-Cam-Hi%E1%BB%87p-Nam-huy%E1%BB%87n-Cam-L%C3%A2m-t%E1%BB%89nh-Kh%C3%A1nh-H%C3%B2a-100083715393243/?locale=he_IL", "Công an xã Cam Hiệp Nam tỉnh Khánh Hòa")</f>
        <v>Công an xã Cam Hiệp Nam tỉnh Khánh Hòa</v>
      </c>
      <c r="C114" t="str">
        <v>https://www.facebook.com/p/M%E1%BA%B7t-tr%E1%BA%ADn-Cam-Hi%E1%BB%87p-Nam-huy%E1%BB%87n-Cam-L%C3%A2m-t%E1%BB%89nh-Kh%C3%A1nh-H%C3%B2a-100083715393243/?locale=he_IL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17114</v>
      </c>
      <c r="B115" t="str">
        <f>HYPERLINK("https://dichvucong.gov.vn/p/home/dvc-tthc-co-quan-chi-tiet.html?id=415702", "UBND Ủy ban nhân dân xã Cam Hiệp Nam tỉnh Khánh Hòa")</f>
        <v>UBND Ủy ban nhân dân xã Cam Hiệp Nam tỉnh Khánh Hòa</v>
      </c>
      <c r="C115" t="str">
        <v>https://dichvucong.gov.vn/p/home/dvc-tthc-co-quan-chi-tiet.html?id=415702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17115</v>
      </c>
      <c r="B116" t="str">
        <v>Công an xã Cam Phước Tây tỉnh Khánh Hòa</v>
      </c>
      <c r="C116" t="str">
        <v>-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17116</v>
      </c>
      <c r="B117" t="str">
        <f>HYPERLINK("https://dichvucong.gov.vn/p/home/dvc-tthc-co-quan-chi-tiet.html?id=415729", "UBND Ủy ban nhân dân xã Cam Phước Tây tỉnh Khánh Hòa")</f>
        <v>UBND Ủy ban nhân dân xã Cam Phước Tây tỉnh Khánh Hòa</v>
      </c>
      <c r="C117" t="str">
        <v>https://dichvucong.gov.vn/p/home/dvc-tthc-co-quan-chi-tiet.html?id=415729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17117</v>
      </c>
      <c r="B118" t="str">
        <f>HYPERLINK("https://www.facebook.com/p/M%C4%83t-tr%E1%BA%ADn-x%C3%A3-Cam-Th%C3%A0nh-B%E1%BA%AFc-huy%E1%BB%87n-Cam-L%C3%A2m-t%E1%BB%89nh-Kh%C3%A1nh-H%C3%B2a-100083378227197/", "Công an xã Cam Thành Bắc tỉnh Khánh Hòa")</f>
        <v>Công an xã Cam Thành Bắc tỉnh Khánh Hòa</v>
      </c>
      <c r="C118" t="str">
        <v>https://www.facebook.com/p/M%C4%83t-tr%E1%BA%ADn-x%C3%A3-Cam-Th%C3%A0nh-B%E1%BA%AFc-huy%E1%BB%87n-Cam-L%C3%A2m-t%E1%BB%89nh-Kh%C3%A1nh-H%C3%B2a-100083378227197/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17118</v>
      </c>
      <c r="B119" t="str">
        <f>HYPERLINK("https://dichvucong.gov.vn/p/home/dvc-tthc-co-quan-chi-tiet.html?id=415731", "UBND Ủy ban nhân dân xã Cam Thành Bắc tỉnh Khánh Hòa")</f>
        <v>UBND Ủy ban nhân dân xã Cam Thành Bắc tỉnh Khánh Hòa</v>
      </c>
      <c r="C119" t="str">
        <v>https://dichvucong.gov.vn/p/home/dvc-tthc-co-quan-chi-tiet.html?id=415731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17119</v>
      </c>
      <c r="B120" t="str">
        <f>HYPERLINK("https://www.facebook.com/congancamphucbac/", "Công an xã Cam An Bắc tỉnh Khánh Hòa")</f>
        <v>Công an xã Cam An Bắc tỉnh Khánh Hòa</v>
      </c>
      <c r="C120" t="str">
        <v>https://www.facebook.com/congancamphucbac/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17120</v>
      </c>
      <c r="B121" t="str">
        <f>HYPERLINK("https://dichvucong.gov.vn/p/home/dvc-tthc-co-quan-chi-tiet.html?id=415702", "UBND Ủy ban nhân dân xã Cam An Bắc tỉnh Khánh Hòa")</f>
        <v>UBND Ủy ban nhân dân xã Cam An Bắc tỉnh Khánh Hòa</v>
      </c>
      <c r="C121" t="str">
        <v>https://dichvucong.gov.vn/p/home/dvc-tthc-co-quan-chi-tiet.html?id=415702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17121</v>
      </c>
      <c r="B122" t="str">
        <f>HYPERLINK("https://www.facebook.com/ubndxacamannam2021/", "Công an xã Cam An Nam tỉnh Khánh Hòa")</f>
        <v>Công an xã Cam An Nam tỉnh Khánh Hòa</v>
      </c>
      <c r="C122" t="str">
        <v>https://www.facebook.com/ubndxacamannam2021/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17122</v>
      </c>
      <c r="B123" t="str">
        <f>HYPERLINK("https://dichvucong.gov.vn/p/home/dvc-tthc-co-quan-chi-tiet.html?id=415702", "UBND Ủy ban nhân dân xã Cam An Nam tỉnh Khánh Hòa")</f>
        <v>UBND Ủy ban nhân dân xã Cam An Nam tỉnh Khánh Hòa</v>
      </c>
      <c r="C123" t="str">
        <v>https://dichvucong.gov.vn/p/home/dvc-tthc-co-quan-chi-tiet.html?id=415702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17123</v>
      </c>
      <c r="B124" t="str">
        <f>HYPERLINK("https://www.facebook.com/p/%C4%90o%C3%A0n-TNCS-H%E1%BB%93-Ch%C3%AD-Minh-x%C3%A3-Su%E1%BB%91i-C%C3%A1t-100087601773972/", "Công an xã Suối Cát tỉnh Khánh Hòa")</f>
        <v>Công an xã Suối Cát tỉnh Khánh Hòa</v>
      </c>
      <c r="C124" t="str">
        <v>https://www.facebook.com/p/%C4%90o%C3%A0n-TNCS-H%E1%BB%93-Ch%C3%AD-Minh-x%C3%A3-Su%E1%BB%91i-C%C3%A1t-100087601773972/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17124</v>
      </c>
      <c r="B125" t="str">
        <f>HYPERLINK("https://dichvucong.gov.vn/p/home/dvc-tthc-co-quan-chi-tiet.html?id=415702", "UBND Ủy ban nhân dân xã Suối Cát tỉnh Khánh Hòa")</f>
        <v>UBND Ủy ban nhân dân xã Suối Cát tỉnh Khánh Hòa</v>
      </c>
      <c r="C125" t="str">
        <v>https://dichvucong.gov.vn/p/home/dvc-tthc-co-quan-chi-tiet.html?id=415702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17125</v>
      </c>
      <c r="B126" t="str">
        <f>HYPERLINK("https://www.facebook.com/p/C%C3%B4ng-an-x%C3%A3-Su%E1%BB%91i-T%C3%A2n-100084750228144/?locale=pt_BR", "Công an xã Suối Tân tỉnh Khánh Hòa")</f>
        <v>Công an xã Suối Tân tỉnh Khánh Hòa</v>
      </c>
      <c r="C126" t="str">
        <v>https://www.facebook.com/p/C%C3%B4ng-an-x%C3%A3-Su%E1%BB%91i-T%C3%A2n-100084750228144/?locale=pt_BR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17126</v>
      </c>
      <c r="B127" t="str">
        <f>HYPERLINK("https://dichvucong.gov.vn/p/home/dvc-tthc-co-quan-chi-tiet.html?id=415702", "UBND Ủy ban nhân dân xã Suối Tân tỉnh Khánh Hòa")</f>
        <v>UBND Ủy ban nhân dân xã Suối Tân tỉnh Khánh Hòa</v>
      </c>
      <c r="C127" t="str">
        <v>https://dichvucong.gov.vn/p/home/dvc-tthc-co-quan-chi-tiet.html?id=415702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17127</v>
      </c>
      <c r="B128" t="str">
        <f>HYPERLINK("https://www.facebook.com/canhsatdailanh/", "Công an xã Đại Lãnh tỉnh Khánh Hòa")</f>
        <v>Công an xã Đại Lãnh tỉnh Khánh Hòa</v>
      </c>
      <c r="C128" t="str">
        <v>https://www.facebook.com/canhsatdailanh/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17128</v>
      </c>
      <c r="B129" t="str">
        <f>HYPERLINK("https://dailanh.vanninh.khanhhoa.gov.vn/Default.aspx?TopicId=904c8c06-ed37-40c0-9cbc-dbecf41b9052", "UBND Ủy ban nhân dân xã Đại Lãnh tỉnh Khánh Hòa")</f>
        <v>UBND Ủy ban nhân dân xã Đại Lãnh tỉnh Khánh Hòa</v>
      </c>
      <c r="C129" t="str">
        <v>https://dailanh.vanninh.khanhhoa.gov.vn/Default.aspx?TopicId=904c8c06-ed37-40c0-9cbc-dbecf41b9052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17129</v>
      </c>
      <c r="B130" t="str">
        <f>HYPERLINK("https://www.facebook.com/p/Tu%E1%BB%95i-tr%E1%BA%BB-C%C3%B4ng-an-huy%E1%BB%87n-Ninh-Ph%C6%B0%E1%BB%9Bc-100068114569027/", "Công an xã Vạn Phước tỉnh Khánh Hòa")</f>
        <v>Công an xã Vạn Phước tỉnh Khánh Hòa</v>
      </c>
      <c r="C130" t="str">
        <v>https://www.facebook.com/p/Tu%E1%BB%95i-tr%E1%BA%BB-C%C3%B4ng-an-huy%E1%BB%87n-Ninh-Ph%C6%B0%E1%BB%9Bc-100068114569027/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17130</v>
      </c>
      <c r="B131" t="str">
        <f>HYPERLINK("https://vanphuoc.vanninh.khanhhoa.gov.vn/", "UBND Ủy ban nhân dân xã Vạn Phước tỉnh Khánh Hòa")</f>
        <v>UBND Ủy ban nhân dân xã Vạn Phước tỉnh Khánh Hòa</v>
      </c>
      <c r="C131" t="str">
        <v>https://vanphuoc.vanninh.khanhhoa.gov.vn/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17131</v>
      </c>
      <c r="B132" t="str">
        <f>HYPERLINK("https://www.facebook.com/p/C%C3%B4ng-an-x%C3%A3-V%E1%BA%A1n-Long-61550993721039/", "Công an xã Vạn Long tỉnh Khánh Hòa")</f>
        <v>Công an xã Vạn Long tỉnh Khánh Hòa</v>
      </c>
      <c r="C132" t="str">
        <v>https://www.facebook.com/p/C%C3%B4ng-an-x%C3%A3-V%E1%BA%A1n-Long-61550993721039/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17132</v>
      </c>
      <c r="B133" t="str">
        <f>HYPERLINK("https://vanlong.vanninh.khanhhoa.gov.vn/", "UBND Ủy ban nhân dân xã Vạn Long tỉnh Khánh Hòa")</f>
        <v>UBND Ủy ban nhân dân xã Vạn Long tỉnh Khánh Hòa</v>
      </c>
      <c r="C133" t="str">
        <v>https://vanlong.vanninh.khanhhoa.gov.vn/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17133</v>
      </c>
      <c r="B134" t="str">
        <f>HYPERLINK("https://www.facebook.com/p/C%C3%B4ng-an-x%C3%A3-V%E1%BA%A1n-Kh%C3%A1nh-100067123605395/", "Công an xã Vạn Bình tỉnh Khánh Hòa")</f>
        <v>Công an xã Vạn Bình tỉnh Khánh Hòa</v>
      </c>
      <c r="C134" t="str">
        <v>https://www.facebook.com/p/C%C3%B4ng-an-x%C3%A3-V%E1%BA%A1n-Kh%C3%A1nh-100067123605395/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17134</v>
      </c>
      <c r="B135" t="str">
        <f>HYPERLINK("https://vanbinh.vanninh.khanhhoa.gov.vn/Default.aspx?TopicId=904c8c06-ed37-40c0-9cbc-dbecf41b9052", "UBND Ủy ban nhân dân xã Vạn Bình tỉnh Khánh Hòa")</f>
        <v>UBND Ủy ban nhân dân xã Vạn Bình tỉnh Khánh Hòa</v>
      </c>
      <c r="C135" t="str">
        <v>https://vanbinh.vanninh.khanhhoa.gov.vn/Default.aspx?TopicId=904c8c06-ed37-40c0-9cbc-dbecf41b9052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17135</v>
      </c>
      <c r="B136" t="str">
        <f>HYPERLINK("https://www.facebook.com/p/C%C3%B4ng-an-x%C3%A3-V%E1%BA%A1n-Th%E1%BB%8D-huy%E1%BB%87n-%C4%90%E1%BA%A1i-T%E1%BB%AB-t%E1%BB%89nh-Th%C3%A1i-Nguy%C3%AAn-100071344072113/", "Công an xã Vạn Thọ tỉnh Khánh Hòa")</f>
        <v>Công an xã Vạn Thọ tỉnh Khánh Hòa</v>
      </c>
      <c r="C136" t="str">
        <v>https://www.facebook.com/p/C%C3%B4ng-an-x%C3%A3-V%E1%BA%A1n-Th%E1%BB%8D-huy%E1%BB%87n-%C4%90%E1%BA%A1i-T%E1%BB%AB-t%E1%BB%89nh-Th%C3%A1i-Nguy%C3%AAn-100071344072113/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17136</v>
      </c>
      <c r="B137" t="str">
        <f>HYPERLINK("https://vantho.vanninh.khanhhoa.gov.vn/Default.aspx?TopicId=904c8c06-ed37-40c0-9cbc-dbecf41b9052", "UBND Ủy ban nhân dân xã Vạn Thọ tỉnh Khánh Hòa")</f>
        <v>UBND Ủy ban nhân dân xã Vạn Thọ tỉnh Khánh Hòa</v>
      </c>
      <c r="C137" t="str">
        <v>https://vantho.vanninh.khanhhoa.gov.vn/Default.aspx?TopicId=904c8c06-ed37-40c0-9cbc-dbecf41b9052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17137</v>
      </c>
      <c r="B138" t="str">
        <f>HYPERLINK("https://www.facebook.com/p/C%C3%B4ng-an-x%C3%A3-V%E1%BA%A1n-Kh%C3%A1nh-100067123605395/", "Công an xã Vạn Khánh tỉnh Khánh Hòa")</f>
        <v>Công an xã Vạn Khánh tỉnh Khánh Hòa</v>
      </c>
      <c r="C138" t="str">
        <v>https://www.facebook.com/p/C%C3%B4ng-an-x%C3%A3-V%E1%BA%A1n-Kh%C3%A1nh-100067123605395/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17138</v>
      </c>
      <c r="B139" t="str">
        <f>HYPERLINK("https://vankhanh.vanninh.khanhhoa.gov.vn/Default.aspx?TopicId=e43ee9a1-ad28-452e-9715-4d8658f0d3ce", "UBND Ủy ban nhân dân xã Vạn Khánh tỉnh Khánh Hòa")</f>
        <v>UBND Ủy ban nhân dân xã Vạn Khánh tỉnh Khánh Hòa</v>
      </c>
      <c r="C139" t="str">
        <v>https://vankhanh.vanninh.khanhhoa.gov.vn/Default.aspx?TopicId=e43ee9a1-ad28-452e-9715-4d8658f0d3ce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17139</v>
      </c>
      <c r="B140" t="str">
        <f>HYPERLINK("https://www.facebook.com/p/C%C3%B4ng-an-x%C3%A3-V%E1%BA%A1n-Ph%C3%BA-100067778023421/", "Công an xã Vạn Phú tỉnh Khánh Hòa")</f>
        <v>Công an xã Vạn Phú tỉnh Khánh Hòa</v>
      </c>
      <c r="C140" t="str">
        <v>https://www.facebook.com/p/C%C3%B4ng-an-x%C3%A3-V%E1%BA%A1n-Ph%C3%BA-100067778023421/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17140</v>
      </c>
      <c r="B141" t="str">
        <f>HYPERLINK("https://vanphu.vanninh.khanhhoa.gov.vn/Default.aspx?TopicId=904c8c06-ed37-40c0-9cbc-dbecf41b9052", "UBND Ủy ban nhân dân xã Vạn Phú tỉnh Khánh Hòa")</f>
        <v>UBND Ủy ban nhân dân xã Vạn Phú tỉnh Khánh Hòa</v>
      </c>
      <c r="C141" t="str">
        <v>https://vanphu.vanninh.khanhhoa.gov.vn/Default.aspx?TopicId=904c8c06-ed37-40c0-9cbc-dbecf41b9052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17141</v>
      </c>
      <c r="B142" t="str">
        <f>HYPERLINK("https://www.facebook.com/p/C%C3%B4ng-an-x%C3%A3-V%E1%BA%A1n-L%C6%B0%C6%A1ng-100082843122580/", "Công an xã Vạn Lương tỉnh Khánh Hòa")</f>
        <v>Công an xã Vạn Lương tỉnh Khánh Hòa</v>
      </c>
      <c r="C142" t="str">
        <v>https://www.facebook.com/p/C%C3%B4ng-an-x%C3%A3-V%E1%BA%A1n-L%C6%B0%C6%A1ng-100082843122580/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17142</v>
      </c>
      <c r="B143" t="str">
        <f>HYPERLINK("https://vanluong.vanninh.khanhhoa.gov.vn/", "UBND Ủy ban nhân dân xã Vạn Lương tỉnh Khánh Hòa")</f>
        <v>UBND Ủy ban nhân dân xã Vạn Lương tỉnh Khánh Hòa</v>
      </c>
      <c r="C143" t="str">
        <v>https://vanluong.vanninh.khanhhoa.gov.vn/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17143</v>
      </c>
      <c r="B144" t="str">
        <f>HYPERLINK("https://www.facebook.com/p/C%C3%B4ng-an-x%C3%A3-V%E1%BA%A1n-Th%E1%BA%AFng-100064929062446/", "Công an xã Vạn Thắng tỉnh Khánh Hòa")</f>
        <v>Công an xã Vạn Thắng tỉnh Khánh Hòa</v>
      </c>
      <c r="C144" t="str">
        <v>https://www.facebook.com/p/C%C3%B4ng-an-x%C3%A3-V%E1%BA%A1n-Th%E1%BA%AFng-100064929062446/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17144</v>
      </c>
      <c r="B145" t="str">
        <f>HYPERLINK("https://vanthang.vanninh.khanhhoa.gov.vn/", "UBND Ủy ban nhân dân xã Vạn Thắng tỉnh Khánh Hòa")</f>
        <v>UBND Ủy ban nhân dân xã Vạn Thắng tỉnh Khánh Hòa</v>
      </c>
      <c r="C145" t="str">
        <v>https://vanthang.vanninh.khanhhoa.gov.vn/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17145</v>
      </c>
      <c r="B146" t="str">
        <f>HYPERLINK("https://www.facebook.com/p/C%C3%B4ng-an-x%C3%A3-V%E1%BA%A1n-Th%E1%BA%A1nh-100068451993066/", "Công an xã Vạn Thạnh tỉnh Khánh Hòa")</f>
        <v>Công an xã Vạn Thạnh tỉnh Khánh Hòa</v>
      </c>
      <c r="C146" t="str">
        <v>https://www.facebook.com/p/C%C3%B4ng-an-x%C3%A3-V%E1%BA%A1n-Th%E1%BA%A1nh-100068451993066/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17146</v>
      </c>
      <c r="B147" t="str">
        <f>HYPERLINK("https://vanthanh.vanninh.khanhhoa.gov.vn/Default.aspx?TopicId=904c8c06-ed37-40c0-9cbc-dbecf41b9052", "UBND Ủy ban nhân dân xã Vạn Thạnh tỉnh Khánh Hòa")</f>
        <v>UBND Ủy ban nhân dân xã Vạn Thạnh tỉnh Khánh Hòa</v>
      </c>
      <c r="C147" t="str">
        <v>https://vanthanh.vanninh.khanhhoa.gov.vn/Default.aspx?TopicId=904c8c06-ed37-40c0-9cbc-dbecf41b9052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17147</v>
      </c>
      <c r="B148" t="str">
        <f>HYPERLINK("https://www.facebook.com/caxuanson/", "Công an xã Xuân Sơn tỉnh Khánh Hòa")</f>
        <v>Công an xã Xuân Sơn tỉnh Khánh Hòa</v>
      </c>
      <c r="C148" t="str">
        <v>https://www.facebook.com/caxuanson/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17148</v>
      </c>
      <c r="B149" t="str">
        <f>HYPERLINK("https://xuanson.vanninh.khanhhoa.gov.vn/Default.aspx?TopicId=b8532918-60a1-4f64-a29c-753156a1d54a", "UBND Ủy ban nhân dân xã Xuân Sơn tỉnh Khánh Hòa")</f>
        <v>UBND Ủy ban nhân dân xã Xuân Sơn tỉnh Khánh Hòa</v>
      </c>
      <c r="C149" t="str">
        <v>https://xuanson.vanninh.khanhhoa.gov.vn/Default.aspx?TopicId=b8532918-60a1-4f64-a29c-753156a1d54a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17149</v>
      </c>
      <c r="B150" t="str">
        <f>HYPERLINK("https://www.facebook.com/DCSxaVanHung/", "Công an xã Vạn Hưng tỉnh Khánh Hòa")</f>
        <v>Công an xã Vạn Hưng tỉnh Khánh Hòa</v>
      </c>
      <c r="C150" t="str">
        <v>https://www.facebook.com/DCSxaVanHung/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17150</v>
      </c>
      <c r="B151" t="str">
        <f>HYPERLINK("https://vanhung.vanninh.khanhhoa.gov.vn/Default.aspx?TopicId=904c8c06-ed37-40c0-9cbc-dbecf41b9052", "UBND Ủy ban nhân dân xã Vạn Hưng tỉnh Khánh Hòa")</f>
        <v>UBND Ủy ban nhân dân xã Vạn Hưng tỉnh Khánh Hòa</v>
      </c>
      <c r="C151" t="str">
        <v>https://vanhung.vanninh.khanhhoa.gov.vn/Default.aspx?TopicId=904c8c06-ed37-40c0-9cbc-dbecf41b9052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17151</v>
      </c>
      <c r="B152" t="str">
        <f>HYPERLINK("https://www.facebook.com/conganphuongninhhiep/", "Công an phường Ninh Hiệp tỉnh Khánh Hòa")</f>
        <v>Công an phường Ninh Hiệp tỉnh Khánh Hòa</v>
      </c>
      <c r="C152" t="str">
        <v>https://www.facebook.com/conganphuongninhhiep/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17152</v>
      </c>
      <c r="B153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153" t="str">
        <v>https://dichvucong.gov.vn/p/home/dvc-tthc-co-quan-chi-tiet.html?id=415898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17153</v>
      </c>
      <c r="B154" t="str">
        <f>HYPERLINK("https://www.facebook.com/C%C3%B4ng-an-x%C3%A3-Ninh-S%C6%A1n-Ninh-H%C3%B2a-696548104542773/", "Công an xã Ninh Sơn tỉnh Khánh Hòa")</f>
        <v>Công an xã Ninh Sơn tỉnh Khánh Hòa</v>
      </c>
      <c r="C154" t="str">
        <v>https://www.facebook.com/C%C3%B4ng-an-x%C3%A3-Ninh-S%C6%A1n-Ninh-H%C3%B2a-696548104542773/</v>
      </c>
      <c r="D154" t="str">
        <v>-</v>
      </c>
      <c r="E154" t="str">
        <v>02583623082</v>
      </c>
      <c r="F154" t="str">
        <f>HYPERLINK("mailto:caxninhson2019@gmail.com", "caxninhson2019@gmail.com")</f>
        <v>caxninhson2019@gmail.com</v>
      </c>
      <c r="G154" t="str">
        <v>Ninh Sơn</v>
      </c>
    </row>
    <row r="155">
      <c r="A155">
        <v>17154</v>
      </c>
      <c r="B155" t="str">
        <f>HYPERLINK("https://dichvucong.gov.vn/p/home/dvc-tthc-co-quan-chi-tiet.html?id=415871", "UBND Ủy ban nhân dân xã Ninh Sơn tỉnh Khánh Hòa")</f>
        <v>UBND Ủy ban nhân dân xã Ninh Sơn tỉnh Khánh Hòa</v>
      </c>
      <c r="C155" t="str">
        <v>https://dichvucong.gov.vn/p/home/dvc-tthc-co-quan-chi-tiet.html?id=415871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17155</v>
      </c>
      <c r="B156" t="str">
        <f>HYPERLINK("https://www.facebook.com/NinhHoa24/?locale=zh_CN", "Công an xã Ninh Tây tỉnh Khánh Hòa")</f>
        <v>Công an xã Ninh Tây tỉnh Khánh Hòa</v>
      </c>
      <c r="C156" t="str">
        <v>https://www.facebook.com/NinhHoa24/?locale=zh_CN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17156</v>
      </c>
      <c r="B157" t="str">
        <f>HYPERLINK("https://congbaokhanhhoa.gov.vn/noi-dung-van-ban/vanbanid/21200", "UBND Ủy ban nhân dân xã Ninh Tây tỉnh Khánh Hòa")</f>
        <v>UBND Ủy ban nhân dân xã Ninh Tây tỉnh Khánh Hòa</v>
      </c>
      <c r="C157" t="str">
        <v>https://congbaokhanhhoa.gov.vn/noi-dung-van-ban/vanbanid/21200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17157</v>
      </c>
      <c r="B158" t="str">
        <f>HYPERLINK("https://www.facebook.com/caxninhthuong/", "Công an xã Ninh Thượng tỉnh Khánh Hòa")</f>
        <v>Công an xã Ninh Thượng tỉnh Khánh Hòa</v>
      </c>
      <c r="C158" t="str">
        <v>https://www.facebook.com/caxninhthuong/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17158</v>
      </c>
      <c r="B159" t="str">
        <f>HYPERLINK("https://dichvucong.gov.vn/p/home/dvc-tthc-co-quan-chi-tiet.html?id=415871", "UBND Ủy ban nhân dân xã Ninh Thượng tỉnh Khánh Hòa")</f>
        <v>UBND Ủy ban nhân dân xã Ninh Thượng tỉnh Khánh Hòa</v>
      </c>
      <c r="C159" t="str">
        <v>https://dichvucong.gov.vn/p/home/dvc-tthc-co-quan-chi-tiet.html?id=415871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17159</v>
      </c>
      <c r="B160" t="str">
        <f>HYPERLINK("https://www.facebook.com/conganphuongninhhiep/", "Công an xã Ninh An tỉnh Khánh Hòa")</f>
        <v>Công an xã Ninh An tỉnh Khánh Hòa</v>
      </c>
      <c r="C160" t="str">
        <v>https://www.facebook.com/conganphuongninhhiep/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17160</v>
      </c>
      <c r="B161" t="str">
        <f>HYPERLINK("https://ninhan.hoalu.ninhbinh.gov.vn/", "UBND Ủy ban nhân dân xã Ninh An tỉnh Khánh Hòa")</f>
        <v>UBND Ủy ban nhân dân xã Ninh An tỉnh Khánh Hòa</v>
      </c>
      <c r="C161" t="str">
        <v>https://ninhan.hoalu.ninhbinh.gov.vn/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17161</v>
      </c>
      <c r="B162" t="str">
        <v>Công an phường Ninh Hải tỉnh Khánh Hòa</v>
      </c>
      <c r="C162" t="str">
        <v>-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17162</v>
      </c>
      <c r="B163" t="str">
        <f>HYPERLINK("https://dichvucong.gov.vn/p/home/dvc-tthc-co-quan-chi-tiet.html?id=415871", "UBND Ủy ban nhân dân phường Ninh Hải tỉnh Khánh Hòa")</f>
        <v>UBND Ủy ban nhân dân phường Ninh Hải tỉnh Khánh Hòa</v>
      </c>
      <c r="C163" t="str">
        <v>https://dichvucong.gov.vn/p/home/dvc-tthc-co-quan-chi-tiet.html?id=415871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17163</v>
      </c>
      <c r="B164" t="str">
        <f>HYPERLINK("https://www.facebook.com/p/C%C3%B4ng-An-X%C3%A3-Ninh-Th%E1%BB%8D-100078063023943/", "Công an xã Ninh Thọ tỉnh Khánh Hòa")</f>
        <v>Công an xã Ninh Thọ tỉnh Khánh Hòa</v>
      </c>
      <c r="C164" t="str">
        <v>https://www.facebook.com/p/C%C3%B4ng-An-X%C3%A3-Ninh-Th%E1%BB%8D-100078063023943/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17164</v>
      </c>
      <c r="B165" t="str">
        <f>HYPERLINK("https://dichvucong.gov.vn/p/home/dvc-tthc-co-quan-chi-tiet.html?id=415871", "UBND Ủy ban nhân dân xã Ninh Thọ tỉnh Khánh Hòa")</f>
        <v>UBND Ủy ban nhân dân xã Ninh Thọ tỉnh Khánh Hòa</v>
      </c>
      <c r="C165" t="str">
        <v>https://dichvucong.gov.vn/p/home/dvc-tthc-co-quan-chi-tiet.html?id=415871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17165</v>
      </c>
      <c r="B166" t="str">
        <f>HYPERLINK("https://www.facebook.com/conganphuongninhhiep/", "Công an xã Ninh Trung tỉnh Khánh Hòa")</f>
        <v>Công an xã Ninh Trung tỉnh Khánh Hòa</v>
      </c>
      <c r="C166" t="str">
        <v>https://www.facebook.com/conganphuongninhhiep/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17166</v>
      </c>
      <c r="B167" t="str">
        <f>HYPERLINK("https://dichvucong.gov.vn/p/home/dvc-tthc-co-quan-chi-tiet.html?id=415871", "UBND Ủy ban nhân dân xã Ninh Trung tỉnh Khánh Hòa")</f>
        <v>UBND Ủy ban nhân dân xã Ninh Trung tỉnh Khánh Hòa</v>
      </c>
      <c r="C167" t="str">
        <v>https://dichvucong.gov.vn/p/home/dvc-tthc-co-quan-chi-tiet.html?id=415871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17167</v>
      </c>
      <c r="B168" t="str">
        <f>HYPERLINK("https://www.facebook.com/p/C%C3%B4ng-an-x%C3%A3-Ninh-Sim-Ninh-H%C3%B2a-100071416989760/", "Công an xã Ninh Sim tỉnh Khánh Hòa")</f>
        <v>Công an xã Ninh Sim tỉnh Khánh Hòa</v>
      </c>
      <c r="C168" t="str">
        <v>https://www.facebook.com/p/C%C3%B4ng-an-x%C3%A3-Ninh-Sim-Ninh-H%C3%B2a-100071416989760/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17168</v>
      </c>
      <c r="B169" t="str">
        <f>HYPERLINK("https://www.moj.gov.vn/ddt/tintuc/Pages/Hoc-Tap-Tam-Guong-HCM.aspx?ItemID=134", "UBND Ủy ban nhân dân xã Ninh Sim tỉnh Khánh Hòa")</f>
        <v>UBND Ủy ban nhân dân xã Ninh Sim tỉnh Khánh Hòa</v>
      </c>
      <c r="C169" t="str">
        <v>https://www.moj.gov.vn/ddt/tintuc/Pages/Hoc-Tap-Tam-Guong-HCM.aspx?ItemID=134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17169</v>
      </c>
      <c r="B170" t="str">
        <f>HYPERLINK("https://www.facebook.com/caxninhxuan/", "Công an xã Ninh Xuân tỉnh Khánh Hòa")</f>
        <v>Công an xã Ninh Xuân tỉnh Khánh Hòa</v>
      </c>
      <c r="C170" t="str">
        <v>https://www.facebook.com/caxninhxuan/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17170</v>
      </c>
      <c r="B171" t="str">
        <f>HYPERLINK("https://ninhxuan.hoalu.ninhbinh.gov.vn/", "UBND Ủy ban nhân dân xã Ninh Xuân tỉnh Khánh Hòa")</f>
        <v>UBND Ủy ban nhân dân xã Ninh Xuân tỉnh Khánh Hòa</v>
      </c>
      <c r="C171" t="str">
        <v>https://ninhxuan.hoalu.ninhbinh.gov.vn/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17171</v>
      </c>
      <c r="B172" t="str">
        <v>Công an xã Ninh Thân tỉnh Khánh Hòa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17172</v>
      </c>
      <c r="B173" t="str">
        <f>HYPERLINK("https://congbaokhanhhoa.gov.vn/vi-vn/noi-dung-van-ban/vanbanid/17320", "UBND Ủy ban nhân dân xã Ninh Thân tỉnh Khánh Hòa")</f>
        <v>UBND Ủy ban nhân dân xã Ninh Thân tỉnh Khánh Hòa</v>
      </c>
      <c r="C173" t="str">
        <v>https://congbaokhanhhoa.gov.vn/vi-vn/noi-dung-van-ban/vanbanid/17320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17173</v>
      </c>
      <c r="B174" t="str">
        <f>HYPERLINK("https://www.facebook.com/p/C%C3%B4ng-an-ph%C6%B0%E1%BB%9Dng-Ninh-Di%C3%AAm-100077470212770/", "Công an phường Ninh Diêm tỉnh Khánh Hòa")</f>
        <v>Công an phường Ninh Diêm tỉnh Khánh Hòa</v>
      </c>
      <c r="C174" t="str">
        <v>https://www.facebook.com/p/C%C3%B4ng-an-ph%C6%B0%E1%BB%9Dng-Ninh-Di%C3%AAm-100077470212770/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17174</v>
      </c>
      <c r="B175" t="str">
        <f>HYPERLINK("https://dichvucong.gov.vn/p/home/dvc-tthc-co-quan-chi-tiet.html?id=415871", "UBND Ủy ban nhân dân phường Ninh Diêm tỉnh Khánh Hòa")</f>
        <v>UBND Ủy ban nhân dân phường Ninh Diêm tỉnh Khánh Hòa</v>
      </c>
      <c r="C175" t="str">
        <v>https://dichvucong.gov.vn/p/home/dvc-tthc-co-quan-chi-tiet.html?id=415871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17175</v>
      </c>
      <c r="B176" t="str">
        <f>HYPERLINK("https://www.facebook.com/p/C%C3%B4ng-an-x%C3%A3-Ninh-%C4%90%C3%B4ng-Ninh-H%C3%B2a-100069959034661/?locale=da_DK", "Công an xã Ninh Đông tỉnh Khánh Hòa")</f>
        <v>Công an xã Ninh Đông tỉnh Khánh Hòa</v>
      </c>
      <c r="C176" t="str">
        <v>https://www.facebook.com/p/C%C3%B4ng-an-x%C3%A3-Ninh-%C4%90%C3%B4ng-Ninh-H%C3%B2a-100069959034661/?locale=da_DK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17176</v>
      </c>
      <c r="B177" t="str">
        <f>HYPERLINK("https://dichvucong.gov.vn/p/home/dvc-tthc-co-quan-chi-tiet.html?id=415871", "UBND Ủy ban nhân dân xã Ninh Đông tỉnh Khánh Hòa")</f>
        <v>UBND Ủy ban nhân dân xã Ninh Đông tỉnh Khánh Hòa</v>
      </c>
      <c r="C177" t="str">
        <v>https://dichvucong.gov.vn/p/home/dvc-tthc-co-quan-chi-tiet.html?id=415871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17177</v>
      </c>
      <c r="B178" t="str">
        <f>HYPERLINK("https://www.facebook.com/ninhthuy.gov.vn/", "Công an phường Ninh Thủy tỉnh Khánh Hòa")</f>
        <v>Công an phường Ninh Thủy tỉnh Khánh Hòa</v>
      </c>
      <c r="C178" t="str">
        <v>https://www.facebook.com/ninhthuy.gov.vn/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17178</v>
      </c>
      <c r="B179" t="str">
        <f>HYPERLINK("https://dichvucong.gov.vn/p/home/dvc-tthc-co-quan-chi-tiet.html?id=415871", "UBND Ủy ban nhân dân phường Ninh Thủy tỉnh Khánh Hòa")</f>
        <v>UBND Ủy ban nhân dân phường Ninh Thủy tỉnh Khánh Hòa</v>
      </c>
      <c r="C179" t="str">
        <v>https://dichvucong.gov.vn/p/home/dvc-tthc-co-quan-chi-tiet.html?id=415871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17179</v>
      </c>
      <c r="B180" t="str">
        <f>HYPERLINK("https://www.facebook.com/p/C%C3%B4ng-an-Ph%C6%B0%E1%BB%9Dng-Ninh-%C4%90a-Ninh-Ho%C3%A0-100069263110237/", "Công an phường Ninh Đa tỉnh Khánh Hòa")</f>
        <v>Công an phường Ninh Đa tỉnh Khánh Hòa</v>
      </c>
      <c r="C180" t="str">
        <v>https://www.facebook.com/p/C%C3%B4ng-an-Ph%C6%B0%E1%BB%9Dng-Ninh-%C4%90a-Ninh-Ho%C3%A0-100069263110237/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17180</v>
      </c>
      <c r="B181" t="str">
        <f>HYPERLINK("https://congbaokhanhhoa.gov.vn/noi-dung-van-ban/vanbanid/21087", "UBND Ủy ban nhân dân phường Ninh Đa tỉnh Khánh Hòa")</f>
        <v>UBND Ủy ban nhân dân phường Ninh Đa tỉnh Khánh Hòa</v>
      </c>
      <c r="C181" t="str">
        <v>https://congbaokhanhhoa.gov.vn/noi-dung-van-ban/vanbanid/21087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17181</v>
      </c>
      <c r="B182" t="str">
        <f>HYPERLINK("https://www.facebook.com/p/C%C3%B4ng-an-x%C3%A3-Ninh-Ph%E1%BB%A5ng-Ninh-Ho%C3%A0-100071550129580/", "Công an xã Ninh Phụng tỉnh Khánh Hòa")</f>
        <v>Công an xã Ninh Phụng tỉnh Khánh Hòa</v>
      </c>
      <c r="C182" t="str">
        <v>https://www.facebook.com/p/C%C3%B4ng-an-x%C3%A3-Ninh-Ph%E1%BB%A5ng-Ninh-Ho%C3%A0-100071550129580/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17182</v>
      </c>
      <c r="B183" t="str">
        <f>HYPERLINK("https://dichvucong.gov.vn/p/home/dvc-tthc-co-quan-chi-tiet.html?id=415871", "UBND Ủy ban nhân dân xã Ninh Phụng tỉnh Khánh Hòa")</f>
        <v>UBND Ủy ban nhân dân xã Ninh Phụng tỉnh Khánh Hòa</v>
      </c>
      <c r="C183" t="str">
        <v>https://dichvucong.gov.vn/p/home/dvc-tthc-co-quan-chi-tiet.html?id=415871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17183</v>
      </c>
      <c r="B184" t="str">
        <f>HYPERLINK("https://www.facebook.com/p/C%C3%B4ng-an-x%C3%A3-Ninh-B%C3%ACnh-Ninh-Ho%C3%A0-Kh%C3%A1nh-Ho%C3%A0-100072485474821/?locale=vi_VN", "Công an xã Ninh Bình tỉnh Khánh Hòa")</f>
        <v>Công an xã Ninh Bình tỉnh Khánh Hòa</v>
      </c>
      <c r="C184" t="str">
        <v>https://www.facebook.com/p/C%C3%B4ng-an-x%C3%A3-Ninh-B%C3%ACnh-Ninh-Ho%C3%A0-Kh%C3%A1nh-Ho%C3%A0-100072485474821/?locale=vi_VN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17184</v>
      </c>
      <c r="B185" t="str">
        <f>HYPERLINK("https://ninhvan.hoalu.ninhbinh.gov.vn/", "UBND Ủy ban nhân dân xã Ninh Bình tỉnh Khánh Hòa")</f>
        <v>UBND Ủy ban nhân dân xã Ninh Bình tỉnh Khánh Hòa</v>
      </c>
      <c r="C185" t="str">
        <v>https://ninhvan.hoalu.ninhbinh.gov.vn/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17185</v>
      </c>
      <c r="B186" t="str">
        <f>HYPERLINK("https://www.facebook.com/p/Tu%E1%BB%95i-tr%E1%BA%BB-C%C3%B4ng-an-huy%E1%BB%87n-Ninh-Ph%C6%B0%E1%BB%9Bc-100068114569027/", "Công an xã Ninh Phước tỉnh Khánh Hòa")</f>
        <v>Công an xã Ninh Phước tỉnh Khánh Hòa</v>
      </c>
      <c r="C186" t="str">
        <v>https://www.facebook.com/p/Tu%E1%BB%95i-tr%E1%BA%BB-C%C3%B4ng-an-huy%E1%BB%87n-Ninh-Ph%C6%B0%E1%BB%9Bc-100068114569027/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17186</v>
      </c>
      <c r="B187" t="str">
        <f>HYPERLINK("https://dichvucong.gov.vn/p/home/dvc-tthc-co-quan-chi-tiet.html?id=415871", "UBND Ủy ban nhân dân xã Ninh Phước tỉnh Khánh Hòa")</f>
        <v>UBND Ủy ban nhân dân xã Ninh Phước tỉnh Khánh Hòa</v>
      </c>
      <c r="C187" t="str">
        <v>https://dichvucong.gov.vn/p/home/dvc-tthc-co-quan-chi-tiet.html?id=415871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17187</v>
      </c>
      <c r="B188" t="str">
        <v>Công an xã Ninh Phú tỉnh Khánh Hòa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17188</v>
      </c>
      <c r="B189" t="str">
        <f>HYPERLINK("https://congbaokhanhhoa.gov.vn/vi-vn/noi-dung-van-ban/vanbanid/21168", "UBND Ủy ban nhân dân xã Ninh Phú tỉnh Khánh Hòa")</f>
        <v>UBND Ủy ban nhân dân xã Ninh Phú tỉnh Khánh Hòa</v>
      </c>
      <c r="C189" t="str">
        <v>https://congbaokhanhhoa.gov.vn/vi-vn/noi-dung-van-ban/vanbanid/21168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17189</v>
      </c>
      <c r="B190" t="str">
        <f>HYPERLINK("https://www.facebook.com/291925665632295", "Công an xã Ninh Tân tỉnh Khánh Hòa")</f>
        <v>Công an xã Ninh Tân tỉnh Khánh Hòa</v>
      </c>
      <c r="C190" t="str">
        <v>https://www.facebook.com/291925665632295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17190</v>
      </c>
      <c r="B191" t="str">
        <f>HYPERLINK("https://dichvucong.gov.vn/p/home/dvc-tthc-co-quan-chi-tiet.html?id=415871", "UBND Ủy ban nhân dân xã Ninh Tân tỉnh Khánh Hòa")</f>
        <v>UBND Ủy ban nhân dân xã Ninh Tân tỉnh Khánh Hòa</v>
      </c>
      <c r="C191" t="str">
        <v>https://dichvucong.gov.vn/p/home/dvc-tthc-co-quan-chi-tiet.html?id=415871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17191</v>
      </c>
      <c r="B192" t="str">
        <f>HYPERLINK("https://www.facebook.com/CaxNinhQuang/", "Công an xã Ninh Quang tỉnh Khánh Hòa")</f>
        <v>Công an xã Ninh Quang tỉnh Khánh Hòa</v>
      </c>
      <c r="C192" t="str">
        <v>https://www.facebook.com/CaxNinhQuang/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17192</v>
      </c>
      <c r="B193" t="str">
        <f>HYPERLINK("https://congbaokhanhhoa.gov.vn/noi-dung/id/177/--Tang-100-suat-qua-Tet-cho-ho-ngheo,-ho-can-ngheo-xa-Ninh-Quang", "UBND Ủy ban nhân dân xã Ninh Quang tỉnh Khánh Hòa")</f>
        <v>UBND Ủy ban nhân dân xã Ninh Quang tỉnh Khánh Hòa</v>
      </c>
      <c r="C193" t="str">
        <v>https://congbaokhanhhoa.gov.vn/noi-dung/id/177/--Tang-100-suat-qua-Tet-cho-ho-ngheo,-ho-can-ngheo-xa-Ninh-Quang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17193</v>
      </c>
      <c r="B194" t="str">
        <f>HYPERLINK("https://www.facebook.com/CANinhGiang/", "Công an phường Ninh Giang tỉnh Khánh Hòa")</f>
        <v>Công an phường Ninh Giang tỉnh Khánh Hòa</v>
      </c>
      <c r="C194" t="str">
        <v>https://www.facebook.com/CANinhGiang/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17194</v>
      </c>
      <c r="B195" t="str">
        <f>HYPERLINK("https://congbaokhanhhoa.gov.vn/vi-vn/noi-dung-van-ban/vanbanid/10207", "UBND Ủy ban nhân dân phường Ninh Giang tỉnh Khánh Hòa")</f>
        <v>UBND Ủy ban nhân dân phường Ninh Giang tỉnh Khánh Hòa</v>
      </c>
      <c r="C195" t="str">
        <v>https://congbaokhanhhoa.gov.vn/vi-vn/noi-dung-van-ban/vanbanid/10207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17195</v>
      </c>
      <c r="B196" t="str">
        <f>HYPERLINK("https://www.facebook.com/p/C%C3%B4ng-an-Ninh-H%C3%A0-Ninh-Ho%C3%A0-100064904532428/", "Công an phường Ninh Hà tỉnh Khánh Hòa")</f>
        <v>Công an phường Ninh Hà tỉnh Khánh Hòa</v>
      </c>
      <c r="C196" t="str">
        <v>https://www.facebook.com/p/C%C3%B4ng-an-Ninh-H%C3%A0-Ninh-Ho%C3%A0-100064904532428/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17196</v>
      </c>
      <c r="B197" t="str">
        <f>HYPERLINK("https://dichvucong.gov.vn/p/home/dvc-tthc-co-quan-chi-tiet.html?id=415871", "UBND Ủy ban nhân dân phường Ninh Hà tỉnh Khánh Hòa")</f>
        <v>UBND Ủy ban nhân dân phường Ninh Hà tỉnh Khánh Hòa</v>
      </c>
      <c r="C197" t="str">
        <v>https://dichvucong.gov.vn/p/home/dvc-tthc-co-quan-chi-tiet.html?id=415871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17197</v>
      </c>
      <c r="B198" t="str">
        <f>HYPERLINK("https://www.facebook.com/caxninhhung/", "Công an xã Ninh Hưng tỉnh Khánh Hòa")</f>
        <v>Công an xã Ninh Hưng tỉnh Khánh Hòa</v>
      </c>
      <c r="C198" t="str">
        <v>https://www.facebook.com/caxninhhung/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17198</v>
      </c>
      <c r="B199" t="str">
        <f>HYPERLINK("https://dichvucong.gov.vn/p/home/dvc-tthc-co-quan-chi-tiet.html?id=415871", "UBND Ủy ban nhân dân xã Ninh Hưng tỉnh Khánh Hòa")</f>
        <v>UBND Ủy ban nhân dân xã Ninh Hưng tỉnh Khánh Hòa</v>
      </c>
      <c r="C199" t="str">
        <v>https://dichvucong.gov.vn/p/home/dvc-tthc-co-quan-chi-tiet.html?id=415871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17199</v>
      </c>
      <c r="B200" t="str">
        <f>HYPERLINK("https://www.facebook.com/NinhHoa24/?locale=id_ID", "Công an xã Ninh Lộc tỉnh Khánh Hòa")</f>
        <v>Công an xã Ninh Lộc tỉnh Khánh Hòa</v>
      </c>
      <c r="C200" t="str">
        <v>https://www.facebook.com/NinhHoa24/?locale=id_ID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17200</v>
      </c>
      <c r="B201" t="str">
        <f>HYPERLINK("https://dichvucong.gov.vn/p/home/dvc-tthc-co-quan-chi-tiet.html?id=415871", "UBND Ủy ban nhân dân xã Ninh Lộc tỉnh Khánh Hòa")</f>
        <v>UBND Ủy ban nhân dân xã Ninh Lộc tỉnh Khánh Hòa</v>
      </c>
      <c r="C201" t="str">
        <v>https://dichvucong.gov.vn/p/home/dvc-tthc-co-quan-chi-tiet.html?id=415871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17201</v>
      </c>
      <c r="B202" t="str">
        <f>HYPERLINK("https://www.facebook.com/p/C%C3%B4ng-an-x%C3%A3-ninh-%C3%ADch-100071300702130/", "Công an xã Ninh Ích tỉnh Khánh Hòa")</f>
        <v>Công an xã Ninh Ích tỉnh Khánh Hòa</v>
      </c>
      <c r="C202" t="str">
        <v>https://www.facebook.com/p/C%C3%B4ng-an-x%C3%A3-ninh-%C3%ADch-100071300702130/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17202</v>
      </c>
      <c r="B203" t="str">
        <f>HYPERLINK("https://dichvucong.gov.vn/p/home/dvc-tthc-co-quan-chi-tiet.html?id=415900", "UBND Ủy ban nhân dân xã Ninh Ích tỉnh Khánh Hòa")</f>
        <v>UBND Ủy ban nhân dân xã Ninh Ích tỉnh Khánh Hòa</v>
      </c>
      <c r="C203" t="str">
        <v>https://dichvucong.gov.vn/p/home/dvc-tthc-co-quan-chi-tiet.html?id=415900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17203</v>
      </c>
      <c r="B204" t="str">
        <f>HYPERLINK("https://www.facebook.com/p/C%C3%B4ng-an-x%C3%A3-Ninh-V%C3%A2n-huy%E1%BB%87n-Hoa-L%C6%B0-100071465313623/", "Công an xã Ninh Vân tỉnh Khánh Hòa")</f>
        <v>Công an xã Ninh Vân tỉnh Khánh Hòa</v>
      </c>
      <c r="C204" t="str">
        <v>https://www.facebook.com/p/C%C3%B4ng-an-x%C3%A3-Ninh-V%C3%A2n-huy%E1%BB%87n-Hoa-L%C6%B0-100071465313623/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17204</v>
      </c>
      <c r="B205" t="str">
        <f>HYPERLINK("https://ninhvan.hoalu.ninhbinh.gov.vn/", "UBND Ủy ban nhân dân xã Ninh Vân tỉnh Khánh Hòa")</f>
        <v>UBND Ủy ban nhân dân xã Ninh Vân tỉnh Khánh Hòa</v>
      </c>
      <c r="C205" t="str">
        <v>https://ninhvan.hoalu.ninhbinh.gov.vn/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17205</v>
      </c>
      <c r="B206" t="str">
        <f>HYPERLINK("https://www.facebook.com/hoilienhiepphunutinhkhanhhoa/", "Công an xã Khánh Hiệp tỉnh Khánh Hòa")</f>
        <v>Công an xã Khánh Hiệp tỉnh Khánh Hòa</v>
      </c>
      <c r="C206" t="str">
        <v>https://www.facebook.com/hoilienhiepphunutinhkhanhhoa/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17206</v>
      </c>
      <c r="B207" t="str">
        <f>HYPERLINK("https://congbaokhanhhoa.gov.vn/noi-dung-van-ban/vanbanid/21340", "UBND Ủy ban nhân dân xã Khánh Hiệp tỉnh Khánh Hòa")</f>
        <v>UBND Ủy ban nhân dân xã Khánh Hiệp tỉnh Khánh Hòa</v>
      </c>
      <c r="C207" t="str">
        <v>https://congbaokhanhhoa.gov.vn/noi-dung-van-ban/vanbanid/21340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17207</v>
      </c>
      <c r="B208" t="str">
        <f>HYPERLINK("https://www.facebook.com/p/C%C3%B4ng-an-x%C3%A3-Kh%C3%A1nh-B%C3%ACnh-huy%E1%BB%87n-Kh%C3%A1nh-V%C4%A9nh-t%E1%BB%89nh-Kh%C3%A1nh-Ho%C3%A0-100081502920679/", "Công an xã Khánh Bình tỉnh Khánh Hòa")</f>
        <v>Công an xã Khánh Bình tỉnh Khánh Hòa</v>
      </c>
      <c r="C208" t="str">
        <v>https://www.facebook.com/p/C%C3%B4ng-an-x%C3%A3-Kh%C3%A1nh-B%C3%ACnh-huy%E1%BB%87n-Kh%C3%A1nh-V%C4%A9nh-t%E1%BB%89nh-Kh%C3%A1nh-Ho%C3%A0-100081502920679/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17208</v>
      </c>
      <c r="B209" t="str">
        <f>HYPERLINK("https://khanhbinh.anphu.angiang.gov.vn/", "UBND Ủy ban nhân dân xã Khánh Bình tỉnh Khánh Hòa")</f>
        <v>UBND Ủy ban nhân dân xã Khánh Bình tỉnh Khánh Hòa</v>
      </c>
      <c r="C209" t="str">
        <v>https://khanhbinh.anphu.angiang.gov.vn/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17209</v>
      </c>
      <c r="B210" t="str">
        <f>HYPERLINK("https://www.facebook.com/TUOITREKHANHHOA.2019/", "Công an xã Khánh Trung tỉnh Khánh Hòa")</f>
        <v>Công an xã Khánh Trung tỉnh Khánh Hòa</v>
      </c>
      <c r="C210" t="str">
        <v>https://www.facebook.com/TUOITREKHANHHOA.2019/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17210</v>
      </c>
      <c r="B211" t="str">
        <f>HYPERLINK("http://khanhtrung.yenkhanh.ninhbinh.gov.vn/", "UBND Ủy ban nhân dân xã Khánh Trung tỉnh Khánh Hòa")</f>
        <v>UBND Ủy ban nhân dân xã Khánh Trung tỉnh Khánh Hòa</v>
      </c>
      <c r="C211" t="str">
        <v>http://khanhtrung.yenkhanh.ninhbinh.gov.vn/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17211</v>
      </c>
      <c r="B212" t="str">
        <v>Công an xã Khánh Đông tỉnh Khánh Hòa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17212</v>
      </c>
      <c r="B213" t="str">
        <f>HYPERLINK("https://tankhanhdong.sadec.dongthap.gov.vn/", "UBND Ủy ban nhân dân xã Khánh Đông tỉnh Khánh Hòa")</f>
        <v>UBND Ủy ban nhân dân xã Khánh Đông tỉnh Khánh Hòa</v>
      </c>
      <c r="C213" t="str">
        <v>https://tankhanhdong.sadec.dongthap.gov.vn/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17213</v>
      </c>
      <c r="B214" t="str">
        <v>Công an xã Khánh Thượng tỉnh Khánh Hòa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17214</v>
      </c>
      <c r="B215" t="str">
        <f>HYPERLINK("https://khanhthuong.bavi.hanoi.gov.vn/", "UBND Ủy ban nhân dân xã Khánh Thượng tỉnh Khánh Hòa")</f>
        <v>UBND Ủy ban nhân dân xã Khánh Thượng tỉnh Khánh Hòa</v>
      </c>
      <c r="C215" t="str">
        <v>https://khanhthuong.bavi.hanoi.gov.vn/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17215</v>
      </c>
      <c r="B216" t="str">
        <f>HYPERLINK("https://www.facebook.com/TUOITREKHANHHOA.2019/", "Công an xã Khánh Nam tỉnh Khánh Hòa")</f>
        <v>Công an xã Khánh Nam tỉnh Khánh Hòa</v>
      </c>
      <c r="C216" t="str">
        <v>https://www.facebook.com/TUOITREKHANHHOA.2019/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17216</v>
      </c>
      <c r="B217" t="str">
        <f>HYPERLINK("https://hoakhanhnam.duchoa.longan.gov.vn/", "UBND Ủy ban nhân dân xã Khánh Nam tỉnh Khánh Hòa")</f>
        <v>UBND Ủy ban nhân dân xã Khánh Nam tỉnh Khánh Hòa</v>
      </c>
      <c r="C217" t="str">
        <v>https://hoakhanhnam.duchoa.longan.gov.vn/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17217</v>
      </c>
      <c r="B218" t="str">
        <f>HYPERLINK("https://www.facebook.com/ccnsongcau/", "Công an xã Sông Cầu tỉnh Khánh Hòa")</f>
        <v>Công an xã Sông Cầu tỉnh Khánh Hòa</v>
      </c>
      <c r="C218" t="str">
        <v>https://www.facebook.com/ccnsongcau/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17218</v>
      </c>
      <c r="B219" t="str">
        <f>HYPERLINK("https://xuanloc.songcau.phuyen.gov.vn/", "UBND Ủy ban nhân dân xã Sông Cầu tỉnh Khánh Hòa")</f>
        <v>UBND Ủy ban nhân dân xã Sông Cầu tỉnh Khánh Hòa</v>
      </c>
      <c r="C219" t="str">
        <v>https://xuanloc.songcau.phuyen.gov.vn/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17219</v>
      </c>
      <c r="B220" t="str">
        <v>Công an xã Giang Ly tỉnh Khánh Hòa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17220</v>
      </c>
      <c r="B221" t="str">
        <f>HYPERLINK("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", "UBND Ủy ban nhân dân xã Giang Ly tỉnh Khánh Hòa")</f>
        <v>UBND Ủy ban nhân dân xã Giang Ly tỉnh Khánh Hòa</v>
      </c>
      <c r="C221" t="str">
        <v>https://thads.moj.gov.vn/UserControls/News/pFormPrint.aspx?UrlListProcess=/khanhhoa/noidung/tintuc/Lists/HoatDongDoanThe&amp;ListId=2e1140c8-f488-4c52-b41c-cefcc1aeaa01&amp;SiteId=3a0a64d7-0e11-4e4d-9812-b70cd94513ae&amp;ItemID=16&amp;SiteRootID=a149ca04-0675-4959-b693-037f129a9de6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17221</v>
      </c>
      <c r="B222" t="str">
        <f>HYPERLINK("https://www.facebook.com/conganBaTri/", "Công an xã Cầu Bà tỉnh Khánh Hòa")</f>
        <v>Công an xã Cầu Bà tỉnh Khánh Hòa</v>
      </c>
      <c r="C222" t="str">
        <v>https://www.facebook.com/conganBaTri/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17222</v>
      </c>
      <c r="B223" t="str">
        <f>HYPERLINK("https://bcb.khanhson.khanhhoa.gov.vn/to-chuc-hanh-chinh/uy-ban-nhan-dan", "UBND Ủy ban nhân dân xã Cầu Bà tỉnh Khánh Hòa")</f>
        <v>UBND Ủy ban nhân dân xã Cầu Bà tỉnh Khánh Hòa</v>
      </c>
      <c r="C223" t="str">
        <v>https://bcb.khanhson.khanhhoa.gov.vn/to-chuc-hanh-chinh/uy-ban-nhan-dan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17223</v>
      </c>
      <c r="B224" t="str">
        <v>Công an xã Liên Sang tỉnh Khánh Hòa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17224</v>
      </c>
      <c r="B225" t="str">
        <f>HYPERLINK("https://congbaokhanhhoa.gov.vn/noi-dung-van-ban/vanbanid/21286", "UBND Ủy ban nhân dân xã Liên Sang tỉnh Khánh Hòa")</f>
        <v>UBND Ủy ban nhân dân xã Liên Sang tỉnh Khánh Hòa</v>
      </c>
      <c r="C225" t="str">
        <v>https://congbaokhanhhoa.gov.vn/noi-dung-van-ban/vanbanid/21286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17225</v>
      </c>
      <c r="B226" t="str">
        <f>HYPERLINK("https://www.facebook.com/TUOITREKHANHHOA.2019/", "Công an xã Khánh Thành tỉnh Khánh Hòa")</f>
        <v>Công an xã Khánh Thành tỉnh Khánh Hòa</v>
      </c>
      <c r="C226" t="str">
        <v>https://www.facebook.com/TUOITREKHANHHOA.2019/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17226</v>
      </c>
      <c r="B227" t="str">
        <f>HYPERLINK("http://khanhthanh.yenkhanh.ninhbinh.gov.vn/", "UBND Ủy ban nhân dân xã Khánh Thành tỉnh Khánh Hòa")</f>
        <v>UBND Ủy ban nhân dân xã Khánh Thành tỉnh Khánh Hòa</v>
      </c>
      <c r="C227" t="str">
        <v>http://khanhthanh.yenkhanh.ninhbinh.gov.vn/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17227</v>
      </c>
      <c r="B228" t="str">
        <v>Công an xã Khánh Phú tỉnh Khánh Hòa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17228</v>
      </c>
      <c r="B229" t="str">
        <f>HYPERLINK("https://khanhhoa.chauphu.angiang.gov.vn/", "UBND Ủy ban nhân dân xã Khánh Phú tỉnh Khánh Hòa")</f>
        <v>UBND Ủy ban nhân dân xã Khánh Phú tỉnh Khánh Hòa</v>
      </c>
      <c r="C229" t="str">
        <v>https://khanhhoa.chauphu.angiang.gov.vn/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17229</v>
      </c>
      <c r="B230" t="str">
        <f>HYPERLINK("https://www.facebook.com/p/Tu%E1%BB%95i-tr%E1%BA%BB-C%C3%B4ng-an-th%E1%BB%8B-x%C3%A3-S%C6%A1n-T%C3%A2y-100040884909606/", "Công an xã Sơn Thái tỉnh Khánh Hòa")</f>
        <v>Công an xã Sơn Thái tỉnh Khánh Hòa</v>
      </c>
      <c r="C230" t="str">
        <v>https://www.facebook.com/p/Tu%E1%BB%95i-tr%E1%BA%BB-C%C3%B4ng-an-th%E1%BB%8B-x%C3%A3-S%C6%A1n-T%C3%A2y-100040884909606/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17230</v>
      </c>
      <c r="B231" t="str">
        <f>HYPERLINK("https://congbaokhanhhoa.gov.vn/van-ban-quy-pham-phap-luat/VBQPPL_UBND/noibanhanhid/0/nam/0/thang/0/pg/5", "UBND Ủy ban nhân dân xã Sơn Thái tỉnh Khánh Hòa")</f>
        <v>UBND Ủy ban nhân dân xã Sơn Thái tỉnh Khánh Hòa</v>
      </c>
      <c r="C231" t="str">
        <v>https://congbaokhanhhoa.gov.vn/van-ban-quy-pham-phap-luat/VBQPPL_UBND/noibanhanhid/0/nam/0/thang/0/pg/5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17231</v>
      </c>
      <c r="B232" t="str">
        <f>HYPERLINK("https://www.facebook.com/caxdienlam/", "Công an xã Diên Lâm tỉnh Khánh Hòa")</f>
        <v>Công an xã Diên Lâm tỉnh Khánh Hòa</v>
      </c>
      <c r="C232" t="str">
        <v>https://www.facebook.com/caxdienlam/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17232</v>
      </c>
      <c r="B233" t="str">
        <f>HYPERLINK("https://congbaokhanhhoa.gov.vn/vi-vn/noi-dung-van-ban/vanbanid/18016", "UBND Ủy ban nhân dân xã Diên Lâm tỉnh Khánh Hòa")</f>
        <v>UBND Ủy ban nhân dân xã Diên Lâm tỉnh Khánh Hòa</v>
      </c>
      <c r="C233" t="str">
        <v>https://congbaokhanhhoa.gov.vn/vi-vn/noi-dung-van-ban/vanbanid/18016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17233</v>
      </c>
      <c r="B234" t="str">
        <f>HYPERLINK("https://www.facebook.com/p/%C4%90o%C3%A0n-TNCS-H%E1%BB%93-Ch%C3%AD-Minh-x%C3%A3-Di%C3%AAn-%C4%90i%E1%BB%81n-100064411315604/", "Công an xã Diên Điền tỉnh Khánh Hòa")</f>
        <v>Công an xã Diên Điền tỉnh Khánh Hòa</v>
      </c>
      <c r="C234" t="str">
        <v>https://www.facebook.com/p/%C4%90o%C3%A0n-TNCS-H%E1%BB%93-Ch%C3%AD-Minh-x%C3%A3-Di%C3%AAn-%C4%90i%E1%BB%81n-100064411315604/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17234</v>
      </c>
      <c r="B235" t="str">
        <f>HYPERLINK("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", "UBND Ủy ban nhân dân xã Diên Điền tỉnh Khánh Hòa")</f>
        <v>UBND Ủy ban nhân dân xã Diên Điền tỉnh Khánh Hòa</v>
      </c>
      <c r="C235" t="str">
        <v>https://thads.moj.gov.vn/UserControls/News/pFormPrint.aspx?UrlListProcess=/khanhhoa/noidung/tintuc/Lists/HoatDongDoanThe&amp;ListId=2e1140c8-f488-4c52-b41c-cefcc1aeaa01&amp;SiteId=3a0a64d7-0e11-4e4d-9812-b70cd94513ae&amp;ItemID=18&amp;SiteRootID=a149ca04-0675-4959-b693-037f129a9de6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17235</v>
      </c>
      <c r="B236" t="str">
        <f>HYPERLINK("https://www.facebook.com/DienXuanDatSetQueToi/?locale=vi_VN", "Công an xã Diên Xuân tỉnh Khánh Hòa")</f>
        <v>Công an xã Diên Xuân tỉnh Khánh Hòa</v>
      </c>
      <c r="C236" t="str">
        <v>https://www.facebook.com/DienXuanDatSetQueToi/?locale=vi_VN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17236</v>
      </c>
      <c r="B237" t="str">
        <f>HYPERLINK("https://dienxuan.dienkhanh.khanhhoa.gov.vn/vi/an-ninh-quoc-phong", "UBND Ủy ban nhân dân xã Diên Xuân tỉnh Khánh Hòa")</f>
        <v>UBND Ủy ban nhân dân xã Diên Xuân tỉnh Khánh Hòa</v>
      </c>
      <c r="C237" t="str">
        <v>https://dienxuan.dienkhanh.khanhhoa.gov.vn/vi/an-ninh-quoc-phong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17237</v>
      </c>
      <c r="B238" t="str">
        <f>HYPERLINK("https://www.facebook.com/p/%C4%90o%C3%A0n-thanh-ni%C3%AAn-x%C3%A3-Di%C3%AAn-S%C6%A1n-100068892203148/", "Công an xã Diên Sơn tỉnh Khánh Hòa")</f>
        <v>Công an xã Diên Sơn tỉnh Khánh Hòa</v>
      </c>
      <c r="C238" t="str">
        <v>https://www.facebook.com/p/%C4%90o%C3%A0n-thanh-ni%C3%AAn-x%C3%A3-Di%C3%AAn-S%C6%A1n-100068892203148/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17238</v>
      </c>
      <c r="B239" t="str">
        <f>HYPERLINK("https://congbaokhanhhoa.gov.vn/noi-dung-van-ban/vanbanid/19263", "UBND Ủy ban nhân dân xã Diên Sơn tỉnh Khánh Hòa")</f>
        <v>UBND Ủy ban nhân dân xã Diên Sơn tỉnh Khánh Hòa</v>
      </c>
      <c r="C239" t="str">
        <v>https://congbaokhanhhoa.gov.vn/noi-dung-van-ban/vanbanid/19263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17239</v>
      </c>
      <c r="B240" t="str">
        <v>Công an xã Diên Đồng tỉnh Khánh Hòa</v>
      </c>
      <c r="C240" t="str">
        <v>-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17240</v>
      </c>
      <c r="B241" t="str">
        <f>HYPERLINK("https://congbaokhanhhoa.gov.vn/noi-dung-van-ban/vanbanid/21204", "UBND Ủy ban nhân dân xã Diên Đồng tỉnh Khánh Hòa")</f>
        <v>UBND Ủy ban nhân dân xã Diên Đồng tỉnh Khánh Hòa</v>
      </c>
      <c r="C241" t="str">
        <v>https://congbaokhanhhoa.gov.vn/noi-dung-van-ban/vanbanid/21204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17241</v>
      </c>
      <c r="B242" t="str">
        <v>Công an xã Diên Phú tỉnh Khánh Hòa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17242</v>
      </c>
      <c r="B243" t="str">
        <f>HYPERLINK("https://congbaokhanhhoa.gov.vn/noi-dung/id/200/Song-Cai-doan-qua-thon-1,-xa-Dien-Phu--Se-duoc-dau-tu-ke-chong-sat-lo", "UBND Ủy ban nhân dân xã Diên Phú tỉnh Khánh Hòa")</f>
        <v>UBND Ủy ban nhân dân xã Diên Phú tỉnh Khánh Hòa</v>
      </c>
      <c r="C243" t="str">
        <v>https://congbaokhanhhoa.gov.vn/noi-dung/id/200/Song-Cai-doan-qua-thon-1,-xa-Dien-Phu--Se-duoc-dau-tu-ke-chong-sat-lo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17243</v>
      </c>
      <c r="B244" t="str">
        <v>Công an xã Diên Thọ tỉnh Khánh Hòa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17244</v>
      </c>
      <c r="B245" t="str">
        <f>HYPERLINK("https://congbaokhanhhoa.gov.vn/vi-vn/noi-dung-van-ban/vanbanid/21110", "UBND Ủy ban nhân dân xã Diên Thọ tỉnh Khánh Hòa")</f>
        <v>UBND Ủy ban nhân dân xã Diên Thọ tỉnh Khánh Hòa</v>
      </c>
      <c r="C245" t="str">
        <v>https://congbaokhanhhoa.gov.vn/vi-vn/noi-dung-van-ban/vanbanid/21110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17245</v>
      </c>
      <c r="B246" t="str">
        <f>HYPERLINK("https://www.facebook.com/p/Tu%E1%BB%95i-tr%E1%BA%BB-C%C3%B4ng-an-huy%E1%BB%87n-Ninh-Ph%C6%B0%E1%BB%9Bc-100068114569027/", "Công an xã Diên Phước tỉnh Khánh Hòa")</f>
        <v>Công an xã Diên Phước tỉnh Khánh Hòa</v>
      </c>
      <c r="C246" t="str">
        <v>https://www.facebook.com/p/Tu%E1%BB%95i-tr%E1%BA%BB-C%C3%B4ng-an-huy%E1%BB%87n-Ninh-Ph%C6%B0%E1%BB%9Bc-100068114569027/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17246</v>
      </c>
      <c r="B247" t="str">
        <f>HYPERLINK("https://dichvucong.gov.vn/p/home/dvc-tthc-co-quan-chi-tiet.html?id=415798", "UBND Ủy ban nhân dân xã Diên Phước tỉnh Khánh Hòa")</f>
        <v>UBND Ủy ban nhân dân xã Diên Phước tỉnh Khánh Hòa</v>
      </c>
      <c r="C247" t="str">
        <v>https://dichvucong.gov.vn/p/home/dvc-tthc-co-quan-chi-tiet.html?id=415798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17247</v>
      </c>
      <c r="B248" t="str">
        <f>HYPERLINK("https://www.facebook.com/p/Tr%C6%B0%E1%BB%9Dng-M%E1%BA%A7m-non-Di%C3%AAn-L%E1%BA%A1c-100057273857473/", "Công an xã Diên Lạc tỉnh Khánh Hòa")</f>
        <v>Công an xã Diên Lạc tỉnh Khánh Hòa</v>
      </c>
      <c r="C248" t="str">
        <v>https://www.facebook.com/p/Tr%C6%B0%E1%BB%9Dng-M%E1%BA%A7m-non-Di%C3%AAn-L%E1%BA%A1c-100057273857473/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17248</v>
      </c>
      <c r="B249" t="str">
        <f>HYPERLINK("https://congbaokhanhhoa.gov.vn/noi-dung-van-ban/vanbanid/21066", "UBND Ủy ban nhân dân xã Diên Lạc tỉnh Khánh Hòa")</f>
        <v>UBND Ủy ban nhân dân xã Diên Lạc tỉnh Khánh Hòa</v>
      </c>
      <c r="C249" t="str">
        <v>https://congbaokhanhhoa.gov.vn/noi-dung-van-ban/vanbanid/21066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17249</v>
      </c>
      <c r="B250" t="str">
        <f>HYPERLINK("https://www.facebook.com/naturallifevietnam/?locale=vi_VN", "Công an xã Diên Tân tỉnh Khánh Hòa")</f>
        <v>Công an xã Diên Tân tỉnh Khánh Hòa</v>
      </c>
      <c r="C250" t="str">
        <v>https://www.facebook.com/naturallifevietnam/?locale=vi_VN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17250</v>
      </c>
      <c r="B251" t="str">
        <f>HYPERLINK("https://congbaokhanhhoa.gov.vn/noi-dung-van-ban/vanbanid/20323", "UBND Ủy ban nhân dân xã Diên Tân tỉnh Khánh Hòa")</f>
        <v>UBND Ủy ban nhân dân xã Diên Tân tỉnh Khánh Hòa</v>
      </c>
      <c r="C251" t="str">
        <v>https://congbaokhanhhoa.gov.vn/noi-dung-van-ban/vanbanid/20323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17251</v>
      </c>
      <c r="B252" t="str">
        <v>Công an xã Diên Hòa tỉnh Khánh Hòa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17252</v>
      </c>
      <c r="B253" t="str">
        <f>HYPERLINK("https://congbaokhanhhoa.gov.vn/vi-vn/noi-dung-van-ban/vanbanid/21110", "UBND Ủy ban nhân dân xã Diên Hòa tỉnh Khánh Hòa")</f>
        <v>UBND Ủy ban nhân dân xã Diên Hòa tỉnh Khánh Hòa</v>
      </c>
      <c r="C253" t="str">
        <v>https://congbaokhanhhoa.gov.vn/vi-vn/noi-dung-van-ban/vanbanid/21110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17253</v>
      </c>
      <c r="B254" t="str">
        <v>Công an xã Diên Thạnh tỉnh Khánh Hòa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17254</v>
      </c>
      <c r="B255" t="str">
        <f>HYPERLINK("https://congbaokhanhhoa.gov.vn/vi-vn/noi-dung-van-ban/vanbanid/21110", "UBND Ủy ban nhân dân xã Diên Thạnh tỉnh Khánh Hòa")</f>
        <v>UBND Ủy ban nhân dân xã Diên Thạnh tỉnh Khánh Hòa</v>
      </c>
      <c r="C255" t="str">
        <v>https://congbaokhanhhoa.gov.vn/vi-vn/noi-dung-van-ban/vanbanid/21110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17255</v>
      </c>
      <c r="B256" t="str">
        <f>HYPERLINK("https://www.facebook.com/61557916602580", "Công an xã Diên Toàn tỉnh Khánh Hòa")</f>
        <v>Công an xã Diên Toàn tỉnh Khánh Hòa</v>
      </c>
      <c r="C256" t="str">
        <v>https://www.facebook.com/61557916602580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17256</v>
      </c>
      <c r="B257" t="str">
        <f>HYPERLINK("https://dientoan.dienkhanh.khanhhoa.gov.vn/vi/an-toan-ve-sinh-thuc-pham/to-chuc-lop-pho-bien-kien-thuc-an-toan-thuc-pham-phong-chong-dich-benh-covid-19-va-cac-luat-lien-quan", "UBND Ủy ban nhân dân xã Diên Toàn tỉnh Khánh Hòa")</f>
        <v>UBND Ủy ban nhân dân xã Diên Toàn tỉnh Khánh Hòa</v>
      </c>
      <c r="C257" t="str">
        <v>https://dientoan.dienkhanh.khanhhoa.gov.vn/vi/an-toan-ve-sinh-thuc-pham/to-chuc-lop-pho-bien-kien-thuc-an-toan-thuc-pham-phong-chong-dich-benh-covid-19-va-cac-luat-lien-quan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17257</v>
      </c>
      <c r="B258" t="str">
        <v>Công an xã Diên An tỉnh Khánh Hòa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17258</v>
      </c>
      <c r="B259" t="str">
        <f>HYPERLINK("https://congbaokhanhhoa.gov.vn/noi-dung-van-ban/vanbanid/18133", "UBND Ủy ban nhân dân xã Diên An tỉnh Khánh Hòa")</f>
        <v>UBND Ủy ban nhân dân xã Diên An tỉnh Khánh Hòa</v>
      </c>
      <c r="C259" t="str">
        <v>https://congbaokhanhhoa.gov.vn/noi-dung-van-ban/vanbanid/18133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17259</v>
      </c>
      <c r="B260" t="str">
        <v>Công an xã Diên Bình tỉnh Khánh Hòa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17260</v>
      </c>
      <c r="B261" t="str">
        <f>HYPERLINK("https://congbaokhanhhoa.gov.vn/vi-vn/noi-dung-van-ban/vanbanid/21110", "UBND Ủy ban nhân dân xã Diên Bình tỉnh Khánh Hòa")</f>
        <v>UBND Ủy ban nhân dân xã Diên Bình tỉnh Khánh Hòa</v>
      </c>
      <c r="C261" t="str">
        <v>https://congbaokhanhhoa.gov.vn/vi-vn/noi-dung-van-ban/vanbanid/21110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17261</v>
      </c>
      <c r="B262" t="str">
        <v>Công an xã Diên Lộc tỉnh Khánh Hòa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17262</v>
      </c>
      <c r="B263" t="str">
        <f>HYPERLINK("https://moc.gov.vn/en/news/15842/y-kien-ve-mo-da-granit-lam-op-lat-tai-xa-dien-tan-huyen-dien-khanh-tinh-khanh-hoa-tinh-khanh-hoa.aspx", "UBND Ủy ban nhân dân xã Diên Lộc tỉnh Khánh Hòa")</f>
        <v>UBND Ủy ban nhân dân xã Diên Lộc tỉnh Khánh Hòa</v>
      </c>
      <c r="C263" t="str">
        <v>https://moc.gov.vn/en/news/15842/y-kien-ve-mo-da-granit-lam-op-lat-tai-xa-dien-tan-huyen-dien-khanh-tinh-khanh-hoa-tinh-khanh-hoa.aspx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17263</v>
      </c>
      <c r="B264" t="str">
        <v>Công an xã Suối Hiệp tỉnh Khánh Hòa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17264</v>
      </c>
      <c r="B265" t="str">
        <f>HYPERLINK("https://congbaokhanhhoa.gov.vn/noi-dung-van-ban/vanbanid/20840", "UBND Ủy ban nhân dân xã Suối Hiệp tỉnh Khánh Hòa")</f>
        <v>UBND Ủy ban nhân dân xã Suối Hiệp tỉnh Khánh Hòa</v>
      </c>
      <c r="C265" t="str">
        <v>https://congbaokhanhhoa.gov.vn/noi-dung-van-ban/vanbanid/20840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17265</v>
      </c>
      <c r="B266" t="str">
        <f>HYPERLINK("https://www.facebook.com/KDLSinhThaiSuoiTien/", "Công an xã Suối Tiên tỉnh Khánh Hòa")</f>
        <v>Công an xã Suối Tiên tỉnh Khánh Hòa</v>
      </c>
      <c r="C266" t="str">
        <v>https://www.facebook.com/KDLSinhThaiSuoiTien/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17266</v>
      </c>
      <c r="B267" t="str">
        <f>HYPERLINK("https://congbaokhanhhoa.gov.vn/noi-dung-van-ban/vanbanid/20319", "UBND Ủy ban nhân dân xã Suối Tiên tỉnh Khánh Hòa")</f>
        <v>UBND Ủy ban nhân dân xã Suối Tiên tỉnh Khánh Hòa</v>
      </c>
      <c r="C267" t="str">
        <v>https://congbaokhanhhoa.gov.vn/noi-dung-van-ban/vanbanid/20319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17267</v>
      </c>
      <c r="B268" t="str">
        <v>Công an xã Thành Sơn tỉnh Khánh Hòa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17268</v>
      </c>
      <c r="B269" t="str">
        <f>HYPERLINK("https://khanhson.khanhhoa.gov.vn/tin-chi-tiet/id/16926/Uy-ban-nhan-dan-xa-Thanh-Son", "UBND Ủy ban nhân dân xã Thành Sơn tỉnh Khánh Hòa")</f>
        <v>UBND Ủy ban nhân dân xã Thành Sơn tỉnh Khánh Hòa</v>
      </c>
      <c r="C269" t="str">
        <v>https://khanhson.khanhhoa.gov.vn/tin-chi-tiet/id/16926/Uy-ban-nhan-dan-xa-Thanh-Son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17269</v>
      </c>
      <c r="B270" t="str">
        <v>Công an xã Sơn Lâm tỉnh Khánh Hòa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17270</v>
      </c>
      <c r="B271" t="str">
        <f>HYPERLINK("https://sonlam.khanhson.khanhhoa.gov.vn/to-chuc-hanh-chinh/uy-ban-nhan-dan", "UBND Ủy ban nhân dân xã Sơn Lâm tỉnh Khánh Hòa")</f>
        <v>UBND Ủy ban nhân dân xã Sơn Lâm tỉnh Khánh Hòa</v>
      </c>
      <c r="C271" t="str">
        <v>https://sonlam.khanhson.khanhhoa.gov.vn/to-chuc-hanh-chinh/uy-ban-nhan-dan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17271</v>
      </c>
      <c r="B272" t="str">
        <f>HYPERLINK("https://www.facebook.com/p/Tu%E1%BB%95i-tr%E1%BA%BB-C%C3%B4ng-an-th%E1%BB%8B-x%C3%A3-S%C6%A1n-T%C3%A2y-100040884909606/", "Công an xã Sơn Hiệp tỉnh Khánh Hòa")</f>
        <v>Công an xã Sơn Hiệp tỉnh Khánh Hòa</v>
      </c>
      <c r="C272" t="str">
        <v>https://www.facebook.com/p/Tu%E1%BB%95i-tr%E1%BA%BB-C%C3%B4ng-an-th%E1%BB%8B-x%C3%A3-S%C6%A1n-T%C3%A2y-100040884909606/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17272</v>
      </c>
      <c r="B273" t="str">
        <f>HYPERLINK("https://sonhiep.khanhson.khanhhoa.gov.vn/to-chuc-hanh-chinh/uy-ban-nhan-dan", "UBND Ủy ban nhân dân xã Sơn Hiệp tỉnh Khánh Hòa")</f>
        <v>UBND Ủy ban nhân dân xã Sơn Hiệp tỉnh Khánh Hòa</v>
      </c>
      <c r="C273" t="str">
        <v>https://sonhiep.khanhson.khanhhoa.gov.vn/to-chuc-hanh-chinh/uy-ban-nhan-dan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17273</v>
      </c>
      <c r="B274" t="str">
        <f>HYPERLINK("https://www.facebook.com/p/Tu%E1%BB%95i-tr%E1%BA%BB-C%C3%B4ng-an-th%E1%BB%8B-x%C3%A3-S%C6%A1n-T%C3%A2y-100040884909606/", "Công an xã Sơn Bình tỉnh Khánh Hòa")</f>
        <v>Công an xã Sơn Bình tỉnh Khánh Hòa</v>
      </c>
      <c r="C274" t="str">
        <v>https://www.facebook.com/p/Tu%E1%BB%95i-tr%E1%BA%BB-C%C3%B4ng-an-th%E1%BB%8B-x%C3%A3-S%C6%A1n-T%C3%A2y-100040884909606/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17274</v>
      </c>
      <c r="B275" t="str">
        <f>HYPERLINK("https://khanhson.khanhhoa.gov.vn/tin-chi-tiet/id/18374/Uy-ban-nhan-dan-xa-Son-Binh", "UBND Ủy ban nhân dân xã Sơn Bình tỉnh Khánh Hòa")</f>
        <v>UBND Ủy ban nhân dân xã Sơn Bình tỉnh Khánh Hòa</v>
      </c>
      <c r="C275" t="str">
        <v>https://khanhson.khanhhoa.gov.vn/tin-chi-tiet/id/18374/Uy-ban-nhan-dan-xa-Son-Binh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17275</v>
      </c>
      <c r="B276" t="str">
        <f>HYPERLINK("https://www.facebook.com/p/Tu%E1%BB%95i-tr%E1%BA%BB-C%C3%B4ng-an-th%E1%BB%8B-x%C3%A3-S%C6%A1n-T%C3%A2y-100040884909606/", "Công an xã Sơn Trung tỉnh Khánh Hòa")</f>
        <v>Công an xã Sơn Trung tỉnh Khánh Hòa</v>
      </c>
      <c r="C276" t="str">
        <v>https://www.facebook.com/p/Tu%E1%BB%95i-tr%E1%BA%BB-C%C3%B4ng-an-th%E1%BB%8B-x%C3%A3-S%C6%A1n-T%C3%A2y-100040884909606/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17276</v>
      </c>
      <c r="B277" t="str">
        <f>HYPERLINK("https://khanhson.khanhhoa.gov.vn/tin-chi-tiet/id/17887/Uy-ban-nhan-dan-xa-Son-Trung", "UBND Ủy ban nhân dân xã Sơn Trung tỉnh Khánh Hòa")</f>
        <v>UBND Ủy ban nhân dân xã Sơn Trung tỉnh Khánh Hòa</v>
      </c>
      <c r="C277" t="str">
        <v>https://khanhson.khanhhoa.gov.vn/tin-chi-tiet/id/17887/Uy-ban-nhan-dan-xa-Son-Trung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17277</v>
      </c>
      <c r="B278" t="str">
        <v>Công an xã Ba Cụm Bắc tỉnh Khánh Hòa</v>
      </c>
      <c r="C278" t="str">
        <v>-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17278</v>
      </c>
      <c r="B279" t="str">
        <f>HYPERLINK("https://bcb.khanhson.khanhhoa.gov.vn/", "UBND Ủy ban nhân dân xã Ba Cụm Bắc tỉnh Khánh Hòa")</f>
        <v>UBND Ủy ban nhân dân xã Ba Cụm Bắc tỉnh Khánh Hòa</v>
      </c>
      <c r="C279" t="str">
        <v>https://bcb.khanhson.khanhhoa.gov.vn/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17279</v>
      </c>
      <c r="B280" t="str">
        <v>Công an xã Ba Cụm Nam tỉnh Khánh Hòa</v>
      </c>
      <c r="C280" t="str">
        <v>-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17280</v>
      </c>
      <c r="B281" t="str">
        <f>HYPERLINK("https://sonbinh.khanhson.khanhhoa.gov.vn/tin-chi-tiet/id/16526/UBND-xa-Ba-Cum-Nam", "UBND Ủy ban nhân dân xã Ba Cụm Nam tỉnh Khánh Hòa")</f>
        <v>UBND Ủy ban nhân dân xã Ba Cụm Nam tỉnh Khánh Hòa</v>
      </c>
      <c r="C281" t="str">
        <v>https://sonbinh.khanhson.khanhhoa.gov.vn/tin-chi-tiet/id/16526/UBND-xa-Ba-Cum-Nam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17281</v>
      </c>
      <c r="B282" t="str">
        <v>Công an xã Song Tử Tây tỉnh Khánh Hòa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17282</v>
      </c>
      <c r="B283" t="str">
        <f>HYPERLINK("https://binhphuoc.gov.vn/vi/news/tin-tuc-su-kien-421/diem-nhan-song-tu-tay-30409.html", "UBND Ủy ban nhân dân xã Song Tử Tây tỉnh Khánh Hòa")</f>
        <v>UBND Ủy ban nhân dân xã Song Tử Tây tỉnh Khánh Hòa</v>
      </c>
      <c r="C283" t="str">
        <v>https://binhphuoc.gov.vn/vi/news/tin-tuc-su-kien-421/diem-nhan-song-tu-tay-30409.html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17283</v>
      </c>
      <c r="B284" t="str">
        <f>HYPERLINK("https://www.facebook.com/144910004212359", "Công an xã Sinh Tồn tỉnh Khánh Hòa")</f>
        <v>Công an xã Sinh Tồn tỉnh Khánh Hòa</v>
      </c>
      <c r="C284" t="str">
        <v>https://www.facebook.com/144910004212359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17284</v>
      </c>
      <c r="B285" t="str">
        <f>HYPERLINK("https://congbaokhanhhoa.gov.vn/vi-vn/noi-dung-van-ban/vanbanid/17596", "UBND Ủy ban nhân dân xã Sinh Tồn tỉnh Khánh Hòa")</f>
        <v>UBND Ủy ban nhân dân xã Sinh Tồn tỉnh Khánh Hòa</v>
      </c>
      <c r="C285" t="str">
        <v>https://congbaokhanhhoa.gov.vn/vi-vn/noi-dung-van-ban/vanbanid/17596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17285</v>
      </c>
      <c r="B286" t="str">
        <f>HYPERLINK("https://www.facebook.com/p/C%C3%B4ng-an-ph%C6%B0%C6%A1%CC%80ng-%C4%90%C3%B4-Vinh-TP-Phan-Rang-Tha%CC%81p-Cha%CC%80m-100071299765424/", "Công an phường Đô Vinh tỉnh Ninh Thuận")</f>
        <v>Công an phường Đô Vinh tỉnh Ninh Thuận</v>
      </c>
      <c r="C286" t="str">
        <v>https://www.facebook.com/p/C%C3%B4ng-an-ph%C6%B0%C6%A1%CC%80ng-%C4%90%C3%B4-Vinh-TP-Phan-Rang-Tha%CC%81p-Cha%CC%80m-100071299765424/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17286</v>
      </c>
      <c r="B287" t="str">
        <f>HYPERLINK("https://prtc.ninhthuan.gov.vn/", "UBND Ủy ban nhân dân phường Đô Vinh tỉnh Ninh Thuận")</f>
        <v>UBND Ủy ban nhân dân phường Đô Vinh tỉnh Ninh Thuận</v>
      </c>
      <c r="C287" t="str">
        <v>https://prtc.ninhthuan.gov.vn/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17287</v>
      </c>
      <c r="B288" t="str">
        <f>HYPERLINK("https://www.facebook.com/p/C%C3%B4ng-an-Ph%C6%B0%E1%BB%9Dng-Ph%C6%B0%E1%BB%9Bc-M%E1%BB%B9-Th%C3%A0nh-Ph%E1%BB%91-Phan-Rang-Th%C3%A1p-Ch%C3%A0m-100071428507285/", "Công an phường Phước Mỹ tỉnh Ninh Thuận")</f>
        <v>Công an phường Phước Mỹ tỉnh Ninh Thuận</v>
      </c>
      <c r="C288" t="str">
        <v>https://www.facebook.com/p/C%C3%B4ng-an-Ph%C6%B0%E1%BB%9Dng-Ph%C6%B0%E1%BB%9Bc-M%E1%BB%B9-Th%C3%A0nh-Ph%E1%BB%91-Phan-Rang-Th%C3%A1p-Ch%C3%A0m-100071428507285/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17288</v>
      </c>
      <c r="B289" t="str">
        <f>HYPERLINK("https://mc.ninhthuan.gov.vn/portaldvc/KenhTin/dich-vu-cong-truc-tuyen.aspx?_dv=000-23-36-H43", "UBND Ủy ban nhân dân phường Phước Mỹ tỉnh Ninh Thuận")</f>
        <v>UBND Ủy ban nhân dân phường Phước Mỹ tỉnh Ninh Thuận</v>
      </c>
      <c r="C289" t="str">
        <v>https://mc.ninhthuan.gov.vn/portaldvc/KenhTin/dich-vu-cong-truc-tuyen.aspx?_dv=000-23-36-H43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17289</v>
      </c>
      <c r="B290" t="str">
        <f>HYPERLINK("https://www.facebook.com/p/C%C3%B4ng-an-ph%C6%B0%E1%BB%9Dng-B%E1%BA%A3o-An-100060830342199/", "Công an phường Bảo An tỉnh Ninh Thuận")</f>
        <v>Công an phường Bảo An tỉnh Ninh Thuận</v>
      </c>
      <c r="C290" t="str">
        <v>https://www.facebook.com/p/C%C3%B4ng-an-ph%C6%B0%E1%BB%9Dng-B%E1%BA%A3o-An-100060830342199/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17290</v>
      </c>
      <c r="B291" t="str">
        <f>HYPERLINK("https://prtc.ninhthuan.gov.vn/", "UBND Ủy ban nhân dân phường Bảo An tỉnh Ninh Thuận")</f>
        <v>UBND Ủy ban nhân dân phường Bảo An tỉnh Ninh Thuận</v>
      </c>
      <c r="C291" t="str">
        <v>https://prtc.ninhthuan.gov.vn/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17291</v>
      </c>
      <c r="B292" t="str">
        <f>HYPERLINK("https://www.facebook.com/p/C%C3%B4ng-an-ph%C6%B0%E1%BB%9Dng-Ph%E1%BB%A7-H%C3%A0-100071281276023/", "Công an phường Phủ Hà tỉnh Ninh Thuận")</f>
        <v>Công an phường Phủ Hà tỉnh Ninh Thuận</v>
      </c>
      <c r="C292" t="str">
        <v>https://www.facebook.com/p/C%C3%B4ng-an-ph%C6%B0%E1%BB%9Dng-Ph%E1%BB%A7-H%C3%A0-100071281276023/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17292</v>
      </c>
      <c r="B293" t="str">
        <f>HYPERLINK("https://prtc.ninhthuan.gov.vn/portal/Pages/16-phuong-xa.aspx", "UBND Ủy ban nhân dân phường Phủ Hà tỉnh Ninh Thuận")</f>
        <v>UBND Ủy ban nhân dân phường Phủ Hà tỉnh Ninh Thuận</v>
      </c>
      <c r="C293" t="str">
        <v>https://prtc.ninhthuan.gov.vn/portal/Pages/16-phuong-xa.aspx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17293</v>
      </c>
      <c r="B294" t="str">
        <f>HYPERLINK("https://www.facebook.com/thanhnienphuongthanhson/", "Công an phường Thanh Sơn tỉnh Ninh Thuận")</f>
        <v>Công an phường Thanh Sơn tỉnh Ninh Thuận</v>
      </c>
      <c r="C294" t="str">
        <v>https://www.facebook.com/thanhnienphuongthanhson/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17294</v>
      </c>
      <c r="B295" t="str">
        <f>HYPERLINK("https://mc.ninhthuan.gov.vn/portaldvc/KenhTin/dich-vu-cong-truc-tuyen.aspx?_dv=000-26-36-H43", "UBND Ủy ban nhân dân phường Thanh Sơn tỉnh Ninh Thuận")</f>
        <v>UBND Ủy ban nhân dân phường Thanh Sơn tỉnh Ninh Thuận</v>
      </c>
      <c r="C295" t="str">
        <v>https://mc.ninhthuan.gov.vn/portaldvc/KenhTin/dich-vu-cong-truc-tuyen.aspx?_dv=000-26-36-H43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17295</v>
      </c>
      <c r="B296" t="str">
        <f>HYPERLINK("https://www.facebook.com/conganphuongmyhuong/", "Công an phường Mỹ Hương tỉnh Ninh Thuận")</f>
        <v>Công an phường Mỹ Hương tỉnh Ninh Thuận</v>
      </c>
      <c r="C296" t="str">
        <v>https://www.facebook.com/conganphuongmyhuong/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17296</v>
      </c>
      <c r="B297" t="str">
        <f>HYPERLINK("https://mc.ninhthuan.gov.vn/portaldvc/KenhTin/dich-vu-cong-truc-tuyen.aspx?_dv=000-29-36-H43", "UBND Ủy ban nhân dân phường Mỹ Hương tỉnh Ninh Thuận")</f>
        <v>UBND Ủy ban nhân dân phường Mỹ Hương tỉnh Ninh Thuận</v>
      </c>
      <c r="C297" t="str">
        <v>https://mc.ninhthuan.gov.vn/portaldvc/KenhTin/dich-vu-cong-truc-tuyen.aspx?_dv=000-29-36-H43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17297</v>
      </c>
      <c r="B298" t="str">
        <f>HYPERLINK("https://www.facebook.com/annt.ninhthuan/videos/01-%C4%91%C6%B0%E1%BB%9Dng-d%C3%A2y-c%C3%A1-%C4%91%E1%BB%99-b%C3%B3ng-%C4%91%C3%A1-qua-m%E1%BA%A1ng-internet-v%E1%BB%9Bi-s%E1%BB%91-ti%E1%BB%81n-s%C3%A1t-ph%E1%BA%A1t-%C6%B0%E1%BB%9Bc-t%C3%ADnh-h%C6%A1n-5/954227475619522/", "Công an phường Tấn Tài tỉnh Ninh Thuận")</f>
        <v>Công an phường Tấn Tài tỉnh Ninh Thuận</v>
      </c>
      <c r="C298" t="str">
        <v>https://www.facebook.com/annt.ninhthuan/videos/01-%C4%91%C6%B0%E1%BB%9Dng-d%C3%A2y-c%C3%A1-%C4%91%E1%BB%99-b%C3%B3ng-%C4%91%C3%A1-qua-m%E1%BA%A1ng-internet-v%E1%BB%9Bi-s%E1%BB%91-ti%E1%BB%81n-s%C3%A1t-ph%E1%BA%A1t-%C6%B0%E1%BB%9Bc-t%C3%ADnh-h%C6%A1n-5/954227475619522/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17298</v>
      </c>
      <c r="B299" t="str">
        <f>HYPERLINK("https://prtc.ninhthuan.gov.vn/portal/Pages/Danh-sach-nguoi-phat-ngon-va-cung-cap-thong-tin-ch.aspx", "UBND Ủy ban nhân dân phường Tấn Tài tỉnh Ninh Thuận")</f>
        <v>UBND Ủy ban nhân dân phường Tấn Tài tỉnh Ninh Thuận</v>
      </c>
      <c r="C299" t="str">
        <v>https://prtc.ninhthuan.gov.vn/portal/Pages/Danh-sach-nguoi-phat-ngon-va-cung-cap-thong-tin-ch.aspx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17299</v>
      </c>
      <c r="B300" t="str">
        <f>HYPERLINK("https://www.facebook.com/p/C%C3%B4ng-an-ph%C6%B0%E1%BB%9Dng-Kinh-Dinh-TPPhan-Rang-Th%C3%A1p-Ch%C3%A0m-t%E1%BB%89nh-Ninh-Thu%E1%BA%ADn-100081368786844/", "Công an phường Kinh Dinh tỉnh Ninh Thuận")</f>
        <v>Công an phường Kinh Dinh tỉnh Ninh Thuận</v>
      </c>
      <c r="C300" t="str">
        <v>https://www.facebook.com/p/C%C3%B4ng-an-ph%C6%B0%E1%BB%9Dng-Kinh-Dinh-TPPhan-Rang-Th%C3%A1p-Ch%C3%A0m-t%E1%BB%89nh-Ninh-Thu%E1%BA%ADn-100081368786844/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17300</v>
      </c>
      <c r="B301" t="str">
        <f>HYPERLINK("https://prtc.ninhthuan.gov.vn/", "UBND Ủy ban nhân dân phường Kinh Dinh tỉnh Ninh Thuận")</f>
        <v>UBND Ủy ban nhân dân phường Kinh Dinh tỉnh Ninh Thuận</v>
      </c>
      <c r="C301" t="str">
        <v>https://prtc.ninhthuan.gov.vn/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17301</v>
      </c>
      <c r="B302" t="str">
        <f>HYPERLINK("https://www.facebook.com/p/C%C3%B4ng-an-ph%C6%B0%E1%BB%9Dng-%C4%90%E1%BA%A1o-Long-100071711645117/", "Công an phường Đạo Long tỉnh Ninh Thuận")</f>
        <v>Công an phường Đạo Long tỉnh Ninh Thuận</v>
      </c>
      <c r="C302" t="str">
        <v>https://www.facebook.com/p/C%C3%B4ng-an-ph%C6%B0%E1%BB%9Dng-%C4%90%E1%BA%A1o-Long-100071711645117/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17302</v>
      </c>
      <c r="B303" t="str">
        <f>HYPERLINK("https://mc.ninhthuan.gov.vn/portaldvc/KenhTin/dich-vu-cong-truc-tuyen.aspx?_dv=000-28-36-H43", "UBND Ủy ban nhân dân phường Đạo Long tỉnh Ninh Thuận")</f>
        <v>UBND Ủy ban nhân dân phường Đạo Long tỉnh Ninh Thuận</v>
      </c>
      <c r="C303" t="str">
        <v>https://mc.ninhthuan.gov.vn/portaldvc/KenhTin/dich-vu-cong-truc-tuyen.aspx?_dv=000-28-36-H43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17303</v>
      </c>
      <c r="B304" t="str">
        <f>HYPERLINK("https://www.facebook.com/p/C%C3%B4ng-an-ph%C6%B0%E1%BB%9Dng-%C4%90%C3%A0i-S%C6%A1n-100071936155720/", "Công an phường Đài Sơn tỉnh Ninh Thuận")</f>
        <v>Công an phường Đài Sơn tỉnh Ninh Thuận</v>
      </c>
      <c r="C304" t="str">
        <v>https://www.facebook.com/p/C%C3%B4ng-an-ph%C6%B0%E1%BB%9Dng-%C4%90%C3%A0i-S%C6%A1n-100071936155720/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17304</v>
      </c>
      <c r="B305" t="str">
        <f>HYPERLINK("https://mc.ninhthuan.gov.vn/portaldvc/KenhTin/dich-vu-cong-truc-tuyen.aspx?_dv=000-27-36-H43", "UBND Ủy ban nhân dân phường Đài Sơn tỉnh Ninh Thuận")</f>
        <v>UBND Ủy ban nhân dân phường Đài Sơn tỉnh Ninh Thuận</v>
      </c>
      <c r="C305" t="str">
        <v>https://mc.ninhthuan.gov.vn/portaldvc/KenhTin/dich-vu-cong-truc-tuyen.aspx?_dv=000-27-36-H43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17305</v>
      </c>
      <c r="B306" t="str">
        <v>Công an phường Đông Hải tỉnh Ninh Thuận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17306</v>
      </c>
      <c r="B307" t="str">
        <f>HYPERLINK("https://mc.ninhthuan.gov.vn/portaldvc/KenhTin/dich-vu-cong-truc-tuyen.aspx?_dv=000-34-36-H43", "UBND Ủy ban nhân dân phường Đông Hải tỉnh Ninh Thuận")</f>
        <v>UBND Ủy ban nhân dân phường Đông Hải tỉnh Ninh Thuận</v>
      </c>
      <c r="C307" t="str">
        <v>https://mc.ninhthuan.gov.vn/portaldvc/KenhTin/dich-vu-cong-truc-tuyen.aspx?_dv=000-34-36-H43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17307</v>
      </c>
      <c r="B308" t="str">
        <f>HYPERLINK("https://www.facebook.com/capmydong/?locale=vi_VN", "Công an phường Mỹ Đông tỉnh Ninh Thuận")</f>
        <v>Công an phường Mỹ Đông tỉnh Ninh Thuận</v>
      </c>
      <c r="C308" t="str">
        <v>https://www.facebook.com/capmydong/?locale=vi_VN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17308</v>
      </c>
      <c r="B309" t="str">
        <f>HYPERLINK("https://mc.ninhthuan.gov.vn/portaldvc/KenhTin/dich-vu-cong-truc-tuyen.aspx?_dv=000-30-36-H43", "UBND Ủy ban nhân dân phường Mỹ Đông tỉnh Ninh Thuận")</f>
        <v>UBND Ủy ban nhân dân phường Mỹ Đông tỉnh Ninh Thuận</v>
      </c>
      <c r="C309" t="str">
        <v>https://mc.ninhthuan.gov.vn/portaldvc/KenhTin/dich-vu-cong-truc-tuyen.aspx?_dv=000-30-36-H43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17309</v>
      </c>
      <c r="B310" t="str">
        <f>HYPERLINK("https://www.facebook.com/p/C%C3%B4ng-An-X%C3%A3-Th%C3%A0nh-H%E1%BA%A3i-PRTC-Ninh-Thu%E1%BA%ADn-100077634871009/", "Công an xã Thành Hải tỉnh Ninh Thuận")</f>
        <v>Công an xã Thành Hải tỉnh Ninh Thuận</v>
      </c>
      <c r="C310" t="str">
        <v>https://www.facebook.com/p/C%C3%B4ng-An-X%C3%A3-Th%C3%A0nh-H%E1%BA%A3i-PRTC-Ninh-Thu%E1%BA%ADn-100077634871009/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17310</v>
      </c>
      <c r="B311" t="str">
        <f>HYPERLINK("https://mc.ninhthuan.gov.vn/portaldvc/KenhTin/dich-vu-cong-truc-tuyen.aspx?_dv=000-35-36-H43", "UBND Ủy ban nhân dân xã Thành Hải tỉnh Ninh Thuận")</f>
        <v>UBND Ủy ban nhân dân xã Thành Hải tỉnh Ninh Thuận</v>
      </c>
      <c r="C311" t="str">
        <v>https://mc.ninhthuan.gov.vn/portaldvc/KenhTin/dich-vu-cong-truc-tuyen.aspx?_dv=000-35-36-H43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17311</v>
      </c>
      <c r="B312" t="str">
        <f>HYPERLINK("https://www.facebook.com/p/C%C3%B4ng-an-ph%C6%B0%E1%BB%9Dng-V%C4%83n-H%E1%BA%A3i-100065110937442/", "Công an phường Văn Hải tỉnh Ninh Thuận")</f>
        <v>Công an phường Văn Hải tỉnh Ninh Thuận</v>
      </c>
      <c r="C312" t="str">
        <v>https://www.facebook.com/p/C%C3%B4ng-an-ph%C6%B0%E1%BB%9Dng-V%C4%83n-H%E1%BA%A3i-100065110937442/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17312</v>
      </c>
      <c r="B313" t="str">
        <f>HYPERLINK("https://prtc.ninhthuan.gov.vn/", "UBND Ủy ban nhân dân phường Văn Hải tỉnh Ninh Thuận")</f>
        <v>UBND Ủy ban nhân dân phường Văn Hải tỉnh Ninh Thuận</v>
      </c>
      <c r="C313" t="str">
        <v>https://prtc.ninhthuan.gov.vn/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17313</v>
      </c>
      <c r="B314" t="str">
        <f>HYPERLINK("https://www.facebook.com/p/C%C3%B4ng-an-ph%C6%B0%E1%BB%9Dng-M%E1%BB%B9-B%C3%ACnh-100071605980480/", "Công an phường Mỹ Bình tỉnh Ninh Thuận")</f>
        <v>Công an phường Mỹ Bình tỉnh Ninh Thuận</v>
      </c>
      <c r="C314" t="str">
        <v>https://www.facebook.com/p/C%C3%B4ng-an-ph%C6%B0%E1%BB%9Dng-M%E1%BB%B9-B%C3%ACnh-100071605980480/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17314</v>
      </c>
      <c r="B315" t="str">
        <f>HYPERLINK("https://prtc.ninhthuan.gov.vn/", "UBND Ủy ban nhân dân phường Mỹ Bình tỉnh Ninh Thuận")</f>
        <v>UBND Ủy ban nhân dân phường Mỹ Bình tỉnh Ninh Thuận</v>
      </c>
      <c r="C315" t="str">
        <v>https://prtc.ninhthuan.gov.vn/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17315</v>
      </c>
      <c r="B316" t="str">
        <f>HYPERLINK("https://www.facebook.com/p/C%C3%B4ng-an-Ph%C6%B0%E1%BB%9Dng-M%E1%BB%B9-H%E1%BA%A3i-100071444088876/", "Công an phường Mỹ Hải tỉnh Ninh Thuận")</f>
        <v>Công an phường Mỹ Hải tỉnh Ninh Thuận</v>
      </c>
      <c r="C316" t="str">
        <v>https://www.facebook.com/p/C%C3%B4ng-an-Ph%C6%B0%E1%BB%9Dng-M%E1%BB%B9-H%E1%BA%A3i-100071444088876/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17316</v>
      </c>
      <c r="B317" t="str">
        <f>HYPERLINK("https://mc.ninhthuan.gov.vn/portaldvc/KenhTin/dich-vu-cong-truc-tuyen.aspx?_dv=000-32-36-H43", "UBND Ủy ban nhân dân phường Mỹ Hải tỉnh Ninh Thuận")</f>
        <v>UBND Ủy ban nhân dân phường Mỹ Hải tỉnh Ninh Thuận</v>
      </c>
      <c r="C317" t="str">
        <v>https://mc.ninhthuan.gov.vn/portaldvc/KenhTin/dich-vu-cong-truc-tuyen.aspx?_dv=000-32-36-H43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17317</v>
      </c>
      <c r="B318" t="str">
        <f>HYPERLINK("https://www.facebook.com/caxphuocthuan/", "Công an xã Phước Bình tỉnh Ninh Thuận")</f>
        <v>Công an xã Phước Bình tỉnh Ninh Thuận</v>
      </c>
      <c r="C318" t="str">
        <v>https://www.facebook.com/caxphuocthuan/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17318</v>
      </c>
      <c r="B319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319" t="str">
        <v>https://mc.ninhthuan.gov.vn/portaldvc/KenhTin/dich-vu-cong-truc-tuyen.aspx?_dv=000.26.32.H43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17319</v>
      </c>
      <c r="B320" t="str">
        <f>HYPERLINK("https://www.facebook.com/caxphuochoa/", "Công an xã Phước Hòa tỉnh Ninh Thuận")</f>
        <v>Công an xã Phước Hòa tỉnh Ninh Thuận</v>
      </c>
      <c r="C320" t="str">
        <v>https://www.facebook.com/caxphuochoa/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17320</v>
      </c>
      <c r="B321" t="str">
        <f>HYPERLINK("https://mc.ninhthuan.gov.vn/portaldvc/KenhTin/dich-vu-cong-truc-tuyen.aspx?_dv=000-23-32-H43", "UBND Ủy ban nhân dân xã Phước Hòa tỉnh Ninh Thuận")</f>
        <v>UBND Ủy ban nhân dân xã Phước Hòa tỉnh Ninh Thuận</v>
      </c>
      <c r="C321" t="str">
        <v>https://mc.ninhthuan.gov.vn/portaldvc/KenhTin/dich-vu-cong-truc-tuyen.aspx?_dv=000-23-32-H43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17321</v>
      </c>
      <c r="B322" t="str">
        <v>Công an xã Phước Tân tỉnh Ninh Thuận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17322</v>
      </c>
      <c r="B323" t="str">
        <f>HYPERLINK("https://bacai.ninhthuan.gov.vn/portal/Pages/ubnd-xa-phuoc-tan.aspx", "UBND Ủy ban nhân dân xã Phước Tân tỉnh Ninh Thuận")</f>
        <v>UBND Ủy ban nhân dân xã Phước Tân tỉnh Ninh Thuận</v>
      </c>
      <c r="C323" t="str">
        <v>https://bacai.ninhthuan.gov.vn/portal/Pages/ubnd-xa-phuoc-tan.aspx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17323</v>
      </c>
      <c r="B324" t="str">
        <f>HYPERLINK("https://www.facebook.com/caxphuoctien/", "Công an xã Phước Tiến tỉnh Ninh Thuận")</f>
        <v>Công an xã Phước Tiến tỉnh Ninh Thuận</v>
      </c>
      <c r="C324" t="str">
        <v>https://www.facebook.com/caxphuoctien/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17324</v>
      </c>
      <c r="B325" t="str">
        <f>HYPERLINK("https://bacai.ninhthuan.gov.vn/portal/Pages/xa-phuoc-tien.aspx", "UBND Ủy ban nhân dân xã Phước Tiến tỉnh Ninh Thuận")</f>
        <v>UBND Ủy ban nhân dân xã Phước Tiến tỉnh Ninh Thuận</v>
      </c>
      <c r="C325" t="str">
        <v>https://bacai.ninhthuan.gov.vn/portal/Pages/xa-phuoc-tien.aspx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17325</v>
      </c>
      <c r="B326" t="str">
        <f>HYPERLINK("https://www.facebook.com/p/Tu%E1%BB%95i-tr%E1%BA%BB-C%C3%B4ng-an-huy%E1%BB%87n-Ninh-Ph%C6%B0%E1%BB%9Bc-100068114569027/", "Công an xã Phước Thắng tỉnh Ninh Thuận")</f>
        <v>Công an xã Phước Thắng tỉnh Ninh Thuận</v>
      </c>
      <c r="C326" t="str">
        <v>https://www.facebook.com/p/Tu%E1%BB%95i-tr%E1%BA%BB-C%C3%B4ng-an-huy%E1%BB%87n-Ninh-Ph%C6%B0%E1%BB%9Bc-100068114569027/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17326</v>
      </c>
      <c r="B327" t="str">
        <f>HYPERLINK("https://mc.ninhthuan.gov.vn/portaldvc/KenhTin/dich-vu-cong-truc-tuyen.aspx?_dv=000-17-32-H43", "UBND Ủy ban nhân dân xã Phước Thắng tỉnh Ninh Thuận")</f>
        <v>UBND Ủy ban nhân dân xã Phước Thắng tỉnh Ninh Thuận</v>
      </c>
      <c r="C327" t="str">
        <v>https://mc.ninhthuan.gov.vn/portaldvc/KenhTin/dich-vu-cong-truc-tuyen.aspx?_dv=000-17-32-H43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17327</v>
      </c>
      <c r="B328" t="str">
        <f>HYPERLINK("https://www.facebook.com/p/C%C3%B4ng-an-x%C3%A3-Ph%C6%B0%E1%BB%9Bc-Th%C3%A0nh-huy%E1%BB%87n-B%C3%A1c-%C3%81i-100070898375167/", "Công an xã Phước Thành tỉnh Ninh Thuận")</f>
        <v>Công an xã Phước Thành tỉnh Ninh Thuận</v>
      </c>
      <c r="C328" t="str">
        <v>https://www.facebook.com/p/C%C3%B4ng-an-x%C3%A3-Ph%C6%B0%E1%BB%9Bc-Th%C3%A0nh-huy%E1%BB%87n-B%C3%A1c-%C3%81i-100070898375167/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17328</v>
      </c>
      <c r="B329" t="str">
        <f>HYPERLINK("https://mc.ninhthuan.gov.vn/portaldvc/KenhTin/dich-vu-cong-truc-tuyen.aspx?_dv=000-17-32-H43", "UBND Ủy ban nhân dân xã Phước Thành tỉnh Ninh Thuận")</f>
        <v>UBND Ủy ban nhân dân xã Phước Thành tỉnh Ninh Thuận</v>
      </c>
      <c r="C329" t="str">
        <v>https://mc.ninhthuan.gov.vn/portaldvc/KenhTin/dich-vu-cong-truc-tuyen.aspx?_dv=000-17-32-H43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17329</v>
      </c>
      <c r="B330" t="str">
        <f>HYPERLINK("https://www.facebook.com/p/C%C3%B4ng-an-x%C3%A3-Ph%C6%B0%E1%BB%9Bc-%C4%90%E1%BA%A1i-huy%E1%BB%87n-B%C3%A1c-%C3%81i-100072132172369/", "Công an xã Phước Đại tỉnh Ninh Thuận")</f>
        <v>Công an xã Phước Đại tỉnh Ninh Thuận</v>
      </c>
      <c r="C330" t="str">
        <v>https://www.facebook.com/p/C%C3%B4ng-an-x%C3%A3-Ph%C6%B0%E1%BB%9Bc-%C4%90%E1%BA%A1i-huy%E1%BB%87n-B%C3%A1c-%C3%81i-100072132172369/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17330</v>
      </c>
      <c r="B331" t="str">
        <f>HYPERLINK("https://mc.ninhthuan.gov.vn/portaldvc/KenhTin/dich-vu-cong-truc-tuyen.aspx?_dv=000-16-32-H43", "UBND Ủy ban nhân dân xã Phước Đại tỉnh Ninh Thuận")</f>
        <v>UBND Ủy ban nhân dân xã Phước Đại tỉnh Ninh Thuận</v>
      </c>
      <c r="C331" t="str">
        <v>https://mc.ninhthuan.gov.vn/portaldvc/KenhTin/dich-vu-cong-truc-tuyen.aspx?_dv=000-16-32-H43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17331</v>
      </c>
      <c r="B332" t="str">
        <f>HYPERLINK("https://www.facebook.com/p/Tu%E1%BB%95i-tr%E1%BA%BB-C%C3%B4ng-an-huy%E1%BB%87n-Ninh-Ph%C6%B0%E1%BB%9Bc-100068114569027/", "Công an xã Phước Chính tỉnh Ninh Thuận")</f>
        <v>Công an xã Phước Chính tỉnh Ninh Thuận</v>
      </c>
      <c r="C332" t="str">
        <v>https://www.facebook.com/p/Tu%E1%BB%95i-tr%E1%BA%BB-C%C3%B4ng-an-huy%E1%BB%87n-Ninh-Ph%C6%B0%E1%BB%9Bc-100068114569027/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17332</v>
      </c>
      <c r="B333" t="str">
        <f>HYPERLINK("https://mc.ninhthuan.gov.vn/portaldvc/KenhTin/dich-vu-cong-truc-tuyen.aspx?_dv=000-27-31-H43", "UBND Ủy ban nhân dân xã Phước Chính tỉnh Ninh Thuận")</f>
        <v>UBND Ủy ban nhân dân xã Phước Chính tỉnh Ninh Thuận</v>
      </c>
      <c r="C333" t="str">
        <v>https://mc.ninhthuan.gov.vn/portaldvc/KenhTin/dich-vu-cong-truc-tuyen.aspx?_dv=000-27-31-H43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17333</v>
      </c>
      <c r="B334" t="str">
        <f>HYPERLINK("https://www.facebook.com/p/C%C3%B4ng-an-x%C3%A3-Ph%C6%B0%E1%BB%9Bc-Trung-huy%E1%BB%87n-B%C3%A1c-%C3%81i-100076147141667/", "Công an xã Phước Trung tỉnh Ninh Thuận")</f>
        <v>Công an xã Phước Trung tỉnh Ninh Thuận</v>
      </c>
      <c r="C334" t="str">
        <v>https://www.facebook.com/p/C%C3%B4ng-an-x%C3%A3-Ph%C6%B0%E1%BB%9Bc-Trung-huy%E1%BB%87n-B%C3%A1c-%C3%81i-100076147141667/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17334</v>
      </c>
      <c r="B335" t="str">
        <f>HYPERLINK("https://mc.ninhthuan.gov.vn/portaldvc/KenhTin/dich-vu-cong-truc-tuyen.aspx?_dv=000-22-32-H43", "UBND Ủy ban nhân dân xã Phước Trung tỉnh Ninh Thuận")</f>
        <v>UBND Ủy ban nhân dân xã Phước Trung tỉnh Ninh Thuận</v>
      </c>
      <c r="C335" t="str">
        <v>https://mc.ninhthuan.gov.vn/portaldvc/KenhTin/dich-vu-cong-truc-tuyen.aspx?_dv=000-22-32-H43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17335</v>
      </c>
      <c r="B336" t="str">
        <f>HYPERLINK("https://www.facebook.com/p/Tu%E1%BB%95i-tr%E1%BA%BB-C%C3%B4ng-an-huy%E1%BB%87n-Ninh-Ph%C6%B0%E1%BB%9Bc-100068114569027/", "Công an xã Lâm Sơn tỉnh Ninh Thuận")</f>
        <v>Công an xã Lâm Sơn tỉnh Ninh Thuận</v>
      </c>
      <c r="C336" t="str">
        <v>https://www.facebook.com/p/Tu%E1%BB%95i-tr%E1%BA%BB-C%C3%B4ng-an-huy%E1%BB%87n-Ninh-Ph%C6%B0%E1%BB%9Bc-100068114569027/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17336</v>
      </c>
      <c r="B337" t="str">
        <f>HYPERLINK("https://mc.ninhthuan.gov.vn/portaldvc/KenhTin/dich-vu-cong-truc-tuyen.aspx?_dv=000-52-35-H43", "UBND Ủy ban nhân dân xã Lâm Sơn tỉnh Ninh Thuận")</f>
        <v>UBND Ủy ban nhân dân xã Lâm Sơn tỉnh Ninh Thuận</v>
      </c>
      <c r="C337" t="str">
        <v>https://mc.ninhthuan.gov.vn/portaldvc/KenhTin/dich-vu-cong-truc-tuyen.aspx?_dv=000-52-35-H43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17337</v>
      </c>
      <c r="B338" t="str">
        <f>HYPERLINK("https://www.facebook.com/p/C%C3%B4ng-an-x%C3%A3-L%C6%B0%C6%A1ng-S%C6%A1n-100068432443689/", "Công an xã Lương Sơn tỉnh Ninh Thuận")</f>
        <v>Công an xã Lương Sơn tỉnh Ninh Thuận</v>
      </c>
      <c r="C338" t="str">
        <v>https://www.facebook.com/p/C%C3%B4ng-an-x%C3%A3-L%C6%B0%C6%A1ng-S%C6%A1n-100068432443689/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17338</v>
      </c>
      <c r="B339" t="str">
        <f>HYPERLINK("https://ninhson.ninhthuan.gov.vn/portal/Pages/2016/danh-ba-dien-thoai-huyen-ninh-son-eac990.aspx", "UBND Ủy ban nhân dân xã Lương Sơn tỉnh Ninh Thuận")</f>
        <v>UBND Ủy ban nhân dân xã Lương Sơn tỉnh Ninh Thuận</v>
      </c>
      <c r="C339" t="str">
        <v>https://ninhson.ninhthuan.gov.vn/portal/Pages/2016/danh-ba-dien-thoai-huyen-ninh-son-eac990.aspx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17339</v>
      </c>
      <c r="B340" t="str">
        <f>HYPERLINK("https://www.facebook.com/p/C%C3%B4ng-an-x%C3%A3-Qu%E1%BA%A3ng-S%C6%A1n-100068854224748/", "Công an xã Quảng Sơn tỉnh Ninh Thuận")</f>
        <v>Công an xã Quảng Sơn tỉnh Ninh Thuận</v>
      </c>
      <c r="C340" t="str">
        <v>https://www.facebook.com/p/C%C3%B4ng-an-x%C3%A3-Qu%E1%BA%A3ng-S%C6%A1n-100068854224748/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17340</v>
      </c>
      <c r="B341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341" t="str">
        <v>https://mc.ninhthuan.gov.vn/portaldvc/KenhTin/dich-vu-cong-truc-tuyen.aspx?_dv=000-53-35-H43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17341</v>
      </c>
      <c r="B342" t="str">
        <f>HYPERLINK("https://www.facebook.com/587881275432823", "Công an xã Mỹ Sơn tỉnh Ninh Thuận")</f>
        <v>Công an xã Mỹ Sơn tỉnh Ninh Thuận</v>
      </c>
      <c r="C342" t="str">
        <v>https://www.facebook.com/587881275432823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17342</v>
      </c>
      <c r="B343" t="str">
        <f>HYPERLINK("https://mc.ninhthuan.gov.vn/portaldvc/KenhTin/dich-vu-cong-truc-tuyen.aspx?_dv=000-54-35-H43", "UBND Ủy ban nhân dân xã Mỹ Sơn tỉnh Ninh Thuận")</f>
        <v>UBND Ủy ban nhân dân xã Mỹ Sơn tỉnh Ninh Thuận</v>
      </c>
      <c r="C343" t="str">
        <v>https://mc.ninhthuan.gov.vn/portaldvc/KenhTin/dich-vu-cong-truc-tuyen.aspx?_dv=000-54-35-H43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17343</v>
      </c>
      <c r="B344" t="str">
        <f>HYPERLINK("https://www.facebook.com/p/C%C3%B4ng-an-x%C3%A3-Ho%C3%A0-S%C6%A1n-Ninh-S%C6%A1n-Ninh-Thu%E1%BA%ADn-100067492580649/", "Công an xã Hòa Sơn tỉnh Ninh Thuận")</f>
        <v>Công an xã Hòa Sơn tỉnh Ninh Thuận</v>
      </c>
      <c r="C344" t="str">
        <v>https://www.facebook.com/p/C%C3%B4ng-an-x%C3%A3-Ho%C3%A0-S%C6%A1n-Ninh-S%C6%A1n-Ninh-Thu%E1%BA%ADn-100067492580649/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17344</v>
      </c>
      <c r="B345" t="str">
        <f>HYPERLINK("https://mc.ninhthuan.gov.vn/portaldvc/KenhTin/dich-vu-cong-truc-tuyen.aspx?_dv=000-49-35-H43", "UBND Ủy ban nhân dân xã Hòa Sơn tỉnh Ninh Thuận")</f>
        <v>UBND Ủy ban nhân dân xã Hòa Sơn tỉnh Ninh Thuận</v>
      </c>
      <c r="C345" t="str">
        <v>https://mc.ninhthuan.gov.vn/portaldvc/KenhTin/dich-vu-cong-truc-tuyen.aspx?_dv=000-49-35-H43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17345</v>
      </c>
      <c r="B346" t="str">
        <v>Công an xã Ma Nới tỉnh Ninh Thuận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17346</v>
      </c>
      <c r="B347" t="str">
        <f>HYPERLINK("https://mc.ninhthuan.gov.vn/portaldvc/KenhTin/dich-vu-cong-truc-tuyen.aspx?_dv=000-47-35-H43", "UBND Ủy ban nhân dân xã Ma Nới tỉnh Ninh Thuận")</f>
        <v>UBND Ủy ban nhân dân xã Ma Nới tỉnh Ninh Thuận</v>
      </c>
      <c r="C347" t="str">
        <v>https://mc.ninhthuan.gov.vn/portaldvc/KenhTin/dich-vu-cong-truc-tuyen.aspx?_dv=000-47-35-H43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17347</v>
      </c>
      <c r="B348" t="str">
        <f>HYPERLINK("https://www.facebook.com/CAXnhonson/", "Công an xã Nhơn Sơn tỉnh Ninh Thuận")</f>
        <v>Công an xã Nhơn Sơn tỉnh Ninh Thuận</v>
      </c>
      <c r="C348" t="str">
        <v>https://www.facebook.com/CAXnhonson/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17348</v>
      </c>
      <c r="B349" t="str">
        <f>HYPERLINK("https://ninhson.ninhthuan.gov.vn/portal/Pages/2016/danh-ba-dien-thoai-huyen-ninh-son-eac990.aspx", "UBND Ủy ban nhân dân xã Nhơn Sơn tỉnh Ninh Thuận")</f>
        <v>UBND Ủy ban nhân dân xã Nhơn Sơn tỉnh Ninh Thuận</v>
      </c>
      <c r="C349" t="str">
        <v>https://ninhson.ninhthuan.gov.vn/portal/Pages/2016/danh-ba-dien-thoai-huyen-ninh-son-eac990.aspx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17349</v>
      </c>
      <c r="B350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350" t="str">
        <v>https://www.facebook.com/p/C%C3%B4ng-an-x%C3%A3-V%C4%A9nh-H%E1%BA%A3i-huy%E1%BB%87n-Ninh-H%E1%BA%A3i-t%E1%BB%89nh-Ninh-Thu%E1%BA%ADn-100065255881176/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17350</v>
      </c>
      <c r="B351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351" t="str">
        <v>https://ninhhai.ninhthuan.gov.vn/portal/Pages/2015/danh-ba-dien-thoai-cac-co-quan-3b49d5.aspx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17351</v>
      </c>
      <c r="B352" t="str">
        <f>HYPERLINK("https://www.facebook.com/p/Tu%E1%BB%95i-tr%E1%BA%BB-C%C3%B4ng-an-huy%E1%BB%87n-Ninh-Ph%C6%B0%E1%BB%9Bc-100068114569027/", "Công an xã Phương Hải tỉnh Ninh Thuận")</f>
        <v>Công an xã Phương Hải tỉnh Ninh Thuận</v>
      </c>
      <c r="C352" t="str">
        <v>https://www.facebook.com/p/Tu%E1%BB%95i-tr%E1%BA%BB-C%C3%B4ng-an-huy%E1%BB%87n-Ninh-Ph%C6%B0%E1%BB%9Bc-100068114569027/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17352</v>
      </c>
      <c r="B353" t="str">
        <f>HYPERLINK("https://ninhhai.ninhthuan.gov.vn/", "UBND Ủy ban nhân dân xã Phương Hải tỉnh Ninh Thuận")</f>
        <v>UBND Ủy ban nhân dân xã Phương Hải tỉnh Ninh Thuận</v>
      </c>
      <c r="C353" t="str">
        <v>https://ninhhai.ninhthuan.gov.vn/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17353</v>
      </c>
      <c r="B354" t="str">
        <f>HYPERLINK("https://www.facebook.com/CongAnXaPhuocHai.NinhPhuoc/", "Công an xã Tân Hải tỉnh Ninh Thuận")</f>
        <v>Công an xã Tân Hải tỉnh Ninh Thuận</v>
      </c>
      <c r="C354" t="str">
        <v>https://www.facebook.com/CongAnXaPhuocHai.NinhPhuoc/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17354</v>
      </c>
      <c r="B355" t="str">
        <f>HYPERLINK("https://ninhhai.ninhthuan.gov.vn/", "UBND Ủy ban nhân dân xã Tân Hải tỉnh Ninh Thuận")</f>
        <v>UBND Ủy ban nhân dân xã Tân Hải tỉnh Ninh Thuận</v>
      </c>
      <c r="C355" t="str">
        <v>https://ninhhai.ninhthuan.gov.vn/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17355</v>
      </c>
      <c r="B356" t="str">
        <f>HYPERLINK("https://www.facebook.com/p/C%C3%B4ng-an-x%C3%A3-Xu%C3%A2n-H%E1%BA%A3i-100078137560091/", "Công an xã Xuân Hải tỉnh Ninh Thuận")</f>
        <v>Công an xã Xuân Hải tỉnh Ninh Thuận</v>
      </c>
      <c r="C356" t="str">
        <v>https://www.facebook.com/p/C%C3%B4ng-an-x%C3%A3-Xu%C3%A2n-H%E1%BA%A3i-100078137560091/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17356</v>
      </c>
      <c r="B357" t="str">
        <f>HYPERLINK("https://ninhhai.ninhthuan.gov.vn/", "UBND Ủy ban nhân dân xã Xuân Hải tỉnh Ninh Thuận")</f>
        <v>UBND Ủy ban nhân dân xã Xuân Hải tỉnh Ninh Thuận</v>
      </c>
      <c r="C357" t="str">
        <v>https://ninhhai.ninhthuan.gov.vn/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17357</v>
      </c>
      <c r="B358" t="str">
        <f>HYPERLINK("https://www.facebook.com/p/Tu%E1%BB%95i-tr%E1%BA%BB-C%C3%B4ng-an-huy%E1%BB%87n-Ninh-Ph%C6%B0%E1%BB%9Bc-100068114569027/", "Công an xã Hộ Hải tỉnh Ninh Thuận")</f>
        <v>Công an xã Hộ Hải tỉnh Ninh Thuận</v>
      </c>
      <c r="C358" t="str">
        <v>https://www.facebook.com/p/Tu%E1%BB%95i-tr%E1%BA%BB-C%C3%B4ng-an-huy%E1%BB%87n-Ninh-Ph%C6%B0%E1%BB%9Bc-100068114569027/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17358</v>
      </c>
      <c r="B359" t="str">
        <f>HYPERLINK("https://ninhhai.ninhthuan.gov.vn/portal/Pages/ubnd-xa-ho-hai.aspx", "UBND Ủy ban nhân dân xã Hộ Hải tỉnh Ninh Thuận")</f>
        <v>UBND Ủy ban nhân dân xã Hộ Hải tỉnh Ninh Thuận</v>
      </c>
      <c r="C359" t="str">
        <v>https://ninhhai.ninhthuan.gov.vn/portal/Pages/ubnd-xa-ho-hai.aspx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17359</v>
      </c>
      <c r="B360" t="str">
        <f>HYPERLINK("https://www.facebook.com/p/Tu%E1%BB%95i-tr%E1%BA%BB-C%C3%B4ng-an-huy%E1%BB%87n-Ninh-Ph%C6%B0%E1%BB%9Bc-100068114569027/", "Công an xã Tri Hải tỉnh Ninh Thuận")</f>
        <v>Công an xã Tri Hải tỉnh Ninh Thuận</v>
      </c>
      <c r="C360" t="str">
        <v>https://www.facebook.com/p/Tu%E1%BB%95i-tr%E1%BA%BB-C%C3%B4ng-an-huy%E1%BB%87n-Ninh-Ph%C6%B0%E1%BB%9Bc-100068114569027/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17360</v>
      </c>
      <c r="B361" t="str">
        <f>HYPERLINK("https://ninhhai.ninhthuan.gov.vn/portal/Pages/2018/ubnd-xa-tri-hai-33ca30.aspx", "UBND Ủy ban nhân dân xã Tri Hải tỉnh Ninh Thuận")</f>
        <v>UBND Ủy ban nhân dân xã Tri Hải tỉnh Ninh Thuận</v>
      </c>
      <c r="C361" t="str">
        <v>https://ninhhai.ninhthuan.gov.vn/portal/Pages/2018/ubnd-xa-tri-hai-33ca30.aspx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17361</v>
      </c>
      <c r="B362" t="str">
        <f>HYPERLINK("https://www.facebook.com/p/C%C3%B4ng-an-x%C3%A3-Nh%C6%A1n-H%E1%BA%A3i-100091739926914/", "Công an xã Nhơn Hải tỉnh Ninh Thuận")</f>
        <v>Công an xã Nhơn Hải tỉnh Ninh Thuận</v>
      </c>
      <c r="C362" t="str">
        <v>https://www.facebook.com/p/C%C3%B4ng-an-x%C3%A3-Nh%C6%A1n-H%E1%BA%A3i-100091739926914/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17362</v>
      </c>
      <c r="B363" t="str">
        <f>HYPERLINK("https://ninhhai.ninhthuan.gov.vn/portal/Pages/2016/ubnd-xa-nhon-hai-5ddee2.aspx", "UBND Ủy ban nhân dân xã Nhơn Hải tỉnh Ninh Thuận")</f>
        <v>UBND Ủy ban nhân dân xã Nhơn Hải tỉnh Ninh Thuận</v>
      </c>
      <c r="C363" t="str">
        <v>https://ninhhai.ninhthuan.gov.vn/portal/Pages/2016/ubnd-xa-nhon-hai-5ddee2.aspx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17363</v>
      </c>
      <c r="B364" t="str">
        <f>HYPERLINK("https://www.facebook.com/p/C%C3%B4ng-An-X%C3%A3-Th%C3%A0nh-H%E1%BA%A3i-PRTC-Ninh-Thu%E1%BA%ADn-100077634871009/", "Công an xã Thanh Hải tỉnh Ninh Thuận")</f>
        <v>Công an xã Thanh Hải tỉnh Ninh Thuận</v>
      </c>
      <c r="C364" t="str">
        <v>https://www.facebook.com/p/C%C3%B4ng-An-X%C3%A3-Th%C3%A0nh-H%E1%BA%A3i-PRTC-Ninh-Thu%E1%BA%ADn-100077634871009/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17364</v>
      </c>
      <c r="B365" t="str">
        <f>HYPERLINK("https://mc.ninhthuan.gov.vn/portaldvc/KenhTin/dich-vu-cong-truc-tuyen.aspx?_dv=000-35-36-H43", "UBND Ủy ban nhân dân xã Thanh Hải tỉnh Ninh Thuận")</f>
        <v>UBND Ủy ban nhân dân xã Thanh Hải tỉnh Ninh Thuận</v>
      </c>
      <c r="C365" t="str">
        <v>https://mc.ninhthuan.gov.vn/portaldvc/KenhTin/dich-vu-cong-truc-tuyen.aspx?_dv=000-35-36-H43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17365</v>
      </c>
      <c r="B366" t="str">
        <f>HYPERLINK("https://www.facebook.com/p/Tu%E1%BB%95i-tr%E1%BA%BB-C%C3%B4ng-an-huy%E1%BB%87n-Ninh-Ph%C6%B0%E1%BB%9Bc-100068114569027/", "Công an xã Phước Sơn tỉnh Ninh Thuận")</f>
        <v>Công an xã Phước Sơn tỉnh Ninh Thuận</v>
      </c>
      <c r="C366" t="str">
        <v>https://www.facebook.com/p/Tu%E1%BB%95i-tr%E1%BA%BB-C%C3%B4ng-an-huy%E1%BB%87n-Ninh-Ph%C6%B0%E1%BB%9Bc-100068114569027/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17366</v>
      </c>
      <c r="B367" t="str">
        <f>HYPERLINK("https://ninhphuoc.ninhthuan.gov.vn/portal/Pages/UBND-xa-phuoc-son.aspx", "UBND Ủy ban nhân dân xã Phước Sơn tỉnh Ninh Thuận")</f>
        <v>UBND Ủy ban nhân dân xã Phước Sơn tỉnh Ninh Thuận</v>
      </c>
      <c r="C367" t="str">
        <v>https://ninhphuoc.ninhthuan.gov.vn/portal/Pages/UBND-xa-phuoc-son.aspx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17367</v>
      </c>
      <c r="B368" t="str">
        <f>HYPERLINK("https://www.facebook.com/p/C%C3%B4ng-An-x%C3%A3-Ph%C6%B0%E1%BB%9Bc-Th%C3%A1i-huy%E1%BB%87n-Ninh-Ph%C6%B0%E1%BB%9Bc-100075789113667/", "Công an xã Phước Thái tỉnh Ninh Thuận")</f>
        <v>Công an xã Phước Thái tỉnh Ninh Thuận</v>
      </c>
      <c r="C368" t="str">
        <v>https://www.facebook.com/p/C%C3%B4ng-An-x%C3%A3-Ph%C6%B0%E1%BB%9Bc-Th%C3%A1i-huy%E1%BB%87n-Ninh-Ph%C6%B0%E1%BB%9Bc-100075789113667/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17368</v>
      </c>
      <c r="B369" t="str">
        <f>HYPERLINK("https://ninhphuoc.ninhthuan.gov.vn/portal/Pages/UBND-xa-phuoc-thai.aspx", "UBND Ủy ban nhân dân xã Phước Thái tỉnh Ninh Thuận")</f>
        <v>UBND Ủy ban nhân dân xã Phước Thái tỉnh Ninh Thuận</v>
      </c>
      <c r="C369" t="str">
        <v>https://ninhphuoc.ninhthuan.gov.vn/portal/Pages/UBND-xa-phuoc-thai.aspx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17369</v>
      </c>
      <c r="B370" t="str">
        <f>HYPERLINK("https://www.facebook.com/p/C%C3%B4ng-an-x%C3%A3-Ph%C6%B0%E1%BB%9Bc-H%E1%BA%ADu-huy%E1%BB%87n-Ninh-Ph%C6%B0%E1%BB%9Bc-100066632684006/", "Công an xã Phước Hậu tỉnh Ninh Thuận")</f>
        <v>Công an xã Phước Hậu tỉnh Ninh Thuận</v>
      </c>
      <c r="C370" t="str">
        <v>https://www.facebook.com/p/C%C3%B4ng-an-x%C3%A3-Ph%C6%B0%E1%BB%9Bc-H%E1%BA%ADu-huy%E1%BB%87n-Ninh-Ph%C6%B0%E1%BB%9Bc-100066632684006/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17370</v>
      </c>
      <c r="B371" t="str">
        <f>HYPERLINK("https://ninhphuoc.ninhthuan.gov.vn/portal/Pages/UBND-xa-phuoc-hau.aspx", "UBND Ủy ban nhân dân xã Phước Hậu tỉnh Ninh Thuận")</f>
        <v>UBND Ủy ban nhân dân xã Phước Hậu tỉnh Ninh Thuận</v>
      </c>
      <c r="C371" t="str">
        <v>https://ninhphuoc.ninhthuan.gov.vn/portal/Pages/UBND-xa-phuoc-hau.aspx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17371</v>
      </c>
      <c r="B372" t="str">
        <f>HYPERLINK("https://www.facebook.com/conganxaphuocthuan/?locale=vi_VN", "Công an xã Phước Thuận tỉnh Ninh Thuận")</f>
        <v>Công an xã Phước Thuận tỉnh Ninh Thuận</v>
      </c>
      <c r="C372" t="str">
        <v>https://www.facebook.com/conganxaphuocthuan/?locale=vi_VN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17372</v>
      </c>
      <c r="B373" t="str">
        <f>HYPERLINK("https://ninhphuoc.ninhthuan.gov.vn/", "UBND Ủy ban nhân dân xã Phước Thuận tỉnh Ninh Thuận")</f>
        <v>UBND Ủy ban nhân dân xã Phước Thuận tỉnh Ninh Thuận</v>
      </c>
      <c r="C373" t="str">
        <v>https://ninhphuoc.ninhthuan.gov.vn/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17373</v>
      </c>
      <c r="B374" t="str">
        <f>HYPERLINK("https://www.facebook.com/p/C%C3%94NG-AN-X%C3%83-AN-H%E1%BA%A2I-100070375884326/", "Công an xã An Hải tỉnh Ninh Thuận")</f>
        <v>Công an xã An Hải tỉnh Ninh Thuận</v>
      </c>
      <c r="C374" t="str">
        <v>https://www.facebook.com/p/C%C3%94NG-AN-X%C3%83-AN-H%E1%BA%A2I-100070375884326/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17374</v>
      </c>
      <c r="B375" t="str">
        <f>HYPERLINK("https://ninhphuoc.ninhthuan.gov.vn/portal/Pages/UBND-xa-an-hai.aspx", "UBND Ủy ban nhân dân xã An Hải tỉnh Ninh Thuận")</f>
        <v>UBND Ủy ban nhân dân xã An Hải tỉnh Ninh Thuận</v>
      </c>
      <c r="C375" t="str">
        <v>https://ninhphuoc.ninhthuan.gov.vn/portal/Pages/UBND-xa-an-hai.aspx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17375</v>
      </c>
      <c r="B376" t="str">
        <f>HYPERLINK("https://www.facebook.com/p/Tu%E1%BB%95i-tr%E1%BA%BB-C%C3%B4ng-an-huy%E1%BB%87n-Ninh-Ph%C6%B0%E1%BB%9Bc-100068114569027/", "Công an xã Phước Hữu tỉnh Ninh Thuận")</f>
        <v>Công an xã Phước Hữu tỉnh Ninh Thuận</v>
      </c>
      <c r="C376" t="str">
        <v>https://www.facebook.com/p/Tu%E1%BB%95i-tr%E1%BA%BB-C%C3%B4ng-an-huy%E1%BB%87n-Ninh-Ph%C6%B0%E1%BB%9Bc-100068114569027/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17376</v>
      </c>
      <c r="B377" t="str">
        <f>HYPERLINK("https://ninhphuoc.ninhthuan.gov.vn/portal/Pages/UBND-xa-phuoc-huu.aspx", "UBND Ủy ban nhân dân xã Phước Hữu tỉnh Ninh Thuận")</f>
        <v>UBND Ủy ban nhân dân xã Phước Hữu tỉnh Ninh Thuận</v>
      </c>
      <c r="C377" t="str">
        <v>https://ninhphuoc.ninhthuan.gov.vn/portal/Pages/UBND-xa-phuoc-huu.aspx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17377</v>
      </c>
      <c r="B378" t="str">
        <f>HYPERLINK("https://www.facebook.com/CongAnXaPhuocHai.NinhPhuoc/?locale=vi_VN", "Công an xã Phước Hải tỉnh Ninh Thuận")</f>
        <v>Công an xã Phước Hải tỉnh Ninh Thuận</v>
      </c>
      <c r="C378" t="str">
        <v>https://www.facebook.com/CongAnXaPhuocHai.NinhPhuoc/?locale=vi_VN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17378</v>
      </c>
      <c r="B379" t="str">
        <f>HYPERLINK("https://ninhphuoc.ninhthuan.gov.vn/", "UBND Ủy ban nhân dân xã Phước Hải tỉnh Ninh Thuận")</f>
        <v>UBND Ủy ban nhân dân xã Phước Hải tỉnh Ninh Thuận</v>
      </c>
      <c r="C379" t="str">
        <v>https://ninhphuoc.ninhthuan.gov.vn/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17379</v>
      </c>
      <c r="B380" t="str">
        <f>HYPERLINK("https://www.facebook.com/p/C%C3%B4ng-an-x%C3%A3-Ph%C6%B0%E1%BB%9Bc-Vinh-huy%E1%BB%87n-Ninh-Ph%C6%B0%E1%BB%9Bc-100068912764094/", "Công an xã Phước Vinh tỉnh Ninh Thuận")</f>
        <v>Công an xã Phước Vinh tỉnh Ninh Thuận</v>
      </c>
      <c r="C380" t="str">
        <v>https://www.facebook.com/p/C%C3%B4ng-an-x%C3%A3-Ph%C6%B0%E1%BB%9Bc-Vinh-huy%E1%BB%87n-Ninh-Ph%C6%B0%E1%BB%9Bc-100068912764094/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17380</v>
      </c>
      <c r="B381" t="str">
        <f>HYPERLINK("https://mc.ninhthuan.gov.vn/portaldvc/KenhTin/dich-vu-cong-truc-tuyen.aspx?_dv=000-23-34-H43", "UBND Ủy ban nhân dân xã Phước Vinh tỉnh Ninh Thuận")</f>
        <v>UBND Ủy ban nhân dân xã Phước Vinh tỉnh Ninh Thuận</v>
      </c>
      <c r="C381" t="str">
        <v>https://mc.ninhthuan.gov.vn/portaldvc/KenhTin/dich-vu-cong-truc-tuyen.aspx?_dv=000-23-34-H43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17381</v>
      </c>
      <c r="B382" t="str">
        <f>HYPERLINK("https://www.facebook.com/p/Tu%E1%BB%95i-tr%E1%BA%BB-C%C3%B4ng-an-huy%E1%BB%87n-Ninh-Ph%C6%B0%E1%BB%9Bc-100068114569027/", "Công an xã Phước Chiến tỉnh Ninh Thuận")</f>
        <v>Công an xã Phước Chiến tỉnh Ninh Thuận</v>
      </c>
      <c r="C382" t="str">
        <v>https://www.facebook.com/p/Tu%E1%BB%95i-tr%E1%BA%BB-C%C3%B4ng-an-huy%E1%BB%87n-Ninh-Ph%C6%B0%E1%BB%9Bc-100068114569027/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17382</v>
      </c>
      <c r="B383" t="str">
        <f>HYPERLINK("https://thuanbac.ninhthuan.gov.vn/portal/Pages/UBND-xa.aspx", "UBND Ủy ban nhân dân xã Phước Chiến tỉnh Ninh Thuận")</f>
        <v>UBND Ủy ban nhân dân xã Phước Chiến tỉnh Ninh Thuận</v>
      </c>
      <c r="C383" t="str">
        <v>https://thuanbac.ninhthuan.gov.vn/portal/Pages/UBND-xa.aspx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17383</v>
      </c>
      <c r="B384" t="str">
        <f>HYPERLINK("https://www.facebook.com/p/C%C3%B4ng-an-x%C3%A3-C%C3%B4ng-H%E1%BA%A3i-100069680316680/", "Công an xã Công Hải tỉnh Ninh Thuận")</f>
        <v>Công an xã Công Hải tỉnh Ninh Thuận</v>
      </c>
      <c r="C384" t="str">
        <v>https://www.facebook.com/p/C%C3%B4ng-an-x%C3%A3-C%C3%B4ng-H%E1%BA%A3i-100069680316680/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17384</v>
      </c>
      <c r="B385" t="str">
        <f>HYPERLINK("https://thuanbac.ninhthuan.gov.vn/portal/Pages/UBND-xa.aspx", "UBND Ủy ban nhân dân xã Công Hải tỉnh Ninh Thuận")</f>
        <v>UBND Ủy ban nhân dân xã Công Hải tỉnh Ninh Thuận</v>
      </c>
      <c r="C385" t="str">
        <v>https://thuanbac.ninhthuan.gov.vn/portal/Pages/UBND-xa.aspx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17385</v>
      </c>
      <c r="B386" t="str">
        <f>HYPERLINK("https://www.facebook.com/p/C%C3%B4ng-an-x%C3%A3-Ph%C6%B0%E1%BB%9Bc-Kh%C3%A1ng-100064880037315/", "Công an xã Phước Kháng tỉnh Ninh Thuận")</f>
        <v>Công an xã Phước Kháng tỉnh Ninh Thuận</v>
      </c>
      <c r="C386" t="str">
        <v>https://www.facebook.com/p/C%C3%B4ng-an-x%C3%A3-Ph%C6%B0%E1%BB%9Bc-Kh%C3%A1ng-100064880037315/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17386</v>
      </c>
      <c r="B387" t="str">
        <f>HYPERLINK("https://thuanbac.ninhthuan.gov.vn/portal/Pages/UBND-xa.aspx", "UBND Ủy ban nhân dân xã Phước Kháng tỉnh Ninh Thuận")</f>
        <v>UBND Ủy ban nhân dân xã Phước Kháng tỉnh Ninh Thuận</v>
      </c>
      <c r="C387" t="str">
        <v>https://thuanbac.ninhthuan.gov.vn/portal/Pages/UBND-xa.aspx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17387</v>
      </c>
      <c r="B388" t="str">
        <f>HYPERLINK("https://www.facebook.com/p/Tu%E1%BB%95i-tr%E1%BA%BB-C%C3%B4ng-an-huy%E1%BB%87n-Ninh-Ph%C6%B0%E1%BB%9Bc-100068114569027/", "Công an xã Lợi Hải tỉnh Ninh Thuận")</f>
        <v>Công an xã Lợi Hải tỉnh Ninh Thuận</v>
      </c>
      <c r="C388" t="str">
        <v>https://www.facebook.com/p/Tu%E1%BB%95i-tr%E1%BA%BB-C%C3%B4ng-an-huy%E1%BB%87n-Ninh-Ph%C6%B0%E1%BB%9Bc-100068114569027/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17388</v>
      </c>
      <c r="B389" t="str">
        <f>HYPERLINK("https://thuanbac.ninhthuan.gov.vn/portal/Pages/UBND-xa.aspx", "UBND Ủy ban nhân dân xã Lợi Hải tỉnh Ninh Thuận")</f>
        <v>UBND Ủy ban nhân dân xã Lợi Hải tỉnh Ninh Thuận</v>
      </c>
      <c r="C389" t="str">
        <v>https://thuanbac.ninhthuan.gov.vn/portal/Pages/UBND-xa.aspx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17389</v>
      </c>
      <c r="B390" t="str">
        <f>HYPERLINK("https://www.facebook.com/bacsonpolice/", "Công an xã Bắc Sơn tỉnh Ninh Thuận")</f>
        <v>Công an xã Bắc Sơn tỉnh Ninh Thuận</v>
      </c>
      <c r="C390" t="str">
        <v>https://www.facebook.com/bacsonpolice/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17390</v>
      </c>
      <c r="B391" t="str">
        <f>HYPERLINK("https://thuanbac.ninhthuan.gov.vn/portal/Pages/UBND-xa.aspx", "UBND Ủy ban nhân dân xã Bắc Sơn tỉnh Ninh Thuận")</f>
        <v>UBND Ủy ban nhân dân xã Bắc Sơn tỉnh Ninh Thuận</v>
      </c>
      <c r="C391" t="str">
        <v>https://thuanbac.ninhthuan.gov.vn/portal/Pages/UBND-xa.aspx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17391</v>
      </c>
      <c r="B392" t="str">
        <v>Công an xã Bắc Phong tỉnh Ninh Thuận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17392</v>
      </c>
      <c r="B393" t="str">
        <f>HYPERLINK("https://thuanbac.ninhthuan.gov.vn/portal/Pages/UBND-xa.aspx", "UBND Ủy ban nhân dân xã Bắc Phong tỉnh Ninh Thuận")</f>
        <v>UBND Ủy ban nhân dân xã Bắc Phong tỉnh Ninh Thuận</v>
      </c>
      <c r="C393" t="str">
        <v>https://thuanbac.ninhthuan.gov.vn/portal/Pages/UBND-xa.aspx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17393</v>
      </c>
      <c r="B394" t="str">
        <f>HYPERLINK("https://www.facebook.com/p/Tu%E1%BB%95i-tr%E1%BA%BB-C%C3%B4ng-an-huy%E1%BB%87n-Ninh-Ph%C6%B0%E1%BB%9Bc-100068114569027/", "Công an xã Phước Hà tỉnh Ninh Thuận")</f>
        <v>Công an xã Phước Hà tỉnh Ninh Thuận</v>
      </c>
      <c r="C394" t="str">
        <v>https://www.facebook.com/p/Tu%E1%BB%95i-tr%E1%BA%BB-C%C3%B4ng-an-huy%E1%BB%87n-Ninh-Ph%C6%B0%E1%BB%9Bc-100068114569027/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17394</v>
      </c>
      <c r="B395" t="str">
        <f>HYPERLINK("https://ninhphuoc.ninhthuan.gov.vn/", "UBND Ủy ban nhân dân xã Phước Hà tỉnh Ninh Thuận")</f>
        <v>UBND Ủy ban nhân dân xã Phước Hà tỉnh Ninh Thuận</v>
      </c>
      <c r="C395" t="str">
        <v>https://ninhphuoc.ninhthuan.gov.vn/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17395</v>
      </c>
      <c r="B396" t="str">
        <f>HYPERLINK("https://www.facebook.com/p/C%C3%B4ng-an-X%C3%A3-Ph%C6%B0%E1%BB%9Bc-Dinh-Thu%E1%BA%ADn-Nam-Ninh-Thu%E1%BA%ADn-100066929580928/", "Công an xã Phước Nam tỉnh Ninh Thuận")</f>
        <v>Công an xã Phước Nam tỉnh Ninh Thuận</v>
      </c>
      <c r="C396" t="str">
        <v>https://www.facebook.com/p/C%C3%B4ng-an-X%C3%A3-Ph%C6%B0%E1%BB%9Bc-Dinh-Thu%E1%BA%ADn-Nam-Ninh-Thu%E1%BA%ADn-100066929580928/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17396</v>
      </c>
      <c r="B397" t="str">
        <f>HYPERLINK("https://mc.ninhthuan.gov.vn/portaldvc/KenhTin/dich-vu-cong-truc-tuyen.aspx?_dv=000-26-31-H43", "UBND Ủy ban nhân dân xã Phước Nam tỉnh Ninh Thuận")</f>
        <v>UBND Ủy ban nhân dân xã Phước Nam tỉnh Ninh Thuận</v>
      </c>
      <c r="C397" t="str">
        <v>https://mc.ninhthuan.gov.vn/portaldvc/KenhTin/dich-vu-cong-truc-tuyen.aspx?_dv=000-26-31-H43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17397</v>
      </c>
      <c r="B398" t="str">
        <f>HYPERLINK("https://www.facebook.com/p/Tu%E1%BB%95i-tr%E1%BA%BB-C%C3%B4ng-an-huy%E1%BB%87n-Ninh-Ph%C6%B0%E1%BB%9Bc-100068114569027/", "Công an xã Phước Ninh tỉnh Ninh Thuận")</f>
        <v>Công an xã Phước Ninh tỉnh Ninh Thuận</v>
      </c>
      <c r="C398" t="str">
        <v>https://www.facebook.com/p/Tu%E1%BB%95i-tr%E1%BA%BB-C%C3%B4ng-an-huy%E1%BB%87n-Ninh-Ph%C6%B0%E1%BB%9Bc-100068114569027/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17398</v>
      </c>
      <c r="B399" t="str">
        <f>HYPERLINK("https://ninhphuoc.ninhthuan.gov.vn/", "UBND Ủy ban nhân dân xã Phước Ninh tỉnh Ninh Thuận")</f>
        <v>UBND Ủy ban nhân dân xã Phước Ninh tỉnh Ninh Thuận</v>
      </c>
      <c r="C399" t="str">
        <v>https://ninhphuoc.ninhthuan.gov.vn/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17399</v>
      </c>
      <c r="B400" t="str">
        <f>HYPERLINK("https://www.facebook.com/@caxnhiha/", "Công an xã Nhị Hà tỉnh Ninh Thuận")</f>
        <v>Công an xã Nhị Hà tỉnh Ninh Thuận</v>
      </c>
      <c r="C400" t="str">
        <v>https://www.facebook.com/@caxnhiha/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17400</v>
      </c>
      <c r="B401" t="str">
        <f>HYPERLINK("https://thuannam.ninhthuan.gov.vn/portal/Pages/2018/UBND-huyen-tra-loi-kien-nghi-cu-tri-cua-xa-Nhi-Ha-(tu-ngay-225-den-ngay-2552018)).aspx", "UBND Ủy ban nhân dân xã Nhị Hà tỉnh Ninh Thuận")</f>
        <v>UBND Ủy ban nhân dân xã Nhị Hà tỉnh Ninh Thuận</v>
      </c>
      <c r="C401" t="str">
        <v>https://thuannam.ninhthuan.gov.vn/portal/Pages/2018/UBND-huyen-tra-loi-kien-nghi-cu-tri-cua-xa-Nhi-Ha-(tu-ngay-225-den-ngay-2552018)).aspx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17401</v>
      </c>
      <c r="B402" t="str">
        <f>HYPERLINK("https://www.facebook.com/p/C%C3%B4ng-an-X%C3%A3-Ph%C6%B0%E1%BB%9Bc-Dinh-Thu%E1%BA%ADn-Nam-Ninh-Thu%E1%BA%ADn-100066929580928/", "Công an xã Phước Dinh tỉnh Ninh Thuận")</f>
        <v>Công an xã Phước Dinh tỉnh Ninh Thuận</v>
      </c>
      <c r="C402" t="str">
        <v>https://www.facebook.com/p/C%C3%B4ng-an-X%C3%A3-Ph%C6%B0%E1%BB%9Bc-Dinh-Thu%E1%BA%ADn-Nam-Ninh-Thu%E1%BA%ADn-100066929580928/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17402</v>
      </c>
      <c r="B403" t="str">
        <f>HYPERLINK("https://ninhphuoc.ninhthuan.gov.vn/", "UBND Ủy ban nhân dân xã Phước Dinh tỉnh Ninh Thuận")</f>
        <v>UBND Ủy ban nhân dân xã Phước Dinh tỉnh Ninh Thuận</v>
      </c>
      <c r="C403" t="str">
        <v>https://ninhphuoc.ninhthuan.gov.vn/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17403</v>
      </c>
      <c r="B404" t="str">
        <f>HYPERLINK("https://www.facebook.com/p/C%C3%B4ng-an-x%C3%A3-Ph%C6%B0%E1%BB%9Bc-Minh-Thu%E1%BA%ADn-Nam-Ninh-Thu%E1%BA%ADn-100065187893087/", "Công an xã Phước Minh tỉnh Ninh Thuận")</f>
        <v>Công an xã Phước Minh tỉnh Ninh Thuận</v>
      </c>
      <c r="C404" t="str">
        <v>https://www.facebook.com/p/C%C3%B4ng-an-x%C3%A3-Ph%C6%B0%E1%BB%9Bc-Minh-Thu%E1%BA%ADn-Nam-Ninh-Thu%E1%BA%ADn-100065187893087/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17404</v>
      </c>
      <c r="B405" t="str">
        <f>HYPERLINK("https://thuannam.ninhthuan.gov.vn/portal/Pages/2023-4-15/Hoi-dong-nhan-dan-xa-Phuoc-Minh-to-chuc-ky-hop-thuyme7wu.aspx", "UBND Ủy ban nhân dân xã Phước Minh tỉnh Ninh Thuận")</f>
        <v>UBND Ủy ban nhân dân xã Phước Minh tỉnh Ninh Thuận</v>
      </c>
      <c r="C405" t="str">
        <v>https://thuannam.ninhthuan.gov.vn/portal/Pages/2023-4-15/Hoi-dong-nhan-dan-xa-Phuoc-Minh-to-chuc-ky-hop-thuyme7wu.aspx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17405</v>
      </c>
      <c r="B406" t="str">
        <f>HYPERLINK("https://www.facebook.com/p/C%C3%B4ng-an-X%C3%A3-Ph%C6%B0%E1%BB%9Bc-Dinh-Thu%E1%BA%ADn-Nam-Ninh-Thu%E1%BA%ADn-100066929580928/", "Công an xã Phước Diêm tỉnh Ninh Thuận")</f>
        <v>Công an xã Phước Diêm tỉnh Ninh Thuận</v>
      </c>
      <c r="C406" t="str">
        <v>https://www.facebook.com/p/C%C3%B4ng-an-X%C3%A3-Ph%C6%B0%E1%BB%9Bc-Dinh-Thu%E1%BA%ADn-Nam-Ninh-Thu%E1%BA%ADn-100066929580928/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17406</v>
      </c>
      <c r="B407" t="str">
        <f>HYPERLINK("https://mc.ninhthuan.gov.vn/portaldvc/KenhTin/dich-vu-cong-truc-tuyen.aspx?_dv=000-22-31-H43", "UBND Ủy ban nhân dân xã Phước Diêm tỉnh Ninh Thuận")</f>
        <v>UBND Ủy ban nhân dân xã Phước Diêm tỉnh Ninh Thuận</v>
      </c>
      <c r="C407" t="str">
        <v>https://mc.ninhthuan.gov.vn/portaldvc/KenhTin/dich-vu-cong-truc-tuyen.aspx?_dv=000-22-31-H43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17407</v>
      </c>
      <c r="B408" t="str">
        <v>Công an xã Cà Ná tỉnh Ninh Thuận</v>
      </c>
      <c r="C408" t="str">
        <v>-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17408</v>
      </c>
      <c r="B409" t="str">
        <f>HYPERLINK("https://mc.ninhthuan.gov.vn/portaldvc/KenhTin/dich-vu-cong-truc-tuyen.aspx?_dv=000-20-31-H43", "UBND Ủy ban nhân dân xã Cà Ná tỉnh Ninh Thuận")</f>
        <v>UBND Ủy ban nhân dân xã Cà Ná tỉnh Ninh Thuận</v>
      </c>
      <c r="C409" t="str">
        <v>https://mc.ninhthuan.gov.vn/portaldvc/KenhTin/dich-vu-cong-truc-tuyen.aspx?_dv=000-20-31-H43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17409</v>
      </c>
      <c r="B410" t="str">
        <v>Công an phường Mũi Né tỉnh Bình Thuận</v>
      </c>
      <c r="C410" t="str">
        <v>-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17410</v>
      </c>
      <c r="B411" t="str">
        <f>HYPERLINK("https://muine.phanthiet.binhthuan.gov.vn/", "UBND Ủy ban nhân dân phường Mũi Né tỉnh Bình Thuận")</f>
        <v>UBND Ủy ban nhân dân phường Mũi Né tỉnh Bình Thuận</v>
      </c>
      <c r="C411" t="str">
        <v>https://muine.phanthiet.binhthuan.gov.vn/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17411</v>
      </c>
      <c r="B412" t="str">
        <v>Công an phường Hàm Tiến tỉnh Bình Thuận</v>
      </c>
      <c r="C412" t="str">
        <v>-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17412</v>
      </c>
      <c r="B413" t="str">
        <f>HYPERLINK("https://hamtien.phanthiet.binhthuan.gov.vn/", "UBND Ủy ban nhân dân phường Hàm Tiến tỉnh Bình Thuận")</f>
        <v>UBND Ủy ban nhân dân phường Hàm Tiến tỉnh Bình Thuận</v>
      </c>
      <c r="C413" t="str">
        <v>https://hamtien.phanthiet.binhthuan.gov.vn/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17413</v>
      </c>
      <c r="B414" t="str">
        <v>Công an phường Phú Hài tỉnh Bình Thuận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17414</v>
      </c>
      <c r="B415" t="str">
        <f>HYPERLINK("https://phuhai.phanthiet.binhthuan.gov.vn/", "UBND Ủy ban nhân dân phường Phú Hài tỉnh Bình Thuận")</f>
        <v>UBND Ủy ban nhân dân phường Phú Hài tỉnh Bình Thuận</v>
      </c>
      <c r="C415" t="str">
        <v>https://phuhai.phanthiet.binhthuan.gov.vn/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17415</v>
      </c>
      <c r="B416" t="str">
        <v>Công an phường Phú Thủy tỉnh Bình Thuận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17416</v>
      </c>
      <c r="B417" t="str">
        <f>HYPERLINK("https://phuthuy.phanthiet.binhthuan.gov.vn/", "UBND Ủy ban nhân dân phường Phú Thủy tỉnh Bình Thuận")</f>
        <v>UBND Ủy ban nhân dân phường Phú Thủy tỉnh Bình Thuận</v>
      </c>
      <c r="C417" t="str">
        <v>https://phuthuy.phanthiet.binhthuan.gov.vn/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17417</v>
      </c>
      <c r="B418" t="str">
        <f>HYPERLINK("https://www.facebook.com/p/Tu%E1%BB%95i-tr%E1%BA%BB-C%C3%B4ng-an-B%C3%ACnh-Thu%E1%BA%ADn-100078919454286/", "Công an phường Phú Tài tỉnh Bình Thuận")</f>
        <v>Công an phường Phú Tài tỉnh Bình Thuận</v>
      </c>
      <c r="C418" t="str">
        <v>https://www.facebook.com/p/Tu%E1%BB%95i-tr%E1%BA%BB-C%C3%B4ng-an-B%C3%ACnh-Thu%E1%BA%ADn-100078919454286/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17418</v>
      </c>
      <c r="B419" t="str">
        <f>HYPERLINK("https://phutai.phanthiet.binhthuan.gov.vn/", "UBND Ủy ban nhân dân phường Phú Tài tỉnh Bình Thuận")</f>
        <v>UBND Ủy ban nhân dân phường Phú Tài tỉnh Bình Thuận</v>
      </c>
      <c r="C419" t="str">
        <v>https://phutai.phanthiet.binhthuan.gov.vn/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17419</v>
      </c>
      <c r="B420" t="str">
        <v>Công an phường Phú Trinh tỉnh Bình Thuận</v>
      </c>
      <c r="C420" t="str">
        <v>-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17420</v>
      </c>
      <c r="B421" t="str">
        <f>HYPERLINK("https://phutrinh.phanthiet.binhthuan.gov.vn/", "UBND Ủy ban nhân dân phường Phú Trinh tỉnh Bình Thuận")</f>
        <v>UBND Ủy ban nhân dân phường Phú Trinh tỉnh Bình Thuận</v>
      </c>
      <c r="C421" t="str">
        <v>https://phutrinh.phanthiet.binhthuan.gov.vn/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17421</v>
      </c>
      <c r="B422" t="str">
        <v>Công an phường Xuân An tỉnh Bình Thuận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17422</v>
      </c>
      <c r="B423" t="str">
        <f>HYPERLINK("https://xuanan.phanthiet.binhthuan.gov.vn/", "UBND Ủy ban nhân dân phường Xuân An tỉnh Bình Thuận")</f>
        <v>UBND Ủy ban nhân dân phường Xuân An tỉnh Bình Thuận</v>
      </c>
      <c r="C423" t="str">
        <v>https://xuanan.phanthiet.binhthuan.gov.vn/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17423</v>
      </c>
      <c r="B424" t="str">
        <f>HYPERLINK("https://www.facebook.com/phongchaybinhthuan/?locale=lo_LA", "Công an phường Thanh Hải tỉnh Bình Thuận")</f>
        <v>Công an phường Thanh Hải tỉnh Bình Thuận</v>
      </c>
      <c r="C424" t="str">
        <v>https://www.facebook.com/phongchaybinhthuan/?locale=lo_LA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17424</v>
      </c>
      <c r="B425" t="str">
        <f>HYPERLINK("https://phanthiet.binhthuan.gov.vn/ubnd-phuong-thanh-hai", "UBND Ủy ban nhân dân phường Thanh Hải tỉnh Bình Thuận")</f>
        <v>UBND Ủy ban nhân dân phường Thanh Hải tỉnh Bình Thuận</v>
      </c>
      <c r="C425" t="str">
        <v>https://phanthiet.binhthuan.gov.vn/ubnd-phuong-thanh-hai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17425</v>
      </c>
      <c r="B426" t="str">
        <v>Công an phường Bình Hưng tỉnh Bình Thuận</v>
      </c>
      <c r="C426" t="str">
        <v>-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17426</v>
      </c>
      <c r="B427" t="str">
        <f>HYPERLINK("https://binhhung.phanthiet.binhthuan.gov.vn/", "UBND Ủy ban nhân dân phường Bình Hưng tỉnh Bình Thuận")</f>
        <v>UBND Ủy ban nhân dân phường Bình Hưng tỉnh Bình Thuận</v>
      </c>
      <c r="C427" t="str">
        <v>https://binhhung.phanthiet.binhthuan.gov.vn/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17427</v>
      </c>
      <c r="B428" t="str">
        <v>Công an phường Đức Nghĩa tỉnh Bình Thuận</v>
      </c>
      <c r="C428" t="str">
        <v>-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17428</v>
      </c>
      <c r="B429" t="str">
        <f>HYPERLINK("https://phanthiet.binhthuan.gov.vn/ubnd-phuong-duc-nghia", "UBND Ủy ban nhân dân phường Đức Nghĩa tỉnh Bình Thuận")</f>
        <v>UBND Ủy ban nhân dân phường Đức Nghĩa tỉnh Bình Thuận</v>
      </c>
      <c r="C429" t="str">
        <v>https://phanthiet.binhthuan.gov.vn/ubnd-phuong-duc-nghia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17429</v>
      </c>
      <c r="B430" t="str">
        <f>HYPERLINK("https://www.facebook.com/ubndphuonglacdao/", "Công an phường Lạc Đạo tỉnh Bình Thuận")</f>
        <v>Công an phường Lạc Đạo tỉnh Bình Thuận</v>
      </c>
      <c r="C430" t="str">
        <v>https://www.facebook.com/ubndphuonglacdao/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17430</v>
      </c>
      <c r="B431" t="str">
        <f>HYPERLINK("https://lacdao.phanthiet.binhthuan.gov.vn/", "UBND Ủy ban nhân dân phường Lạc Đạo tỉnh Bình Thuận")</f>
        <v>UBND Ủy ban nhân dân phường Lạc Đạo tỉnh Bình Thuận</v>
      </c>
      <c r="C431" t="str">
        <v>https://lacdao.phanthiet.binhthuan.gov.vn/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17431</v>
      </c>
      <c r="B432" t="str">
        <f>HYPERLINK("https://www.facebook.com/2666694940283856", "Công an phường Đức Thắng tỉnh Bình Thuận")</f>
        <v>Công an phường Đức Thắng tỉnh Bình Thuận</v>
      </c>
      <c r="C432" t="str">
        <v>https://www.facebook.com/2666694940283856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17432</v>
      </c>
      <c r="B433" t="str">
        <f>HYPERLINK("https://ducthang.phanthiet.binhthuan.gov.vn/", "UBND Ủy ban nhân dân phường Đức Thắng tỉnh Bình Thuận")</f>
        <v>UBND Ủy ban nhân dân phường Đức Thắng tỉnh Bình Thuận</v>
      </c>
      <c r="C433" t="str">
        <v>https://ducthang.phanthiet.binhthuan.gov.vn/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17433</v>
      </c>
      <c r="B434" t="str">
        <f>HYPERLINK("https://www.facebook.com/p/C%C3%B4ng-an-Ph%C6%B0%E1%BB%9Dng-H%C6%B0ng-Long-100080238680872/", "Công an phường Hưng Long tỉnh Bình Thuận")</f>
        <v>Công an phường Hưng Long tỉnh Bình Thuận</v>
      </c>
      <c r="C434" t="str">
        <v>https://www.facebook.com/p/C%C3%B4ng-an-Ph%C6%B0%E1%BB%9Dng-H%C6%B0ng-Long-100080238680872/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17434</v>
      </c>
      <c r="B435" t="str">
        <f>HYPERLINK("https://hunglong.phanthiet.binhthuan.gov.vn/", "UBND Ủy ban nhân dân phường Hưng Long tỉnh Bình Thuận")</f>
        <v>UBND Ủy ban nhân dân phường Hưng Long tỉnh Bình Thuận</v>
      </c>
      <c r="C435" t="str">
        <v>https://hunglong.phanthiet.binhthuan.gov.vn/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17435</v>
      </c>
      <c r="B436" t="str">
        <v>Công an phường Đức Long tỉnh Bình Thuận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17436</v>
      </c>
      <c r="B437" t="str">
        <f>HYPERLINK("https://duclong.phanthiet.binhthuan.gov.vn/", "UBND Ủy ban nhân dân phường Đức Long tỉnh Bình Thuận")</f>
        <v>UBND Ủy ban nhân dân phường Đức Long tỉnh Bình Thuận</v>
      </c>
      <c r="C437" t="str">
        <v>https://duclong.phanthiet.binhthuan.gov.vn/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17437</v>
      </c>
      <c r="B438" t="str">
        <v>Công an xã Thiện Nghiệp tỉnh Bình Thuận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17438</v>
      </c>
      <c r="B439" t="str">
        <f>HYPERLINK("https://thiennghiep.phanthiet.binhthuan.gov.vn/", "UBND Ủy ban nhân dân xã Thiện Nghiệp tỉnh Bình Thuận")</f>
        <v>UBND Ủy ban nhân dân xã Thiện Nghiệp tỉnh Bình Thuận</v>
      </c>
      <c r="C439" t="str">
        <v>https://thiennghiep.phanthiet.binhthuan.gov.vn/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17439</v>
      </c>
      <c r="B440" t="str">
        <v>Công an xã Phong Nẫm tỉnh Bình Thuận</v>
      </c>
      <c r="C440" t="str">
        <v>-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17440</v>
      </c>
      <c r="B441" t="str">
        <f>HYPERLINK("https://phongnam.phanthiet.binhthuan.gov.vn/", "UBND Ủy ban nhân dân xã Phong Nẫm tỉnh Bình Thuận")</f>
        <v>UBND Ủy ban nhân dân xã Phong Nẫm tỉnh Bình Thuận</v>
      </c>
      <c r="C441" t="str">
        <v>https://phongnam.phanthiet.binhthuan.gov.vn/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17441</v>
      </c>
      <c r="B442" t="str">
        <f>HYPERLINK("https://www.facebook.com/TuoitreTienLoi/", "Công an xã Tiến Lợi tỉnh Bình Thuận")</f>
        <v>Công an xã Tiến Lợi tỉnh Bình Thuận</v>
      </c>
      <c r="C442" t="str">
        <v>https://www.facebook.com/TuoitreTienLoi/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17442</v>
      </c>
      <c r="B443" t="str">
        <f>HYPERLINK("https://tienloi.phanthiet.binhthuan.gov.vn/", "UBND Ủy ban nhân dân xã Tiến Lợi tỉnh Bình Thuận")</f>
        <v>UBND Ủy ban nhân dân xã Tiến Lợi tỉnh Bình Thuận</v>
      </c>
      <c r="C443" t="str">
        <v>https://tienloi.phanthiet.binhthuan.gov.vn/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17443</v>
      </c>
      <c r="B444" t="str">
        <v>Công an xã Tiến Thành tỉnh Bình Thuận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17444</v>
      </c>
      <c r="B445" t="str">
        <f>HYPERLINK("https://tienthanh.phanthiet.binhthuan.gov.vn/", "UBND Ủy ban nhân dân xã Tiến Thành tỉnh Bình Thuận")</f>
        <v>UBND Ủy ban nhân dân xã Tiến Thành tỉnh Bình Thuận</v>
      </c>
      <c r="C445" t="str">
        <v>https://tienthanh.phanthiet.binhthuan.gov.vn/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17445</v>
      </c>
      <c r="B446" t="str">
        <v>Công an phường Phước Hội tỉnh Bình Thuận</v>
      </c>
      <c r="C446" t="str">
        <v>-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17446</v>
      </c>
      <c r="B447" t="str">
        <f>HYPERLINK("https://lagi.binhthuan.gov.vn/phuong-phuoc-hoi/gioi-thieu-ubnd-phuong-phuoc-hoi-580351", "UBND Ủy ban nhân dân phường Phước Hội tỉnh Bình Thuận")</f>
        <v>UBND Ủy ban nhân dân phường Phước Hội tỉnh Bình Thuận</v>
      </c>
      <c r="C447" t="str">
        <v>https://lagi.binhthuan.gov.vn/phuong-phuoc-hoi/gioi-thieu-ubnd-phuong-phuoc-hoi-580351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17447</v>
      </c>
      <c r="B448" t="str">
        <v>Công an phường Phước Lộc tỉnh Bình Thuận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17448</v>
      </c>
      <c r="B449" t="str">
        <f>HYPERLINK("https://phuocloc.lagi.binhthuan.gov.vn/", "UBND Ủy ban nhân dân phường Phước Lộc tỉnh Bình Thuận")</f>
        <v>UBND Ủy ban nhân dân phường Phước Lộc tỉnh Bình Thuận</v>
      </c>
      <c r="C449" t="str">
        <v>https://phuocloc.lagi.binhthuan.gov.vn/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17449</v>
      </c>
      <c r="B450" t="str">
        <f>HYPERLINK("https://www.facebook.com/doanconganlagi/", "Công an phường Tân Thiện tỉnh Bình Thuận")</f>
        <v>Công an phường Tân Thiện tỉnh Bình Thuận</v>
      </c>
      <c r="C450" t="str">
        <v>https://www.facebook.com/doanconganlagi/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17450</v>
      </c>
      <c r="B451" t="str">
        <f>HYPERLINK("https://tanthien.lagi.binhthuan.gov.vn/", "UBND Ủy ban nhân dân phường Tân Thiện tỉnh Bình Thuận")</f>
        <v>UBND Ủy ban nhân dân phường Tân Thiện tỉnh Bình Thuận</v>
      </c>
      <c r="C451" t="str">
        <v>https://tanthien.lagi.binhthuan.gov.vn/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17451</v>
      </c>
      <c r="B452" t="str">
        <f>HYPERLINK("https://www.facebook.com/doanconganlagi/", "Công an phường Tân An tỉnh Bình Thuận")</f>
        <v>Công an phường Tân An tỉnh Bình Thuận</v>
      </c>
      <c r="C452" t="str">
        <v>https://www.facebook.com/doanconganlagi/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17452</v>
      </c>
      <c r="B453" t="str">
        <f>HYPERLINK("https://lagi.binhthuan.gov.vn/phuong-tan-an/gioi-thieu-ubnd-phuong-tan-an-580344", "UBND Ủy ban nhân dân phường Tân An tỉnh Bình Thuận")</f>
        <v>UBND Ủy ban nhân dân phường Tân An tỉnh Bình Thuận</v>
      </c>
      <c r="C453" t="str">
        <v>https://lagi.binhthuan.gov.vn/phuong-tan-an/gioi-thieu-ubnd-phuong-tan-an-580344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17453</v>
      </c>
      <c r="B454" t="str">
        <f>HYPERLINK("https://www.facebook.com/doanconganlagi/", "Công an phường Bình Tân tỉnh Bình Thuận")</f>
        <v>Công an phường Bình Tân tỉnh Bình Thuận</v>
      </c>
      <c r="C454" t="str">
        <v>https://www.facebook.com/doanconganlagi/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17454</v>
      </c>
      <c r="B455" t="str">
        <f>HYPERLINK("https://lagi.binhthuan.gov.vn/phuong-binh-tan/gioi-thieu-ubnd-phuong-binh-tan-580343", "UBND Ủy ban nhân dân phường Bình Tân tỉnh Bình Thuận")</f>
        <v>UBND Ủy ban nhân dân phường Bình Tân tỉnh Bình Thuận</v>
      </c>
      <c r="C455" t="str">
        <v>https://lagi.binhthuan.gov.vn/phuong-binh-tan/gioi-thieu-ubnd-phuong-binh-tan-580343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17455</v>
      </c>
      <c r="B456" t="str">
        <v>Công an xã Tân Hải tỉnh Bình Thuận</v>
      </c>
      <c r="C456" t="str">
        <v>-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17456</v>
      </c>
      <c r="B457" t="str">
        <f>HYPERLINK("https://lagi.binhthuan.gov.vn/xa-tan-hai/gioi-thieu-ubnd-xa-tan-hai-580347", "UBND Ủy ban nhân dân xã Tân Hải tỉnh Bình Thuận")</f>
        <v>UBND Ủy ban nhân dân xã Tân Hải tỉnh Bình Thuận</v>
      </c>
      <c r="C457" t="str">
        <v>https://lagi.binhthuan.gov.vn/xa-tan-hai/gioi-thieu-ubnd-xa-tan-hai-580347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17457</v>
      </c>
      <c r="B458" t="str">
        <f>HYPERLINK("https://www.facebook.com/doanconganlagi/", "Công an xã Tân Tiến tỉnh Bình Thuận")</f>
        <v>Công an xã Tân Tiến tỉnh Bình Thuận</v>
      </c>
      <c r="C458" t="str">
        <v>https://www.facebook.com/doanconganlagi/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17458</v>
      </c>
      <c r="B459" t="str">
        <f>HYPERLINK("https://tantien.lagi.binhthuan.gov.vn/", "UBND Ủy ban nhân dân xã Tân Tiến tỉnh Bình Thuận")</f>
        <v>UBND Ủy ban nhân dân xã Tân Tiến tỉnh Bình Thuận</v>
      </c>
      <c r="C459" t="str">
        <v>https://tantien.lagi.binhthuan.gov.vn/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17459</v>
      </c>
      <c r="B460" t="str">
        <f>HYPERLINK("https://www.facebook.com/p/Tu%E1%BB%95i-tr%E1%BA%BB-C%C3%B4ng-an-H%C3%A0m-T%C3%A2n-100063704490691/", "Công an xã Tân Bình tỉnh Bình Thuận")</f>
        <v>Công an xã Tân Bình tỉnh Bình Thuận</v>
      </c>
      <c r="C460" t="str">
        <v>https://www.facebook.com/p/Tu%E1%BB%95i-tr%E1%BA%BB-C%C3%B4ng-an-H%C3%A0m-T%C3%A2n-100063704490691/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17460</v>
      </c>
      <c r="B461" t="str">
        <f>HYPERLINK("https://tanbinh.vinhlong.gov.vn/", "UBND Ủy ban nhân dân xã Tân Bình tỉnh Bình Thuận")</f>
        <v>UBND Ủy ban nhân dân xã Tân Bình tỉnh Bình Thuận</v>
      </c>
      <c r="C461" t="str">
        <v>https://tanbinh.vinhlong.gov.vn/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17461</v>
      </c>
      <c r="B462" t="str">
        <v>Công an xã Tân Phước tỉnh Bình Thuận</v>
      </c>
      <c r="C462" t="str">
        <v>-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17462</v>
      </c>
      <c r="B463" t="str">
        <f>HYPERLINK("https://lagi.binhthuan.gov.vn/xa-tan-phuoc/gioi-thieu-ubnd-xa-tan-phuoc-580349", "UBND Ủy ban nhân dân xã Tân Phước tỉnh Bình Thuận")</f>
        <v>UBND Ủy ban nhân dân xã Tân Phước tỉnh Bình Thuận</v>
      </c>
      <c r="C463" t="str">
        <v>https://lagi.binhthuan.gov.vn/xa-tan-phuoc/gioi-thieu-ubnd-xa-tan-phuoc-580349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17463</v>
      </c>
      <c r="B464" t="str">
        <v>Công an xã Phan Dũng tỉnh Bình Thuận</v>
      </c>
      <c r="C464" t="str">
        <v>-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17464</v>
      </c>
      <c r="B465" t="str">
        <f>HYPERLINK("https://tuyphong.binhthuan.gov.vn/xa-phan-dung/xa-phan-dung-569949", "UBND Ủy ban nhân dân xã Phan Dũng tỉnh Bình Thuận")</f>
        <v>UBND Ủy ban nhân dân xã Phan Dũng tỉnh Bình Thuận</v>
      </c>
      <c r="C465" t="str">
        <v>https://tuyphong.binhthuan.gov.vn/xa-phan-dung/xa-phan-dung-569949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17465</v>
      </c>
      <c r="B466" t="str">
        <v>Công an xã Phong Phú tỉnh Bình Thuận</v>
      </c>
      <c r="C466" t="str">
        <v>-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17466</v>
      </c>
      <c r="B467" t="str">
        <f>HYPERLINK("https://phongphu.tuyphong.binhthuan.gov.vn/", "UBND Ủy ban nhân dân xã Phong Phú tỉnh Bình Thuận")</f>
        <v>UBND Ủy ban nhân dân xã Phong Phú tỉnh Bình Thuận</v>
      </c>
      <c r="C467" t="str">
        <v>https://phongphu.tuyphong.binhthuan.gov.vn/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17467</v>
      </c>
      <c r="B468" t="str">
        <f>HYPERLINK("https://www.facebook.com/p/C%C3%B4ng-an-x%C3%A3-V%C4%A9nh-H%E1%BA%A3o-Tuy-Phong-100068201625502/", "Công an xã Vĩnh Hảo tỉnh Bình Thuận")</f>
        <v>Công an xã Vĩnh Hảo tỉnh Bình Thuận</v>
      </c>
      <c r="C468" t="str">
        <v>https://www.facebook.com/p/C%C3%B4ng-an-x%C3%A3-V%C4%A9nh-H%E1%BA%A3o-Tuy-Phong-100068201625502/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17468</v>
      </c>
      <c r="B469" t="str">
        <f>HYPERLINK("https://tuyphong.binhthuan.gov.vn/xa-vinh-hao-66981", "UBND Ủy ban nhân dân xã Vĩnh Hảo tỉnh Bình Thuận")</f>
        <v>UBND Ủy ban nhân dân xã Vĩnh Hảo tỉnh Bình Thuận</v>
      </c>
      <c r="C469" t="str">
        <v>https://tuyphong.binhthuan.gov.vn/xa-vinh-hao-66981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17469</v>
      </c>
      <c r="B470" t="str">
        <v>Công an xã Vĩnh Tân tỉnh Bình Thuận</v>
      </c>
      <c r="C470" t="str">
        <v>-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17470</v>
      </c>
      <c r="B471" t="str">
        <f>HYPERLINK("https://vinhtan.tuyphong.binhthuan.gov.vn/", "UBND Ủy ban nhân dân xã Vĩnh Tân tỉnh Bình Thuận")</f>
        <v>UBND Ủy ban nhân dân xã Vĩnh Tân tỉnh Bình Thuận</v>
      </c>
      <c r="C471" t="str">
        <v>https://vinhtan.tuyphong.binhthuan.gov.vn/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17471</v>
      </c>
      <c r="B472" t="str">
        <v>Công an xã Phú Lạc tỉnh Bình Thuận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17472</v>
      </c>
      <c r="B473" t="str">
        <f>HYPERLINK("https://tuyphong.binhthuan.gov.vn/xa-phu-lac/xa-phu-lac-569951", "UBND Ủy ban nhân dân xã Phú Lạc tỉnh Bình Thuận")</f>
        <v>UBND Ủy ban nhân dân xã Phú Lạc tỉnh Bình Thuận</v>
      </c>
      <c r="C473" t="str">
        <v>https://tuyphong.binhthuan.gov.vn/xa-phu-lac/xa-phu-lac-569951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17473</v>
      </c>
      <c r="B474" t="str">
        <f>HYPERLINK("https://www.facebook.com/p/Tu%E1%BB%95i-tr%E1%BA%BB-C%C3%B4ng-an-huy%E1%BB%87n-Ninh-Ph%C6%B0%E1%BB%9Bc-100068114569027/", "Công an xã Phước Thể tỉnh Bình Thuận")</f>
        <v>Công an xã Phước Thể tỉnh Bình Thuận</v>
      </c>
      <c r="C474" t="str">
        <v>https://www.facebook.com/p/Tu%E1%BB%95i-tr%E1%BA%BB-C%C3%B4ng-an-huy%E1%BB%87n-Ninh-Ph%C6%B0%E1%BB%9Bc-100068114569027/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17474</v>
      </c>
      <c r="B475" t="str">
        <f>HYPERLINK("https://tuyphong.binhthuan.gov.vn/xa-phuoc-the/xa-phuoc-the-569952", "UBND Ủy ban nhân dân xã Phước Thể tỉnh Bình Thuận")</f>
        <v>UBND Ủy ban nhân dân xã Phước Thể tỉnh Bình Thuận</v>
      </c>
      <c r="C475" t="str">
        <v>https://tuyphong.binhthuan.gov.vn/xa-phuoc-the/xa-phuoc-the-569952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17475</v>
      </c>
      <c r="B476" t="str">
        <f>HYPERLINK("https://www.facebook.com/2731075107186413", "Công an xã Hòa Minh tỉnh Bình Thuận")</f>
        <v>Công an xã Hòa Minh tỉnh Bình Thuận</v>
      </c>
      <c r="C476" t="str">
        <v>https://www.facebook.com/2731075107186413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17476</v>
      </c>
      <c r="B477" t="str">
        <f>HYPERLINK("https://tuyphong.binhthuan.gov.vn/xa-hoa-minh/xa-hoa-minh-569947", "UBND Ủy ban nhân dân xã Hòa Minh tỉnh Bình Thuận")</f>
        <v>UBND Ủy ban nhân dân xã Hòa Minh tỉnh Bình Thuận</v>
      </c>
      <c r="C477" t="str">
        <v>https://tuyphong.binhthuan.gov.vn/xa-hoa-minh/xa-hoa-minh-569947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17477</v>
      </c>
      <c r="B478" t="str">
        <v>Công an xã Chí Công tỉnh Bình Thuận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17478</v>
      </c>
      <c r="B479" t="str">
        <f>HYPERLINK("https://tuyphong.binhthuan.gov.vn/xa-chi-cong/xa-chi-cong-569946", "UBND Ủy ban nhân dân xã Chí Công tỉnh Bình Thuận")</f>
        <v>UBND Ủy ban nhân dân xã Chí Công tỉnh Bình Thuận</v>
      </c>
      <c r="C479" t="str">
        <v>https://tuyphong.binhthuan.gov.vn/xa-chi-cong/xa-chi-cong-569946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17479</v>
      </c>
      <c r="B480" t="str">
        <f>HYPERLINK("https://www.facebook.com/people/Tu%E1%BB%95i-tr%E1%BA%BB-C%C3%B4ng-an-huy%E1%BB%87n-B%E1%BA%AFc-B%C3%ACnh/100057086064549/", "Công an xã Bình Thạnh tỉnh Bình Thuận")</f>
        <v>Công an xã Bình Thạnh tỉnh Bình Thuận</v>
      </c>
      <c r="C480" t="str">
        <v>https://www.facebook.com/people/Tu%E1%BB%95i-tr%E1%BA%BB-C%C3%B4ng-an-huy%E1%BB%87n-B%E1%BA%AFc-B%C3%ACnh/100057086064549/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17480</v>
      </c>
      <c r="B481" t="str">
        <f>HYPERLINK("https://chauthanh.tiengiang.gov.vn/chi-tiet-tin?/xa-binh-trung/8287974", "UBND Ủy ban nhân dân xã Bình Thạnh tỉnh Bình Thuận")</f>
        <v>UBND Ủy ban nhân dân xã Bình Thạnh tỉnh Bình Thuận</v>
      </c>
      <c r="C481" t="str">
        <v>https://chauthanh.tiengiang.gov.vn/chi-tiet-tin?/xa-binh-trung/8287974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17481</v>
      </c>
      <c r="B482" t="str">
        <f>HYPERLINK("https://www.facebook.com/conganBaTri/", "Công an xã Hòa Phú tỉnh Bình Thuận")</f>
        <v>Công an xã Hòa Phú tỉnh Bình Thuận</v>
      </c>
      <c r="C482" t="str">
        <v>https://www.facebook.com/conganBaTri/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17482</v>
      </c>
      <c r="B483" t="str">
        <f>HYPERLINK("https://binhthuan.gov.vn/4/469/37057/566641/tin-chinh-quyen/huyen-tuy-phong-chinh-thuc-sap-nhap-xa-hoa-phu-va-thi-tran-phan-ri-cua-thanh-thi-tran-phan-ri-cu.aspx", "UBND Ủy ban nhân dân xã Hòa Phú tỉnh Bình Thuận")</f>
        <v>UBND Ủy ban nhân dân xã Hòa Phú tỉnh Bình Thuận</v>
      </c>
      <c r="C483" t="str">
        <v>https://binhthuan.gov.vn/4/469/37057/566641/tin-chinh-quyen/huyen-tuy-phong-chinh-thuc-sap-nhap-xa-hoa-phu-va-thi-tran-phan-ri-cua-thanh-thi-tran-phan-ri-cu.aspx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17483</v>
      </c>
      <c r="B484" t="str">
        <f>HYPERLINK("https://www.facebook.com/61552863085423", "Công an xã Phan Sơn tỉnh Bình Thuận")</f>
        <v>Công an xã Phan Sơn tỉnh Bình Thuận</v>
      </c>
      <c r="C484" t="str">
        <v>https://www.facebook.com/61552863085423</v>
      </c>
      <c r="D484" t="str">
        <v>-</v>
      </c>
      <c r="E484" t="str">
        <v/>
      </c>
      <c r="F484" t="str">
        <v>-</v>
      </c>
      <c r="G484" t="str">
        <v>Xã Phan Sơn Huyện Bắc Bình Tỉnh Bình Thuận</v>
      </c>
    </row>
    <row r="485">
      <c r="A485">
        <v>17484</v>
      </c>
      <c r="B485" t="str">
        <f>HYPERLINK("https://phanson.bacbinh.binhthuan.gov.vn/", "UBND Ủy ban nhân dân xã Phan Sơn tỉnh Bình Thuận")</f>
        <v>UBND Ủy ban nhân dân xã Phan Sơn tỉnh Bình Thuận</v>
      </c>
      <c r="C485" t="str">
        <v>https://phanson.bacbinh.binhthuan.gov.vn/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17485</v>
      </c>
      <c r="B486" t="str">
        <f>HYPERLINK("https://www.facebook.com/p/Tu%E1%BB%95i-tr%E1%BA%BB-C%C3%B4ng-an-B%C3%ACnh-Thu%E1%BA%ADn-100078919454286/", "Công an xã Phan Lâm tỉnh Bình Thuận")</f>
        <v>Công an xã Phan Lâm tỉnh Bình Thuận</v>
      </c>
      <c r="C486" t="str">
        <v>https://www.facebook.com/p/Tu%E1%BB%95i-tr%E1%BA%BB-C%C3%B4ng-an-B%C3%ACnh-Thu%E1%BA%ADn-100078919454286/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17486</v>
      </c>
      <c r="B487" t="str">
        <f>HYPERLINK("https://phanlam.bacbinh.binhthuan.gov.vn/", "UBND Ủy ban nhân dân xã Phan Lâm tỉnh Bình Thuận")</f>
        <v>UBND Ủy ban nhân dân xã Phan Lâm tỉnh Bình Thuận</v>
      </c>
      <c r="C487" t="str">
        <v>https://phanlam.bacbinh.binhthuan.gov.vn/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17487</v>
      </c>
      <c r="B488" t="str">
        <f>HYPERLINK("https://www.facebook.com/conganBaTri/", "Công an xã Bình An tỉnh Bình Thuận")</f>
        <v>Công an xã Bình An tỉnh Bình Thuận</v>
      </c>
      <c r="C488" t="str">
        <v>https://www.facebook.com/conganBaTri/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17488</v>
      </c>
      <c r="B489" t="str">
        <f>HYPERLINK("https://xabinhthuan.binhson.quangngai.gov.vn/", "UBND Ủy ban nhân dân xã Bình An tỉnh Bình Thuận")</f>
        <v>UBND Ủy ban nhân dân xã Bình An tỉnh Bình Thuận</v>
      </c>
      <c r="C489" t="str">
        <v>https://xabinhthuan.binhson.quangngai.gov.vn/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17489</v>
      </c>
      <c r="B490" t="str">
        <v>Công an xã Phan Điền tỉnh Bình Thuận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17490</v>
      </c>
      <c r="B491" t="str">
        <f>HYPERLINK("https://bdt.binhthuan.gov.vn/tin-tuc-chuyen-nganh/huyen-bac-binh-quan-tam-chi-dao-to-chuc-tet-dau-lua-nam-2022-628268", "UBND Ủy ban nhân dân xã Phan Điền tỉnh Bình Thuận")</f>
        <v>UBND Ủy ban nhân dân xã Phan Điền tỉnh Bình Thuận</v>
      </c>
      <c r="C491" t="str">
        <v>https://bdt.binhthuan.gov.vn/tin-tuc-chuyen-nganh/huyen-bac-binh-quan-tam-chi-dao-to-chuc-tet-dau-lua-nam-2022-628268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17491</v>
      </c>
      <c r="B492" t="str">
        <f>HYPERLINK("https://www.facebook.com/p/Tu%E1%BB%95i-tr%E1%BA%BB-C%C3%B4ng-an-huy%E1%BB%87n-Ninh-Ph%C6%B0%E1%BB%9Bc-100068114569027/", "Công an xã Hải Ninh tỉnh Bình Thuận")</f>
        <v>Công an xã Hải Ninh tỉnh Bình Thuận</v>
      </c>
      <c r="C492" t="str">
        <v>https://www.facebook.com/p/Tu%E1%BB%95i-tr%E1%BA%BB-C%C3%B4ng-an-huy%E1%BB%87n-Ninh-Ph%C6%B0%E1%BB%9Bc-100068114569027/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17492</v>
      </c>
      <c r="B493" t="str">
        <f>HYPERLINK("https://ninhhai.ninhthuan.gov.vn/", "UBND Ủy ban nhân dân xã Hải Ninh tỉnh Bình Thuận")</f>
        <v>UBND Ủy ban nhân dân xã Hải Ninh tỉnh Bình Thuận</v>
      </c>
      <c r="C493" t="str">
        <v>https://ninhhai.ninhthuan.gov.vn/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17493</v>
      </c>
      <c r="B494" t="str">
        <v>Công an xã Sông Lũy tỉnh Bình Thuận</v>
      </c>
      <c r="C494" t="str">
        <v>-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17494</v>
      </c>
      <c r="B495" t="str">
        <f>HYPERLINK("https://bacbinh.binhthuan.gov.vn/song-luy", "UBND Ủy ban nhân dân xã Sông Lũy tỉnh Bình Thuận")</f>
        <v>UBND Ủy ban nhân dân xã Sông Lũy tỉnh Bình Thuận</v>
      </c>
      <c r="C495" t="str">
        <v>https://bacbinh.binhthuan.gov.vn/song-luy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17495</v>
      </c>
      <c r="B496" t="str">
        <v>Công an xã Phan Tiến tỉnh Bình Thuận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17496</v>
      </c>
      <c r="B497" t="str">
        <f>HYPERLINK("https://phanhiep.bacbinh.binhthuan.gov.vn/", "UBND Ủy ban nhân dân xã Phan Tiến tỉnh Bình Thuận")</f>
        <v>UBND Ủy ban nhân dân xã Phan Tiến tỉnh Bình Thuận</v>
      </c>
      <c r="C497" t="str">
        <v>https://phanhiep.bacbinh.binhthuan.gov.vn/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17497</v>
      </c>
      <c r="B498" t="str">
        <f>HYPERLINK("https://www.facebook.com/p/Tu%E1%BB%95i-tr%E1%BA%BB-C%C3%B4ng-an-B%C3%ACnh-Thu%E1%BA%ADn-100078919454286/", "Công an xã Sông Bình tỉnh Bình Thuận")</f>
        <v>Công an xã Sông Bình tỉnh Bình Thuận</v>
      </c>
      <c r="C498" t="str">
        <v>https://www.facebook.com/p/Tu%E1%BB%95i-tr%E1%BA%BB-C%C3%B4ng-an-B%C3%ACnh-Thu%E1%BA%ADn-100078919454286/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17498</v>
      </c>
      <c r="B499" t="str">
        <f>HYPERLINK("https://binhthuan.gov.vn/", "UBND Ủy ban nhân dân xã Sông Bình tỉnh Bình Thuận")</f>
        <v>UBND Ủy ban nhân dân xã Sông Bình tỉnh Bình Thuận</v>
      </c>
      <c r="C499" t="str">
        <v>https://binhthuan.gov.vn/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17499</v>
      </c>
      <c r="B500" t="str">
        <f>HYPERLINK("https://www.facebook.com/p/Tu%E1%BB%95i-tr%E1%BA%BB-C%C3%B4ng-an-B%C3%ACnh-Thu%E1%BA%ADn-100078919454286/", "Công an xã Phan Hòa tỉnh Bình Thuận")</f>
        <v>Công an xã Phan Hòa tỉnh Bình Thuận</v>
      </c>
      <c r="C500" t="str">
        <v>https://www.facebook.com/p/Tu%E1%BB%95i-tr%E1%BA%BB-C%C3%B4ng-an-B%C3%ACnh-Thu%E1%BA%ADn-100078919454286/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17500</v>
      </c>
      <c r="B501" t="str">
        <f>HYPERLINK("https://sxd.binhthuan.gov.vn/quy-hoach-kien-truc/do-an-quy-hoach-chung-xay-dung-xa-phan-hoa-huyen-bac-binh-647085", "UBND Ủy ban nhân dân xã Phan Hòa tỉnh Bình Thuận")</f>
        <v>UBND Ủy ban nhân dân xã Phan Hòa tỉnh Bình Thuận</v>
      </c>
      <c r="C501" t="str">
        <v>https://sxd.binhthuan.gov.vn/quy-hoach-kien-truc/do-an-quy-hoach-chung-xay-dung-xa-phan-hoa-huyen-bac-binh-647085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17501</v>
      </c>
      <c r="B502" t="str">
        <f>HYPERLINK("https://www.facebook.com/p/Tu%E1%BB%95i-tr%E1%BA%BB-C%C3%B4ng-an-B%C3%ACnh-Thu%E1%BA%ADn-100078919454286/", "Công an xã Phan Thanh tỉnh Bình Thuận")</f>
        <v>Công an xã Phan Thanh tỉnh Bình Thuận</v>
      </c>
      <c r="C502" t="str">
        <v>https://www.facebook.com/p/Tu%E1%BB%95i-tr%E1%BA%BB-C%C3%B4ng-an-B%C3%ACnh-Thu%E1%BA%ADn-100078919454286/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17502</v>
      </c>
      <c r="B503" t="str">
        <f>HYPERLINK("https://nguyenbinh.caobang.gov.vn/xa-phan-thanh", "UBND Ủy ban nhân dân xã Phan Thanh tỉnh Bình Thuận")</f>
        <v>UBND Ủy ban nhân dân xã Phan Thanh tỉnh Bình Thuận</v>
      </c>
      <c r="C503" t="str">
        <v>https://nguyenbinh.caobang.gov.vn/xa-phan-thanh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17503</v>
      </c>
      <c r="B504" t="str">
        <v>Công an xã Hồng Thái tỉnh Bình Thuận</v>
      </c>
      <c r="C504" t="str">
        <v>-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17504</v>
      </c>
      <c r="B505" t="str">
        <f>HYPERLINK("https://bacbinh.binhthuan.gov.vn/hong-thai", "UBND Ủy ban nhân dân xã Hồng Thái tỉnh Bình Thuận")</f>
        <v>UBND Ủy ban nhân dân xã Hồng Thái tỉnh Bình Thuận</v>
      </c>
      <c r="C505" t="str">
        <v>https://bacbinh.binhthuan.gov.vn/hong-thai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17505</v>
      </c>
      <c r="B506" t="str">
        <v>Công an xã Phan Hiệp tỉnh Bình Thuận</v>
      </c>
      <c r="C506" t="str">
        <v>-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17506</v>
      </c>
      <c r="B507" t="str">
        <f>HYPERLINK("https://phanhiep.bacbinh.binhthuan.gov.vn/", "UBND Ủy ban nhân dân xã Phan Hiệp tỉnh Bình Thuận")</f>
        <v>UBND Ủy ban nhân dân xã Phan Hiệp tỉnh Bình Thuận</v>
      </c>
      <c r="C507" t="str">
        <v>https://phanhiep.bacbinh.binhthuan.gov.vn/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17507</v>
      </c>
      <c r="B508" t="str">
        <v>Công an xã Bình Tân tỉnh Bình Thuận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17508</v>
      </c>
      <c r="B509" t="str">
        <f>HYPERLINK("https://binhtan.bacbinh.binhthuan.gov.vn/", "UBND Ủy ban nhân dân xã Bình Tân tỉnh Bình Thuận")</f>
        <v>UBND Ủy ban nhân dân xã Bình Tân tỉnh Bình Thuận</v>
      </c>
      <c r="C509" t="str">
        <v>https://binhtan.bacbinh.binhthuan.gov.vn/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17509</v>
      </c>
      <c r="B510" t="str">
        <f>HYPERLINK("https://www.facebook.com/p/C%C3%B4ng-an-x%C3%A3-Phan-R%C3%AD-Th%C3%A0nh-100067332391869/", "Công an xã Phan Rí Thành tỉnh Bình Thuận")</f>
        <v>Công an xã Phan Rí Thành tỉnh Bình Thuận</v>
      </c>
      <c r="C510" t="str">
        <v>https://www.facebook.com/p/C%C3%B4ng-an-x%C3%A3-Phan-R%C3%AD-Th%C3%A0nh-100067332391869/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17510</v>
      </c>
      <c r="B511" t="str">
        <f>HYPERLINK("https://phanrithanh.bacbinh.binhthuan.gov.vn/", "UBND Ủy ban nhân dân xã Phan Rí Thành tỉnh Bình Thuận")</f>
        <v>UBND Ủy ban nhân dân xã Phan Rí Thành tỉnh Bình Thuận</v>
      </c>
      <c r="C511" t="str">
        <v>https://phanrithanh.bacbinh.binhthuan.gov.vn/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17511</v>
      </c>
      <c r="B512" t="str">
        <f>HYPERLINK("https://www.facebook.com/p/C%C3%B4ng-an-x%C3%A3-Ho%C3%A0-Th%E1%BA%AFng-100065647536429/", "Công an xã Hòa Thắng tỉnh Bình Thuận")</f>
        <v>Công an xã Hòa Thắng tỉnh Bình Thuận</v>
      </c>
      <c r="C512" t="str">
        <v>https://www.facebook.com/p/C%C3%B4ng-an-x%C3%A3-Ho%C3%A0-Th%E1%BA%AFng-100065647536429/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17512</v>
      </c>
      <c r="B513" t="str">
        <f>HYPERLINK("http://hoathang.phuhoa.phuyen.gov.vn/vi/", "UBND Ủy ban nhân dân xã Hòa Thắng tỉnh Bình Thuận")</f>
        <v>UBND Ủy ban nhân dân xã Hòa Thắng tỉnh Bình Thuận</v>
      </c>
      <c r="C513" t="str">
        <v>http://hoathang.phuhoa.phuyen.gov.vn/vi/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17513</v>
      </c>
      <c r="B514" t="str">
        <v>Công an xã Hồng Phong tỉnh Bình Thuận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17514</v>
      </c>
      <c r="B515" t="str">
        <f>HYPERLINK("https://www.binhthuan.gov.vn/-to-chuc-bo-may", "UBND Ủy ban nhân dân xã Hồng Phong tỉnh Bình Thuận")</f>
        <v>UBND Ủy ban nhân dân xã Hồng Phong tỉnh Bình Thuận</v>
      </c>
      <c r="C515" t="str">
        <v>https://www.binhthuan.gov.vn/-to-chuc-bo-may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17515</v>
      </c>
      <c r="B516" t="str">
        <f>HYPERLINK("https://www.facebook.com/p/Tu%E1%BB%95i-tr%E1%BA%BB-C%C3%B4ng-an-B%C3%ACnh-Thu%E1%BA%ADn-100078919454286/", "Công an xã La Dạ tỉnh Bình Thuận")</f>
        <v>Công an xã La Dạ tỉnh Bình Thuận</v>
      </c>
      <c r="C516" t="str">
        <v>https://www.facebook.com/p/Tu%E1%BB%95i-tr%E1%BA%BB-C%C3%B4ng-an-B%C3%ACnh-Thu%E1%BA%ADn-100078919454286/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17516</v>
      </c>
      <c r="B517" t="str">
        <f>HYPERLINK("https://hamthuanbac.binhthuan.gov.vn/la-da", "UBND Ủy ban nhân dân xã La Dạ tỉnh Bình Thuận")</f>
        <v>UBND Ủy ban nhân dân xã La Dạ tỉnh Bình Thuận</v>
      </c>
      <c r="C517" t="str">
        <v>https://hamthuanbac.binhthuan.gov.vn/la-da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17517</v>
      </c>
      <c r="B518" t="str">
        <v>Công an xã Đông Tiến tỉnh Bình Thuận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17518</v>
      </c>
      <c r="B519" t="str">
        <f>HYPERLINK("https://hamthuanbac.binhthuan.gov.vn/dong-tien/gioi-thieu-chung-xa-dong-tien-626048", "UBND Ủy ban nhân dân xã Đông Tiến tỉnh Bình Thuận")</f>
        <v>UBND Ủy ban nhân dân xã Đông Tiến tỉnh Bình Thuận</v>
      </c>
      <c r="C519" t="str">
        <v>https://hamthuanbac.binhthuan.gov.vn/dong-tien/gioi-thieu-chung-xa-dong-tien-626048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17519</v>
      </c>
      <c r="B520" t="str">
        <v>Công an xã Thuận Hòa tỉnh Bình Thuận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17520</v>
      </c>
      <c r="B521" t="str">
        <f>HYPERLINK("https://hamthuanbac.binhthuan.gov.vn/", "UBND Ủy ban nhân dân xã Thuận Hòa tỉnh Bình Thuận")</f>
        <v>UBND Ủy ban nhân dân xã Thuận Hòa tỉnh Bình Thuận</v>
      </c>
      <c r="C521" t="str">
        <v>https://hamthuanbac.binhthuan.gov.vn/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17521</v>
      </c>
      <c r="B522" t="str">
        <v>Công an xã Đông Giang tỉnh Bình Thuận</v>
      </c>
      <c r="C522" t="str">
        <v>-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17522</v>
      </c>
      <c r="B523" t="str">
        <f>HYPERLINK("https://hamthuanbac.binhthuan.gov.vn/dong-giang", "UBND Ủy ban nhân dân xã Đông Giang tỉnh Bình Thuận")</f>
        <v>UBND Ủy ban nhân dân xã Đông Giang tỉnh Bình Thuận</v>
      </c>
      <c r="C523" t="str">
        <v>https://hamthuanbac.binhthuan.gov.vn/dong-giang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17523</v>
      </c>
      <c r="B524" t="str">
        <v>Công an xã Hàm Phú tỉnh Bình Thuận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17524</v>
      </c>
      <c r="B525" t="str">
        <f>HYPERLINK("https://hammy.hamthuannam.binhthuan.gov.vn/", "UBND Ủy ban nhân dân xã Hàm Phú tỉnh Bình Thuận")</f>
        <v>UBND Ủy ban nhân dân xã Hàm Phú tỉnh Bình Thuận</v>
      </c>
      <c r="C525" t="str">
        <v>https://hammy.hamthuannam.binhthuan.gov.vn/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17525</v>
      </c>
      <c r="B526" t="str">
        <v>Công an xã Hồng Liêm tỉnh Bình Thuận</v>
      </c>
      <c r="C526" t="str">
        <v>-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17526</v>
      </c>
      <c r="B527" t="str">
        <f>HYPERLINK("https://hongliem.hamthuanbac.binhthuan.gov.vn/", "UBND Ủy ban nhân dân xã Hồng Liêm tỉnh Bình Thuận")</f>
        <v>UBND Ủy ban nhân dân xã Hồng Liêm tỉnh Bình Thuận</v>
      </c>
      <c r="C527" t="str">
        <v>https://hongliem.hamthuanbac.binhthuan.gov.vn/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17527</v>
      </c>
      <c r="B528" t="str">
        <f>HYPERLINK("https://www.facebook.com/p/Tu%E1%BB%95i-tr%E1%BA%BB-C%C3%B4ng-an-B%C3%ACnh-Thu%E1%BA%ADn-100078919454286/", "Công an xã Thuận Minh tỉnh Bình Thuận")</f>
        <v>Công an xã Thuận Minh tỉnh Bình Thuận</v>
      </c>
      <c r="C528" t="str">
        <v>https://www.facebook.com/p/Tu%E1%BB%95i-tr%E1%BA%BB-C%C3%B4ng-an-B%C3%ACnh-Thu%E1%BA%ADn-100078919454286/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17528</v>
      </c>
      <c r="B529" t="str">
        <f>HYPERLINK("https://thuanminh.hamthuanbac.binhthuan.gov.vn/", "UBND Ủy ban nhân dân xã Thuận Minh tỉnh Bình Thuận")</f>
        <v>UBND Ủy ban nhân dân xã Thuận Minh tỉnh Bình Thuận</v>
      </c>
      <c r="C529" t="str">
        <v>https://thuanminh.hamthuanbac.binhthuan.gov.vn/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17529</v>
      </c>
      <c r="B530" t="str">
        <v>Công an xã Hồng Sơn tỉnh Bình Thuận</v>
      </c>
      <c r="C530" t="str">
        <v>-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17530</v>
      </c>
      <c r="B531" t="str">
        <f>HYPERLINK("https://hamthuanbac.binhthuan.gov.vn/hong-son", "UBND Ủy ban nhân dân xã Hồng Sơn tỉnh Bình Thuận")</f>
        <v>UBND Ủy ban nhân dân xã Hồng Sơn tỉnh Bình Thuận</v>
      </c>
      <c r="C531" t="str">
        <v>https://hamthuanbac.binhthuan.gov.vn/hong-son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17531</v>
      </c>
      <c r="B532" t="str">
        <v>Công an xã Hàm Trí tỉnh Bình Thuận</v>
      </c>
      <c r="C532" t="str">
        <v>-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17532</v>
      </c>
      <c r="B533" t="str">
        <f>HYPERLINK("https://hamtri.hamthuanbac.binhthuan.gov.vn/", "UBND Ủy ban nhân dân xã Hàm Trí tỉnh Bình Thuận")</f>
        <v>UBND Ủy ban nhân dân xã Hàm Trí tỉnh Bình Thuận</v>
      </c>
      <c r="C533" t="str">
        <v>https://hamtri.hamthuanbac.binhthuan.gov.vn/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17533</v>
      </c>
      <c r="B534" t="str">
        <f>HYPERLINK("https://www.facebook.com/p/An-ninh-tr%E1%BA%ADt-t%E1%BB%B1-H%C3%A0m-%C4%90%E1%BB%A9c-100067708444038/", "Công an xã Hàm Đức tỉnh Bình Thuận")</f>
        <v>Công an xã Hàm Đức tỉnh Bình Thuận</v>
      </c>
      <c r="C534" t="str">
        <v>https://www.facebook.com/p/An-ninh-tr%E1%BA%ADt-t%E1%BB%B1-H%C3%A0m-%C4%90%E1%BB%A9c-100067708444038/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17534</v>
      </c>
      <c r="B535" t="str">
        <f>HYPERLINK("https://hamduc.hamthuanbac.binhthuan.gov.vn/", "UBND Ủy ban nhân dân xã Hàm Đức tỉnh Bình Thuận")</f>
        <v>UBND Ủy ban nhân dân xã Hàm Đức tỉnh Bình Thuận</v>
      </c>
      <c r="C535" t="str">
        <v>https://hamduc.hamthuanbac.binhthuan.gov.vn/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17535</v>
      </c>
      <c r="B536" t="str">
        <v>Công an xã Hàm Liêm tỉnh Bình Thuận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17536</v>
      </c>
      <c r="B537" t="str">
        <f>HYPERLINK("https://hamliem.hamthuanbac.binhthuan.gov.vn/", "UBND Ủy ban nhân dân xã Hàm Liêm tỉnh Bình Thuận")</f>
        <v>UBND Ủy ban nhân dân xã Hàm Liêm tỉnh Bình Thuận</v>
      </c>
      <c r="C537" t="str">
        <v>https://hamliem.hamthuanbac.binhthuan.gov.vn/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17537</v>
      </c>
      <c r="B538" t="str">
        <v>Công an xã Hàm Chính tỉnh Bình Thuận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17538</v>
      </c>
      <c r="B539" t="str">
        <f>HYPERLINK("https://hamchinh.hamthuanbac.binhthuan.gov.vn/", "UBND Ủy ban nhân dân xã Hàm Chính tỉnh Bình Thuận")</f>
        <v>UBND Ủy ban nhân dân xã Hàm Chính tỉnh Bình Thuận</v>
      </c>
      <c r="C539" t="str">
        <v>https://hamchinh.hamthuanbac.binhthuan.gov.vn/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17539</v>
      </c>
      <c r="B540" t="str">
        <v>Công an xã Hàm Hiệp tỉnh Bình Thuận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17540</v>
      </c>
      <c r="B541" t="str">
        <f>HYPERLINK("https://hamhiep.hamthuanbac.binhthuan.gov.vn/", "UBND Ủy ban nhân dân xã Hàm Hiệp tỉnh Bình Thuận")</f>
        <v>UBND Ủy ban nhân dân xã Hàm Hiệp tỉnh Bình Thuận</v>
      </c>
      <c r="C541" t="str">
        <v>https://hamhiep.hamthuanbac.binhthuan.gov.vn/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17541</v>
      </c>
      <c r="B542" t="str">
        <f>HYPERLINK("https://www.facebook.com/groups/177442904147942/", "Công an xã Hàm Thắng tỉnh Bình Thuận")</f>
        <v>Công an xã Hàm Thắng tỉnh Bình Thuận</v>
      </c>
      <c r="C542" t="str">
        <v>https://www.facebook.com/groups/177442904147942/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17542</v>
      </c>
      <c r="B543" t="str">
        <f>HYPERLINK("https://hamthang.hamthuanbac.binhthuan.gov.vn/", "UBND Ủy ban nhân dân xã Hàm Thắng tỉnh Bình Thuận")</f>
        <v>UBND Ủy ban nhân dân xã Hàm Thắng tỉnh Bình Thuận</v>
      </c>
      <c r="C543" t="str">
        <v>https://hamthang.hamthuanbac.binhthuan.gov.vn/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17543</v>
      </c>
      <c r="B544" t="str">
        <v>Công an xã Đa Mi tỉnh Bình Thuận</v>
      </c>
      <c r="C544" t="str">
        <v>-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17544</v>
      </c>
      <c r="B545" t="str">
        <f>HYPERLINK("https://dami.hamthuanbac.binhthuan.gov.vn/", "UBND Ủy ban nhân dân xã Đa Mi tỉnh Bình Thuận")</f>
        <v>UBND Ủy ban nhân dân xã Đa Mi tỉnh Bình Thuận</v>
      </c>
      <c r="C545" t="str">
        <v>https://dami.hamthuanbac.binhthuan.gov.vn/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17545</v>
      </c>
      <c r="B546" t="str">
        <f>HYPERLINK("https://www.facebook.com/p/C%C3%B4ng-an-x%C3%A3-M%E1%BB%B9-Th%E1%BA%A1nh-An-B%E1%BA%BFn-Tre-100075841302470/?locale=vi_VN", "Công an xã Mỹ Thạnh tỉnh Bình Thuận")</f>
        <v>Công an xã Mỹ Thạnh tỉnh Bình Thuận</v>
      </c>
      <c r="C546" t="str">
        <v>https://www.facebook.com/p/C%C3%B4ng-an-x%C3%A3-M%E1%BB%B9-Th%E1%BA%A1nh-An-B%E1%BA%BFn-Tre-100075841302470/?locale=vi_VN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17546</v>
      </c>
      <c r="B547" t="str">
        <f>HYPERLINK("https://cailay.tiengiang.gov.vn/cac-xa", "UBND Ủy ban nhân dân xã Mỹ Thạnh tỉnh Bình Thuận")</f>
        <v>UBND Ủy ban nhân dân xã Mỹ Thạnh tỉnh Bình Thuận</v>
      </c>
      <c r="C547" t="str">
        <v>https://cailay.tiengiang.gov.vn/cac-xa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17547</v>
      </c>
      <c r="B548" t="str">
        <v>Công an xã Hàm Cần tỉnh Bình Thuận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17548</v>
      </c>
      <c r="B549" t="str">
        <f>HYPERLINK("https://hammy.hamthuannam.binhthuan.gov.vn/", "UBND Ủy ban nhân dân xã Hàm Cần tỉnh Bình Thuận")</f>
        <v>UBND Ủy ban nhân dân xã Hàm Cần tỉnh Bình Thuận</v>
      </c>
      <c r="C549" t="str">
        <v>https://hammy.hamthuannam.binhthuan.gov.vn/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17549</v>
      </c>
      <c r="B550" t="str">
        <v>Công an xã Mương Mán tỉnh Bình Thuận</v>
      </c>
      <c r="C550" t="str">
        <v>-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17550</v>
      </c>
      <c r="B551" t="str">
        <f>HYPERLINK("https://muongman.hamthuannam.binhthuan.gov.vn/", "UBND Ủy ban nhân dân xã Mương Mán tỉnh Bình Thuận")</f>
        <v>UBND Ủy ban nhân dân xã Mương Mán tỉnh Bình Thuận</v>
      </c>
      <c r="C551" t="str">
        <v>https://muongman.hamthuannam.binhthuan.gov.vn/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17551</v>
      </c>
      <c r="B552" t="str">
        <v>Công an xã Hàm Thạnh tỉnh Bình Thuận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17552</v>
      </c>
      <c r="B553" t="str">
        <f>HYPERLINK("https://hamthuannam.binhthuan.gov.vn/xa-ham-thanh-66967", "UBND Ủy ban nhân dân xã Hàm Thạnh tỉnh Bình Thuận")</f>
        <v>UBND Ủy ban nhân dân xã Hàm Thạnh tỉnh Bình Thuận</v>
      </c>
      <c r="C553" t="str">
        <v>https://hamthuannam.binhthuan.gov.vn/xa-ham-thanh-66967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17553</v>
      </c>
      <c r="B554" t="str">
        <f>HYPERLINK("https://www.facebook.com/ANNINHTQ/", "Công an xã Hàm Kiệm tỉnh Bình Thuận")</f>
        <v>Công an xã Hàm Kiệm tỉnh Bình Thuận</v>
      </c>
      <c r="C554" t="str">
        <v>https://www.facebook.com/ANNINHTQ/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17554</v>
      </c>
      <c r="B555" t="str">
        <f>HYPERLINK("https://hamkiem.hamthuannam.binhthuan.gov.vn/", "UBND Ủy ban nhân dân xã Hàm Kiệm tỉnh Bình Thuận")</f>
        <v>UBND Ủy ban nhân dân xã Hàm Kiệm tỉnh Bình Thuận</v>
      </c>
      <c r="C555" t="str">
        <v>https://hamkiem.hamthuannam.binhthuan.gov.vn/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17555</v>
      </c>
      <c r="B556" t="str">
        <f>HYPERLINK("https://www.facebook.com/HamCuongNewDays/", "Công an xã Hàm Cường tỉnh Bình Thuận")</f>
        <v>Công an xã Hàm Cường tỉnh Bình Thuận</v>
      </c>
      <c r="C556" t="str">
        <v>https://www.facebook.com/HamCuongNewDays/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17556</v>
      </c>
      <c r="B557" t="str">
        <f>HYPERLINK("https://hamthuannam.binhthuan.gov.vn/xa-ham-cuong", "UBND Ủy ban nhân dân xã Hàm Cường tỉnh Bình Thuận")</f>
        <v>UBND Ủy ban nhân dân xã Hàm Cường tỉnh Bình Thuận</v>
      </c>
      <c r="C557" t="str">
        <v>https://hamthuannam.binhthuan.gov.vn/xa-ham-cuong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17557</v>
      </c>
      <c r="B558" t="str">
        <v>Công an xã Hàm Mỹ tỉnh Bình Thuận</v>
      </c>
      <c r="C558" t="str">
        <v>-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17558</v>
      </c>
      <c r="B559" t="str">
        <f>HYPERLINK("https://hammy.hamthuannam.binhthuan.gov.vn/", "UBND Ủy ban nhân dân xã Hàm Mỹ tỉnh Bình Thuận")</f>
        <v>UBND Ủy ban nhân dân xã Hàm Mỹ tỉnh Bình Thuận</v>
      </c>
      <c r="C559" t="str">
        <v>https://hammy.hamthuannam.binhthuan.gov.vn/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17559</v>
      </c>
      <c r="B560" t="str">
        <v>Công an xã Tân Lập tỉnh Bình Thuận</v>
      </c>
      <c r="C560" t="str">
        <v>-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17560</v>
      </c>
      <c r="B561" t="str">
        <f>HYPERLINK("https://hamthuannam.binhthuan.gov.vn/thong-tin-chi-dao-dieu-hanh/uy-ban-nhan-dan-huyen-lam-viec-voi-uy-ban-nhan-dan-xa-tan-lap-630680", "UBND Ủy ban nhân dân xã Tân Lập tỉnh Bình Thuận")</f>
        <v>UBND Ủy ban nhân dân xã Tân Lập tỉnh Bình Thuận</v>
      </c>
      <c r="C561" t="str">
        <v>https://hamthuannam.binhthuan.gov.vn/thong-tin-chi-dao-dieu-hanh/uy-ban-nhan-dan-huyen-lam-viec-voi-uy-ban-nhan-dan-xa-tan-lap-630680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17561</v>
      </c>
      <c r="B562" t="str">
        <v>Công an xã Hàm Minh tỉnh Bình Thuận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17562</v>
      </c>
      <c r="B563" t="str">
        <f>HYPERLINK("https://hamminh.hamthuannam.binhthuan.gov.vn/", "UBND Ủy ban nhân dân xã Hàm Minh tỉnh Bình Thuận")</f>
        <v>UBND Ủy ban nhân dân xã Hàm Minh tỉnh Bình Thuận</v>
      </c>
      <c r="C563" t="str">
        <v>https://hamminh.hamthuannam.binhthuan.gov.vn/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17563</v>
      </c>
      <c r="B564" t="str">
        <v>Công an xã Thuận Quí tỉnh Bình Thuận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17564</v>
      </c>
      <c r="B565" t="str">
        <f>HYPERLINK("https://phuquy.binhthuan.gov.vn/", "UBND Ủy ban nhân dân xã Thuận Quí tỉnh Bình Thuận")</f>
        <v>UBND Ủy ban nhân dân xã Thuận Quí tỉnh Bình Thuận</v>
      </c>
      <c r="C565" t="str">
        <v>https://phuquy.binhthuan.gov.vn/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17565</v>
      </c>
      <c r="B566" t="str">
        <v>Công an xã Tân Thuận tỉnh Bình Thuận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17566</v>
      </c>
      <c r="B567" t="str">
        <f>HYPERLINK("https://tanthuan.damdoi.camau.gov.vn/", "UBND Ủy ban nhân dân xã Tân Thuận tỉnh Bình Thuận")</f>
        <v>UBND Ủy ban nhân dân xã Tân Thuận tỉnh Bình Thuận</v>
      </c>
      <c r="C567" t="str">
        <v>https://tanthuan.damdoi.camau.gov.vn/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17567</v>
      </c>
      <c r="B568" t="str">
        <v>Công an xã Tân Thành tỉnh Bình Thuận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17568</v>
      </c>
      <c r="B569" t="str">
        <f>HYPERLINK("https://tanthanh.hamthuannam.binhthuan.gov.vn/", "UBND Ủy ban nhân dân xã Tân Thành tỉnh Bình Thuận")</f>
        <v>UBND Ủy ban nhân dân xã Tân Thành tỉnh Bình Thuận</v>
      </c>
      <c r="C569" t="str">
        <v>https://tanthanh.hamthuannam.binhthuan.gov.vn/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17569</v>
      </c>
      <c r="B570" t="str">
        <f>HYPERLINK("https://www.facebook.com/conganBaTri/", "Công an xã Bắc Ruộng tỉnh Bình Thuận")</f>
        <v>Công an xã Bắc Ruộng tỉnh Bình Thuận</v>
      </c>
      <c r="C570" t="str">
        <v>https://www.facebook.com/conganBaTri/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17570</v>
      </c>
      <c r="B571" t="str">
        <f>HYPERLINK("https://tanhlinh.binhthuan.gov.vn/xa-bac-ruong", "UBND Ủy ban nhân dân xã Bắc Ruộng tỉnh Bình Thuận")</f>
        <v>UBND Ủy ban nhân dân xã Bắc Ruộng tỉnh Bình Thuận</v>
      </c>
      <c r="C571" t="str">
        <v>https://tanhlinh.binhthuan.gov.vn/xa-bac-ruong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17571</v>
      </c>
      <c r="B572" t="str">
        <f>HYPERLINK("https://www.facebook.com/groups/MangTo/", "Công an xã Măng Tố tỉnh Bình Thuận")</f>
        <v>Công an xã Măng Tố tỉnh Bình Thuận</v>
      </c>
      <c r="C572" t="str">
        <v>https://www.facebook.com/groups/MangTo/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17572</v>
      </c>
      <c r="B573" t="str">
        <f>HYPERLINK("https://tanhlinh.binhthuan.gov.vn/tin-dia-phuong/thong-tin-xa-mang-to-639035", "UBND Ủy ban nhân dân xã Măng Tố tỉnh Bình Thuận")</f>
        <v>UBND Ủy ban nhân dân xã Măng Tố tỉnh Bình Thuận</v>
      </c>
      <c r="C573" t="str">
        <v>https://tanhlinh.binhthuan.gov.vn/tin-dia-phuong/thong-tin-xa-mang-to-639035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17573</v>
      </c>
      <c r="B574" t="str">
        <v>Công an xã Nghị Đức tỉnh Bình Thuận</v>
      </c>
      <c r="C574" t="str">
        <v>-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17574</v>
      </c>
      <c r="B575" t="str">
        <f>HYPERLINK("https://nghiduc.tanhlinh.binhthuan.gov.vn/", "UBND Ủy ban nhân dân xã Nghị Đức tỉnh Bình Thuận")</f>
        <v>UBND Ủy ban nhân dân xã Nghị Đức tỉnh Bình Thuận</v>
      </c>
      <c r="C575" t="str">
        <v>https://nghiduc.tanhlinh.binhthuan.gov.vn/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17575</v>
      </c>
      <c r="B576" t="str">
        <v>Công an xã La Ngâu tỉnh Bình Thuận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17576</v>
      </c>
      <c r="B577" t="str">
        <f>HYPERLINK("https://tanhlinh.binhthuan.gov.vn/1353/34200/61667/568624/trang-chu/thong-tin-ve-xa-la-ngau.aspx", "UBND Ủy ban nhân dân xã La Ngâu tỉnh Bình Thuận")</f>
        <v>UBND Ủy ban nhân dân xã La Ngâu tỉnh Bình Thuận</v>
      </c>
      <c r="C577" t="str">
        <v>https://tanhlinh.binhthuan.gov.vn/1353/34200/61667/568624/trang-chu/thong-tin-ve-xa-la-ngau.aspx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17577</v>
      </c>
      <c r="B578" t="str">
        <v>Công an xã Huy Khiêm tỉnh Bình Thuận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17578</v>
      </c>
      <c r="B579" t="str">
        <f>HYPERLINK("https://huykhiem.tanhlinh.binhthuan.gov.vn/", "UBND Ủy ban nhân dân xã Huy Khiêm tỉnh Bình Thuận")</f>
        <v>UBND Ủy ban nhân dân xã Huy Khiêm tỉnh Bình Thuận</v>
      </c>
      <c r="C579" t="str">
        <v>https://huykhiem.tanhlinh.binhthuan.gov.vn/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17579</v>
      </c>
      <c r="B580" t="str">
        <f>HYPERLINK("https://www.facebook.com/p/Tu%E1%BB%95i-tr%E1%BA%BB-C%C3%B4ng-an-H%C3%A0m-T%C3%A2n-100063704490691/", "Công an xã Đức Tân tỉnh Bình Thuận")</f>
        <v>Công an xã Đức Tân tỉnh Bình Thuận</v>
      </c>
      <c r="C580" t="str">
        <v>https://www.facebook.com/p/Tu%E1%BB%95i-tr%E1%BA%BB-C%C3%B4ng-an-H%C3%A0m-T%C3%A2n-100063704490691/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17580</v>
      </c>
      <c r="B581" t="str">
        <f>HYPERLINK("https://www.binhthuan.gov.vn/-to-chuc-bo-may", "UBND Ủy ban nhân dân xã Đức Tân tỉnh Bình Thuận")</f>
        <v>UBND Ủy ban nhân dân xã Đức Tân tỉnh Bình Thuận</v>
      </c>
      <c r="C581" t="str">
        <v>https://www.binhthuan.gov.vn/-to-chuc-bo-may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17581</v>
      </c>
      <c r="B582" t="str">
        <v>Công an xã Đức Phú tỉnh Bình Thuận</v>
      </c>
      <c r="C582" t="str">
        <v>-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17582</v>
      </c>
      <c r="B583" t="str">
        <f>HYPERLINK("https://ducphu.tanhlinh.binhthuan.gov.vn/", "UBND Ủy ban nhân dân xã Đức Phú tỉnh Bình Thuận")</f>
        <v>UBND Ủy ban nhân dân xã Đức Phú tỉnh Bình Thuận</v>
      </c>
      <c r="C583" t="str">
        <v>https://ducphu.tanhlinh.binhthuan.gov.vn/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17583</v>
      </c>
      <c r="B584" t="str">
        <v>Công an xã Đồng Kho tỉnh Bình Thuận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17584</v>
      </c>
      <c r="B585" t="str">
        <f>HYPERLINK("https://dongkho.tanhlinh.binhthuan.gov.vn/", "UBND Ủy ban nhân dân xã Đồng Kho tỉnh Bình Thuận")</f>
        <v>UBND Ủy ban nhân dân xã Đồng Kho tỉnh Bình Thuận</v>
      </c>
      <c r="C585" t="str">
        <v>https://dongkho.tanhlinh.binhthuan.gov.vn/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17585</v>
      </c>
      <c r="B586" t="str">
        <f>HYPERLINK("https://www.facebook.com/p/Tu%E1%BB%95i-tr%E1%BA%BB-C%C3%B4ng-an-B%C3%ACnh-Thu%E1%BA%ADn-100078919454286/", "Công an xã Gia An tỉnh Bình Thuận")</f>
        <v>Công an xã Gia An tỉnh Bình Thuận</v>
      </c>
      <c r="C586" t="str">
        <v>https://www.facebook.com/p/Tu%E1%BB%95i-tr%E1%BA%BB-C%C3%B4ng-an-B%C3%ACnh-Thu%E1%BA%ADn-100078919454286/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17586</v>
      </c>
      <c r="B587" t="str">
        <f>HYPERLINK("https://giaan.tanhlinh.binhthuan.gov.vn/", "UBND Ủy ban nhân dân xã Gia An tỉnh Bình Thuận")</f>
        <v>UBND Ủy ban nhân dân xã Gia An tỉnh Bình Thuận</v>
      </c>
      <c r="C587" t="str">
        <v>https://giaan.tanhlinh.binhthuan.gov.vn/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17587</v>
      </c>
      <c r="B588" t="str">
        <v>Công an xã Đức Bình tỉnh Bình Thuận</v>
      </c>
      <c r="C588" t="str">
        <v>-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17588</v>
      </c>
      <c r="B589" t="str">
        <f>HYPERLINK("https://tanhlinh.binhthuan.gov.vn/xa-duc-binh/thong-tin-ubnd-xa-duc-binh-568626", "UBND Ủy ban nhân dân xã Đức Bình tỉnh Bình Thuận")</f>
        <v>UBND Ủy ban nhân dân xã Đức Bình tỉnh Bình Thuận</v>
      </c>
      <c r="C589" t="str">
        <v>https://tanhlinh.binhthuan.gov.vn/xa-duc-binh/thong-tin-ubnd-xa-duc-binh-568626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17589</v>
      </c>
      <c r="B590" t="str">
        <v>Công an xã Gia Huynh tỉnh Bình Thuận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17590</v>
      </c>
      <c r="B591" t="str">
        <f>HYPERLINK("https://tanhlinh.binhthuan.gov.vn/1353/34200/66485/601494/tin-dia-phuong/hoi-dong-nhan-dan-xa-gia-huynh-khoa-ix-nhiem-ky-2021-2026-ky-hop-lan-thu-nhat.aspx", "UBND Ủy ban nhân dân xã Gia Huynh tỉnh Bình Thuận")</f>
        <v>UBND Ủy ban nhân dân xã Gia Huynh tỉnh Bình Thuận</v>
      </c>
      <c r="C591" t="str">
        <v>https://tanhlinh.binhthuan.gov.vn/1353/34200/66485/601494/tin-dia-phuong/hoi-dong-nhan-dan-xa-gia-huynh-khoa-ix-nhiem-ky-2021-2026-ky-hop-lan-thu-nhat.aspx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17591</v>
      </c>
      <c r="B592" t="str">
        <f>HYPERLINK("https://www.facebook.com/p/Tu%E1%BB%95i-tr%E1%BA%BB-C%C3%B4ng-an-B%C3%ACnh-Thu%E1%BA%ADn-100078919454286/", "Công an xã Đức Thuận tỉnh Bình Thuận")</f>
        <v>Công an xã Đức Thuận tỉnh Bình Thuận</v>
      </c>
      <c r="C592" t="str">
        <v>https://www.facebook.com/p/Tu%E1%BB%95i-tr%E1%BA%BB-C%C3%B4ng-an-B%C3%ACnh-Thu%E1%BA%ADn-100078919454286/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17592</v>
      </c>
      <c r="B593" t="str">
        <f>HYPERLINK("https://tanhlinh.binhthuan.gov.vn/xa-duc-thuan", "UBND Ủy ban nhân dân xã Đức Thuận tỉnh Bình Thuận")</f>
        <v>UBND Ủy ban nhân dân xã Đức Thuận tỉnh Bình Thuận</v>
      </c>
      <c r="C593" t="str">
        <v>https://tanhlinh.binhthuan.gov.vn/xa-duc-thuan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17593</v>
      </c>
      <c r="B594" t="str">
        <v>Công an xã Suối Kiết tỉnh Bình Thuận</v>
      </c>
      <c r="C594" t="str">
        <v>-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17594</v>
      </c>
      <c r="B595" t="str">
        <f>HYPERLINK("https://tanhlinh.binhthuan.gov.vn/xa-suoi-kiet/thong-tin-ubnd-xa-suoi-kiet-568630", "UBND Ủy ban nhân dân xã Suối Kiết tỉnh Bình Thuận")</f>
        <v>UBND Ủy ban nhân dân xã Suối Kiết tỉnh Bình Thuận</v>
      </c>
      <c r="C595" t="str">
        <v>https://tanhlinh.binhthuan.gov.vn/xa-suoi-kiet/thong-tin-ubnd-xa-suoi-kiet-568630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17595</v>
      </c>
      <c r="B596" t="str">
        <f>HYPERLINK("https://www.facebook.com/p/AN-NINH-%C4%90A-KAI-100082864332883/", "Công an xã Đa Kai tỉnh Bình Thuận")</f>
        <v>Công an xã Đa Kai tỉnh Bình Thuận</v>
      </c>
      <c r="C596" t="str">
        <v>https://www.facebook.com/p/AN-NINH-%C4%90A-KAI-100082864332883/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17596</v>
      </c>
      <c r="B597" t="str">
        <f>HYPERLINK("https://binhthuan.gov.vn/thong-bao/duc-linh-nhieu-cong-trinh-giao-thong-bi-sat-lo-hu-hong-do-mua-lon-893839", "UBND Ủy ban nhân dân xã Đa Kai tỉnh Bình Thuận")</f>
        <v>UBND Ủy ban nhân dân xã Đa Kai tỉnh Bình Thuận</v>
      </c>
      <c r="C597" t="str">
        <v>https://binhthuan.gov.vn/thong-bao/duc-linh-nhieu-cong-trinh-giao-thong-bi-sat-lo-hu-hong-do-mua-lon-893839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17597</v>
      </c>
      <c r="B598" t="str">
        <v>Công an xã Sùng Nhơn tỉnh Bình Thuận</v>
      </c>
      <c r="C598" t="str">
        <v>-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17598</v>
      </c>
      <c r="B599" t="str">
        <f>HYPERLINK("https://sungnhon.duclinh.binhthuan.gov.vn/", "UBND Ủy ban nhân dân xã Sùng Nhơn tỉnh Bình Thuận")</f>
        <v>UBND Ủy ban nhân dân xã Sùng Nhơn tỉnh Bình Thuận</v>
      </c>
      <c r="C599" t="str">
        <v>https://sungnhon.duclinh.binhthuan.gov.vn/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17599</v>
      </c>
      <c r="B600" t="str">
        <f>HYPERLINK("https://www.facebook.com/mepuduclinh/", "Công an xã Mê Pu tỉnh Bình Thuận")</f>
        <v>Công an xã Mê Pu tỉnh Bình Thuận</v>
      </c>
      <c r="C600" t="str">
        <v>https://www.facebook.com/mepuduclinh/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17600</v>
      </c>
      <c r="B601" t="str">
        <f>HYPERLINK("https://www.binhthuan.gov.vn/tin-dia-phuong/chinh-quyen-va-nhan-dan-long-trong-to-chuc-le-ky-niem-60-nam-ngay-giai-phong-xa-me-pu-11-11-1964-898131", "UBND Ủy ban nhân dân xã Mê Pu tỉnh Bình Thuận")</f>
        <v>UBND Ủy ban nhân dân xã Mê Pu tỉnh Bình Thuận</v>
      </c>
      <c r="C601" t="str">
        <v>https://www.binhthuan.gov.vn/tin-dia-phuong/chinh-quyen-va-nhan-dan-long-trong-to-chuc-le-ky-niem-60-nam-ngay-giai-phong-xa-me-pu-11-11-1964-898131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17601</v>
      </c>
      <c r="B602" t="str">
        <f>HYPERLINK("https://www.facebook.com/p/Tu%E1%BB%95i-tr%E1%BA%BB-C%C3%B4ng-an-B%C3%ACnh-Thu%E1%BA%ADn-100078919454286/", "Công an xã Nam Chính tỉnh Bình Thuận")</f>
        <v>Công an xã Nam Chính tỉnh Bình Thuận</v>
      </c>
      <c r="C602" t="str">
        <v>https://www.facebook.com/p/Tu%E1%BB%95i-tr%E1%BA%BB-C%C3%B4ng-an-B%C3%ACnh-Thu%E1%BA%ADn-100078919454286/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17602</v>
      </c>
      <c r="B603" t="str">
        <f>HYPERLINK("https://duclinh.binhthuan.gov.vn/xa-nam-chinh/gioi-thieu-chung-xa-nam-chinh-568643", "UBND Ủy ban nhân dân xã Nam Chính tỉnh Bình Thuận")</f>
        <v>UBND Ủy ban nhân dân xã Nam Chính tỉnh Bình Thuận</v>
      </c>
      <c r="C603" t="str">
        <v>https://duclinh.binhthuan.gov.vn/xa-nam-chinh/gioi-thieu-chung-xa-nam-chinh-568643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17603</v>
      </c>
      <c r="B604" t="str">
        <f>HYPERLINK("https://www.facebook.com/conganBaTri/", "Công an xã Đức Chính tỉnh Bình Thuận")</f>
        <v>Công an xã Đức Chính tỉnh Bình Thuận</v>
      </c>
      <c r="C604" t="str">
        <v>https://www.facebook.com/conganBaTri/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17604</v>
      </c>
      <c r="B605" t="str">
        <f>HYPERLINK("https://duclinh.binhthuan.gov.vn/chinh-tri-xa-hoi/cong-bo-sap-nhap-xa-duc-chinh-va-nam-chinh-567337", "UBND Ủy ban nhân dân xã Đức Chính tỉnh Bình Thuận")</f>
        <v>UBND Ủy ban nhân dân xã Đức Chính tỉnh Bình Thuận</v>
      </c>
      <c r="C605" t="str">
        <v>https://duclinh.binhthuan.gov.vn/chinh-tri-xa-hoi/cong-bo-sap-nhap-xa-duc-chinh-va-nam-chinh-567337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17605</v>
      </c>
      <c r="B606" t="str">
        <v>Công an xã Đức Hạnh tỉnh Bình Thuận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17606</v>
      </c>
      <c r="B607" t="str">
        <f>HYPERLINK("https://duclinh.binhthuan.gov.vn/xa-duc-hanh/gioi-thieu-chung-xa-duc-hanh-568366", "UBND Ủy ban nhân dân xã Đức Hạnh tỉnh Bình Thuận")</f>
        <v>UBND Ủy ban nhân dân xã Đức Hạnh tỉnh Bình Thuận</v>
      </c>
      <c r="C607" t="str">
        <v>https://duclinh.binhthuan.gov.vn/xa-duc-hanh/gioi-thieu-chung-xa-duc-hanh-568366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17607</v>
      </c>
      <c r="B608" t="str">
        <v>Công an xã Đức Tín tỉnh Bình Thuận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17608</v>
      </c>
      <c r="B609" t="str">
        <f>HYPERLINK("https://ductin.duclinh.binhthuan.gov.vn/", "UBND Ủy ban nhân dân xã Đức Tín tỉnh Bình Thuận")</f>
        <v>UBND Ủy ban nhân dân xã Đức Tín tỉnh Bình Thuận</v>
      </c>
      <c r="C609" t="str">
        <v>https://ductin.duclinh.binhthuan.gov.vn/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17609</v>
      </c>
      <c r="B610" t="str">
        <f>HYPERLINK("https://www.facebook.com/conganBaTri/", "Công an xã Vũ Hoà tỉnh Bình Thuận")</f>
        <v>Công an xã Vũ Hoà tỉnh Bình Thuận</v>
      </c>
      <c r="C610" t="str">
        <v>https://www.facebook.com/conganBaTri/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17610</v>
      </c>
      <c r="B611" t="str">
        <f>HYPERLINK("https://duclinh.binhthuan.gov.vn/xa-vu-hoa", "UBND Ủy ban nhân dân xã Vũ Hoà tỉnh Bình Thuận")</f>
        <v>UBND Ủy ban nhân dân xã Vũ Hoà tỉnh Bình Thuận</v>
      </c>
      <c r="C611" t="str">
        <v>https://duclinh.binhthuan.gov.vn/xa-vu-hoa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17611</v>
      </c>
      <c r="B612" t="str">
        <v>Công an xã Tân Hà tỉnh Bình Thuận</v>
      </c>
      <c r="C612" t="str">
        <v>-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17612</v>
      </c>
      <c r="B613" t="str">
        <f>HYPERLINK("https://tanha.hamtan.binhthuan.gov.vn/", "UBND Ủy ban nhân dân xã Tân Hà tỉnh Bình Thuận")</f>
        <v>UBND Ủy ban nhân dân xã Tân Hà tỉnh Bình Thuận</v>
      </c>
      <c r="C613" t="str">
        <v>https://tanha.hamtan.binhthuan.gov.vn/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17613</v>
      </c>
      <c r="B614" t="str">
        <f>HYPERLINK("https://www.facebook.com/WelcomeDongHa/", "Công an xã Đông Hà tỉnh Bình Thuận")</f>
        <v>Công an xã Đông Hà tỉnh Bình Thuận</v>
      </c>
      <c r="C614" t="str">
        <v>https://www.facebook.com/WelcomeDongHa/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17614</v>
      </c>
      <c r="B615" t="str">
        <f>HYPERLINK("https://sct.binhthuan.gov.vn/cac-cum-cong-nghiep/thanh-lap-cum-cong-nghiep-nam-ha-3-tai-xa-dong-ha-huyen-duc-linh-tinh-binh-thuan-633948", "UBND Ủy ban nhân dân xã Đông Hà tỉnh Bình Thuận")</f>
        <v>UBND Ủy ban nhân dân xã Đông Hà tỉnh Bình Thuận</v>
      </c>
      <c r="C615" t="str">
        <v>https://sct.binhthuan.gov.vn/cac-cum-cong-nghiep/thanh-lap-cum-cong-nghiep-nam-ha-3-tai-xa-dong-ha-huyen-duc-linh-tinh-binh-thuan-633948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17615</v>
      </c>
      <c r="B616" t="str">
        <f>HYPERLINK("https://www.facebook.com/p/Tu%E1%BB%95i-tr%E1%BA%BB-C%C3%B4ng-an-H%C3%A0m-T%C3%A2n-100063704490691/", "Công an xã Trà Tân tỉnh Bình Thuận")</f>
        <v>Công an xã Trà Tân tỉnh Bình Thuận</v>
      </c>
      <c r="C616" t="str">
        <v>https://www.facebook.com/p/Tu%E1%BB%95i-tr%E1%BA%BB-C%C3%B4ng-an-H%C3%A0m-T%C3%A2n-100063704490691/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17616</v>
      </c>
      <c r="B617" t="str">
        <f>HYPERLINK("https://duclinh.binhthuan.gov.vn/xa-tra-tan/xa-tra-tan-gioi-thieu-chung-568351", "UBND Ủy ban nhân dân xã Trà Tân tỉnh Bình Thuận")</f>
        <v>UBND Ủy ban nhân dân xã Trà Tân tỉnh Bình Thuận</v>
      </c>
      <c r="C617" t="str">
        <v>https://duclinh.binhthuan.gov.vn/xa-tra-tan/xa-tra-tan-gioi-thieu-chung-568351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17617</v>
      </c>
      <c r="B618" t="str">
        <v>Công an xã Sông Phan tỉnh Bình Thuận</v>
      </c>
      <c r="C618" t="str">
        <v>-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17618</v>
      </c>
      <c r="B619" t="str">
        <f>HYPERLINK("https://hamtan.binhthuan.gov.vn/xa-song-phan", "UBND Ủy ban nhân dân xã Sông Phan tỉnh Bình Thuận")</f>
        <v>UBND Ủy ban nhân dân xã Sông Phan tỉnh Bình Thuận</v>
      </c>
      <c r="C619" t="str">
        <v>https://hamtan.binhthuan.gov.vn/xa-song-phan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17619</v>
      </c>
      <c r="B620" t="str">
        <v>Công an xã Tân Phúc tỉnh Bình Thuận</v>
      </c>
      <c r="C620" t="str">
        <v>-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17620</v>
      </c>
      <c r="B621" t="str">
        <f>HYPERLINK("https://hamtan.binhthuan.gov.vn/xa-tan-phuc", "UBND Ủy ban nhân dân xã Tân Phúc tỉnh Bình Thuận")</f>
        <v>UBND Ủy ban nhân dân xã Tân Phúc tỉnh Bình Thuận</v>
      </c>
      <c r="C621" t="str">
        <v>https://hamtan.binhthuan.gov.vn/xa-tan-phuc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17621</v>
      </c>
      <c r="B622" t="str">
        <f>HYPERLINK("https://www.facebook.com/p/Tu%E1%BB%95i-tr%E1%BA%BB-C%C3%B4ng-an-H%C3%A0m-T%C3%A2n-100063704490691/", "Công an xã Tân Đức tỉnh Bình Thuận")</f>
        <v>Công an xã Tân Đức tỉnh Bình Thuận</v>
      </c>
      <c r="C622" t="str">
        <v>https://www.facebook.com/p/Tu%E1%BB%95i-tr%E1%BA%BB-C%C3%B4ng-an-H%C3%A0m-T%C3%A2n-100063704490691/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17622</v>
      </c>
      <c r="B623" t="str">
        <f>HYPERLINK("https://tanduc.hamtan.binhthuan.gov.vn/", "UBND Ủy ban nhân dân xã Tân Đức tỉnh Bình Thuận")</f>
        <v>UBND Ủy ban nhân dân xã Tân Đức tỉnh Bình Thuận</v>
      </c>
      <c r="C623" t="str">
        <v>https://tanduc.hamtan.binhthuan.gov.vn/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17623</v>
      </c>
      <c r="B624" t="str">
        <f>HYPERLINK("https://www.facebook.com/p/C%C3%B4ng-an-x%C3%A3-T%C3%A2n-Th%E1%BA%AFng-100069028485897/", "Công an xã Tân Thắng tỉnh Bình Thuận")</f>
        <v>Công an xã Tân Thắng tỉnh Bình Thuận</v>
      </c>
      <c r="C624" t="str">
        <v>https://www.facebook.com/p/C%C3%B4ng-an-x%C3%A3-T%C3%A2n-Th%E1%BA%AFng-100069028485897/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17624</v>
      </c>
      <c r="B625" t="str">
        <f>HYPERLINK("https://hamtan.binhthuan.gov.vn/xa-tan-thang", "UBND Ủy ban nhân dân xã Tân Thắng tỉnh Bình Thuận")</f>
        <v>UBND Ủy ban nhân dân xã Tân Thắng tỉnh Bình Thuận</v>
      </c>
      <c r="C625" t="str">
        <v>https://hamtan.binhthuan.gov.vn/xa-tan-thang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17625</v>
      </c>
      <c r="B626" t="str">
        <f>HYPERLINK("https://www.facebook.com/p/C%C3%B4ng-an-x%C3%A3-Th%E1%BA%AFng-H%E1%BA%A3i-100063560891941/", "Công an xã Thắng Hải tỉnh Bình Thuận")</f>
        <v>Công an xã Thắng Hải tỉnh Bình Thuận</v>
      </c>
      <c r="C626" t="str">
        <v>https://www.facebook.com/p/C%C3%B4ng-an-x%C3%A3-Th%E1%BA%AFng-H%E1%BA%A3i-100063560891941/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17626</v>
      </c>
      <c r="B627" t="str">
        <f>HYPERLINK("https://hamtan.binhthuan.gov.vn/xa-thang-hai", "UBND Ủy ban nhân dân xã Thắng Hải tỉnh Bình Thuận")</f>
        <v>UBND Ủy ban nhân dân xã Thắng Hải tỉnh Bình Thuận</v>
      </c>
      <c r="C627" t="str">
        <v>https://hamtan.binhthuan.gov.vn/xa-thang-hai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17627</v>
      </c>
      <c r="B628" t="str">
        <v>Công an xã Tân Hà tỉnh Bình Thuận</v>
      </c>
      <c r="C628" t="str">
        <v>-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17628</v>
      </c>
      <c r="B629" t="str">
        <f>HYPERLINK("https://tanha.hamtan.binhthuan.gov.vn/", "UBND Ủy ban nhân dân xã Tân Hà tỉnh Bình Thuận")</f>
        <v>UBND Ủy ban nhân dân xã Tân Hà tỉnh Bình Thuận</v>
      </c>
      <c r="C629" t="str">
        <v>https://tanha.hamtan.binhthuan.gov.vn/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17629</v>
      </c>
      <c r="B630" t="str">
        <f>HYPERLINK("https://www.facebook.com/conganBaTri/", "Công an xã Tân Xuân tỉnh Bình Thuận")</f>
        <v>Công an xã Tân Xuân tỉnh Bình Thuận</v>
      </c>
      <c r="C630" t="str">
        <v>https://www.facebook.com/conganBaTri/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17630</v>
      </c>
      <c r="B631" t="str">
        <f>HYPERLINK("https://hamtan.binhthuan.gov.vn/xa-tan-xuan", "UBND Ủy ban nhân dân xã Tân Xuân tỉnh Bình Thuận")</f>
        <v>UBND Ủy ban nhân dân xã Tân Xuân tỉnh Bình Thuận</v>
      </c>
      <c r="C631" t="str">
        <v>https://hamtan.binhthuan.gov.vn/xa-tan-xuan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17631</v>
      </c>
      <c r="B632" t="str">
        <v>Công an xã Sơn Mỹ tỉnh Bình Thuận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17632</v>
      </c>
      <c r="B633" t="str">
        <f>HYPERLINK("https://hamtan.binhthuan.gov.vn/xa-son-my", "UBND Ủy ban nhân dân xã Sơn Mỹ tỉnh Bình Thuận")</f>
        <v>UBND Ủy ban nhân dân xã Sơn Mỹ tỉnh Bình Thuận</v>
      </c>
      <c r="C633" t="str">
        <v>https://hamtan.binhthuan.gov.vn/xa-son-my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17633</v>
      </c>
      <c r="B634" t="str">
        <f>HYPERLINK("https://www.facebook.com/tuoitre.phuquy/", "Công an xã Ngũ Phụng tỉnh Bình Thuận")</f>
        <v>Công an xã Ngũ Phụng tỉnh Bình Thuận</v>
      </c>
      <c r="C634" t="str">
        <v>https://www.facebook.com/tuoitre.phuquy/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17634</v>
      </c>
      <c r="B635" t="str">
        <f>HYPERLINK("https://phuquy.binhthuan.gov.vn/ubnd-cac-xa/uy-ban-nhan-dan-xa-ngu-phung-579785", "UBND Ủy ban nhân dân xã Ngũ Phụng tỉnh Bình Thuận")</f>
        <v>UBND Ủy ban nhân dân xã Ngũ Phụng tỉnh Bình Thuận</v>
      </c>
      <c r="C635" t="str">
        <v>https://phuquy.binhthuan.gov.vn/ubnd-cac-xa/uy-ban-nhan-dan-xa-ngu-phung-579785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17635</v>
      </c>
      <c r="B636" t="str">
        <f>HYPERLINK("https://www.facebook.com/p/C%C3%B4ng-an-x%C3%A3-Long-H%E1%BA%A3i-huy%E1%BB%87n-Ph%C3%BA-Qu%C3%BD-100063335102863/", "Công an xã Long Hải tỉnh Bình Thuận")</f>
        <v>Công an xã Long Hải tỉnh Bình Thuận</v>
      </c>
      <c r="C636" t="str">
        <v>https://www.facebook.com/p/C%C3%B4ng-an-x%C3%A3-Long-H%E1%BA%A3i-huy%E1%BB%87n-Ph%C3%BA-Qu%C3%BD-100063335102863/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17636</v>
      </c>
      <c r="B637" t="str">
        <f>HYPERLINK("https://phuquy.binhthuan.gov.vn/ubnd-cac-xa/uy-ban-nhan-dan-xa-long-hai-579786", "UBND Ủy ban nhân dân xã Long Hải tỉnh Bình Thuận")</f>
        <v>UBND Ủy ban nhân dân xã Long Hải tỉnh Bình Thuận</v>
      </c>
      <c r="C637" t="str">
        <v>https://phuquy.binhthuan.gov.vn/ubnd-cac-xa/uy-ban-nhan-dan-xa-long-hai-579786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17637</v>
      </c>
      <c r="B638" t="str">
        <v>Công an xã Tam Thanh tỉnh Bình Thuận</v>
      </c>
      <c r="C638" t="str">
        <v>-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17638</v>
      </c>
      <c r="B639" t="str">
        <f>HYPERLINK("https://phuquy.binhthuan.gov.vn/ubnd-cac-xa/uy-ban-dan-dan-xa-tam-thanh-576869", "UBND Ủy ban nhân dân xã Tam Thanh tỉnh Bình Thuận")</f>
        <v>UBND Ủy ban nhân dân xã Tam Thanh tỉnh Bình Thuận</v>
      </c>
      <c r="C639" t="str">
        <v>https://phuquy.binhthuan.gov.vn/ubnd-cac-xa/uy-ban-dan-dan-xa-tam-thanh-576869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17639</v>
      </c>
      <c r="B640" t="str">
        <f>HYPERLINK("https://www.facebook.com/p/Tu%E1%BB%95i-tr%E1%BA%BB-ph%C6%B0%E1%BB%9Dng-Quang-Trung-th%C3%A0nh-ph%E1%BB%91-Kon-Tum-100082247916258/?locale=vi_VN", "Công an phường Quang Trung tỉnh Kon Tum")</f>
        <v>Công an phường Quang Trung tỉnh Kon Tum</v>
      </c>
      <c r="C640" t="str">
        <v>https://www.facebook.com/p/Tu%E1%BB%95i-tr%E1%BA%BB-ph%C6%B0%E1%BB%9Dng-Quang-Trung-th%C3%A0nh-ph%E1%BB%91-Kon-Tum-100082247916258/?locale=vi_VN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17640</v>
      </c>
      <c r="B641" t="str">
        <f>HYPERLINK("https://quangtrung.kontumcity.kontum.gov.vn/", "UBND Ủy ban nhân dân phường Quang Trung tỉnh Kon Tum")</f>
        <v>UBND Ủy ban nhân dân phường Quang Trung tỉnh Kon Tum</v>
      </c>
      <c r="C641" t="str">
        <v>https://quangtrung.kontumcity.kontum.gov.vn/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17641</v>
      </c>
      <c r="B642" t="str">
        <f>HYPERLINK("https://www.facebook.com/tuoitrekontum/?locale=vi_VN", "Công an phường Duy Tân tỉnh Kon Tum")</f>
        <v>Công an phường Duy Tân tỉnh Kon Tum</v>
      </c>
      <c r="C642" t="str">
        <v>https://www.facebook.com/tuoitrekontum/?locale=vi_VN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17642</v>
      </c>
      <c r="B643" t="str">
        <f>HYPERLINK("https://duytan.kontumcity.kontum.gov.vn/", "UBND Ủy ban nhân dân phường Duy Tân tỉnh Kon Tum")</f>
        <v>UBND Ủy ban nhân dân phường Duy Tân tỉnh Kon Tum</v>
      </c>
      <c r="C643" t="str">
        <v>https://duytan.kontumcity.kontum.gov.vn/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17643</v>
      </c>
      <c r="B644" t="str">
        <v>Công an phường Quyết Thắng tỉnh Kon Tum</v>
      </c>
      <c r="C644" t="str">
        <v>-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17644</v>
      </c>
      <c r="B645" t="str">
        <f>HYPERLINK("https://quyetthang.kontumcity.kontum.gov.vn/", "UBND Ủy ban nhân dân phường Quyết Thắng tỉnh Kon Tum")</f>
        <v>UBND Ủy ban nhân dân phường Quyết Thắng tỉnh Kon Tum</v>
      </c>
      <c r="C645" t="str">
        <v>https://quyetthang.kontumcity.kontum.gov.vn/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17645</v>
      </c>
      <c r="B646" t="str">
        <v>Công an phường Trường Chinh tỉnh Kon Tum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17646</v>
      </c>
      <c r="B647" t="str">
        <f>HYPERLINK("https://truongchinh.kontumcity.kontum.gov.vn/", "UBND Ủy ban nhân dân phường Trường Chinh tỉnh Kon Tum")</f>
        <v>UBND Ủy ban nhân dân phường Trường Chinh tỉnh Kon Tum</v>
      </c>
      <c r="C647" t="str">
        <v>https://truongchinh.kontumcity.kontum.gov.vn/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17647</v>
      </c>
      <c r="B648" t="str">
        <v>Công an phường Thắng Lợi tỉnh Kon Tum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17648</v>
      </c>
      <c r="B649" t="str">
        <f>HYPERLINK("https://thangloi.kontumcity.kontum.gov.vn/", "UBND Ủy ban nhân dân phường Thắng Lợi tỉnh Kon Tum")</f>
        <v>UBND Ủy ban nhân dân phường Thắng Lợi tỉnh Kon Tum</v>
      </c>
      <c r="C649" t="str">
        <v>https://thangloi.kontumcity.kontum.gov.vn/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17649</v>
      </c>
      <c r="B650" t="str">
        <v>Công an phường Ngô Mây tỉnh Kon Tum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17650</v>
      </c>
      <c r="B651" t="str">
        <f>HYPERLINK("https://ngomay.kontumcity.kontum.gov.vn/", "UBND Ủy ban nhân dân phường Ngô Mây tỉnh Kon Tum")</f>
        <v>UBND Ủy ban nhân dân phường Ngô Mây tỉnh Kon Tum</v>
      </c>
      <c r="C651" t="str">
        <v>https://ngomay.kontumcity.kontum.gov.vn/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17651</v>
      </c>
      <c r="B652" t="str">
        <v>Công an phường Thống Nhất tỉnh Kon Tum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17652</v>
      </c>
      <c r="B653" t="str">
        <f>HYPERLINK("http://thongnhat.kontumcity.kontum.gov.vn/", "UBND Ủy ban nhân dân phường Thống Nhất tỉnh Kon Tum")</f>
        <v>UBND Ủy ban nhân dân phường Thống Nhất tỉnh Kon Tum</v>
      </c>
      <c r="C653" t="str">
        <v>http://thongnhat.kontumcity.kontum.gov.vn/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17653</v>
      </c>
      <c r="B654" t="str">
        <f>HYPERLINK("https://www.facebook.com/p/Tu%E1%BB%95i-tr%E1%BA%BB-ph%C6%B0%E1%BB%9Dng-L%C3%AA-L%E1%BB%A3i-th%C3%A0nh-ph%E1%BB%91-Kon-Tum-100083228137591/?locale=da_DK", "Công an phường Lê Lợi tỉnh Kon Tum")</f>
        <v>Công an phường Lê Lợi tỉnh Kon Tum</v>
      </c>
      <c r="C654" t="str">
        <v>https://www.facebook.com/p/Tu%E1%BB%95i-tr%E1%BA%BB-ph%C6%B0%E1%BB%9Dng-L%C3%AA-L%E1%BB%A3i-th%C3%A0nh-ph%E1%BB%91-Kon-Tum-100083228137591/?locale=da_DK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17654</v>
      </c>
      <c r="B655" t="str">
        <f>HYPERLINK("https://kontumcity.kontum.gov.vn/pages/90/Phuong-Le-Loi.html", "UBND Ủy ban nhân dân phường Lê Lợi tỉnh Kon Tum")</f>
        <v>UBND Ủy ban nhân dân phường Lê Lợi tỉnh Kon Tum</v>
      </c>
      <c r="C655" t="str">
        <v>https://kontumcity.kontum.gov.vn/pages/90/Phuong-Le-Loi.html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17655</v>
      </c>
      <c r="B656" t="str">
        <f>HYPERLINK("https://www.facebook.com/691457278191378", "Công an phường Nguyễn Trãi tỉnh Kon Tum")</f>
        <v>Công an phường Nguyễn Trãi tỉnh Kon Tum</v>
      </c>
      <c r="C656" t="str">
        <v>https://www.facebook.com/691457278191378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17656</v>
      </c>
      <c r="B657" t="str">
        <f>HYPERLINK("https://kontumcity.kontum.gov.vn/pages/89/Phuong-Nguyen-Trai.html", "UBND Ủy ban nhân dân phường Nguyễn Trãi tỉnh Kon Tum")</f>
        <v>UBND Ủy ban nhân dân phường Nguyễn Trãi tỉnh Kon Tum</v>
      </c>
      <c r="C657" t="str">
        <v>https://kontumcity.kontum.gov.vn/pages/89/Phuong-Nguyen-Trai.html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17657</v>
      </c>
      <c r="B658" t="str">
        <v>Công an phường Trần Hưng Đạo tỉnh Kon Tum</v>
      </c>
      <c r="C658" t="str">
        <v>-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17658</v>
      </c>
      <c r="B659" t="str">
        <f>HYPERLINK("https://tranhungdao.kontumcity.kontum.gov.vn/", "UBND Ủy ban nhân dân phường Trần Hưng Đạo tỉnh Kon Tum")</f>
        <v>UBND Ủy ban nhân dân phường Trần Hưng Đạo tỉnh Kon Tum</v>
      </c>
      <c r="C659" t="str">
        <v>https://tranhungdao.kontumcity.kontum.gov.vn/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17659</v>
      </c>
      <c r="B660" t="str">
        <v>Công an xã Đắk Cấm tỉnh Kon Tum</v>
      </c>
      <c r="C660" t="str">
        <v>-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17660</v>
      </c>
      <c r="B661" t="str">
        <f>HYPERLINK("https://dakcam.kontumcity.kontum.gov.vn/", "UBND Ủy ban nhân dân xã Đắk Cấm tỉnh Kon Tum")</f>
        <v>UBND Ủy ban nhân dân xã Đắk Cấm tỉnh Kon Tum</v>
      </c>
      <c r="C661" t="str">
        <v>https://dakcam.kontumcity.kontum.gov.vn/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17661</v>
      </c>
      <c r="B662" t="str">
        <v>Công an xã Kroong tỉnh Kon Tum</v>
      </c>
      <c r="C662" t="str">
        <v>-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17662</v>
      </c>
      <c r="B663" t="str">
        <f>HYPERLINK("https://kroong.kontumcity.kontum.gov.vn/", "UBND Ủy ban nhân dân xã Kroong tỉnh Kon Tum")</f>
        <v>UBND Ủy ban nhân dân xã Kroong tỉnh Kon Tum</v>
      </c>
      <c r="C663" t="str">
        <v>https://kroong.kontumcity.kontum.gov.vn/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17663</v>
      </c>
      <c r="B664" t="str">
        <v>Công an xã Ngọk Bay tỉnh Kon Tum</v>
      </c>
      <c r="C664" t="str">
        <v>-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17664</v>
      </c>
      <c r="B665" t="str">
        <f>HYPERLINK("http://ngokbay.kontumcity.kontum.gov.vn/", "UBND Ủy ban nhân dân xã Ngọk Bay tỉnh Kon Tum")</f>
        <v>UBND Ủy ban nhân dân xã Ngọk Bay tỉnh Kon Tum</v>
      </c>
      <c r="C665" t="str">
        <v>http://ngokbay.kontumcity.kontum.gov.vn/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17665</v>
      </c>
      <c r="B666" t="str">
        <v>Công an xã Vinh Quang tỉnh Kon Tum</v>
      </c>
      <c r="C666" t="str">
        <v>-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17666</v>
      </c>
      <c r="B667" t="str">
        <f>HYPERLINK("http://vinhquang.kontumcity.kontum.gov.vn/", "UBND Ủy ban nhân dân xã Vinh Quang tỉnh Kon Tum")</f>
        <v>UBND Ủy ban nhân dân xã Vinh Quang tỉnh Kon Tum</v>
      </c>
      <c r="C667" t="str">
        <v>http://vinhquang.kontumcity.kontum.gov.vn/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17667</v>
      </c>
      <c r="B668" t="str">
        <v>Công an xã Đắk Blà tỉnh Kon Tum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17668</v>
      </c>
      <c r="B669" t="str">
        <f>HYPERLINK("https://kontumcity.kontum.gov.vn/pages/detail/5023/DANG-UY---HDND---UBND---UBMTTQVN-XA-DAK-BLA.html", "UBND Ủy ban nhân dân xã Đắk Blà tỉnh Kon Tum")</f>
        <v>UBND Ủy ban nhân dân xã Đắk Blà tỉnh Kon Tum</v>
      </c>
      <c r="C669" t="str">
        <v>https://kontumcity.kontum.gov.vn/pages/detail/5023/DANG-UY---HDND---UBND---UBMTTQVN-XA-DAK-BLA.html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17669</v>
      </c>
      <c r="B670" t="str">
        <v>Công an xã Ia Chim tỉnh Kon Tum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17670</v>
      </c>
      <c r="B671" t="str">
        <f>HYPERLINK("https://iachim.kontumcity.kontum.gov.vn/", "UBND Ủy ban nhân dân xã Ia Chim tỉnh Kon Tum")</f>
        <v>UBND Ủy ban nhân dân xã Ia Chim tỉnh Kon Tum</v>
      </c>
      <c r="C671" t="str">
        <v>https://iachim.kontumcity.kontum.gov.vn/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17671</v>
      </c>
      <c r="B672" t="str">
        <v>Công an xã Đăk Năng tỉnh Kon Tum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17672</v>
      </c>
      <c r="B673" t="str">
        <f>HYPERLINK("https://daknang.kontumcity.kontum.gov.vn/", "UBND Ủy ban nhân dân xã Đăk Năng tỉnh Kon Tum")</f>
        <v>UBND Ủy ban nhân dân xã Đăk Năng tỉnh Kon Tum</v>
      </c>
      <c r="C673" t="str">
        <v>https://daknang.kontumcity.kontum.gov.vn/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17673</v>
      </c>
      <c r="B674" t="str">
        <f>HYPERLINK("https://www.facebook.com/tuoitrecongankontum/", "Công an xã Đoàn Kết tỉnh Kon Tum")</f>
        <v>Công an xã Đoàn Kết tỉnh Kon Tum</v>
      </c>
      <c r="C674" t="str">
        <v>https://www.facebook.com/tuoitrecongankontum/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17674</v>
      </c>
      <c r="B675" t="str">
        <f>HYPERLINK("https://kontumcity.kontum.gov.vn/pages/102/Xa-Doan-Ket.html", "UBND Ủy ban nhân dân xã Đoàn Kết tỉnh Kon Tum")</f>
        <v>UBND Ủy ban nhân dân xã Đoàn Kết tỉnh Kon Tum</v>
      </c>
      <c r="C675" t="str">
        <v>https://kontumcity.kontum.gov.vn/pages/102/Xa-Doan-Ket.html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17675</v>
      </c>
      <c r="B676" t="str">
        <v>Công an xã Chư Hreng tỉnh Kon Tum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17676</v>
      </c>
      <c r="B677" t="str">
        <f>HYPERLINK("https://chuhreng.kontumcity.kontum.gov.vn/", "UBND Ủy ban nhân dân xã Chư Hreng tỉnh Kon Tum")</f>
        <v>UBND Ủy ban nhân dân xã Chư Hreng tỉnh Kon Tum</v>
      </c>
      <c r="C677" t="str">
        <v>https://chuhreng.kontumcity.kontum.gov.vn/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17677</v>
      </c>
      <c r="B678" t="str">
        <v>Công an xã Đắk Rơ Wa tỉnh Kon Tum</v>
      </c>
      <c r="C678" t="str">
        <v>-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17678</v>
      </c>
      <c r="B679" t="str">
        <f>HYPERLINK("https://dakrowa.kontumcity.kontum.gov.vn/", "UBND Ủy ban nhân dân xã Đắk Rơ Wa tỉnh Kon Tum")</f>
        <v>UBND Ủy ban nhân dân xã Đắk Rơ Wa tỉnh Kon Tum</v>
      </c>
      <c r="C679" t="str">
        <v>https://dakrowa.kontumcity.kontum.gov.vn/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17679</v>
      </c>
      <c r="B680" t="str">
        <v>Công an xã Hòa Bình tỉnh Kon Tum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17680</v>
      </c>
      <c r="B681" t="str">
        <f>HYPERLINK("https://hoabinh.kontumcity.kontum.gov.vn/", "UBND Ủy ban nhân dân xã Hòa Bình tỉnh Kon Tum")</f>
        <v>UBND Ủy ban nhân dân xã Hòa Bình tỉnh Kon Tum</v>
      </c>
      <c r="C681" t="str">
        <v>https://hoabinh.kontumcity.kontum.gov.vn/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17681</v>
      </c>
      <c r="B682" t="str">
        <v>Công an xã Đắk Blô tỉnh Kon Tum</v>
      </c>
      <c r="C682" t="str">
        <v>-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17682</v>
      </c>
      <c r="B683" t="str">
        <f>HYPERLINK("https://huyendakglei.kontum.gov.vn/cac-xa,-thi-tran/Xa-Dak-Plo-757", "UBND Ủy ban nhân dân xã Đắk Blô tỉnh Kon Tum")</f>
        <v>UBND Ủy ban nhân dân xã Đắk Blô tỉnh Kon Tum</v>
      </c>
      <c r="C683" t="str">
        <v>https://huyendakglei.kontum.gov.vn/cac-xa,-thi-tran/Xa-Dak-Plo-757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17683</v>
      </c>
      <c r="B684" t="str">
        <v>Công an xã Đắk Man tỉnh Kon Tum</v>
      </c>
      <c r="C684" t="str">
        <v>-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17684</v>
      </c>
      <c r="B685" t="str">
        <f>HYPERLINK("https://huyendakglei.kontum.gov.vn/", "UBND Ủy ban nhân dân xã Đắk Man tỉnh Kon Tum")</f>
        <v>UBND Ủy ban nhân dân xã Đắk Man tỉnh Kon Tum</v>
      </c>
      <c r="C685" t="str">
        <v>https://huyendakglei.kontum.gov.vn/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17685</v>
      </c>
      <c r="B686" t="str">
        <v>Công an xã Đắk Nhoong tỉnh Kon Tum</v>
      </c>
      <c r="C686" t="str">
        <v>-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17686</v>
      </c>
      <c r="B687" t="str">
        <f>HYPERLINK("http://daknhoong.huyendakglei.kontum.gov.vn/", "UBND Ủy ban nhân dân xã Đắk Nhoong tỉnh Kon Tum")</f>
        <v>UBND Ủy ban nhân dân xã Đắk Nhoong tỉnh Kon Tum</v>
      </c>
      <c r="C687" t="str">
        <v>http://daknhoong.huyendakglei.kontum.gov.vn/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17687</v>
      </c>
      <c r="B688" t="str">
        <v>Công an xã Đắk Pék tỉnh Kon Tum</v>
      </c>
      <c r="C688" t="str">
        <v>-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17688</v>
      </c>
      <c r="B689" t="str">
        <f>HYPERLINK("https://huyendakglei.kontum.gov.vn/cac-xa,-thi-tran/Xa-Dak-Pek-759", "UBND Ủy ban nhân dân xã Đắk Pék tỉnh Kon Tum")</f>
        <v>UBND Ủy ban nhân dân xã Đắk Pék tỉnh Kon Tum</v>
      </c>
      <c r="C689" t="str">
        <v>https://huyendakglei.kontum.gov.vn/cac-xa,-thi-tran/Xa-Dak-Pek-759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17689</v>
      </c>
      <c r="B690" t="str">
        <v>Công an xã Đắk Choong tỉnh Kon Tum</v>
      </c>
      <c r="C690" t="str">
        <v>-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17690</v>
      </c>
      <c r="B691" t="str">
        <f>HYPERLINK("https://huyendakglei.kontum.gov.vn/cac-xa,-thi-tran/Xa-Dak-Choong-755", "UBND Ủy ban nhân dân xã Đắk Choong tỉnh Kon Tum")</f>
        <v>UBND Ủy ban nhân dân xã Đắk Choong tỉnh Kon Tum</v>
      </c>
      <c r="C691" t="str">
        <v>https://huyendakglei.kontum.gov.vn/cac-xa,-thi-tran/Xa-Dak-Choong-755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17691</v>
      </c>
      <c r="B692" t="str">
        <v>Công an xã Xốp tỉnh Kon Tum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17692</v>
      </c>
      <c r="B693" t="str">
        <f>HYPERLINK("https://huyendakglei.kontum.gov.vn/", "UBND Ủy ban nhân dân xã Xốp tỉnh Kon Tum")</f>
        <v>UBND Ủy ban nhân dân xã Xốp tỉnh Kon Tum</v>
      </c>
      <c r="C693" t="str">
        <v>https://huyendakglei.kontum.gov.vn/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17693</v>
      </c>
      <c r="B694" t="str">
        <v>Công an xã Mường Hoong tỉnh Kon Tum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17694</v>
      </c>
      <c r="B695" t="str">
        <f>HYPERLINK("https://huyendakglei.kontum.gov.vn/cac-xa,-thi-tran/Xa-Muong-Hoong-754", "UBND Ủy ban nhân dân xã Mường Hoong tỉnh Kon Tum")</f>
        <v>UBND Ủy ban nhân dân xã Mường Hoong tỉnh Kon Tum</v>
      </c>
      <c r="C695" t="str">
        <v>https://huyendakglei.kontum.gov.vn/cac-xa,-thi-tran/Xa-Muong-Hoong-754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17695</v>
      </c>
      <c r="B696" t="str">
        <v>Công an xã Ngọc Linh tỉnh Kon Tum</v>
      </c>
      <c r="C696" t="str">
        <v>-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17696</v>
      </c>
      <c r="B697" t="str">
        <f>HYPERLINK("https://huyendakglei.kontum.gov.vn/cac-xa,-thi-tran/Xa-Ngoc-Linh-753", "UBND Ủy ban nhân dân xã Ngọc Linh tỉnh Kon Tum")</f>
        <v>UBND Ủy ban nhân dân xã Ngọc Linh tỉnh Kon Tum</v>
      </c>
      <c r="C697" t="str">
        <v>https://huyendakglei.kontum.gov.vn/cac-xa,-thi-tran/Xa-Ngoc-Linh-753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17697</v>
      </c>
      <c r="B698" t="str">
        <v>Công an xã Đắk Long tỉnh Kon Tum</v>
      </c>
      <c r="C698" t="str">
        <v>-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17698</v>
      </c>
      <c r="B699" t="str">
        <f>HYPERLINK("https://daklong.huyendakha.kontum.gov.vn/", "UBND Ủy ban nhân dân xã Đắk Long tỉnh Kon Tum")</f>
        <v>UBND Ủy ban nhân dân xã Đắk Long tỉnh Kon Tum</v>
      </c>
      <c r="C699" t="str">
        <v>https://daklong.huyendakha.kontum.gov.vn/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17699</v>
      </c>
      <c r="B700" t="str">
        <v>Công an xã Đắk KRoong tỉnh Kon Tum</v>
      </c>
      <c r="C700" t="str">
        <v>-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17700</v>
      </c>
      <c r="B701" t="str">
        <f>HYPERLINK("https://huyendakglei.kontum.gov.vn/cac-xa,-thi-tran/Xa-Dak-Kroong-761", "UBND Ủy ban nhân dân xã Đắk KRoong tỉnh Kon Tum")</f>
        <v>UBND Ủy ban nhân dân xã Đắk KRoong tỉnh Kon Tum</v>
      </c>
      <c r="C701" t="str">
        <v>https://huyendakglei.kontum.gov.vn/cac-xa,-thi-tran/Xa-Dak-Kroong-761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17701</v>
      </c>
      <c r="B702" t="str">
        <v>Công an xã Đắk Môn tỉnh Kon Tum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17702</v>
      </c>
      <c r="B703" t="str">
        <f>HYPERLINK("http://dakmon.huyendakglei.kontum.gov.vn/", "UBND Ủy ban nhân dân xã Đắk Môn tỉnh Kon Tum")</f>
        <v>UBND Ủy ban nhân dân xã Đắk Môn tỉnh Kon Tum</v>
      </c>
      <c r="C703" t="str">
        <v>http://dakmon.huyendakglei.kontum.gov.vn/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17703</v>
      </c>
      <c r="B704" t="str">
        <v>Công an xã Đắk Ang tỉnh Kon Tum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17704</v>
      </c>
      <c r="B705" t="str">
        <f>HYPERLINK("http://dakang.ngochoi.kontum.gov.vn/", "UBND Ủy ban nhân dân xã Đắk Ang tỉnh Kon Tum")</f>
        <v>UBND Ủy ban nhân dân xã Đắk Ang tỉnh Kon Tum</v>
      </c>
      <c r="C705" t="str">
        <v>http://dakang.ngochoi.kontum.gov.vn/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17705</v>
      </c>
      <c r="B706" t="str">
        <v>Công an xã Đắk Dục tỉnh Kon Tum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17706</v>
      </c>
      <c r="B707" t="str">
        <f>HYPERLINK("http://dakduc.ngochoi.kontum.gov.vn/", "UBND Ủy ban nhân dân xã Đắk Dục tỉnh Kon Tum")</f>
        <v>UBND Ủy ban nhân dân xã Đắk Dục tỉnh Kon Tum</v>
      </c>
      <c r="C707" t="str">
        <v>http://dakduc.ngochoi.kontum.gov.vn/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17707</v>
      </c>
      <c r="B708" t="str">
        <v>Công an xã Đắk Nông tỉnh Kon Tum</v>
      </c>
      <c r="C708" t="str">
        <v>-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17708</v>
      </c>
      <c r="B709" t="str">
        <f>HYPERLINK("https://huyendakglei.kontum.gov.vn/", "UBND Ủy ban nhân dân xã Đắk Nông tỉnh Kon Tum")</f>
        <v>UBND Ủy ban nhân dân xã Đắk Nông tỉnh Kon Tum</v>
      </c>
      <c r="C709" t="str">
        <v>https://huyendakglei.kontum.gov.vn/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17709</v>
      </c>
      <c r="B710" t="str">
        <f>HYPERLINK("https://www.facebook.com/Conganhuyenngochoi/", "Công an xã Đắk Xú tỉnh Kon Tum")</f>
        <v>Công an xã Đắk Xú tỉnh Kon Tum</v>
      </c>
      <c r="C710" t="str">
        <v>https://www.facebook.com/Conganhuyenngochoi/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17710</v>
      </c>
      <c r="B711" t="str">
        <f>HYPERLINK("http://dakxu.ngochoi.kontum.gov.vn/", "UBND Ủy ban nhân dân xã Đắk Xú tỉnh Kon Tum")</f>
        <v>UBND Ủy ban nhân dân xã Đắk Xú tỉnh Kon Tum</v>
      </c>
      <c r="C711" t="str">
        <v>http://dakxu.ngochoi.kontum.gov.vn/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17711</v>
      </c>
      <c r="B712" t="str">
        <f>HYPERLINK("https://www.facebook.com/Conganhuyenngochoi/", "Công an xã Đắk Kan tỉnh Kon Tum")</f>
        <v>Công an xã Đắk Kan tỉnh Kon Tum</v>
      </c>
      <c r="C712" t="str">
        <v>https://www.facebook.com/Conganhuyenngochoi/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17712</v>
      </c>
      <c r="B713" t="str">
        <f>HYPERLINK("https://huyendakglei.kontum.gov.vn/", "UBND Ủy ban nhân dân xã Đắk Kan tỉnh Kon Tum")</f>
        <v>UBND Ủy ban nhân dân xã Đắk Kan tỉnh Kon Tum</v>
      </c>
      <c r="C713" t="str">
        <v>https://huyendakglei.kontum.gov.vn/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17713</v>
      </c>
      <c r="B714" t="str">
        <v>Công an xã Bờ Y tỉnh Kon Tum</v>
      </c>
      <c r="C714" t="str">
        <v>-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17714</v>
      </c>
      <c r="B715" t="str">
        <f>HYPERLINK("http://poy.ngochoi.kontum.gov.vn/", "UBND Ủy ban nhân dân xã Bờ Y tỉnh Kon Tum")</f>
        <v>UBND Ủy ban nhân dân xã Bờ Y tỉnh Kon Tum</v>
      </c>
      <c r="C715" t="str">
        <v>http://poy.ngochoi.kontum.gov.vn/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17715</v>
      </c>
      <c r="B716" t="str">
        <v>Công an xã Sa Loong tỉnh Kon Tum</v>
      </c>
      <c r="C716" t="str">
        <v>-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17716</v>
      </c>
      <c r="B717" t="str">
        <f>HYPERLINK("http://saloong.ngochoi.kontum.gov.vn/", "UBND Ủy ban nhân dân xã Sa Loong tỉnh Kon Tum")</f>
        <v>UBND Ủy ban nhân dân xã Sa Loong tỉnh Kon Tum</v>
      </c>
      <c r="C717" t="str">
        <v>http://saloong.ngochoi.kontum.gov.vn/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17717</v>
      </c>
      <c r="B718" t="str">
        <v>Công an xã Đắk Rơ Nga tỉnh Kon Tum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17718</v>
      </c>
      <c r="B719" t="str">
        <f>HYPERLINK("https://huyendakto.kontum.gov.vn/cac-xa,-thi-tran/Xa-Dak-Ro-Nga-862", "UBND Ủy ban nhân dân xã Đắk Rơ Nga tỉnh Kon Tum")</f>
        <v>UBND Ủy ban nhân dân xã Đắk Rơ Nga tỉnh Kon Tum</v>
      </c>
      <c r="C719" t="str">
        <v>https://huyendakto.kontum.gov.vn/cac-xa,-thi-tran/Xa-Dak-Ro-Nga-862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17719</v>
      </c>
      <c r="B720" t="str">
        <v>Công an xã Ngọk Tụ tỉnh Kon Tum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17720</v>
      </c>
      <c r="B721" t="str">
        <f>HYPERLINK("https://www.kontum.gov.vn/", "UBND Ủy ban nhân dân xã Ngọk Tụ tỉnh Kon Tum")</f>
        <v>UBND Ủy ban nhân dân xã Ngọk Tụ tỉnh Kon Tum</v>
      </c>
      <c r="C721" t="str">
        <v>https://www.kontum.gov.vn/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17721</v>
      </c>
      <c r="B722" t="str">
        <v>Công an xã Đắk Trăm tỉnh Kon Tum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17722</v>
      </c>
      <c r="B723" t="str">
        <f>HYPERLINK("https://huyendakto.kontum.gov.vn/cac-xa,-thi-tran/Xa-Dak-Tram-861", "UBND Ủy ban nhân dân xã Đắk Trăm tỉnh Kon Tum")</f>
        <v>UBND Ủy ban nhân dân xã Đắk Trăm tỉnh Kon Tum</v>
      </c>
      <c r="C723" t="str">
        <v>https://huyendakto.kontum.gov.vn/cac-xa,-thi-tran/Xa-Dak-Tram-861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17723</v>
      </c>
      <c r="B724" t="str">
        <v>Công an xã Văn Lem tỉnh Kon Tum</v>
      </c>
      <c r="C724" t="str">
        <v>-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17724</v>
      </c>
      <c r="B725" t="str">
        <f>HYPERLINK("https://huyendakto.kontum.gov.vn/cac-xa,-thi-tran/Xa-Van-Lem-860", "UBND Ủy ban nhân dân xã Văn Lem tỉnh Kon Tum")</f>
        <v>UBND Ủy ban nhân dân xã Văn Lem tỉnh Kon Tum</v>
      </c>
      <c r="C725" t="str">
        <v>https://huyendakto.kontum.gov.vn/cac-xa,-thi-tran/Xa-Van-Lem-860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17725</v>
      </c>
      <c r="B726" t="str">
        <v>Công an xã Kon Đào tỉnh Kon Tum</v>
      </c>
      <c r="C726" t="str">
        <v>-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17726</v>
      </c>
      <c r="B727" t="str">
        <f>HYPERLINK("https://huyendakto.kontum.gov.vn/cac-xa,-thi-tran/Xa-Kon-Dao-858", "UBND Ủy ban nhân dân xã Kon Đào tỉnh Kon Tum")</f>
        <v>UBND Ủy ban nhân dân xã Kon Đào tỉnh Kon Tum</v>
      </c>
      <c r="C727" t="str">
        <v>https://huyendakto.kontum.gov.vn/cac-xa,-thi-tran/Xa-Kon-Dao-858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17727</v>
      </c>
      <c r="B728" t="str">
        <v>Công an xã Tân Cảnh tỉnh Kon Tum</v>
      </c>
      <c r="C728" t="str">
        <v>-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17728</v>
      </c>
      <c r="B729" t="str">
        <f>HYPERLINK("https://tancanh.huyendakto.kontum.gov.vn/he-thong-chinh-tri/Uy-ban-nhan-dan-xa-Tan-Canh-735", "UBND Ủy ban nhân dân xã Tân Cảnh tỉnh Kon Tum")</f>
        <v>UBND Ủy ban nhân dân xã Tân Cảnh tỉnh Kon Tum</v>
      </c>
      <c r="C729" t="str">
        <v>https://tancanh.huyendakto.kontum.gov.vn/he-thong-chinh-tri/Uy-ban-nhan-dan-xa-Tan-Canh-735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17729</v>
      </c>
      <c r="B730" t="str">
        <v>Công an xã Diên Bình tỉnh Kon Tum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17730</v>
      </c>
      <c r="B731" t="str">
        <f>HYPERLINK("https://huyendakto.kontum.gov.vn/cac-xa,-thi-tran/Xa-Dien-Binh-857", "UBND Ủy ban nhân dân xã Diên Bình tỉnh Kon Tum")</f>
        <v>UBND Ủy ban nhân dân xã Diên Bình tỉnh Kon Tum</v>
      </c>
      <c r="C731" t="str">
        <v>https://huyendakto.kontum.gov.vn/cac-xa,-thi-tran/Xa-Dien-Binh-857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17731</v>
      </c>
      <c r="B732" t="str">
        <v>Công an xã Pô Kô tỉnh Kon Tum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17732</v>
      </c>
      <c r="B733" t="str">
        <f>HYPERLINK("https://huyendakto.kontum.gov.vn/cac-xa,-thi-tran/Xa-Po-Ko-863", "UBND Ủy ban nhân dân xã Pô Kô tỉnh Kon Tum")</f>
        <v>UBND Ủy ban nhân dân xã Pô Kô tỉnh Kon Tum</v>
      </c>
      <c r="C733" t="str">
        <v>https://huyendakto.kontum.gov.vn/cac-xa,-thi-tran/Xa-Po-Ko-863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17733</v>
      </c>
      <c r="B734" t="str">
        <v>Công an xã Đắk Nên tỉnh Kon Tum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17734</v>
      </c>
      <c r="B735" t="str">
        <f>HYPERLINK("http://www.konplong.kontum.gov.vn/cac-xa/Xa-Dak-Nen-1067", "UBND Ủy ban nhân dân xã Đắk Nên tỉnh Kon Tum")</f>
        <v>UBND Ủy ban nhân dân xã Đắk Nên tỉnh Kon Tum</v>
      </c>
      <c r="C735" t="str">
        <v>http://www.konplong.kontum.gov.vn/cac-xa/Xa-Dak-Nen-1067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17735</v>
      </c>
      <c r="B736" t="str">
        <v>Công an xã Đắk Ring tỉnh Kon Tum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17736</v>
      </c>
      <c r="B737" t="str">
        <f>HYPERLINK("http://www.konplong.kontum.gov.vn/cac-xa/Uy-ban-Nhan-dan-xa-Dak-Ring-521", "UBND Ủy ban nhân dân xã Đắk Ring tỉnh Kon Tum")</f>
        <v>UBND Ủy ban nhân dân xã Đắk Ring tỉnh Kon Tum</v>
      </c>
      <c r="C737" t="str">
        <v>http://www.konplong.kontum.gov.vn/cac-xa/Uy-ban-Nhan-dan-xa-Dak-Ring-521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17737</v>
      </c>
      <c r="B738" t="str">
        <f>HYPERLINK("https://www.facebook.com/tuoitrecongankontum/", "Công an xã Măng Buk tỉnh Kon Tum")</f>
        <v>Công an xã Măng Buk tỉnh Kon Tum</v>
      </c>
      <c r="C738" t="str">
        <v>https://www.facebook.com/tuoitrecongankontum/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17738</v>
      </c>
      <c r="B739" t="str">
        <f>HYPERLINK("https://www.konplong.kontum.gov.vn/cac-xa/Xa-Mang-But-1066", "UBND Ủy ban nhân dân xã Măng Buk tỉnh Kon Tum")</f>
        <v>UBND Ủy ban nhân dân xã Măng Buk tỉnh Kon Tum</v>
      </c>
      <c r="C739" t="str">
        <v>https://www.konplong.kontum.gov.vn/cac-xa/Xa-Mang-But-1066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17739</v>
      </c>
      <c r="B740" t="str">
        <v>Công an xã Đắk Tăng tỉnh Kon Tum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17740</v>
      </c>
      <c r="B741" t="str">
        <f>HYPERLINK("http://www.konplong.kontum.gov.vn/cac-xa/Xa-Dak-Nen-1067", "UBND Ủy ban nhân dân xã Đắk Tăng tỉnh Kon Tum")</f>
        <v>UBND Ủy ban nhân dân xã Đắk Tăng tỉnh Kon Tum</v>
      </c>
      <c r="C741" t="str">
        <v>http://www.konplong.kontum.gov.vn/cac-xa/Xa-Dak-Nen-1067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17741</v>
      </c>
      <c r="B742" t="str">
        <v>Công an xã Ngok Tem tỉnh Kon Tum</v>
      </c>
      <c r="C742" t="str">
        <v>-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17742</v>
      </c>
      <c r="B743" t="str">
        <f>HYPERLINK("https://www.konplong.kontum.gov.vn/cac-xa/Uy-ban-Nhan-dan-xa-Ngoc-Tem-511", "UBND Ủy ban nhân dân xã Ngok Tem tỉnh Kon Tum")</f>
        <v>UBND Ủy ban nhân dân xã Ngok Tem tỉnh Kon Tum</v>
      </c>
      <c r="C743" t="str">
        <v>https://www.konplong.kontum.gov.vn/cac-xa/Uy-ban-Nhan-dan-xa-Ngoc-Tem-511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17743</v>
      </c>
      <c r="B744" t="str">
        <v>Công an xã Pờ Ê tỉnh Kon Tum</v>
      </c>
      <c r="C744" t="str">
        <v>-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17744</v>
      </c>
      <c r="B745" t="str">
        <f>HYPERLINK("http://www.konplong.kontum.gov.vn/cac-xa/Uy-ban-nhan-dan-xa-Po-E-659", "UBND Ủy ban nhân dân xã Pờ Ê tỉnh Kon Tum")</f>
        <v>UBND Ủy ban nhân dân xã Pờ Ê tỉnh Kon Tum</v>
      </c>
      <c r="C745" t="str">
        <v>http://www.konplong.kontum.gov.vn/cac-xa/Uy-ban-nhan-dan-xa-Po-E-659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17745</v>
      </c>
      <c r="B746" t="str">
        <v>Công an xã Măng Cành tỉnh Kon Tum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17746</v>
      </c>
      <c r="B747" t="str">
        <f>HYPERLINK("http://www.konplong.kontum.gov.vn/cac-xa/Uy-ban-Nhan-dan-xa-Mang-Canh-512", "UBND Ủy ban nhân dân xã Măng Cành tỉnh Kon Tum")</f>
        <v>UBND Ủy ban nhân dân xã Măng Cành tỉnh Kon Tum</v>
      </c>
      <c r="C747" t="str">
        <v>http://www.konplong.kontum.gov.vn/cac-xa/Uy-ban-Nhan-dan-xa-Mang-Canh-512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17747</v>
      </c>
      <c r="B748" t="str">
        <v>Công an xã Đắk Long tỉnh Kon Tum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17748</v>
      </c>
      <c r="B749" t="str">
        <f>HYPERLINK("https://daklong.huyendakha.kontum.gov.vn/", "UBND Ủy ban nhân dân xã Đắk Long tỉnh Kon Tum")</f>
        <v>UBND Ủy ban nhân dân xã Đắk Long tỉnh Kon Tum</v>
      </c>
      <c r="C749" t="str">
        <v>https://daklong.huyendakha.kontum.gov.vn/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17749</v>
      </c>
      <c r="B750" t="str">
        <f>HYPERLINK("https://www.facebook.com/tuoitrecongankontum/", "Công an xã Hiếu tỉnh Kon Tum")</f>
        <v>Công an xã Hiếu tỉnh Kon Tum</v>
      </c>
      <c r="C750" t="str">
        <v>https://www.facebook.com/tuoitrecongankontum/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17750</v>
      </c>
      <c r="B751" t="str">
        <f>HYPERLINK("https://www.konplong.kontum.gov.vn/cac-xa/Xa-Hieu-1068", "UBND Ủy ban nhân dân xã Hiếu tỉnh Kon Tum")</f>
        <v>UBND Ủy ban nhân dân xã Hiếu tỉnh Kon Tum</v>
      </c>
      <c r="C751" t="str">
        <v>https://www.konplong.kontum.gov.vn/cac-xa/Xa-Hieu-1068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17751</v>
      </c>
      <c r="B752" t="str">
        <v>Công an xã Đắk Kôi tỉnh Kon Tum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17752</v>
      </c>
      <c r="B753" t="str">
        <f>HYPERLINK("http://dakkoi.konray.kontum.gov.vn/", "UBND Ủy ban nhân dân xã Đắk Kôi tỉnh Kon Tum")</f>
        <v>UBND Ủy ban nhân dân xã Đắk Kôi tỉnh Kon Tum</v>
      </c>
      <c r="C753" t="str">
        <v>http://dakkoi.konray.kontum.gov.vn/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17753</v>
      </c>
      <c r="B754" t="str">
        <v>Công an xã Đắk Tơ Lung tỉnh Kon Tum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17754</v>
      </c>
      <c r="B755" t="str">
        <f>HYPERLINK("http://daktolung.konray.kontum.gov.vn/", "UBND Ủy ban nhân dân xã Đắk Tơ Lung tỉnh Kon Tum")</f>
        <v>UBND Ủy ban nhân dân xã Đắk Tơ Lung tỉnh Kon Tum</v>
      </c>
      <c r="C755" t="str">
        <v>http://daktolung.konray.kontum.gov.vn/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17755</v>
      </c>
      <c r="B756" t="str">
        <v>Công an xã Đắk Ruồng tỉnh Kon Tum</v>
      </c>
      <c r="C756" t="str">
        <v>-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17756</v>
      </c>
      <c r="B757" t="str">
        <f>HYPERLINK("http://dakruong.konray.kontum.gov.vn/", "UBND Ủy ban nhân dân xã Đắk Ruồng tỉnh Kon Tum")</f>
        <v>UBND Ủy ban nhân dân xã Đắk Ruồng tỉnh Kon Tum</v>
      </c>
      <c r="C757" t="str">
        <v>http://dakruong.konray.kontum.gov.vn/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17757</v>
      </c>
      <c r="B758" t="str">
        <v>Công an xã Đắk Pne tỉnh Kon Tum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17758</v>
      </c>
      <c r="B759" t="str">
        <f>HYPERLINK("http://dakpne.konray.kontum.gov.vn/", "UBND Ủy ban nhân dân xã Đắk Pne tỉnh Kon Tum")</f>
        <v>UBND Ủy ban nhân dân xã Đắk Pne tỉnh Kon Tum</v>
      </c>
      <c r="C759" t="str">
        <v>http://dakpne.konray.kontum.gov.vn/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17759</v>
      </c>
      <c r="B760" t="str">
        <v>Công an xã Đắk Tờ Re tỉnh Kon Tum</v>
      </c>
      <c r="C760" t="str">
        <v>-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17760</v>
      </c>
      <c r="B761" t="str">
        <f>HYPERLINK("http://daktore.konray.kontum.gov.vn/", "UBND Ủy ban nhân dân xã Đắk Tờ Re tỉnh Kon Tum")</f>
        <v>UBND Ủy ban nhân dân xã Đắk Tờ Re tỉnh Kon Tum</v>
      </c>
      <c r="C761" t="str">
        <v>http://daktore.konray.kontum.gov.vn/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17761</v>
      </c>
      <c r="B762" t="str">
        <v>Công an xã Tân Lập tỉnh Kon Tum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17762</v>
      </c>
      <c r="B763" t="str">
        <f>HYPERLINK("http://tanlap.konray.kontum.gov.vn/", "UBND Ủy ban nhân dân xã Tân Lập tỉnh Kon Tum")</f>
        <v>UBND Ủy ban nhân dân xã Tân Lập tỉnh Kon Tum</v>
      </c>
      <c r="C763" t="str">
        <v>http://tanlap.konray.kontum.gov.vn/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17763</v>
      </c>
      <c r="B764" t="str">
        <v>Công an xã Đắk PXi tỉnh Kon Tum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17764</v>
      </c>
      <c r="B765" t="str">
        <f>HYPERLINK("https://dakpxi.huyendakha.kontum.gov.vn/", "UBND Ủy ban nhân dân xã Đắk PXi tỉnh Kon Tum")</f>
        <v>UBND Ủy ban nhân dân xã Đắk PXi tỉnh Kon Tum</v>
      </c>
      <c r="C765" t="str">
        <v>https://dakpxi.huyendakha.kontum.gov.vn/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17765</v>
      </c>
      <c r="B766" t="str">
        <v>Công an xã Đăk Long tỉnh Kon Tum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17766</v>
      </c>
      <c r="B767" t="str">
        <f>HYPERLINK("https://daklong.huyendakha.kontum.gov.vn/", "UBND Ủy ban nhân dân xã Đăk Long tỉnh Kon Tum")</f>
        <v>UBND Ủy ban nhân dân xã Đăk Long tỉnh Kon Tum</v>
      </c>
      <c r="C767" t="str">
        <v>https://daklong.huyendakha.kontum.gov.vn/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17767</v>
      </c>
      <c r="B768" t="str">
        <v>Công an xã Đắk HRing tỉnh Kon Tum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17768</v>
      </c>
      <c r="B769" t="str">
        <f>HYPERLINK("https://dakhring.huyendakha.kontum.gov.vn/", "UBND Ủy ban nhân dân xã Đắk HRing tỉnh Kon Tum")</f>
        <v>UBND Ủy ban nhân dân xã Đắk HRing tỉnh Kon Tum</v>
      </c>
      <c r="C769" t="str">
        <v>https://dakhring.huyendakha.kontum.gov.vn/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17769</v>
      </c>
      <c r="B770" t="str">
        <v>Công an xã Đắk Ui tỉnh Kon Tum</v>
      </c>
      <c r="C770" t="str">
        <v>-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17770</v>
      </c>
      <c r="B771" t="str">
        <f>HYPERLINK("https://dakui.huyendakha.kontum.gov.vn/", "UBND Ủy ban nhân dân xã Đắk Ui tỉnh Kon Tum")</f>
        <v>UBND Ủy ban nhân dân xã Đắk Ui tỉnh Kon Tum</v>
      </c>
      <c r="C771" t="str">
        <v>https://dakui.huyendakha.kontum.gov.vn/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17771</v>
      </c>
      <c r="B772" t="str">
        <v>Công an xã Đăk Ngọk tỉnh Kon Tum</v>
      </c>
      <c r="C772" t="str">
        <v>-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17772</v>
      </c>
      <c r="B773" t="str">
        <f>HYPERLINK("https://dakngok.huyendakha.kontum.gov.vn/", "UBND Ủy ban nhân dân xã Đăk Ngọk tỉnh Kon Tum")</f>
        <v>UBND Ủy ban nhân dân xã Đăk Ngọk tỉnh Kon Tum</v>
      </c>
      <c r="C773" t="str">
        <v>https://dakngok.huyendakha.kontum.gov.vn/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17773</v>
      </c>
      <c r="B774" t="str">
        <v>Công an xã Đắk Mar tỉnh Kon Tum</v>
      </c>
      <c r="C774" t="str">
        <v>-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17774</v>
      </c>
      <c r="B775" t="str">
        <f>HYPERLINK("https://dakmar.huyendakha.kontum.gov.vn/", "UBND Ủy ban nhân dân xã Đắk Mar tỉnh Kon Tum")</f>
        <v>UBND Ủy ban nhân dân xã Đắk Mar tỉnh Kon Tum</v>
      </c>
      <c r="C775" t="str">
        <v>https://dakmar.huyendakha.kontum.gov.vn/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17775</v>
      </c>
      <c r="B776" t="str">
        <v>Công an xã Ngok Wang tỉnh Kon Tum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17776</v>
      </c>
      <c r="B777" t="str">
        <f>HYPERLINK("https://ngokwang.huyendakha.kontum.gov.vn/", "UBND Ủy ban nhân dân xã Ngok Wang tỉnh Kon Tum")</f>
        <v>UBND Ủy ban nhân dân xã Ngok Wang tỉnh Kon Tum</v>
      </c>
      <c r="C777" t="str">
        <v>https://ngokwang.huyendakha.kontum.gov.vn/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17777</v>
      </c>
      <c r="B778" t="str">
        <v>Công an xã Ngok Réo tỉnh Kon Tum</v>
      </c>
      <c r="C778" t="str">
        <v>-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17778</v>
      </c>
      <c r="B779" t="str">
        <f>HYPERLINK("https://huyendakha.kontum.gov.vn/cac-xa-thi-tran/xa-ngoc-reo", "UBND Ủy ban nhân dân xã Ngok Réo tỉnh Kon Tum")</f>
        <v>UBND Ủy ban nhân dân xã Ngok Réo tỉnh Kon Tum</v>
      </c>
      <c r="C779" t="str">
        <v>https://huyendakha.kontum.gov.vn/cac-xa-thi-tran/xa-ngoc-reo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17779</v>
      </c>
      <c r="B780" t="str">
        <v>Công an xã Hà Mòn tỉnh Kon Tum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17780</v>
      </c>
      <c r="B781" t="str">
        <f>HYPERLINK("https://hamon.huyendakha.kontum.gov.vn/", "UBND Ủy ban nhân dân xã Hà Mòn tỉnh Kon Tum")</f>
        <v>UBND Ủy ban nhân dân xã Hà Mòn tỉnh Kon Tum</v>
      </c>
      <c r="C781" t="str">
        <v>https://hamon.huyendakha.kontum.gov.vn/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17781</v>
      </c>
      <c r="B782" t="str">
        <v>Công an xã Đắk La tỉnh Kon Tum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17782</v>
      </c>
      <c r="B783" t="str">
        <f>HYPERLINK("https://dakla.huyendakha.kontum.gov.vn/", "UBND Ủy ban nhân dân xã Đắk La tỉnh Kon Tum")</f>
        <v>UBND Ủy ban nhân dân xã Đắk La tỉnh Kon Tum</v>
      </c>
      <c r="C783" t="str">
        <v>https://dakla.huyendakha.kontum.gov.vn/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17783</v>
      </c>
      <c r="B784" t="str">
        <v>Công an xã Rơ Kơi tỉnh Kon Tum</v>
      </c>
      <c r="C784" t="str">
        <v>-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17784</v>
      </c>
      <c r="B785" t="str">
        <f>HYPERLINK("https://huyensathay.kontum.gov.vn/ubnd-cac-xa,-thi-tran/UBND-xa-Ro-Koi-315", "UBND Ủy ban nhân dân xã Rơ Kơi tỉnh Kon Tum")</f>
        <v>UBND Ủy ban nhân dân xã Rơ Kơi tỉnh Kon Tum</v>
      </c>
      <c r="C785" t="str">
        <v>https://huyensathay.kontum.gov.vn/ubnd-cac-xa,-thi-tran/UBND-xa-Ro-Koi-315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17785</v>
      </c>
      <c r="B786" t="str">
        <v>Công an xã Sa Nhơn tỉnh Kon Tum</v>
      </c>
      <c r="C786" t="str">
        <v>-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17786</v>
      </c>
      <c r="B787" t="str">
        <f>HYPERLINK("https://huyensathay.kontum.gov.vn/ubnd-cac-xa,-thi-tran/UBND-xa-Sa-Nhon-326", "UBND Ủy ban nhân dân xã Sa Nhơn tỉnh Kon Tum")</f>
        <v>UBND Ủy ban nhân dân xã Sa Nhơn tỉnh Kon Tum</v>
      </c>
      <c r="C787" t="str">
        <v>https://huyensathay.kontum.gov.vn/ubnd-cac-xa,-thi-tran/UBND-xa-Sa-Nhon-326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17787</v>
      </c>
      <c r="B788" t="str">
        <v>Công an xã Hơ Moong tỉnh Kon Tum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17788</v>
      </c>
      <c r="B789" t="str">
        <f>HYPERLINK("https://huyensathay.kontum.gov.vn/ubnd-cac-xa,-thi-tran/UBND-xa-Ho-Moong-321", "UBND Ủy ban nhân dân xã Hơ Moong tỉnh Kon Tum")</f>
        <v>UBND Ủy ban nhân dân xã Hơ Moong tỉnh Kon Tum</v>
      </c>
      <c r="C789" t="str">
        <v>https://huyensathay.kontum.gov.vn/ubnd-cac-xa,-thi-tran/UBND-xa-Ho-Moong-321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17789</v>
      </c>
      <c r="B790" t="str">
        <v>Công an xã Mô Rai tỉnh Kon Tum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17790</v>
      </c>
      <c r="B791" t="str">
        <f>HYPERLINK("https://huyensathay.kontum.gov.vn/ubnd-cac-xa,-thi-tran/UBND-xa-Mo-Rai-316", "UBND Ủy ban nhân dân xã Mô Rai tỉnh Kon Tum")</f>
        <v>UBND Ủy ban nhân dân xã Mô Rai tỉnh Kon Tum</v>
      </c>
      <c r="C791" t="str">
        <v>https://huyensathay.kontum.gov.vn/ubnd-cac-xa,-thi-tran/UBND-xa-Mo-Rai-316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17791</v>
      </c>
      <c r="B792" t="str">
        <f>HYPERLINK("https://www.facebook.com/p/Tu%E1%BB%95i-tr%E1%BA%BB-C%C3%B4ng-an-th%E1%BB%8B-x%C3%A3-S%C6%A1n-T%C3%A2y-100040884909606/", "Công an xã Sa Sơn tỉnh Kon Tum")</f>
        <v>Công an xã Sa Sơn tỉnh Kon Tum</v>
      </c>
      <c r="C792" t="str">
        <v>https://www.facebook.com/p/Tu%E1%BB%95i-tr%E1%BA%BB-C%C3%B4ng-an-th%E1%BB%8B-x%C3%A3-S%C6%A1n-T%C3%A2y-100040884909606/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17792</v>
      </c>
      <c r="B793" t="str">
        <f>HYPERLINK("https://huyensathay.kontum.gov.vn/ubnd-cac-xa,-thi-tran/UBND-xa-Sa-Son-325", "UBND Ủy ban nhân dân xã Sa Sơn tỉnh Kon Tum")</f>
        <v>UBND Ủy ban nhân dân xã Sa Sơn tỉnh Kon Tum</v>
      </c>
      <c r="C793" t="str">
        <v>https://huyensathay.kontum.gov.vn/ubnd-cac-xa,-thi-tran/UBND-xa-Sa-Son-325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17793</v>
      </c>
      <c r="B794" t="str">
        <f>HYPERLINK("https://www.facebook.com/tuoitrecongankontum/", "Công an xã Sa Nghĩa tỉnh Kon Tum")</f>
        <v>Công an xã Sa Nghĩa tỉnh Kon Tum</v>
      </c>
      <c r="C794" t="str">
        <v>https://www.facebook.com/tuoitrecongankontum/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17794</v>
      </c>
      <c r="B795" t="str">
        <f>HYPERLINK("https://huyensathay.kontum.gov.vn/ubnd-cac-xa,-thi-tran/UBND-xa-Sa-Nghia-328", "UBND Ủy ban nhân dân xã Sa Nghĩa tỉnh Kon Tum")</f>
        <v>UBND Ủy ban nhân dân xã Sa Nghĩa tỉnh Kon Tum</v>
      </c>
      <c r="C795" t="str">
        <v>https://huyensathay.kontum.gov.vn/ubnd-cac-xa,-thi-tran/UBND-xa-Sa-Nghia-328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17795</v>
      </c>
      <c r="B796" t="str">
        <v>Công an xã Sa Bình tỉnh Kon Tum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17796</v>
      </c>
      <c r="B797" t="str">
        <f>HYPERLINK("https://huyensathay.kontum.gov.vn/ubnd-cac-xa,-thi-tran/UBND-xa-Sa-Binh-327", "UBND Ủy ban nhân dân xã Sa Bình tỉnh Kon Tum")</f>
        <v>UBND Ủy ban nhân dân xã Sa Bình tỉnh Kon Tum</v>
      </c>
      <c r="C797" t="str">
        <v>https://huyensathay.kontum.gov.vn/ubnd-cac-xa,-thi-tran/UBND-xa-Sa-Binh-327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17797</v>
      </c>
      <c r="B798" t="str">
        <v>Công an xã Ya Xiêr tỉnh Kon Tum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17798</v>
      </c>
      <c r="B799" t="str">
        <f>HYPERLINK("https://huyensathay.kontum.gov.vn/ubnd-cac-xa,-thi-tran/UBND-xa-Ya-Xier-324", "UBND Ủy ban nhân dân xã Ya Xiêr tỉnh Kon Tum")</f>
        <v>UBND Ủy ban nhân dân xã Ya Xiêr tỉnh Kon Tum</v>
      </c>
      <c r="C799" t="str">
        <v>https://huyensathay.kontum.gov.vn/ubnd-cac-xa,-thi-tran/UBND-xa-Ya-Xier-324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17799</v>
      </c>
      <c r="B800" t="str">
        <f>HYPERLINK("https://www.facebook.com/tuoitrecongankontum/", "Công an xã Ya Tăng tỉnh Kon Tum")</f>
        <v>Công an xã Ya Tăng tỉnh Kon Tum</v>
      </c>
      <c r="C800" t="str">
        <v>https://www.facebook.com/tuoitrecongankontum/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17800</v>
      </c>
      <c r="B801" t="str">
        <f>HYPERLINK("https://huyensathay.kontum.gov.vn/ubnd-cac-xa,-thi-tran/UBND-xa-Ya-Tang-322", "UBND Ủy ban nhân dân xã Ya Tăng tỉnh Kon Tum")</f>
        <v>UBND Ủy ban nhân dân xã Ya Tăng tỉnh Kon Tum</v>
      </c>
      <c r="C801" t="str">
        <v>https://huyensathay.kontum.gov.vn/ubnd-cac-xa,-thi-tran/UBND-xa-Ya-Tang-322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17801</v>
      </c>
      <c r="B802" t="str">
        <v>Công an xã Ya ly tỉnh Kon Tum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17802</v>
      </c>
      <c r="B803" t="str">
        <f>HYPERLINK("https://huyensathay.kontum.gov.vn/ubnd-cac-xa,-thi-tran/UBND-xa-Ya-Ly-323", "UBND Ủy ban nhân dân xã Ya ly tỉnh Kon Tum")</f>
        <v>UBND Ủy ban nhân dân xã Ya ly tỉnh Kon Tum</v>
      </c>
      <c r="C803" t="str">
        <v>https://huyensathay.kontum.gov.vn/ubnd-cac-xa,-thi-tran/UBND-xa-Ya-Ly-323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17803</v>
      </c>
      <c r="B804" t="str">
        <v>Công an xã Ngọc Lây tỉnh Kon Tum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17804</v>
      </c>
      <c r="B805" t="str">
        <f>HYPERLINK("https://huyendakglei.kontum.gov.vn/cac-xa,-thi-tran/Xa-Ngoc-Linh-753", "UBND Ủy ban nhân dân xã Ngọc Lây tỉnh Kon Tum")</f>
        <v>UBND Ủy ban nhân dân xã Ngọc Lây tỉnh Kon Tum</v>
      </c>
      <c r="C805" t="str">
        <v>https://huyendakglei.kontum.gov.vn/cac-xa,-thi-tran/Xa-Ngoc-Linh-753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17805</v>
      </c>
      <c r="B806" t="str">
        <v>Công an xã Đắk Na tỉnh Kon Tum</v>
      </c>
      <c r="C806" t="str">
        <v>-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17806</v>
      </c>
      <c r="B807" t="str">
        <f>HYPERLINK("https://dakna.huyentumorong.kontum.gov.vn/", "UBND Ủy ban nhân dân xã Đắk Na tỉnh Kon Tum")</f>
        <v>UBND Ủy ban nhân dân xã Đắk Na tỉnh Kon Tum</v>
      </c>
      <c r="C807" t="str">
        <v>https://dakna.huyentumorong.kontum.gov.vn/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17807</v>
      </c>
      <c r="B808" t="str">
        <f>HYPERLINK("https://www.facebook.com/tuoitrecongankontum/", "Công an xã Măng Ri tỉnh Kon Tum")</f>
        <v>Công an xã Măng Ri tỉnh Kon Tum</v>
      </c>
      <c r="C808" t="str">
        <v>https://www.facebook.com/tuoitrecongankontum/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17808</v>
      </c>
      <c r="B809" t="str">
        <f>HYPERLINK("https://mangri.huyentumorong.kontum.gov.vn/", "UBND Ủy ban nhân dân xã Măng Ri tỉnh Kon Tum")</f>
        <v>UBND Ủy ban nhân dân xã Măng Ri tỉnh Kon Tum</v>
      </c>
      <c r="C809" t="str">
        <v>https://mangri.huyentumorong.kontum.gov.vn/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17809</v>
      </c>
      <c r="B810" t="str">
        <f>HYPERLINK("https://www.facebook.com/tuoitrekontum/?locale=zh_HK", "Công an xã Ngọc Yêu tỉnh Kon Tum")</f>
        <v>Công an xã Ngọc Yêu tỉnh Kon Tum</v>
      </c>
      <c r="C810" t="str">
        <v>https://www.facebook.com/tuoitrekontum/?locale=zh_HK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17810</v>
      </c>
      <c r="B811" t="str">
        <f>HYPERLINK("https://ngocyeu.huyentumorong.kontum.gov.vn/", "UBND Ủy ban nhân dân xã Ngọc Yêu tỉnh Kon Tum")</f>
        <v>UBND Ủy ban nhân dân xã Ngọc Yêu tỉnh Kon Tum</v>
      </c>
      <c r="C811" t="str">
        <v>https://ngocyeu.huyentumorong.kontum.gov.vn/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17811</v>
      </c>
      <c r="B812" t="str">
        <v>Công an xã Đắk Sao tỉnh Kon Tum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17812</v>
      </c>
      <c r="B813" t="str">
        <f>HYPERLINK("https://daksao.huyentumorong.kontum.gov.vn/", "UBND Ủy ban nhân dân xã Đắk Sao tỉnh Kon Tum")</f>
        <v>UBND Ủy ban nhân dân xã Đắk Sao tỉnh Kon Tum</v>
      </c>
      <c r="C813" t="str">
        <v>https://daksao.huyentumorong.kontum.gov.vn/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17813</v>
      </c>
      <c r="B814" t="str">
        <v>Công an xã Đắk Rơ Ông tỉnh Kon Tum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17814</v>
      </c>
      <c r="B815" t="str">
        <f>HYPERLINK("https://dakroong.huyentumorong.kontum.gov.vn/", "UBND Ủy ban nhân dân xã Đắk Rơ Ông tỉnh Kon Tum")</f>
        <v>UBND Ủy ban nhân dân xã Đắk Rơ Ông tỉnh Kon Tum</v>
      </c>
      <c r="C815" t="str">
        <v>https://dakroong.huyentumorong.kontum.gov.vn/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17815</v>
      </c>
      <c r="B816" t="str">
        <v>Công an xã Đắk Tờ Kan tỉnh Kon Tum</v>
      </c>
      <c r="C816" t="str">
        <v>-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17816</v>
      </c>
      <c r="B817" t="str">
        <f>HYPERLINK("https://daktokan.huyentumorong.kontum.gov.vn/", "UBND Ủy ban nhân dân xã Đắk Tờ Kan tỉnh Kon Tum")</f>
        <v>UBND Ủy ban nhân dân xã Đắk Tờ Kan tỉnh Kon Tum</v>
      </c>
      <c r="C817" t="str">
        <v>https://daktokan.huyentumorong.kontum.gov.vn/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17817</v>
      </c>
      <c r="B818" t="str">
        <v>Công an xã Tu Mơ Rông tỉnh Kon Tum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17818</v>
      </c>
      <c r="B819" t="str">
        <f>HYPERLINK("https://tumorong.huyentumorong.kontum.gov.vn/", "UBND Ủy ban nhân dân xã Tu Mơ Rông tỉnh Kon Tum")</f>
        <v>UBND Ủy ban nhân dân xã Tu Mơ Rông tỉnh Kon Tum</v>
      </c>
      <c r="C819" t="str">
        <v>https://tumorong.huyentumorong.kontum.gov.vn/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17819</v>
      </c>
      <c r="B820" t="str">
        <v>Công an xã Đắk Hà tỉnh Kon Tum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17820</v>
      </c>
      <c r="B821" t="str">
        <f>HYPERLINK("https://huyendakha.kontum.gov.vn/", "UBND Ủy ban nhân dân xã Đắk Hà tỉnh Kon Tum")</f>
        <v>UBND Ủy ban nhân dân xã Đắk Hà tỉnh Kon Tum</v>
      </c>
      <c r="C821" t="str">
        <v>https://huyendakha.kontum.gov.vn/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17821</v>
      </c>
      <c r="B822" t="str">
        <v>Công an xã Tê Xăng tỉnh Kon Tum</v>
      </c>
      <c r="C822" t="str">
        <v>-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17822</v>
      </c>
      <c r="B823" t="str">
        <f>HYPERLINK("https://texang.huyentumorong.kontum.gov.vn/", "UBND Ủy ban nhân dân xã Tê Xăng tỉnh Kon Tum")</f>
        <v>UBND Ủy ban nhân dân xã Tê Xăng tỉnh Kon Tum</v>
      </c>
      <c r="C823" t="str">
        <v>https://texang.huyentumorong.kontum.gov.vn/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17823</v>
      </c>
      <c r="B824" t="str">
        <f>HYPERLINK("https://www.facebook.com/tuoitrecongankontum/", "Công an xã Văn Xuôi tỉnh Kon Tum")</f>
        <v>Công an xã Văn Xuôi tỉnh Kon Tum</v>
      </c>
      <c r="C824" t="str">
        <v>https://www.facebook.com/tuoitrecongankontum/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17824</v>
      </c>
      <c r="B825" t="str">
        <f>HYPERLINK("https://vanxuoi.huyentumorong.kontum.gov.vn/", "UBND Ủy ban nhân dân xã Văn Xuôi tỉnh Kon Tum")</f>
        <v>UBND Ủy ban nhân dân xã Văn Xuôi tỉnh Kon Tum</v>
      </c>
      <c r="C825" t="str">
        <v>https://vanxuoi.huyentumorong.kontum.gov.vn/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17825</v>
      </c>
      <c r="B826" t="str">
        <f>HYPERLINK("https://www.facebook.com/tuoitrecongankontum/", "Công an xã Ia Đal tỉnh Kon Tum")</f>
        <v>Công an xã Ia Đal tỉnh Kon Tum</v>
      </c>
      <c r="C826" t="str">
        <v>https://www.facebook.com/tuoitrecongankontum/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17826</v>
      </c>
      <c r="B827" t="str">
        <f>HYPERLINK("https://iadal.iahdrai.kontum.gov.vn/", "UBND Ủy ban nhân dân xã Ia Đal tỉnh Kon Tum")</f>
        <v>UBND Ủy ban nhân dân xã Ia Đal tỉnh Kon Tum</v>
      </c>
      <c r="C827" t="str">
        <v>https://iadal.iahdrai.kontum.gov.vn/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17827</v>
      </c>
      <c r="B828" t="str">
        <v>Công an xã Ia Dom tỉnh Kon Tum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17828</v>
      </c>
      <c r="B829" t="str">
        <f>HYPERLINK("https://iadom.iahdrai.kontum.gov.vn/", "UBND Ủy ban nhân dân xã Ia Dom tỉnh Kon Tum")</f>
        <v>UBND Ủy ban nhân dân xã Ia Dom tỉnh Kon Tum</v>
      </c>
      <c r="C829" t="str">
        <v>https://iadom.iahdrai.kontum.gov.vn/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17829</v>
      </c>
      <c r="B830" t="str">
        <f>HYPERLINK("https://www.facebook.com/tuoitre.iatoi.iahdrai.kontum/", "Công an xã Ia Tơi tỉnh Kon Tum")</f>
        <v>Công an xã Ia Tơi tỉnh Kon Tum</v>
      </c>
      <c r="C830" t="str">
        <v>https://www.facebook.com/tuoitre.iatoi.iahdrai.kontum/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17830</v>
      </c>
      <c r="B831" t="str">
        <f>HYPERLINK("https://iatoi.iahdrai.kontum.gov.vn/", "UBND Ủy ban nhân dân xã Ia Tơi tỉnh Kon Tum")</f>
        <v>UBND Ủy ban nhân dân xã Ia Tơi tỉnh Kon Tum</v>
      </c>
      <c r="C831" t="str">
        <v>https://iatoi.iahdrai.kontum.gov.vn/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17831</v>
      </c>
      <c r="B832" t="str">
        <f>HYPERLINK("https://www.facebook.com/p/C%C3%B4ng-an-ph%C6%B0%E1%BB%9Dng-Y%C3%AAn-%C4%90%E1%BB%97-Th%C3%A0nh-ph%E1%BB%91-Pleiku-100026094252825/", "Công an phường Yên Đỗ tỉnh Gia Lai")</f>
        <v>Công an phường Yên Đỗ tỉnh Gia Lai</v>
      </c>
      <c r="C832" t="str">
        <v>https://www.facebook.com/p/C%C3%B4ng-an-ph%C6%B0%E1%BB%9Dng-Y%C3%AAn-%C4%90%E1%BB%97-Th%C3%A0nh-ph%E1%BB%91-Pleiku-100026094252825/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17832</v>
      </c>
      <c r="B833" t="str">
        <f>HYPERLINK("https://thads.moj.gov.vn/gialai/noidung/tintuc/lists/hoatdongcuacuc/view_detail.aspx?itemid=106", "UBND Ủy ban nhân dân phường Yên Đỗ tỉnh Gia Lai")</f>
        <v>UBND Ủy ban nhân dân phường Yên Đỗ tỉnh Gia Lai</v>
      </c>
      <c r="C833" t="str">
        <v>https://thads.moj.gov.vn/gialai/noidung/tintuc/lists/hoatdongcuacuc/view_detail.aspx?itemid=106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17833</v>
      </c>
      <c r="B834" t="str">
        <f>HYPERLINK("https://www.facebook.com/CAPDIENHONG/", "Công an phường Diên Hồng tỉnh Gia Lai")</f>
        <v>Công an phường Diên Hồng tỉnh Gia Lai</v>
      </c>
      <c r="C834" t="str">
        <v>https://www.facebook.com/CAPDIENHONG/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17834</v>
      </c>
      <c r="B835" t="str">
        <f>HYPERLINK("https://congan.gialai.gov.vn/BaiVietChiTiet/40294/don-vi-dan-dau-trong-phong-trao-toan-dan-bao-ve-antq-nam-2020", "UBND Ủy ban nhân dân phường Diên Hồng tỉnh Gia Lai")</f>
        <v>UBND Ủy ban nhân dân phường Diên Hồng tỉnh Gia Lai</v>
      </c>
      <c r="C835" t="str">
        <v>https://congan.gialai.gov.vn/BaiVietChiTiet/40294/don-vi-dan-dau-trong-phong-trao-toan-dan-bao-ve-antq-nam-2020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17835</v>
      </c>
      <c r="B836" t="str">
        <f>HYPERLINK("https://www.facebook.com/p/CAP-Ia-Kring-100063206260703/", "Công an phường Ia Kring tỉnh Gia Lai")</f>
        <v>Công an phường Ia Kring tỉnh Gia Lai</v>
      </c>
      <c r="C836" t="str">
        <v>https://www.facebook.com/p/CAP-Ia-Kring-100063206260703/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17836</v>
      </c>
      <c r="B837" t="str">
        <f>HYPERLINK("https://vksndtc.gov.vn/UserControls/Publishing/News/BinhLuan/pFormPrint.aspx?UrlListProcess=22D48E3E00E317DB107E3706F225B1CE22F006B7C704FC8B6894F6ABCA85660A&amp;ItemID=4759&amp;webP=portal", "UBND Ủy ban nhân dân phường Ia Kring tỉnh Gia Lai")</f>
        <v>UBND Ủy ban nhân dân phường Ia Kring tỉnh Gia Lai</v>
      </c>
      <c r="C837" t="str">
        <v>https://vksndtc.gov.vn/UserControls/Publishing/News/BinhLuan/pFormPrint.aspx?UrlListProcess=22D48E3E00E317DB107E3706F225B1CE22F006B7C704FC8B6894F6ABCA85660A&amp;ItemID=4759&amp;webP=portal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17837</v>
      </c>
      <c r="B838" t="str">
        <v>Công an phường Hội Thương tỉnh Gia Lai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17838</v>
      </c>
      <c r="B839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Hội Thương tỉnh Gia Lai")</f>
        <v>UBND Ủy ban nhân dân phường Hội Thương tỉnh Gia Lai</v>
      </c>
      <c r="C839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17839</v>
      </c>
      <c r="B840" t="str">
        <v>Công an phường Hội Phú tỉnh Gia Lai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17840</v>
      </c>
      <c r="B841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Hội Phú tỉnh Gia Lai")</f>
        <v>UBND Ủy ban nhân dân phường Hội Phú tỉnh Gia Lai</v>
      </c>
      <c r="C841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17841</v>
      </c>
      <c r="B842" t="str">
        <f>HYPERLINK("https://www.facebook.com/capphudong/", "Công an phường Phù Đổng tỉnh Gia Lai")</f>
        <v>Công an phường Phù Đổng tỉnh Gia Lai</v>
      </c>
      <c r="C842" t="str">
        <v>https://www.facebook.com/capphudong/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17842</v>
      </c>
      <c r="B843" t="str">
        <f>HYPERLINK("https://congbobanan.toaan.gov.vn/3ta921174t1cvn/", "UBND Ủy ban nhân dân phường Phù Đổng tỉnh Gia Lai")</f>
        <v>UBND Ủy ban nhân dân phường Phù Đổng tỉnh Gia Lai</v>
      </c>
      <c r="C843" t="str">
        <v>https://congbobanan.toaan.gov.vn/3ta921174t1cvn/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17843</v>
      </c>
      <c r="B844" t="str">
        <f>HYPERLINK("https://www.facebook.com/CAPHOALU/", "Công an phường Hoa Lư tỉnh Gia Lai")</f>
        <v>Công an phường Hoa Lư tỉnh Gia Lai</v>
      </c>
      <c r="C844" t="str">
        <v>https://www.facebook.com/CAPHOALU/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17844</v>
      </c>
      <c r="B845" t="str">
        <f>HYPERLINK("https://syt.gialai.gov.vn/tin-tuc-su-kien/tin-dia-phuong/phuong-hoa-lu-tp.-pleiku-to-chuc-mit-tinh-phat-dong-nhan-dan.html", "UBND Ủy ban nhân dân phường Hoa Lư tỉnh Gia Lai")</f>
        <v>UBND Ủy ban nhân dân phường Hoa Lư tỉnh Gia Lai</v>
      </c>
      <c r="C845" t="str">
        <v>https://syt.gialai.gov.vn/tin-tuc-su-kien/tin-dia-phuong/phuong-hoa-lu-tp.-pleiku-to-chuc-mit-tinh-phat-dong-nhan-dan.html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17845</v>
      </c>
      <c r="B846" t="str">
        <f>HYPERLINK("https://www.facebook.com/p/C%C3%B4ng-an-ph%C6%B0%E1%BB%9Dng-T%C3%A2y-S%C6%A1n-Tp-Pleiku-100057077485355/", "Công an phường Tây Sơn tỉnh Gia Lai")</f>
        <v>Công an phường Tây Sơn tỉnh Gia Lai</v>
      </c>
      <c r="C846" t="str">
        <v>https://www.facebook.com/p/C%C3%B4ng-an-ph%C6%B0%E1%BB%9Dng-T%C3%A2y-S%C6%A1n-Tp-Pleiku-100057077485355/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17846</v>
      </c>
      <c r="B847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47" t="str">
        <v>https://ankhe.gialai.gov.vn/Phuong-Tay-Son/Gioi-thieu/Qua-trinh-hinh-thanh-va-phat-trien.aspx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17847</v>
      </c>
      <c r="B848" t="str">
        <f>HYPERLINK("https://www.facebook.com/p/C%C3%B4ng-an-ph%C6%B0%E1%BB%9Dng-Th%E1%BB%91ng-Nh%E1%BA%A5t-TP-Pleiku-T-Gia-Lai-100063908748940/", "Công an phường Thống Nhất tỉnh Gia Lai")</f>
        <v>Công an phường Thống Nhất tỉnh Gia Lai</v>
      </c>
      <c r="C848" t="str">
        <v>https://www.facebook.com/p/C%C3%B4ng-an-ph%C6%B0%E1%BB%9Dng-Th%E1%BB%91ng-Nh%E1%BA%A5t-TP-Pleiku-T-Gia-Lai-100063908748940/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17848</v>
      </c>
      <c r="B849" t="str">
        <f>HYPERLINK("https://congan.gialai.gov.vn/BaiVietChiTiet/33447/thong-bao-bai-bo-mot-so-van-ban-quy-pham-phap-luat-do-uy-ban-nhan-dan-tinh-gia-lai-ban-hanh", "UBND Ủy ban nhân dân phường Thống Nhất tỉnh Gia Lai")</f>
        <v>UBND Ủy ban nhân dân phường Thống Nhất tỉnh Gia Lai</v>
      </c>
      <c r="C849" t="str">
        <v>https://congan.gialai.gov.vn/BaiVietChiTiet/33447/thong-bao-bai-bo-mot-so-van-ban-quy-pham-phap-luat-do-uy-ban-nhan-dan-tinh-gia-lai-ban-hanh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17849</v>
      </c>
      <c r="B850" t="str">
        <f>HYPERLINK("https://www.facebook.com/p/C%C3%B4ng-an-ph%C6%B0%E1%BB%9Dng-%C4%90%E1%BB%91ng-%C4%90a-TP-Pleiku-100058718377379/", "Công an phường Đống Đa tỉnh Gia Lai")</f>
        <v>Công an phường Đống Đa tỉnh Gia Lai</v>
      </c>
      <c r="C850" t="str">
        <v>https://www.facebook.com/p/C%C3%B4ng-an-ph%C6%B0%E1%BB%9Dng-%C4%90%E1%BB%91ng-%C4%90a-TP-Pleiku-100058718377379/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17850</v>
      </c>
      <c r="B851" t="str">
        <f>HYPERLINK("https://dongda.quynhon.binhdinh.gov.vn/", "UBND Ủy ban nhân dân phường Đống Đa tỉnh Gia Lai")</f>
        <v>UBND Ủy ban nhân dân phường Đống Đa tỉnh Gia Lai</v>
      </c>
      <c r="C851" t="str">
        <v>https://dongda.quynhon.binhdinh.gov.vn/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17851</v>
      </c>
      <c r="B852" t="str">
        <f>HYPERLINK("https://www.facebook.com/p/C%C3%B4ng-An-Ph%C6%B0%E1%BB%9Dng-Tr%C3%A0-B%C3%A1-TP-Pleiku-100072064600371/", "Công an phường Trà Bá tỉnh Gia Lai")</f>
        <v>Công an phường Trà Bá tỉnh Gia Lai</v>
      </c>
      <c r="C852" t="str">
        <v>https://www.facebook.com/p/C%C3%B4ng-An-Ph%C6%B0%E1%BB%9Dng-Tr%C3%A0-B%C3%A1-TP-Pleiku-100072064600371/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17852</v>
      </c>
      <c r="B853" t="str">
        <f>HYPERLINK("https://vksndtc.gov.vn/UserControls/Publishing/News/BinhLuan/pFormPrint.aspx?UrlListProcess=22D48E3E00E317DB107E3706F225B1CE22F006B7C704FC8B6894F6ABCA85660A&amp;ItemID=4759&amp;webP=portal", "UBND Ủy ban nhân dân phường Trà Bá tỉnh Gia Lai")</f>
        <v>UBND Ủy ban nhân dân phường Trà Bá tỉnh Gia Lai</v>
      </c>
      <c r="C853" t="str">
        <v>https://vksndtc.gov.vn/UserControls/Publishing/News/BinhLuan/pFormPrint.aspx?UrlListProcess=22D48E3E00E317DB107E3706F225B1CE22F006B7C704FC8B6894F6ABCA85660A&amp;ItemID=4759&amp;webP=portal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17853</v>
      </c>
      <c r="B854" t="str">
        <f>HYPERLINK("https://www.facebook.com/p/C%C3%B4ng-an-ph%C6%B0%E1%BB%9Dng-Th%E1%BA%AFng-L%E1%BB%A3i-Th%C3%A0nh-ph%E1%BB%91-Pleiku-100063505664856/", "Công an phường Thắng Lợi tỉnh Gia Lai")</f>
        <v>Công an phường Thắng Lợi tỉnh Gia Lai</v>
      </c>
      <c r="C854" t="str">
        <v>https://www.facebook.com/p/C%C3%B4ng-an-ph%C6%B0%E1%BB%9Dng-Th%E1%BA%AFng-L%E1%BB%A3i-Th%C3%A0nh-ph%E1%BB%91-Pleiku-100063505664856/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17854</v>
      </c>
      <c r="B855" t="str">
        <f>HYPERLINK("https://thangloi.kontumcity.kontum.gov.vn/", "UBND Ủy ban nhân dân phường Thắng Lợi tỉnh Gia Lai")</f>
        <v>UBND Ủy ban nhân dân phường Thắng Lợi tỉnh Gia Lai</v>
      </c>
      <c r="C855" t="str">
        <v>https://thangloi.kontumcity.kontum.gov.vn/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17855</v>
      </c>
      <c r="B856" t="str">
        <f>HYPERLINK("https://www.facebook.com/nguyenngancapyenthe/", "Công an phường Yên Thế tỉnh Gia Lai")</f>
        <v>Công an phường Yên Thế tỉnh Gia Lai</v>
      </c>
      <c r="C856" t="str">
        <v>https://www.facebook.com/nguyenngancapyenthe/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17856</v>
      </c>
      <c r="B857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phường Yên Thế tỉnh Gia Lai")</f>
        <v>UBND Ủy ban nhân dân phường Yên Thế tỉnh Gia Lai</v>
      </c>
      <c r="C857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17857</v>
      </c>
      <c r="B858" t="str">
        <v>Công an phường Chi Lăng tỉnh Gia Lai</v>
      </c>
      <c r="C858" t="str">
        <v>-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17858</v>
      </c>
      <c r="B859" t="str">
        <f>HYPERLINK("https://chilang.tinhbien.angiang.gov.vn/", "UBND Ủy ban nhân dân phường Chi Lăng tỉnh Gia Lai")</f>
        <v>UBND Ủy ban nhân dân phường Chi Lăng tỉnh Gia Lai</v>
      </c>
      <c r="C859" t="str">
        <v>https://chilang.tinhbien.angiang.gov.vn/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17859</v>
      </c>
      <c r="B860" t="str">
        <v>Công an xã Chư HDrông tỉnh Gia Lai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17860</v>
      </c>
      <c r="B861" t="str">
        <f>HYPERLINK("https://moc.gov.vn/tl/tin-tuc/72534/gia-lai-phan-cong-phu-trach-thuc-hien-cac-bo-tieu-chi-quoc-gia-ve-xay-dung-nong-thon-moi.aspx", "UBND Ủy ban nhân dân xã Chư HDrông tỉnh Gia Lai")</f>
        <v>UBND Ủy ban nhân dân xã Chư HDrông tỉnh Gia Lai</v>
      </c>
      <c r="C861" t="str">
        <v>https://moc.gov.vn/tl/tin-tuc/72534/gia-lai-phan-cong-phu-trach-thuc-hien-cac-bo-tieu-chi-quoc-gia-ve-xay-dung-nong-thon-moi.aspx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17861</v>
      </c>
      <c r="B862" t="str">
        <f>HYPERLINK("https://www.facebook.com/CAXBienHo/", "Công an xã Biển Hồ tỉnh Gia Lai")</f>
        <v>Công an xã Biển Hồ tỉnh Gia Lai</v>
      </c>
      <c r="C862" t="str">
        <v>https://www.facebook.com/CAXBienHo/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17862</v>
      </c>
      <c r="B863" t="str">
        <f>HYPERLINK("https://dichvucong.gov.vn/p/home/dvc-tthc-co-quan-chi-tiet.html?id=384293", "UBND Ủy ban nhân dân xã Biển Hồ tỉnh Gia Lai")</f>
        <v>UBND Ủy ban nhân dân xã Biển Hồ tỉnh Gia Lai</v>
      </c>
      <c r="C863" t="str">
        <v>https://dichvucong.gov.vn/p/home/dvc-tthc-co-quan-chi-tiet.html?id=384293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17863</v>
      </c>
      <c r="B864" t="str">
        <f>HYPERLINK("https://www.facebook.com/CaxTanSon/", "Công an xã Tân Sơn tỉnh Gia Lai")</f>
        <v>Công an xã Tân Sơn tỉnh Gia Lai</v>
      </c>
      <c r="C864" t="str">
        <v>https://www.facebook.com/CaxTanSon/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17864</v>
      </c>
      <c r="B865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Tân Sơn tỉnh Gia Lai")</f>
        <v>UBND Ủy ban nhân dân xã Tân Sơn tỉnh Gia Lai</v>
      </c>
      <c r="C865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17865</v>
      </c>
      <c r="B866" t="str">
        <f>HYPERLINK("https://www.facebook.com/CAXTraDaPleiku/", "Công an xã Trà Đa tỉnh Gia Lai")</f>
        <v>Công an xã Trà Đa tỉnh Gia Lai</v>
      </c>
      <c r="C866" t="str">
        <v>https://www.facebook.com/CAXTraDaPleiku/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17866</v>
      </c>
      <c r="B867" t="str">
        <f>HYPERLINK("https://dichvucong.gov.vn/p/home/dvc-tthc-co-quan-chi-tiet.html?id=384293", "UBND Ủy ban nhân dân xã Trà Đa tỉnh Gia Lai")</f>
        <v>UBND Ủy ban nhân dân xã Trà Đa tỉnh Gia Lai</v>
      </c>
      <c r="C867" t="str">
        <v>https://dichvucong.gov.vn/p/home/dvc-tthc-co-quan-chi-tiet.html?id=384293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17867</v>
      </c>
      <c r="B868" t="str">
        <f>HYPERLINK("https://www.facebook.com/p/C%C3%B4ng-an-x%C3%A3-Ch%C6%B0-%C4%82-100060258253737/", "Công an xã Chư Á tỉnh Gia Lai")</f>
        <v>Công an xã Chư Á tỉnh Gia Lai</v>
      </c>
      <c r="C868" t="str">
        <v>https://www.facebook.com/p/C%C3%B4ng-an-x%C3%A3-Ch%C6%B0-%C4%82-100060258253737/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17868</v>
      </c>
      <c r="B869" t="str">
        <f>HYPERLINK("https://phuthien.gialai.gov.vn/xa-chu-a-thai/Home.aspx", "UBND Ủy ban nhân dân xã Chư Á tỉnh Gia Lai")</f>
        <v>UBND Ủy ban nhân dân xã Chư Á tỉnh Gia Lai</v>
      </c>
      <c r="C869" t="str">
        <v>https://phuthien.gialai.gov.vn/xa-chu-a-thai/Home.aspx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17869</v>
      </c>
      <c r="B870" t="str">
        <f>HYPERLINK("https://www.facebook.com/conganBaTri/", "Công an xã An Phú tỉnh Gia Lai")</f>
        <v>Công an xã An Phú tỉnh Gia Lai</v>
      </c>
      <c r="C870" t="str">
        <v>https://www.facebook.com/conganBaTri/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17870</v>
      </c>
      <c r="B871" t="str">
        <f>HYPERLINK("https://gialai.gov.vn/", "UBND Ủy ban nhân dân xã An Phú tỉnh Gia Lai")</f>
        <v>UBND Ủy ban nhân dân xã An Phú tỉnh Gia Lai</v>
      </c>
      <c r="C871" t="str">
        <v>https://gialai.gov.vn/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17871</v>
      </c>
      <c r="B872" t="str">
        <f>HYPERLINK("https://www.facebook.com/p/C%C3%B4ng-an-x%C3%A3-Di%C3%AAn-Ph%C3%BA-TpPleiku-100064170187111/", "Công an xã Diên Phú tỉnh Gia Lai")</f>
        <v>Công an xã Diên Phú tỉnh Gia Lai</v>
      </c>
      <c r="C872" t="str">
        <v>https://www.facebook.com/p/C%C3%B4ng-an-x%C3%A3-Di%C3%AAn-Ph%C3%BA-TpPleiku-100064170187111/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17872</v>
      </c>
      <c r="B873" t="str">
        <f>HYPERLINK("https://gialai.gov.vn/", "UBND Ủy ban nhân dân xã Diên Phú tỉnh Gia Lai")</f>
        <v>UBND Ủy ban nhân dân xã Diên Phú tỉnh Gia Lai</v>
      </c>
      <c r="C873" t="str">
        <v>https://gialai.gov.vn/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17873</v>
      </c>
      <c r="B874" t="str">
        <v>Công an xã Ia Kênh tỉnh Gia Lai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17874</v>
      </c>
      <c r="B875" t="str">
        <f>HYPERLINK("https://phuthien.gialai.gov.vn/xa-Ia-Peng/Gioi-thieu/Qua-trinh-hinh-thanh-va-Phat-trien.aspx", "UBND Ủy ban nhân dân xã Ia Kênh tỉnh Gia Lai")</f>
        <v>UBND Ủy ban nhân dân xã Ia Kênh tỉnh Gia Lai</v>
      </c>
      <c r="C875" t="str">
        <v>https://phuthien.gialai.gov.vn/xa-Ia-Peng/Gioi-thieu/Qua-trinh-hinh-thanh-va-Phat-trien.aspx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17875</v>
      </c>
      <c r="B876" t="str">
        <f>HYPERLINK("https://www.facebook.com/conganxagao/", "Công an xã Gào tỉnh Gia Lai")</f>
        <v>Công an xã Gào tỉnh Gia Lai</v>
      </c>
      <c r="C876" t="str">
        <v>https://www.facebook.com/conganxagao/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17876</v>
      </c>
      <c r="B877" t="str">
        <f>HYPERLINK("https://chuprong.gialai.gov.vn/Gioi-thieu/To-chuc-bo-may/Cac-xa,-thi-tran.aspx", "UBND Ủy ban nhân dân xã Gào tỉnh Gia Lai")</f>
        <v>UBND Ủy ban nhân dân xã Gào tỉnh Gia Lai</v>
      </c>
      <c r="C877" t="str">
        <v>https://chuprong.gialai.gov.vn/Gioi-thieu/To-chuc-bo-may/Cac-xa,-thi-tran.aspx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17877</v>
      </c>
      <c r="B878" t="str">
        <f>HYPERLINK("https://www.facebook.com/p/C%C3%B4ng-an-ph%C6%B0%E1%BB%9Dng-An-B%C3%ACnh-100063746702927/", "Công an phường An Bình tỉnh Gia Lai")</f>
        <v>Công an phường An Bình tỉnh Gia Lai</v>
      </c>
      <c r="C878" t="str">
        <v>https://www.facebook.com/p/C%C3%B4ng-an-ph%C6%B0%E1%BB%9Dng-An-B%C3%ACnh-100063746702927/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17878</v>
      </c>
      <c r="B879" t="str">
        <f>HYPERLINK("https://ankhe.gialai.gov.vn/Phuong-An-Binh/Gioi-thieu/Co-cau-to-chuc/Khoi-chinh-quyen/Khoi-chinh-quyen-(1).aspx", "UBND Ủy ban nhân dân phường An Bình tỉnh Gia Lai")</f>
        <v>UBND Ủy ban nhân dân phường An Bình tỉnh Gia Lai</v>
      </c>
      <c r="C879" t="str">
        <v>https://ankhe.gialai.gov.vn/Phuong-An-Binh/Gioi-thieu/Co-cau-to-chuc/Khoi-chinh-quyen/Khoi-chinh-quyen-(1).aspx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17879</v>
      </c>
      <c r="B880" t="str">
        <f>HYPERLINK("https://www.facebook.com/p/C%C3%B4ng-an-ph%C6%B0%E1%BB%9Dng-T%C3%A2y-S%C6%A1n-Tp-Pleiku-100057077485355/", "Công an phường Tây Sơn tỉnh Gia Lai")</f>
        <v>Công an phường Tây Sơn tỉnh Gia Lai</v>
      </c>
      <c r="C880" t="str">
        <v>https://www.facebook.com/p/C%C3%B4ng-an-ph%C6%B0%E1%BB%9Dng-T%C3%A2y-S%C6%A1n-Tp-Pleiku-100057077485355/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17880</v>
      </c>
      <c r="B881" t="str">
        <f>HYPERLINK("https://ankhe.gialai.gov.vn/Phuong-Tay-Son/Gioi-thieu/Qua-trinh-hinh-thanh-va-phat-trien.aspx", "UBND Ủy ban nhân dân phường Tây Sơn tỉnh Gia Lai")</f>
        <v>UBND Ủy ban nhân dân phường Tây Sơn tỉnh Gia Lai</v>
      </c>
      <c r="C881" t="str">
        <v>https://ankhe.gialai.gov.vn/Phuong-Tay-Son/Gioi-thieu/Qua-trinh-hinh-thanh-va-phat-trien.aspx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17881</v>
      </c>
      <c r="B882" t="str">
        <f>HYPERLINK("https://www.facebook.com/congananphu.gialai/", "Công an phường An Phú tỉnh Gia Lai")</f>
        <v>Công an phường An Phú tỉnh Gia Lai</v>
      </c>
      <c r="C882" t="str">
        <v>https://www.facebook.com/congananphu.gialai/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17882</v>
      </c>
      <c r="B883" t="str">
        <f>HYPERLINK("https://ankhe.gialai.gov.vn/Phuong-An-Phu/Gioi-thieu/Co-cau-to-chuc.aspx", "UBND Ủy ban nhân dân phường An Phú tỉnh Gia Lai")</f>
        <v>UBND Ủy ban nhân dân phường An Phú tỉnh Gia Lai</v>
      </c>
      <c r="C883" t="str">
        <v>https://ankhe.gialai.gov.vn/Phuong-An-Phu/Gioi-thieu/Co-cau-to-chuc.aspx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17883</v>
      </c>
      <c r="B884" t="str">
        <f>HYPERLINK("https://www.facebook.com/p/C%C3%B4ng-an-ph%C6%B0%E1%BB%9Dng-An-T%C3%A2n-100036847970234/", "Công an phường An Tân tỉnh Gia Lai")</f>
        <v>Công an phường An Tân tỉnh Gia Lai</v>
      </c>
      <c r="C884" t="str">
        <v>https://www.facebook.com/p/C%C3%B4ng-an-ph%C6%B0%E1%BB%9Dng-An-T%C3%A2n-100036847970234/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17884</v>
      </c>
      <c r="B885" t="str">
        <f>HYPERLINK("https://ankhe.gialai.gov.vn/Phuong-An-Tan/Lien-he.aspx", "UBND Ủy ban nhân dân phường An Tân tỉnh Gia Lai")</f>
        <v>UBND Ủy ban nhân dân phường An Tân tỉnh Gia Lai</v>
      </c>
      <c r="C885" t="str">
        <v>https://ankhe.gialai.gov.vn/Phuong-An-Tan/Lien-he.aspx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17885</v>
      </c>
      <c r="B886" t="str">
        <v>Công an xã Tú An tỉnh Gia Lai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17886</v>
      </c>
      <c r="B887" t="str">
        <f>HYPERLINK("https://ankhe.gialai.gov.vn/Xa-Tu-An/Lien-he/UBND-xa-Tu-An,.aspx", "UBND Ủy ban nhân dân xã Tú An tỉnh Gia Lai")</f>
        <v>UBND Ủy ban nhân dân xã Tú An tỉnh Gia Lai</v>
      </c>
      <c r="C887" t="str">
        <v>https://ankhe.gialai.gov.vn/Xa-Tu-An/Lien-he/UBND-xa-Tu-An,.aspx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17887</v>
      </c>
      <c r="B888" t="str">
        <f>HYPERLINK("https://www.facebook.com/conganxaxuanan/", "Công an xã Xuân An tỉnh Gia Lai")</f>
        <v>Công an xã Xuân An tỉnh Gia Lai</v>
      </c>
      <c r="C888" t="str">
        <v>https://www.facebook.com/conganxaxuanan/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17888</v>
      </c>
      <c r="B889" t="str">
        <f>HYPERLINK("https://ankhe.gialai.gov.vn/Xa-Xuan-An/Gioi-thieu/Co-cau-to-chuc-xa.aspx", "UBND Ủy ban nhân dân xã Xuân An tỉnh Gia Lai")</f>
        <v>UBND Ủy ban nhân dân xã Xuân An tỉnh Gia Lai</v>
      </c>
      <c r="C889" t="str">
        <v>https://ankhe.gialai.gov.vn/Xa-Xuan-An/Gioi-thieu/Co-cau-to-chuc-xa.aspx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17889</v>
      </c>
      <c r="B890" t="str">
        <f>HYPERLINK("https://www.facebook.com/p/C%C3%B4ng-an-x%C3%A3-C%E1%BB%ADu-An-100063718326073/", "Công an xã Cửu An tỉnh Gia Lai")</f>
        <v>Công an xã Cửu An tỉnh Gia Lai</v>
      </c>
      <c r="C890" t="str">
        <v>https://www.facebook.com/p/C%C3%B4ng-an-x%C3%A3-C%E1%BB%ADu-An-100063718326073/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17890</v>
      </c>
      <c r="B891" t="str">
        <f>HYPERLINK("https://ankhe.gialai.gov.vn/Xa-Cuu-An/Tin-tuc.aspx", "UBND Ủy ban nhân dân xã Cửu An tỉnh Gia Lai")</f>
        <v>UBND Ủy ban nhân dân xã Cửu An tỉnh Gia Lai</v>
      </c>
      <c r="C891" t="str">
        <v>https://ankhe.gialai.gov.vn/Xa-Cuu-An/Tin-tuc.aspx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17891</v>
      </c>
      <c r="B892" t="str">
        <f>HYPERLINK("https://www.facebook.com/benhvienanphuocbinhthuan/", "Công an phường An Phước tỉnh Gia Lai")</f>
        <v>Công an phường An Phước tỉnh Gia Lai</v>
      </c>
      <c r="C892" t="str">
        <v>https://www.facebook.com/benhvienanphuocbinhthuan/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17892</v>
      </c>
      <c r="B893" t="str">
        <f>HYPERLINK("https://ankhe.gialai.gov.vn/Phuong-An-Phuoc/Gioi-thieu.aspx", "UBND Ủy ban nhân dân phường An Phước tỉnh Gia Lai")</f>
        <v>UBND Ủy ban nhân dân phường An Phước tỉnh Gia Lai</v>
      </c>
      <c r="C893" t="str">
        <v>https://ankhe.gialai.gov.vn/Phuong-An-Phuoc/Gioi-thieu.aspx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17893</v>
      </c>
      <c r="B894" t="str">
        <f>HYPERLINK("https://www.facebook.com/people/C%C3%B4ng-an-x%C3%A3-Song-An/100064150955544/", "Công an xã Song An tỉnh Gia Lai")</f>
        <v>Công an xã Song An tỉnh Gia Lai</v>
      </c>
      <c r="C894" t="str">
        <v>https://www.facebook.com/people/C%C3%B4ng-an-x%C3%A3-Song-An/100064150955544/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17894</v>
      </c>
      <c r="B895" t="str">
        <f>HYPERLINK("https://ankhe.gialai.gov.vn/Xa-Song-An/Gioi-thieu.aspx", "UBND Ủy ban nhân dân xã Song An tỉnh Gia Lai")</f>
        <v>UBND Ủy ban nhân dân xã Song An tỉnh Gia Lai</v>
      </c>
      <c r="C895" t="str">
        <v>https://ankhe.gialai.gov.vn/Xa-Song-An/Gioi-thieu.aspx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17895</v>
      </c>
      <c r="B896" t="str">
        <f>HYPERLINK("https://www.facebook.com/p/C%C3%B4ng-an-ph%C6%B0%E1%BB%9Dng-Ng%C3%B4-M%C3%A2y-100063762270805/", "Công an phường Ngô Mây tỉnh Gia Lai")</f>
        <v>Công an phường Ngô Mây tỉnh Gia Lai</v>
      </c>
      <c r="C896" t="str">
        <v>https://www.facebook.com/p/C%C3%B4ng-an-ph%C6%B0%E1%BB%9Dng-Ng%C3%B4-M%C3%A2y-100063762270805/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17896</v>
      </c>
      <c r="B897" t="str">
        <f>HYPERLINK("https://ankhe.gialai.gov.vn/Phuong-Ngo-May/Gioi-thieu.aspx", "UBND Ủy ban nhân dân phường Ngô Mây tỉnh Gia Lai")</f>
        <v>UBND Ủy ban nhân dân phường Ngô Mây tỉnh Gia Lai</v>
      </c>
      <c r="C897" t="str">
        <v>https://ankhe.gialai.gov.vn/Phuong-Ngo-May/Gioi-thieu.aspx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17897</v>
      </c>
      <c r="B898" t="str">
        <f>HYPERLINK("https://www.facebook.com/catgialai/", "Công an xã Thành An tỉnh Gia Lai")</f>
        <v>Công an xã Thành An tỉnh Gia Lai</v>
      </c>
      <c r="C898" t="str">
        <v>https://www.facebook.com/catgialai/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17898</v>
      </c>
      <c r="B899" t="str">
        <f>HYPERLINK("https://gialai.gov.vn/", "UBND Ủy ban nhân dân xã Thành An tỉnh Gia Lai")</f>
        <v>UBND Ủy ban nhân dân xã Thành An tỉnh Gia Lai</v>
      </c>
      <c r="C899" t="str">
        <v>https://gialai.gov.vn/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17899</v>
      </c>
      <c r="B900" t="str">
        <f>HYPERLINK("https://www.facebook.com/p/C%C3%B4ng-an-ph%C6%B0%E1%BB%9Dng-Cheo-Reo-th%E1%BB%8B-x%C3%A3-Ayun-Pa-t%E1%BB%89nh-Gia-Lai-100064873659282/", "Công an phường Cheo Reo tỉnh Gia Lai")</f>
        <v>Công an phường Cheo Reo tỉnh Gia Lai</v>
      </c>
      <c r="C900" t="str">
        <v>https://www.facebook.com/p/C%C3%B4ng-an-ph%C6%B0%E1%BB%9Dng-Cheo-Reo-th%E1%BB%8B-x%C3%A3-Ayun-Pa-t%E1%BB%89nh-Gia-Lai-100064873659282/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17900</v>
      </c>
      <c r="B901" t="str">
        <f>HYPERLINK("https://ayunpa.gialai.gov.vn/Phuong-Cheo-Reo/Gioi-thieu/Gioi.aspx", "UBND Ủy ban nhân dân phường Cheo Reo tỉnh Gia Lai")</f>
        <v>UBND Ủy ban nhân dân phường Cheo Reo tỉnh Gia Lai</v>
      </c>
      <c r="C901" t="str">
        <v>https://ayunpa.gialai.gov.vn/Phuong-Cheo-Reo/Gioi-thieu/Gioi.aspx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17901</v>
      </c>
      <c r="B902" t="str">
        <v>Công an phường Hòa Bình tỉnh Gia Lai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17902</v>
      </c>
      <c r="B903" t="str">
        <f>HYPERLINK("https://ayunpa.gialai.gov.vn/Phuong-Hoa-Binh/Gioi-thieu/Co-cau-to-chuc.aspx", "UBND Ủy ban nhân dân phường Hòa Bình tỉnh Gia Lai")</f>
        <v>UBND Ủy ban nhân dân phường Hòa Bình tỉnh Gia Lai</v>
      </c>
      <c r="C903" t="str">
        <v>https://ayunpa.gialai.gov.vn/Phuong-Hoa-Binh/Gioi-thieu/Co-cau-to-chuc.aspx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17903</v>
      </c>
      <c r="B904" t="str">
        <f>HYPERLINK("https://www.facebook.com/cadoankat/", "Công an phường Đoàn Kết tỉnh Gia Lai")</f>
        <v>Công an phường Đoàn Kết tỉnh Gia Lai</v>
      </c>
      <c r="C904" t="str">
        <v>https://www.facebook.com/cadoankat/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17904</v>
      </c>
      <c r="B905" t="str">
        <f>HYPERLINK("https://ayunpa.gialai.gov.vn/Phuong-Doan-Ket/Trang-chu.aspx", "UBND Ủy ban nhân dân phường Đoàn Kết tỉnh Gia Lai")</f>
        <v>UBND Ủy ban nhân dân phường Đoàn Kết tỉnh Gia Lai</v>
      </c>
      <c r="C905" t="str">
        <v>https://ayunpa.gialai.gov.vn/Phuong-Doan-Ket/Trang-chu.aspx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17905</v>
      </c>
      <c r="B906" t="str">
        <f>HYPERLINK("https://www.facebook.com/p/C%C3%B4ng-An-Ph%C6%B0%E1%BB%9Dng-S%C3%B4ng-B%E1%BB%9D-100064552219726/", "Công an phường Sông Bờ tỉnh Gia Lai")</f>
        <v>Công an phường Sông Bờ tỉnh Gia Lai</v>
      </c>
      <c r="C906" t="str">
        <v>https://www.facebook.com/p/C%C3%B4ng-An-Ph%C6%B0%E1%BB%9Dng-S%C3%B4ng-B%E1%BB%9D-100064552219726/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17906</v>
      </c>
      <c r="B907" t="str">
        <f>HYPERLINK("https://ayunpa.gialai.gov.vn/Phuong-Song-Bo/Gioi-thieu/Gioi.aspx", "UBND Ủy ban nhân dân phường Sông Bờ tỉnh Gia Lai")</f>
        <v>UBND Ủy ban nhân dân phường Sông Bờ tỉnh Gia Lai</v>
      </c>
      <c r="C907" t="str">
        <v>https://ayunpa.gialai.gov.vn/Phuong-Song-Bo/Gioi-thieu/Gioi.aspx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17907</v>
      </c>
      <c r="B908" t="str">
        <v>Công an xã Ia RBol tỉnh Gia Lai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17908</v>
      </c>
      <c r="B909" t="str">
        <f>HYPERLINK("https://ayunpa.gialai.gov.vn/Xa-Ia-RBol/Gioi-thieu/Co-cau-to-chuc.aspx", "UBND Ủy ban nhân dân xã Ia RBol tỉnh Gia Lai")</f>
        <v>UBND Ủy ban nhân dân xã Ia RBol tỉnh Gia Lai</v>
      </c>
      <c r="C909" t="str">
        <v>https://ayunpa.gialai.gov.vn/Xa-Ia-RBol/Gioi-thieu/Co-cau-to-chuc.aspx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17909</v>
      </c>
      <c r="B910" t="str">
        <f>HYPERLINK("https://www.facebook.com/Visubinhyencuanhandan/", "Công an xã Chư Băh tỉnh Gia Lai")</f>
        <v>Công an xã Chư Băh tỉnh Gia Lai</v>
      </c>
      <c r="C910" t="str">
        <v>https://www.facebook.com/Visubinhyencuanhandan/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17910</v>
      </c>
      <c r="B911" t="str">
        <f>HYPERLINK("https://ayunpa.gialai.gov.vn/Xa-Chu-Bah/Gioi-thieu/Gioi.aspx", "UBND Ủy ban nhân dân xã Chư Băh tỉnh Gia Lai")</f>
        <v>UBND Ủy ban nhân dân xã Chư Băh tỉnh Gia Lai</v>
      </c>
      <c r="C911" t="str">
        <v>https://ayunpa.gialai.gov.vn/Xa-Chu-Bah/Gioi-thieu/Gioi.aspx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17911</v>
      </c>
      <c r="B912" t="str">
        <v>Công an xã Ia RTô tỉnh Gia Lai</v>
      </c>
      <c r="C912" t="str">
        <v>-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17912</v>
      </c>
      <c r="B913" t="str">
        <f>HYPERLINK("https://ayunpa.gialai.gov.vn/Xa-Ia-Rto/Gioi-thieu.aspx", "UBND Ủy ban nhân dân xã Ia RTô tỉnh Gia Lai")</f>
        <v>UBND Ủy ban nhân dân xã Ia RTô tỉnh Gia Lai</v>
      </c>
      <c r="C913" t="str">
        <v>https://ayunpa.gialai.gov.vn/Xa-Ia-Rto/Gioi-thieu.aspx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17913</v>
      </c>
      <c r="B914" t="str">
        <f>HYPERLINK("https://www.facebook.com/p/C%C3%B4ng-an-x%C3%A3-Ia-Sao-100067353296873/", "Công an xã Ia Sao tỉnh Gia Lai")</f>
        <v>Công an xã Ia Sao tỉnh Gia Lai</v>
      </c>
      <c r="C914" t="str">
        <v>https://www.facebook.com/p/C%C3%B4ng-an-x%C3%A3-Ia-Sao-100067353296873/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17914</v>
      </c>
      <c r="B915" t="str">
        <f>HYPERLINK("https://ayunpa.gialai.gov.vn/Xa-Ia-Sao/Gioi-thieu.aspx", "UBND Ủy ban nhân dân xã Ia Sao tỉnh Gia Lai")</f>
        <v>UBND Ủy ban nhân dân xã Ia Sao tỉnh Gia Lai</v>
      </c>
      <c r="C915" t="str">
        <v>https://ayunpa.gialai.gov.vn/Xa-Ia-Sao/Gioi-thieu.aspx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17915</v>
      </c>
      <c r="B916" t="str">
        <v>Công an xã Kon Pne tỉnh Gia Lai</v>
      </c>
      <c r="C916" t="str">
        <v>-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17916</v>
      </c>
      <c r="B917" t="str">
        <f>HYPERLINK("https://vksnd.gialai.gov.vn/Cong-to-Kiem-sat/vien-ksnd-huyen-kbang-truc-tiep-kiem-sat-thi-hanh-an-hinh-su-tai-ubnd-xa-kon-pne-2540.html", "UBND Ủy ban nhân dân xã Kon Pne tỉnh Gia Lai")</f>
        <v>UBND Ủy ban nhân dân xã Kon Pne tỉnh Gia Lai</v>
      </c>
      <c r="C917" t="str">
        <v>https://vksnd.gialai.gov.vn/Cong-to-Kiem-sat/vien-ksnd-huyen-kbang-truc-tiep-kiem-sat-thi-hanh-an-hinh-su-tai-ubnd-xa-kon-pne-2540.html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17917</v>
      </c>
      <c r="B918" t="str">
        <v>Công an xã Đăk Roong tỉnh Gia Lai</v>
      </c>
      <c r="C918" t="str">
        <v>-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17918</v>
      </c>
      <c r="B919" t="str">
        <f>HYPERLINK("https://kbang.gialai.gov.vn/Xa-%C4%90ak-Rong/kkk/Bo-TTHC.aspx", "UBND Ủy ban nhân dân xã Đăk Roong tỉnh Gia Lai")</f>
        <v>UBND Ủy ban nhân dân xã Đăk Roong tỉnh Gia Lai</v>
      </c>
      <c r="C919" t="str">
        <v>https://kbang.gialai.gov.vn/Xa-%C4%90ak-Rong/kkk/Bo-TTHC.aspx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17919</v>
      </c>
      <c r="B920" t="str">
        <f>HYPERLINK("https://www.facebook.com/people/C%C3%B4ng-an-x%C3%A3-S%C6%A1n-Lang-huy%E1%BB%87n-Kbang-t%E1%BB%89nh-Gia-Lai/100063476501813/", "Công an xã Sơn Lang tỉnh Gia Lai")</f>
        <v>Công an xã Sơn Lang tỉnh Gia Lai</v>
      </c>
      <c r="C920" t="str">
        <v>https://www.facebook.com/people/C%C3%B4ng-an-x%C3%A3-S%C6%A1n-Lang-huy%E1%BB%87n-Kbang-t%E1%BB%89nh-Gia-Lai/100063476501813/</v>
      </c>
      <c r="D920" t="str">
        <v>-</v>
      </c>
      <c r="E920" t="str">
        <v/>
      </c>
      <c r="F920" t="str">
        <v>-</v>
      </c>
      <c r="G920" t="str">
        <v>Đường Trường Sơn Đông</v>
      </c>
    </row>
    <row r="921">
      <c r="A921">
        <v>17920</v>
      </c>
      <c r="B921" t="str">
        <f>HYPERLINK("https://kbang.gialai.gov.vn/Xa-Son-Lang/Gioi-thieu.aspx", "UBND Ủy ban nhân dân xã Sơn Lang tỉnh Gia Lai")</f>
        <v>UBND Ủy ban nhân dân xã Sơn Lang tỉnh Gia Lai</v>
      </c>
      <c r="C921" t="str">
        <v>https://kbang.gialai.gov.vn/Xa-Son-Lang/Gioi-thieu.aspx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17921</v>
      </c>
      <c r="B922" t="str">
        <v>Công an xã KRong tỉnh Gia Lai</v>
      </c>
      <c r="C922" t="str">
        <v>-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17922</v>
      </c>
      <c r="B923" t="str">
        <f>HYPERLINK("https://krongpa.gialai.gov.vn/Home.aspx", "UBND Ủy ban nhân dân xã KRong tỉnh Gia Lai")</f>
        <v>UBND Ủy ban nhân dân xã KRong tỉnh Gia Lai</v>
      </c>
      <c r="C923" t="str">
        <v>https://krongpa.gialai.gov.vn/Home.aspx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17923</v>
      </c>
      <c r="B924" t="str">
        <f>HYPERLINK("https://www.facebook.com/catgialai/", "Công an xã Sơ Pai tỉnh Gia Lai")</f>
        <v>Công an xã Sơ Pai tỉnh Gia Lai</v>
      </c>
      <c r="C924" t="str">
        <v>https://www.facebook.com/catgialai/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17924</v>
      </c>
      <c r="B925" t="str">
        <f>HYPERLINK("https://kbang.gialai.gov.vn/Xa-So-Pai/Gioi-thieu/Co-cau-to-chuc.aspx", "UBND Ủy ban nhân dân xã Sơ Pai tỉnh Gia Lai")</f>
        <v>UBND Ủy ban nhân dân xã Sơ Pai tỉnh Gia Lai</v>
      </c>
      <c r="C925" t="str">
        <v>https://kbang.gialai.gov.vn/Xa-So-Pai/Gioi-thieu/Co-cau-to-chuc.aspx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17925</v>
      </c>
      <c r="B926" t="str">
        <f>HYPERLINK("https://www.facebook.com/p/C%C3%B4ng-an-x%C3%A3-L%C6%A1-Ku-100068812196296/", "Công an xã Lơ Ku tỉnh Gia Lai")</f>
        <v>Công an xã Lơ Ku tỉnh Gia Lai</v>
      </c>
      <c r="C926" t="str">
        <v>https://www.facebook.com/p/C%C3%B4ng-an-x%C3%A3-L%C6%A1-Ku-100068812196296/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17926</v>
      </c>
      <c r="B927" t="str">
        <f>HYPERLINK("https://kbang.gialai.gov.vn/SpecialPages/kkk/Gioi-thieu/Cac-phong-ban-truc-thuoc/UBND-xa-Lo-Ku.aspx", "UBND Ủy ban nhân dân xã Lơ Ku tỉnh Gia Lai")</f>
        <v>UBND Ủy ban nhân dân xã Lơ Ku tỉnh Gia Lai</v>
      </c>
      <c r="C927" t="str">
        <v>https://kbang.gialai.gov.vn/SpecialPages/kkk/Gioi-thieu/Cac-phong-ban-truc-thuoc/UBND-xa-Lo-Ku.aspx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17927</v>
      </c>
      <c r="B928" t="str">
        <f>HYPERLINK("https://www.facebook.com/catgialai/", "Công an xã Đông tỉnh Gia Lai")</f>
        <v>Công an xã Đông tỉnh Gia Lai</v>
      </c>
      <c r="C928" t="str">
        <v>https://www.facebook.com/catgialai/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17928</v>
      </c>
      <c r="B929" t="str">
        <f>HYPERLINK("https://kbang.gialai.gov.vn/Xa-%C4%90ong/Gioi-thieu.aspx", "UBND Ủy ban nhân dân xã Đông tỉnh Gia Lai")</f>
        <v>UBND Ủy ban nhân dân xã Đông tỉnh Gia Lai</v>
      </c>
      <c r="C929" t="str">
        <v>https://kbang.gialai.gov.vn/Xa-%C4%90ong/Gioi-thieu.aspx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17929</v>
      </c>
      <c r="B930" t="str">
        <v>Công an xã Đak SMar tỉnh Gia Lai</v>
      </c>
      <c r="C930" t="str">
        <v>-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17930</v>
      </c>
      <c r="B931" t="str">
        <f>HYPERLINK("https://kbang.gialai.gov.vn/Xa-%C4%90ak-Smar/Gioi-thieu.aspx", "UBND Ủy ban nhân dân xã Đak SMar tỉnh Gia Lai")</f>
        <v>UBND Ủy ban nhân dân xã Đak SMar tỉnh Gia Lai</v>
      </c>
      <c r="C931" t="str">
        <v>https://kbang.gialai.gov.vn/Xa-%C4%90ak-Smar/Gioi-thieu.aspx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17931</v>
      </c>
      <c r="B932" t="str">
        <f>HYPERLINK("https://www.facebook.com/p/C%C3%B4ng-an-x%C3%A3-Ngh%C4%A9a-H%C6%B0ng-huy%E1%BB%87n-Ch%C6%B0-P%C4%83h-t%E1%BB%89nh-Gia-Lai-100069149361345/", "Công an xã Nghĩa An tỉnh Gia Lai")</f>
        <v>Công an xã Nghĩa An tỉnh Gia Lai</v>
      </c>
      <c r="C932" t="str">
        <v>https://www.facebook.com/p/C%C3%B4ng-an-x%C3%A3-Ngh%C4%A9a-H%C6%B0ng-huy%E1%BB%87n-Ch%C6%B0-P%C4%83h-t%E1%BB%89nh-Gia-Lai-100069149361345/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17932</v>
      </c>
      <c r="B933" t="str">
        <f>HYPERLINK("https://kbang.gialai.gov.vn/Xa-Nghia-An/Gioi-thieu.aspx", "UBND Ủy ban nhân dân xã Nghĩa An tỉnh Gia Lai")</f>
        <v>UBND Ủy ban nhân dân xã Nghĩa An tỉnh Gia Lai</v>
      </c>
      <c r="C933" t="str">
        <v>https://kbang.gialai.gov.vn/Xa-Nghia-An/Gioi-thieu.aspx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17933</v>
      </c>
      <c r="B934" t="str">
        <f>HYPERLINK("https://www.facebook.com/reel/391303023694539/", "Công an xã Tơ Tung tỉnh Gia Lai")</f>
        <v>Công an xã Tơ Tung tỉnh Gia Lai</v>
      </c>
      <c r="C934" t="str">
        <v>https://www.facebook.com/reel/391303023694539/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17934</v>
      </c>
      <c r="B935" t="str">
        <f>HYPERLINK("https://kbang.gialai.gov.vn/Xa-To-Tung/Gioi-thieu.aspx", "UBND Ủy ban nhân dân xã Tơ Tung tỉnh Gia Lai")</f>
        <v>UBND Ủy ban nhân dân xã Tơ Tung tỉnh Gia Lai</v>
      </c>
      <c r="C935" t="str">
        <v>https://kbang.gialai.gov.vn/Xa-To-Tung/Gioi-thieu.aspx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17935</v>
      </c>
      <c r="B936" t="str">
        <v>Công an xã Kông Lơng Khơng tỉnh Gia Lai</v>
      </c>
      <c r="C936" t="str">
        <v>-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17936</v>
      </c>
      <c r="B937" t="str">
        <f>HYPERLINK("https://kbang.gialai.gov.vn/SpecialPages/kkk/Gioi-thieu/Cac-phong-ban-truc-thuoc/UBND-xa-Kong-Long-Khong.aspx", "UBND Ủy ban nhân dân xã Kông Lơng Khơng tỉnh Gia Lai")</f>
        <v>UBND Ủy ban nhân dân xã Kông Lơng Khơng tỉnh Gia Lai</v>
      </c>
      <c r="C937" t="str">
        <v>https://kbang.gialai.gov.vn/SpecialPages/kkk/Gioi-thieu/Cac-phong-ban-truc-thuoc/UBND-xa-Kong-Long-Khong.aspx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17937</v>
      </c>
      <c r="B938" t="str">
        <v>Công an xã Kông Pla tỉnh Gia Lai</v>
      </c>
      <c r="C938" t="str">
        <v>-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17938</v>
      </c>
      <c r="B939" t="str">
        <f>HYPERLINK(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, "UBND Ủy ban nhân dân xã Kông Pla tỉnh Gia Lai")</f>
        <v>UBND Ủy ban nhân dân xã Kông Pla tỉnh Gia Lai</v>
      </c>
      <c r="C939" t="str">
        <v>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17939</v>
      </c>
      <c r="B940" t="str">
        <f>HYPERLINK("https://www.facebook.com/p/C%C3%B4ng-An-X%C3%A3-%C4%90%C4%83k-Hl%C6%A1-100037323048298/?locale=ms_MY", "Công an xã Đăk HLơ tỉnh Gia Lai")</f>
        <v>Công an xã Đăk HLơ tỉnh Gia Lai</v>
      </c>
      <c r="C940" t="str">
        <v>https://www.facebook.com/p/C%C3%B4ng-An-X%C3%A3-%C4%90%C4%83k-Hl%C6%A1-100037323048298/?locale=ms_MY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17940</v>
      </c>
      <c r="B941" t="str">
        <f>HYPERLINK("https://kbang.gialai.gov.vn/Xa-%C4%90ak-Hlo/Gioi-thieu.aspx", "UBND Ủy ban nhân dân xã Đăk HLơ tỉnh Gia Lai")</f>
        <v>UBND Ủy ban nhân dân xã Đăk HLơ tỉnh Gia Lai</v>
      </c>
      <c r="C941" t="str">
        <v>https://kbang.gialai.gov.vn/Xa-%C4%90ak-Hlo/Gioi-thieu.aspx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17941</v>
      </c>
      <c r="B942" t="str">
        <f>HYPERLINK("https://www.facebook.com/tuoitreconganquanhadong/", "Công an xã Hà Đông tỉnh Gia Lai")</f>
        <v>Công an xã Hà Đông tỉnh Gia Lai</v>
      </c>
      <c r="C942" t="str">
        <v>https://www.facebook.com/tuoitreconganquanhadong/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17942</v>
      </c>
      <c r="B943" t="str">
        <f>HYPERLINK("https://dakdoa.gialai.gov.vn/Xa-Ha-Dong/Home.aspx", "UBND Ủy ban nhân dân xã Hà Đông tỉnh Gia Lai")</f>
        <v>UBND Ủy ban nhân dân xã Hà Đông tỉnh Gia Lai</v>
      </c>
      <c r="C943" t="str">
        <v>https://dakdoa.gialai.gov.vn/Xa-Ha-Dong/Home.aspx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17943</v>
      </c>
      <c r="B944" t="str">
        <f>HYPERLINK("https://www.facebook.com/p/C%C3%B4ng-an-x%C3%A3-%C4%90ak-S%C6%A1mei-huy%E1%BB%87n-%C4%90ak-%C4%90oa-100063927010649/", "Công an xã Đăk Sơmei tỉnh Gia Lai")</f>
        <v>Công an xã Đăk Sơmei tỉnh Gia Lai</v>
      </c>
      <c r="C944" t="str">
        <v>https://www.facebook.com/p/C%C3%B4ng-an-x%C3%A3-%C4%90ak-S%C6%A1mei-huy%E1%BB%87n-%C4%90ak-%C4%90oa-100063927010649/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17944</v>
      </c>
      <c r="B945" t="str">
        <f>HYPERLINK("https://dakdoa.gialai.gov.vn/Xa-Dak-So-Mei/Tin-tuc.aspx", "UBND Ủy ban nhân dân xã Đăk Sơmei tỉnh Gia Lai")</f>
        <v>UBND Ủy ban nhân dân xã Đăk Sơmei tỉnh Gia Lai</v>
      </c>
      <c r="C945" t="str">
        <v>https://dakdoa.gialai.gov.vn/Xa-Dak-So-Mei/Tin-tuc.aspx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17945</v>
      </c>
      <c r="B946" t="str">
        <f>HYPERLINK("https://www.facebook.com/ConganxaDakKronghuyenDakDoa/", "Công an xã Đăk Krong tỉnh Gia Lai")</f>
        <v>Công an xã Đăk Krong tỉnh Gia Lai</v>
      </c>
      <c r="C946" t="str">
        <v>https://www.facebook.com/ConganxaDakKronghuyenDakDoa/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17946</v>
      </c>
      <c r="B947" t="str">
        <f>HYPERLINK("https://dakdoa.gialai.gov.vn/Xa-Dak-Krong.aspx", "UBND Ủy ban nhân dân xã Đăk Krong tỉnh Gia Lai")</f>
        <v>UBND Ủy ban nhân dân xã Đăk Krong tỉnh Gia Lai</v>
      </c>
      <c r="C947" t="str">
        <v>https://dakdoa.gialai.gov.vn/Xa-Dak-Krong.aspx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17947</v>
      </c>
      <c r="B948" t="str">
        <f>HYPERLINK("https://www.facebook.com/haiyang.cand/", "Công an xã Hải Yang tỉnh Gia Lai")</f>
        <v>Công an xã Hải Yang tỉnh Gia Lai</v>
      </c>
      <c r="C948" t="str">
        <v>https://www.facebook.com/haiyang.cand/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17948</v>
      </c>
      <c r="B949" t="str">
        <f>HYPERLINK("https://dakdoa.gialai.gov.vn/Xa-Hai-Yang/Home.aspx", "UBND Ủy ban nhân dân xã Hải Yang tỉnh Gia Lai")</f>
        <v>UBND Ủy ban nhân dân xã Hải Yang tỉnh Gia Lai</v>
      </c>
      <c r="C949" t="str">
        <v>https://dakdoa.gialai.gov.vn/Xa-Hai-Yang/Home.aspx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17949</v>
      </c>
      <c r="B950" t="str">
        <f>HYPERLINK("https://www.facebook.com/reel/1603252450507225/", "Công an xã Kon Gang tỉnh Gia Lai")</f>
        <v>Công an xã Kon Gang tỉnh Gia Lai</v>
      </c>
      <c r="C950" t="str">
        <v>https://www.facebook.com/reel/1603252450507225/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17950</v>
      </c>
      <c r="B951" t="str">
        <f>HYPERLINK("https://dakdoa.gialai.gov.vn/Xa-Kon-Gang/Home.aspx", "UBND Ủy ban nhân dân xã Kon Gang tỉnh Gia Lai")</f>
        <v>UBND Ủy ban nhân dân xã Kon Gang tỉnh Gia Lai</v>
      </c>
      <c r="C951" t="str">
        <v>https://dakdoa.gialai.gov.vn/Xa-Kon-Gang/Home.aspx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17951</v>
      </c>
      <c r="B952" t="str">
        <v>Công an xã Hà Bầu tỉnh Gia Lai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17952</v>
      </c>
      <c r="B953" t="str">
        <f>HYPERLINK("https://dakdoa.gialai.gov.vn/Xa-Ha-Bau/Home.aspx", "UBND Ủy ban nhân dân xã Hà Bầu tỉnh Gia Lai")</f>
        <v>UBND Ủy ban nhân dân xã Hà Bầu tỉnh Gia Lai</v>
      </c>
      <c r="C953" t="str">
        <v>https://dakdoa.gialai.gov.vn/Xa-Ha-Bau/Home.aspx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17953</v>
      </c>
      <c r="B954" t="str">
        <f>HYPERLINK("https://www.facebook.com/conganxanamyang/", "Công an xã Nam Yang tỉnh Gia Lai")</f>
        <v>Công an xã Nam Yang tỉnh Gia Lai</v>
      </c>
      <c r="C954" t="str">
        <v>https://www.facebook.com/conganxanamyang/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17954</v>
      </c>
      <c r="B955" t="str">
        <f>HYPERLINK("https://dakdoa.gialai.gov.vn/Xa-Nam-Yang/Home.aspx", "UBND Ủy ban nhân dân xã Nam Yang tỉnh Gia Lai")</f>
        <v>UBND Ủy ban nhân dân xã Nam Yang tỉnh Gia Lai</v>
      </c>
      <c r="C955" t="str">
        <v>https://dakdoa.gialai.gov.vn/Xa-Nam-Yang/Home.aspx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17955</v>
      </c>
      <c r="B956" t="str">
        <f>HYPERLINK("https://www.facebook.com/1234453h/", "Công an xã K' Dang tỉnh Gia Lai")</f>
        <v>Công an xã K' Dang tỉnh Gia Lai</v>
      </c>
      <c r="C956" t="str">
        <v>https://www.facebook.com/1234453h/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17956</v>
      </c>
      <c r="B957" t="str">
        <f>HYPERLINK("https://dakdoa.gialai.gov.vn/Xa-K-dang/Home.aspx", "UBND Ủy ban nhân dân xã K' Dang tỉnh Gia Lai")</f>
        <v>UBND Ủy ban nhân dân xã K' Dang tỉnh Gia Lai</v>
      </c>
      <c r="C957" t="str">
        <v>https://dakdoa.gialai.gov.vn/Xa-K-dang/Home.aspx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17957</v>
      </c>
      <c r="B958" t="str">
        <f>HYPERLINK("https://www.facebook.com/p/C%C3%B4ng-an-x%C3%A3-Hneng-huy%E1%BB%87n-%C4%90ak-%C4%90oa-100066970045279/", "Công an xã H' Neng tỉnh Gia Lai")</f>
        <v>Công an xã H' Neng tỉnh Gia Lai</v>
      </c>
      <c r="C958" t="str">
        <v>https://www.facebook.com/p/C%C3%B4ng-an-x%C3%A3-Hneng-huy%E1%BB%87n-%C4%90ak-%C4%90oa-100066970045279/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17958</v>
      </c>
      <c r="B959" t="str">
        <f>HYPERLINK("https://dakdoa.gialai.gov.vn/Xa-H-neng/Home.aspx", "UBND Ủy ban nhân dân xã H' Neng tỉnh Gia Lai")</f>
        <v>UBND Ủy ban nhân dân xã H' Neng tỉnh Gia Lai</v>
      </c>
      <c r="C959" t="str">
        <v>https://dakdoa.gialai.gov.vn/Xa-H-neng/Home.aspx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17959</v>
      </c>
      <c r="B960" t="str">
        <f>HYPERLINK("https://www.facebook.com/p/%C4%90o%C3%A0n-tr%C6%B0%E1%BB%9Dng-THPT-T%C3%A2n-B%C3%ACnh-100057336404180/", "Công an xã Tân Bình tỉnh Gia Lai")</f>
        <v>Công an xã Tân Bình tỉnh Gia Lai</v>
      </c>
      <c r="C960" t="str">
        <v>https://www.facebook.com/p/%C4%90o%C3%A0n-tr%C6%B0%E1%BB%9Dng-THPT-T%C3%A2n-B%C3%ACnh-100057336404180/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17960</v>
      </c>
      <c r="B961" t="str">
        <f>HYPERLINK("https://dakdoa.gialai.gov.vn/Xa-Tan-Binh/Home.aspx", "UBND Ủy ban nhân dân xã Tân Bình tỉnh Gia Lai")</f>
        <v>UBND Ủy ban nhân dân xã Tân Bình tỉnh Gia Lai</v>
      </c>
      <c r="C961" t="str">
        <v>https://dakdoa.gialai.gov.vn/Xa-Tan-Binh/Home.aspx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17961</v>
      </c>
      <c r="B962" t="str">
        <f>HYPERLINK("https://www.facebook.com/p/C%C3%B4ng-an-x%C3%A3-Glar-huy%E1%BB%87n-%C4%90ak-%C4%90oa-100067700269606/", "Công an xã Glar tỉnh Gia Lai")</f>
        <v>Công an xã Glar tỉnh Gia Lai</v>
      </c>
      <c r="C962" t="str">
        <v>https://www.facebook.com/p/C%C3%B4ng-an-x%C3%A3-Glar-huy%E1%BB%87n-%C4%90ak-%C4%90oa-100067700269606/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17962</v>
      </c>
      <c r="B963" t="str">
        <f>HYPERLINK("https://dakdoa.gialai.gov.vn/xa-glar/home.aspx", "UBND Ủy ban nhân dân xã Glar tỉnh Gia Lai")</f>
        <v>UBND Ủy ban nhân dân xã Glar tỉnh Gia Lai</v>
      </c>
      <c r="C963" t="str">
        <v>https://dakdoa.gialai.gov.vn/xa-glar/home.aspx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17963</v>
      </c>
      <c r="B964" t="str">
        <v>Công an xã A Dơk tỉnh Gia Lai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17964</v>
      </c>
      <c r="B965" t="str">
        <f>HYPERLINK("https://dakdoa.gialai.gov.vn/Xa-A-Dok/Home.aspx", "UBND Ủy ban nhân dân xã A Dơk tỉnh Gia Lai")</f>
        <v>UBND Ủy ban nhân dân xã A Dơk tỉnh Gia Lai</v>
      </c>
      <c r="C965" t="str">
        <v>https://dakdoa.gialai.gov.vn/Xa-A-Dok/Home.aspx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17965</v>
      </c>
      <c r="B966" t="str">
        <v>Công an xã Trang tỉnh Gia Lai</v>
      </c>
      <c r="C966" t="str">
        <v>-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17966</v>
      </c>
      <c r="B967" t="str">
        <f>HYPERLINK("https://dakdoa.gialai.gov.vn/Xa-Trang/Home.aspx", "UBND Ủy ban nhân dân xã Trang tỉnh Gia Lai")</f>
        <v>UBND Ủy ban nhân dân xã Trang tỉnh Gia Lai</v>
      </c>
      <c r="C967" t="str">
        <v>https://dakdoa.gialai.gov.vn/Xa-Trang/Home.aspx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17967</v>
      </c>
      <c r="B968" t="str">
        <f>HYPERLINK("https://www.facebook.com/p/C%C3%B4ng-an-x%C3%A3-Hnol-Huy%E1%BB%87n-%C4%90ak-%C4%90oa-T%E1%BB%89nh-Gia-Lai-100057177711507/", "Công an xã HNol tỉnh Gia Lai")</f>
        <v>Công an xã HNol tỉnh Gia Lai</v>
      </c>
      <c r="C968" t="str">
        <v>https://www.facebook.com/p/C%C3%B4ng-an-x%C3%A3-Hnol-Huy%E1%BB%87n-%C4%90ak-%C4%90oa-T%E1%BB%89nh-Gia-Lai-100057177711507/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17968</v>
      </c>
      <c r="B969" t="str">
        <f>HYPERLINK("https://dakdoa.gialai.gov.vn/Xa-H-nol/Home.aspx", "UBND Ủy ban nhân dân xã HNol tỉnh Gia Lai")</f>
        <v>UBND Ủy ban nhân dân xã HNol tỉnh Gia Lai</v>
      </c>
      <c r="C969" t="str">
        <v>https://dakdoa.gialai.gov.vn/Xa-H-nol/Home.aspx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17969</v>
      </c>
      <c r="B970" t="str">
        <f>HYPERLINK("https://www.facebook.com/p/C%C3%B4ng-an-x%C3%A3-Ia-P%E1%BA%BFt-Huy%E1%BB%87n-%C4%90ak-%C4%90oa-T%E1%BB%89nh-Gia-Lai-100071942155500/", "Công an xã Ia Pết tỉnh Gia Lai")</f>
        <v>Công an xã Ia Pết tỉnh Gia Lai</v>
      </c>
      <c r="C970" t="str">
        <v>https://www.facebook.com/p/C%C3%B4ng-an-x%C3%A3-Ia-P%E1%BA%BFt-Huy%E1%BB%87n-%C4%90ak-%C4%90oa-T%E1%BB%89nh-Gia-Lai-100071942155500/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17970</v>
      </c>
      <c r="B971" t="str">
        <f>HYPERLINK("https://dakdoa.gialai.gov.vn/Xa-Ia-Pet/Home.aspx", "UBND Ủy ban nhân dân xã Ia Pết tỉnh Gia Lai")</f>
        <v>UBND Ủy ban nhân dân xã Ia Pết tỉnh Gia Lai</v>
      </c>
      <c r="C971" t="str">
        <v>https://dakdoa.gialai.gov.vn/Xa-Ia-Pet/Home.aspx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17971</v>
      </c>
      <c r="B972" t="str">
        <f>HYPERLINK("https://www.facebook.com/p/C%C3%B4ng-an-x%C3%A3-Ia-B%C4%83ng-huy%E1%BB%87n-Ch%C6%B0-Pr%C3%B4ng-t%E1%BB%89nh-Gia-Lai-61553801365604/", "Công an xã Ia Băng tỉnh Gia Lai")</f>
        <v>Công an xã Ia Băng tỉnh Gia Lai</v>
      </c>
      <c r="C972" t="str">
        <v>https://www.facebook.com/p/C%C3%B4ng-an-x%C3%A3-Ia-B%C4%83ng-huy%E1%BB%87n-Ch%C6%B0-Pr%C3%B4ng-t%E1%BB%89nh-Gia-Lai-61553801365604/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17972</v>
      </c>
      <c r="B973" t="str">
        <f>HYPERLINK("https://chuprong.gialai.gov.vn/Xa-Ia-Bang1/Company/kbang-office.aspx", "UBND Ủy ban nhân dân xã Ia Băng tỉnh Gia Lai")</f>
        <v>UBND Ủy ban nhân dân xã Ia Băng tỉnh Gia Lai</v>
      </c>
      <c r="C973" t="str">
        <v>https://chuprong.gialai.gov.vn/Xa-Ia-Bang1/Company/kbang-office.aspx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17973</v>
      </c>
      <c r="B974" t="str">
        <f>HYPERLINK("https://www.facebook.com/p/C%C3%B4ng-an-x%C3%A3-H%C3%A0-T%C3%A2y-Huy%E1%BB%87n-Ch%C6%B0-P%C4%83h-100065027348723/", "Công an xã Hà Tây tỉnh Gia Lai")</f>
        <v>Công an xã Hà Tây tỉnh Gia Lai</v>
      </c>
      <c r="C974" t="str">
        <v>https://www.facebook.com/p/C%C3%B4ng-an-x%C3%A3-H%C3%A0-T%C3%A2y-Huy%E1%BB%87n-Ch%C6%B0-P%C4%83h-100065027348723/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17974</v>
      </c>
      <c r="B975" t="str">
        <f>HYPERLINK("https://chupah.gialai.gov.vn/sites/hatay/trang-chu.html", "UBND Ủy ban nhân dân xã Hà Tây tỉnh Gia Lai")</f>
        <v>UBND Ủy ban nhân dân xã Hà Tây tỉnh Gia Lai</v>
      </c>
      <c r="C975" t="str">
        <v>https://chupah.gialai.gov.vn/sites/hatay/trang-chu.html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17975</v>
      </c>
      <c r="B976" t="str">
        <v>Công an xã Ia Khươl tỉnh Gia Lai</v>
      </c>
      <c r="C976" t="str">
        <v>-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17976</v>
      </c>
      <c r="B977" t="str">
        <f>HYPERLINK("https://chupah.gialai.gov.vn/sites/iakhuol/gioi-thieu/gioi-thieu-29.html", "UBND Ủy ban nhân dân xã Ia Khươl tỉnh Gia Lai")</f>
        <v>UBND Ủy ban nhân dân xã Ia Khươl tỉnh Gia Lai</v>
      </c>
      <c r="C977" t="str">
        <v>https://chupah.gialai.gov.vn/sites/iakhuol/gioi-thieu/gioi-thieu-29.html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17977</v>
      </c>
      <c r="B978" t="str">
        <v>Công an xã Ia Phí tỉnh Gia Lai</v>
      </c>
      <c r="C978" t="str">
        <v>-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17978</v>
      </c>
      <c r="B979" t="str">
        <f>HYPERLINK("https://chupah.gialai.gov.vn/sites/iaphi/home.html", "UBND Ủy ban nhân dân xã Ia Phí tỉnh Gia Lai")</f>
        <v>UBND Ủy ban nhân dân xã Ia Phí tỉnh Gia Lai</v>
      </c>
      <c r="C979" t="str">
        <v>https://chupah.gialai.gov.vn/sites/iaphi/home.html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17979</v>
      </c>
      <c r="B980" t="str">
        <v>Công an xã Ia Mơ Nông tỉnh Gia Lai</v>
      </c>
      <c r="C980" t="str">
        <v>-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17980</v>
      </c>
      <c r="B981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981" t="str">
        <v>https://chupah.gialai.gov.vn/sites/iamonong/gioi-thieu/thong-tin-lien-he-cua-cbcc-45.html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17981</v>
      </c>
      <c r="B982" t="str">
        <v>Công an xã Ia Kreng tỉnh Gia Lai</v>
      </c>
      <c r="C982" t="str">
        <v>-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17982</v>
      </c>
      <c r="B983" t="str">
        <f>HYPERLINK("https://chupah.gialai.gov.vn/", "UBND Ủy ban nhân dân xã Ia Kreng tỉnh Gia Lai")</f>
        <v>UBND Ủy ban nhân dân xã Ia Kreng tỉnh Gia Lai</v>
      </c>
      <c r="C983" t="str">
        <v>https://chupah.gialai.gov.vn/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17983</v>
      </c>
      <c r="B984" t="str">
        <v>Công an xã Đăk Tơ Ver tỉnh Gia Lai</v>
      </c>
      <c r="C984" t="str">
        <v>-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17984</v>
      </c>
      <c r="B985" t="str">
        <f>HYPERLINK("https://chupah.gialai.gov.vn/sites/daktover/home.html", "UBND Ủy ban nhân dân xã Đăk Tơ Ver tỉnh Gia Lai")</f>
        <v>UBND Ủy ban nhân dân xã Đăk Tơ Ver tỉnh Gia Lai</v>
      </c>
      <c r="C985" t="str">
        <v>https://chupah.gialai.gov.vn/sites/daktover/home.html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17985</v>
      </c>
      <c r="B986" t="str">
        <f>HYPERLINK("https://www.facebook.com/p/C%C3%B4ng-an-x%C3%A3-H%C3%B2a-Ph%C3%BA-Huy%E1%BB%87n-Ch%C6%B0-P%C4%83h-100081111735356/", "Công an xã Hòa Phú tỉnh Gia Lai")</f>
        <v>Công an xã Hòa Phú tỉnh Gia Lai</v>
      </c>
      <c r="C986" t="str">
        <v>https://www.facebook.com/p/C%C3%B4ng-an-x%C3%A3-H%C3%B2a-Ph%C3%BA-Huy%E1%BB%87n-Ch%C6%B0-P%C4%83h-100081111735356/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17986</v>
      </c>
      <c r="B987" t="str">
        <f>HYPERLINK("https://chupah.gialai.gov.vn/sites/hoaphu/home.html", "UBND Ủy ban nhân dân xã Hòa Phú tỉnh Gia Lai")</f>
        <v>UBND Ủy ban nhân dân xã Hòa Phú tỉnh Gia Lai</v>
      </c>
      <c r="C987" t="str">
        <v>https://chupah.gialai.gov.vn/sites/hoaphu/home.html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17987</v>
      </c>
      <c r="B988" t="str">
        <v>Công an xã Chư Đăng Ya tỉnh Gia Lai</v>
      </c>
      <c r="C988" t="str">
        <v>-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17988</v>
      </c>
      <c r="B989" t="str">
        <f>HYPERLINK("https://chupah.gialai.gov.vn/sites/chudangya/home.html", "UBND Ủy ban nhân dân xã Chư Đăng Ya tỉnh Gia Lai")</f>
        <v>UBND Ủy ban nhân dân xã Chư Đăng Ya tỉnh Gia Lai</v>
      </c>
      <c r="C989" t="str">
        <v>https://chupah.gialai.gov.vn/sites/chudangya/home.html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17989</v>
      </c>
      <c r="B990" t="str">
        <v>Công an xã Ia Ka tỉnh Gia Lai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17990</v>
      </c>
      <c r="B991" t="str">
        <f>HYPERLINK("https://chupah.gialai.gov.vn/sites/iaka/lien-he.html", "UBND Ủy ban nhân dân xã Ia Ka tỉnh Gia Lai")</f>
        <v>UBND Ủy ban nhân dân xã Ia Ka tỉnh Gia Lai</v>
      </c>
      <c r="C991" t="str">
        <v>https://chupah.gialai.gov.vn/sites/iaka/lien-he.html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17991</v>
      </c>
      <c r="B992" t="str">
        <f>HYPERLINK("https://www.facebook.com/p/C%C3%B4ng-An-X%C3%A3-Ia-Nhin-Huy%E1%BB%87n-Ch%C6%B0-P%C4%83h-100069969638596/", "Công an xã Ia Nhin tỉnh Gia Lai")</f>
        <v>Công an xã Ia Nhin tỉnh Gia Lai</v>
      </c>
      <c r="C992" t="str">
        <v>https://www.facebook.com/p/C%C3%B4ng-An-X%C3%A3-Ia-Nhin-Huy%E1%BB%87n-Ch%C6%B0-P%C4%83h-100069969638596/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17992</v>
      </c>
      <c r="B993" t="str">
        <f>HYPERLINK("https://chupah.gialai.gov.vn/sites/ianhin/home.html", "UBND Ủy ban nhân dân xã Ia Nhin tỉnh Gia Lai")</f>
        <v>UBND Ủy ban nhân dân xã Ia Nhin tỉnh Gia Lai</v>
      </c>
      <c r="C993" t="str">
        <v>https://chupah.gialai.gov.vn/sites/ianhin/home.html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17993</v>
      </c>
      <c r="B994" t="str">
        <f>HYPERLINK("https://www.facebook.com/p/C%C3%B4ng-an-x%C3%A3-Ngh%C4%A9a-H%C3%B2a-huy%E1%BB%87n-Ch%C6%B0-P%C4%83h-t%E1%BB%89nh-Gia-Lai-100064166857560/", "Công an xã Nghĩa Hòa tỉnh Gia Lai")</f>
        <v>Công an xã Nghĩa Hòa tỉnh Gia Lai</v>
      </c>
      <c r="C994" t="str">
        <v>https://www.facebook.com/p/C%C3%B4ng-an-x%C3%A3-Ngh%C4%A9a-H%C3%B2a-huy%E1%BB%87n-Ch%C6%B0-P%C4%83h-t%E1%BB%89nh-Gia-Lai-100064166857560/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17994</v>
      </c>
      <c r="B995" t="str">
        <f>HYPERLINK("https://chupah.gialai.gov.vn/sites/nghiahoa/gioi-thieu/thong-tin-lien-he-cbcc-62.html", "UBND Ủy ban nhân dân xã Nghĩa Hòa tỉnh Gia Lai")</f>
        <v>UBND Ủy ban nhân dân xã Nghĩa Hòa tỉnh Gia Lai</v>
      </c>
      <c r="C995" t="str">
        <v>https://chupah.gialai.gov.vn/sites/nghiahoa/gioi-thieu/thong-tin-lien-he-cbcc-62.html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17995</v>
      </c>
      <c r="B996" t="str">
        <v>Công an xã Chư Jôr tỉnh Gia Lai</v>
      </c>
      <c r="C996" t="str">
        <v>-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17996</v>
      </c>
      <c r="B997" t="str">
        <f>HYPERLINK("https://chupah.gialai.gov.vn/", "UBND Ủy ban nhân dân xã Chư Jôr tỉnh Gia Lai")</f>
        <v>UBND Ủy ban nhân dân xã Chư Jôr tỉnh Gia Lai</v>
      </c>
      <c r="C997" t="str">
        <v>https://chupah.gialai.gov.vn/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17997</v>
      </c>
      <c r="B998" t="str">
        <f>HYPERLINK("https://www.facebook.com/p/C%C3%B4ng-an-x%C3%A3-Ngh%C4%A9a-H%C6%B0ng-huy%E1%BB%87n-Ch%C6%B0-P%C4%83h-t%E1%BB%89nh-Gia-Lai-100069149361345/", "Công an xã Nghĩa Hưng tỉnh Gia Lai")</f>
        <v>Công an xã Nghĩa Hưng tỉnh Gia Lai</v>
      </c>
      <c r="C998" t="str">
        <v>https://www.facebook.com/p/C%C3%B4ng-an-x%C3%A3-Ngh%C4%A9a-H%C6%B0ng-huy%E1%BB%87n-Ch%C6%B0-P%C4%83h-t%E1%BB%89nh-Gia-Lai-100069149361345/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17998</v>
      </c>
      <c r="B999" t="str">
        <f>HYPERLINK("https://chupah.gialai.gov.vn/sites/nghiahung/trang-chu.html", "UBND Ủy ban nhân dân xã Nghĩa Hưng tỉnh Gia Lai")</f>
        <v>UBND Ủy ban nhân dân xã Nghĩa Hưng tỉnh Gia Lai</v>
      </c>
      <c r="C999" t="str">
        <v>https://chupah.gialai.gov.vn/sites/nghiahung/trang-chu.html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17999</v>
      </c>
      <c r="B1000" t="str">
        <f>HYPERLINK("https://www.facebook.com/p/C%C3%B4ng-an-x%C3%A3-Ia-Sao-100067353296873/", "Công an xã Ia Sao tỉnh Gia Lai")</f>
        <v>Công an xã Ia Sao tỉnh Gia Lai</v>
      </c>
      <c r="C1000" t="str">
        <v>https://www.facebook.com/p/C%C3%B4ng-an-x%C3%A3-Ia-Sao-100067353296873/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18000</v>
      </c>
      <c r="B1001" t="str">
        <f>HYPERLINK("https://ayunpa.gialai.gov.vn/Xa-Ia-Sao/Gioi-thieu.aspx", "UBND Ủy ban nhân dân xã Ia Sao tỉnh Gia Lai")</f>
        <v>UBND Ủy ban nhân dân xã Ia Sao tỉnh Gia Lai</v>
      </c>
      <c r="C1001" t="str">
        <v>https://ayunpa.gialai.gov.vn/Xa-Ia-Sao/Gioi-thieu.aspx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