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1</v>
      </c>
      <c r="B2" t="str">
        <f>HYPERLINK("https://www.facebook.com/caqbadinh/", "Công an quận Ba Đình  thành phố Hà Nội")</f>
        <v>Công an quận Ba Đình  thành phố Hà Nội</v>
      </c>
      <c r="C2" t="str">
        <v>https://www.facebook.com/caqbadinh/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2</v>
      </c>
      <c r="B3" t="str">
        <f>HYPERLINK("https://badinh.hanoi.gov.vn/", "UBND Ủy ban nhân dân quận Ba Đình  thành phố Hà Nội")</f>
        <v>UBND Ủy ban nhân dân quận Ba Đình  thành phố Hà Nội</v>
      </c>
      <c r="C3" t="str">
        <v>https://badinh.hanoi.gov.vn/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3</v>
      </c>
      <c r="B4" t="str">
        <f>HYPERLINK("https://www.facebook.com/doanthanhniencahk/?locale=zh_CN", "Công an quận Hoàn Kiếm  thành phố Hà Nội")</f>
        <v>Công an quận Hoàn Kiếm  thành phố Hà Nội</v>
      </c>
      <c r="C4" t="str">
        <v>https://www.facebook.com/doanthanhniencahk/?locale=zh_CN</v>
      </c>
      <c r="D4" t="str">
        <v>-</v>
      </c>
      <c r="E4" t="str">
        <v/>
      </c>
      <c r="F4" t="str">
        <v>-</v>
      </c>
      <c r="G4" t="str">
        <v>-</v>
      </c>
    </row>
    <row r="5">
      <c r="A5">
        <v>4</v>
      </c>
      <c r="B5" t="str">
        <f>HYPERLINK("https://hoankiem.hanoi.gov.vn/", "UBND Ủy ban nhân dân quận Hoàn Kiếm  thành phố Hà Nội")</f>
        <v>UBND Ủy ban nhân dân quận Hoàn Kiếm  thành phố Hà Nội</v>
      </c>
      <c r="C5" t="str">
        <v>https://hoankiem.hanoi.gov.vn/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5</v>
      </c>
      <c r="B6" t="str">
        <f>HYPERLINK("https://www.facebook.com/p/Tu%E1%BB%95i-Tr%E1%BA%BB-C%C3%B4ng-An-Qu%E1%BA%ADn-T%C3%A2y-H%E1%BB%93-100080140217978/?locale=vi_VN", "Công an quận Tây Hồ  thành phố Hà Nội")</f>
        <v>Công an quận Tây Hồ  thành phố Hà Nội</v>
      </c>
      <c r="C6" t="str">
        <v>https://www.facebook.com/p/Tu%E1%BB%95i-Tr%E1%BA%BB-C%C3%B4ng-An-Qu%E1%BA%ADn-T%C3%A2y-H%E1%BB%93-100080140217978/?locale=vi_VN</v>
      </c>
      <c r="D6" t="str">
        <v>-</v>
      </c>
      <c r="E6" t="str">
        <v/>
      </c>
      <c r="F6" t="str">
        <v>-</v>
      </c>
      <c r="G6" t="str">
        <v>-</v>
      </c>
    </row>
    <row r="7">
      <c r="A7">
        <v>6</v>
      </c>
      <c r="B7" t="str">
        <f>HYPERLINK("https://tayho.hanoi.gov.vn/", "UBND Ủy ban nhân dân quận Tây Hồ  thành phố Hà Nội")</f>
        <v>UBND Ủy ban nhân dân quận Tây Hồ  thành phố Hà Nội</v>
      </c>
      <c r="C7" t="str">
        <v>https://tayho.hanoi.gov.vn/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7</v>
      </c>
      <c r="B8" t="str">
        <f>HYPERLINK("https://www.facebook.com/p/Tu%E1%BB%95i-tr%E1%BA%BB-C%C3%B4ng-an-qu%E1%BA%ADn-Long-Bi%C3%AAn-100057063655318/", "Công an quận Long Biên  thành phố Hà Nội")</f>
        <v>Công an quận Long Biên  thành phố Hà Nội</v>
      </c>
      <c r="C8" t="str">
        <v>https://www.facebook.com/p/Tu%E1%BB%95i-tr%E1%BA%BB-C%C3%B4ng-an-qu%E1%BA%ADn-Long-Bi%C3%AAn-100057063655318/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8</v>
      </c>
      <c r="B9" t="str">
        <f>HYPERLINK("https://longbien.hanoi.gov.vn/", "UBND Ủy ban nhân dân quận Long Biên  thành phố Hà Nội")</f>
        <v>UBND Ủy ban nhân dân quận Long Biên  thành phố Hà Nội</v>
      </c>
      <c r="C9" t="str">
        <v>https://longbien.hanoi.gov.vn/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9</v>
      </c>
      <c r="B10" t="str">
        <f>HYPERLINK("https://www.facebook.com/dtncongancaugiay/?locale=vi_VN", "Công an quận Cầu Giấy  thành phố Hà Nội")</f>
        <v>Công an quận Cầu Giấy  thành phố Hà Nội</v>
      </c>
      <c r="C10" t="str">
        <v>https://www.facebook.com/dtncongancaugiay/?locale=vi_VN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10</v>
      </c>
      <c r="B11" t="str">
        <f>HYPERLINK("http://caugiay.hanoi.gov.vn/", "UBND Ủy ban nhân dân quận Cầu Giấy  thành phố Hà Nội")</f>
        <v>UBND Ủy ban nhân dân quận Cầu Giấy  thành phố Hà Nội</v>
      </c>
      <c r="C11" t="str">
        <v>http://caugiay.hanoi.gov.vn/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11</v>
      </c>
      <c r="B12" t="str">
        <v>Công an quận Đống Đa  thành phố Hà Nội</v>
      </c>
      <c r="C12" t="str">
        <v>-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12</v>
      </c>
      <c r="B13" t="str">
        <f>HYPERLINK("https://dongda.hanoi.gov.vn/", "UBND Ủy ban nhân dân quận Đống Đa  thành phố Hà Nội")</f>
        <v>UBND Ủy ban nhân dân quận Đống Đa  thành phố Hà Nội</v>
      </c>
      <c r="C13" t="str">
        <v>https://dongda.hanoi.gov.vn/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13</v>
      </c>
      <c r="B14" t="str">
        <v>Công an quận Hai Bà Trưng  thành phố Hà Nội</v>
      </c>
      <c r="C14" t="str">
        <v>-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14</v>
      </c>
      <c r="B15" t="str">
        <f>HYPERLINK("https://haibatrung.hanoi.gov.vn/", "UBND Ủy ban nhân dân quận Hai Bà Trưng  thành phố Hà Nội")</f>
        <v>UBND Ủy ban nhân dân quận Hai Bà Trưng  thành phố Hà Nội</v>
      </c>
      <c r="C15" t="str">
        <v>https://haibatrung.hanoi.gov.vn/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15</v>
      </c>
      <c r="B16" t="str">
        <f>HYPERLINK("https://www.facebook.com/people/Tu%E1%BB%95i-tr%E1%BA%BB-C%C3%B4ng-an-qu%E1%BA%ADn-Ho%C3%A0ng-Mai/100021155531948/", "Công an quận Hoàng Mai  thành phố Hà Nội")</f>
        <v>Công an quận Hoàng Mai  thành phố Hà Nội</v>
      </c>
      <c r="C16" t="str">
        <v>https://www.facebook.com/people/Tu%E1%BB%95i-tr%E1%BA%BB-C%C3%B4ng-an-qu%E1%BA%ADn-Ho%C3%A0ng-Mai/100021155531948/</v>
      </c>
      <c r="D16" t="str">
        <v>-</v>
      </c>
      <c r="E16" t="str">
        <v/>
      </c>
      <c r="F16" t="str">
        <f>HYPERLINK("mailto:hoangmai.dtn@gmail.com", "hoangmai.dtn@gmail.com")</f>
        <v>hoangmai.dtn@gmail.com</v>
      </c>
      <c r="G16" t="str">
        <v>Bùi Huy Bích, Hanoi, Vietnam</v>
      </c>
    </row>
    <row r="17">
      <c r="A17">
        <v>16</v>
      </c>
      <c r="B17" t="str">
        <f>HYPERLINK("http://hoangmai.hanoi.gov.vn/", "UBND Ủy ban nhân dân quận Hoàng Mai  thành phố Hà Nội")</f>
        <v>UBND Ủy ban nhân dân quận Hoàng Mai  thành phố Hà Nội</v>
      </c>
      <c r="C17" t="str">
        <v>http://hoangmai.hanoi.gov.vn/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17</v>
      </c>
      <c r="B18" t="str">
        <f>HYPERLINK("https://www.facebook.com/CAQTX/", "Công an quận Thanh Xuân  thành phố Hà Nội")</f>
        <v>Công an quận Thanh Xuân  thành phố Hà Nội</v>
      </c>
      <c r="C18" t="str">
        <v>https://www.facebook.com/CAQTX/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18</v>
      </c>
      <c r="B19" t="str">
        <f>HYPERLINK("https://thanhxuan.hanoi.gov.vn/", "UBND Ủy ban nhân dân quận Thanh Xuân  thành phố Hà Nội")</f>
        <v>UBND Ủy ban nhân dân quận Thanh Xuân  thành phố Hà Nội</v>
      </c>
      <c r="C19" t="str">
        <v>https://thanhxuan.hanoi.gov.vn/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19</v>
      </c>
      <c r="B20" t="str">
        <v>Công an huyện Sóc Sơn  thành phố Hà Nội</v>
      </c>
      <c r="C20" t="str">
        <v>-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20</v>
      </c>
      <c r="B21" t="str">
        <f>HYPERLINK("https://socson.hanoi.gov.vn/", "UBND Ủy ban nhân dân huyện Sóc Sơn  thành phố Hà Nội")</f>
        <v>UBND Ủy ban nhân dân huyện Sóc Sơn  thành phố Hà Nội</v>
      </c>
      <c r="C21" t="str">
        <v>https://socson.hanoi.gov.vn/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21</v>
      </c>
      <c r="B22" t="str">
        <f>HYPERLINK("https://www.facebook.com/TTCAHDongAnh/?locale=vi_VN", "Công an huyện Đông Anh  thành phố Hà Nội")</f>
        <v>Công an huyện Đông Anh  thành phố Hà Nội</v>
      </c>
      <c r="C22" t="str">
        <v>https://www.facebook.com/TTCAHDongAnh/?locale=vi_VN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22</v>
      </c>
      <c r="B23" t="str">
        <f>HYPERLINK("https://donganh.hanoi.gov.vn/", "UBND Ủy ban nhân dân huyện Đông Anh  thành phố Hà Nội")</f>
        <v>UBND Ủy ban nhân dân huyện Đông Anh  thành phố Hà Nội</v>
      </c>
      <c r="C23" t="str">
        <v>https://donganh.hanoi.gov.vn/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23</v>
      </c>
      <c r="B24" t="str">
        <v>Công an huyện Gia Lâm  thành phố Hà Nội</v>
      </c>
      <c r="C24" t="str">
        <v>-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24</v>
      </c>
      <c r="B25" t="str">
        <f>HYPERLINK("http://gialam.hanoi.gov.vn/", "UBND Ủy ban nhân dân huyện Gia Lâm  thành phố Hà Nội")</f>
        <v>UBND Ủy ban nhân dân huyện Gia Lâm  thành phố Hà Nội</v>
      </c>
      <c r="C25" t="str">
        <v>http://gialam.hanoi.gov.vn/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25</v>
      </c>
      <c r="B26" t="str">
        <v>Công an quận Nam Từ Liêm  thành phố Hà Nội</v>
      </c>
      <c r="C26" t="str">
        <v>-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26</v>
      </c>
      <c r="B27" t="str">
        <f>HYPERLINK("https://namtuliem.hanoi.gov.vn/", "UBND Ủy ban nhân dân quận Nam Từ Liêm  thành phố Hà Nội")</f>
        <v>UBND Ủy ban nhân dân quận Nam Từ Liêm  thành phố Hà Nội</v>
      </c>
      <c r="C27" t="str">
        <v>https://namtuliem.hanoi.gov.vn/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27</v>
      </c>
      <c r="B28" t="str">
        <f>HYPERLINK("https://www.facebook.com/TuoitreConganhuyenThanhTri/", "Công an huyện Thanh Trì  thành phố Hà Nội")</f>
        <v>Công an huyện Thanh Trì  thành phố Hà Nội</v>
      </c>
      <c r="C28" t="str">
        <v>https://www.facebook.com/TuoitreConganhuyenThanhTri/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28</v>
      </c>
      <c r="B29" t="str">
        <f>HYPERLINK("https://thanhtri.hanoi.gov.vn/", "UBND Ủy ban nhân dân huyện Thanh Trì  thành phố Hà Nội")</f>
        <v>UBND Ủy ban nhân dân huyện Thanh Trì  thành phố Hà Nội</v>
      </c>
      <c r="C29" t="str">
        <v>https://thanhtri.hanoi.gov.vn/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29</v>
      </c>
      <c r="B30" t="str">
        <f>HYPERLINK("https://www.facebook.com/p/Tu%E1%BB%95i-tr%E1%BA%BB-C%C3%B4ng-an-qu%E1%BA%ADn-B%E1%BA%AFc-T%E1%BB%AB-Li%C3%AAm-100071346134775/", "Công an quận Bắc Từ Liêm  thành phố Hà Nội")</f>
        <v>Công an quận Bắc Từ Liêm  thành phố Hà Nội</v>
      </c>
      <c r="C30" t="str">
        <v>https://www.facebook.com/p/Tu%E1%BB%95i-tr%E1%BA%BB-C%C3%B4ng-an-qu%E1%BA%ADn-B%E1%BA%AFc-T%E1%BB%AB-Li%C3%AAm-100071346134775/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30</v>
      </c>
      <c r="B31" t="str">
        <f>HYPERLINK("https://bactuliem.hanoi.gov.vn/", "UBND Ủy ban nhân dân quận Bắc Từ Liêm  thành phố Hà Nội")</f>
        <v>UBND Ủy ban nhân dân quận Bắc Từ Liêm  thành phố Hà Nội</v>
      </c>
      <c r="C31" t="str">
        <v>https://bactuliem.hanoi.gov.vn/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31</v>
      </c>
      <c r="B32" t="str">
        <f>HYPERLINK("https://www.facebook.com/p/Tu%E1%BB%95i-tr%E1%BA%BB-C%C3%B4ng-an-huy%E1%BB%87n-M%C3%AA-Linh-100072183319533/", "Công an huyện Mê Linh  thành phố Hà Nội")</f>
        <v>Công an huyện Mê Linh  thành phố Hà Nội</v>
      </c>
      <c r="C32" t="str">
        <v>https://www.facebook.com/p/Tu%E1%BB%95i-tr%E1%BA%BB-C%C3%B4ng-an-huy%E1%BB%87n-M%C3%AA-Linh-100072183319533/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32</v>
      </c>
      <c r="B33" t="str">
        <f>HYPERLINK("https://melinh.hanoi.gov.vn/", "UBND Ủy ban nhân dân huyện Mê Linh  thành phố Hà Nội")</f>
        <v>UBND Ủy ban nhân dân huyện Mê Linh  thành phố Hà Nội</v>
      </c>
      <c r="C33" t="str">
        <v>https://melinh.hanoi.gov.vn/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33</v>
      </c>
      <c r="B34" t="str">
        <f>HYPERLINK("https://www.facebook.com/tuoitreconganquanhadong/?locale=vi_VN", "Công an quận Hà Đông  thành phố Hà Nội")</f>
        <v>Công an quận Hà Đông  thành phố Hà Nội</v>
      </c>
      <c r="C34" t="str">
        <v>https://www.facebook.com/tuoitreconganquanhadong/?locale=vi_VN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34</v>
      </c>
      <c r="B35" t="str">
        <f>HYPERLINK("https://hadong.hanoi.gov.vn/", "UBND Ủy ban nhân dân quận Hà Đông  thành phố Hà Nội")</f>
        <v>UBND Ủy ban nhân dân quận Hà Đông  thành phố Hà Nội</v>
      </c>
      <c r="C35" t="str">
        <v>https://hadong.hanoi.gov.vn/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35</v>
      </c>
      <c r="B36" t="str">
        <f>HYPERLINK("https://www.facebook.com/tuoitreconganBaVi/", "Công an huyện Ba Vì  thành phố Hà Nội")</f>
        <v>Công an huyện Ba Vì  thành phố Hà Nội</v>
      </c>
      <c r="C36" t="str">
        <v>https://www.facebook.com/tuoitreconganBaVi/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36</v>
      </c>
      <c r="B37" t="str">
        <f>HYPERLINK("https://bavi.hanoi.gov.vn/", "UBND Ủy ban nhân dân huyện Ba Vì  thành phố Hà Nội")</f>
        <v>UBND Ủy ban nhân dân huyện Ba Vì  thành phố Hà Nội</v>
      </c>
      <c r="C37" t="str">
        <v>https://bavi.hanoi.gov.vn/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37</v>
      </c>
      <c r="B38" t="str">
        <f>HYPERLINK("https://www.facebook.com/p/Tu%E1%BB%95i-tr%E1%BA%BB-C%C3%B4ng-an-huy%E1%BB%87n-Ph%C3%BAc-Th%E1%BB%8D-100066934373551/", "Công an huyện Phúc Thọ  thành phố Hà Nội")</f>
        <v>Công an huyện Phúc Thọ  thành phố Hà Nội</v>
      </c>
      <c r="C38" t="str">
        <v>https://www.facebook.com/p/Tu%E1%BB%95i-tr%E1%BA%BB-C%C3%B4ng-an-huy%E1%BB%87n-Ph%C3%BAc-Th%E1%BB%8D-100066934373551/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38</v>
      </c>
      <c r="B39" t="str">
        <f>HYPERLINK("https://phuctho.hanoi.gov.vn/", "UBND Ủy ban nhân dân huyện Phúc Thọ  thành phố Hà Nội")</f>
        <v>UBND Ủy ban nhân dân huyện Phúc Thọ  thành phố Hà Nội</v>
      </c>
      <c r="C39" t="str">
        <v>https://phuctho.hanoi.gov.vn/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39</v>
      </c>
      <c r="B40" t="str">
        <f>HYPERLINK("https://www.facebook.com/dtncahdanphuong/?locale=vi_VN", "Công an huyện Đan Phượng  thành phố Hà Nội")</f>
        <v>Công an huyện Đan Phượng  thành phố Hà Nội</v>
      </c>
      <c r="C40" t="str">
        <v>https://www.facebook.com/dtncahdanphuong/?locale=vi_VN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40</v>
      </c>
      <c r="B41" t="str">
        <f>HYPERLINK("https://danphuong.hanoi.gov.vn/", "UBND Ủy ban nhân dân huyện Đan Phượng  thành phố Hà Nội")</f>
        <v>UBND Ủy ban nhân dân huyện Đan Phượng  thành phố Hà Nội</v>
      </c>
      <c r="C41" t="str">
        <v>https://danphuong.hanoi.gov.vn/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41</v>
      </c>
      <c r="B42" t="str">
        <f>HYPERLINK("https://www.facebook.com/CAHHoaiDuc/", "Công an huyện Hoài Đức  thành phố Hà Nội")</f>
        <v>Công an huyện Hoài Đức  thành phố Hà Nội</v>
      </c>
      <c r="C42" t="str">
        <v>https://www.facebook.com/CAHHoaiDuc/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42</v>
      </c>
      <c r="B43" t="str">
        <f>HYPERLINK("http://hoaiduc.hanoi.gov.vn/", "UBND Ủy ban nhân dân huyện Hoài Đức  thành phố Hà Nội")</f>
        <v>UBND Ủy ban nhân dân huyện Hoài Đức  thành phố Hà Nội</v>
      </c>
      <c r="C43" t="str">
        <v>http://hoaiduc.hanoi.gov.vn/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43</v>
      </c>
      <c r="B44" t="str">
        <f>HYPERLINK("https://www.facebook.com/tuoitreconganhuyenQuocOai/?locale=fy_NL", "Công an huyện Quốc Oai  thành phố Hà Nội")</f>
        <v>Công an huyện Quốc Oai  thành phố Hà Nội</v>
      </c>
      <c r="C44" t="str">
        <v>https://www.facebook.com/tuoitreconganhuyenQuocOai/?locale=fy_NL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44</v>
      </c>
      <c r="B45" t="str">
        <f>HYPERLINK("https://quocoai.hanoi.gov.vn/", "UBND Ủy ban nhân dân huyện Quốc Oai  thành phố Hà Nội")</f>
        <v>UBND Ủy ban nhân dân huyện Quốc Oai  thành phố Hà Nội</v>
      </c>
      <c r="C45" t="str">
        <v>https://quocoai.hanoi.gov.vn/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45</v>
      </c>
      <c r="B46" t="str">
        <v>Công an huyện Thạch Thất  thành phố Hà Nội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46</v>
      </c>
      <c r="B47" t="str">
        <f>HYPERLINK("https://thachthat.hanoi.gov.vn/", "UBND Ủy ban nhân dân huyện Thạch Thất  thành phố Hà Nội")</f>
        <v>UBND Ủy ban nhân dân huyện Thạch Thất  thành phố Hà Nội</v>
      </c>
      <c r="C47" t="str">
        <v>https://thachthat.hanoi.gov.vn/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47</v>
      </c>
      <c r="B48" t="str">
        <f>HYPERLINK("https://www.facebook.com/p/Tu%E1%BB%95i-Tr%E1%BA%BB-C%C3%B4ng-An-Huy%E1%BB%87n-Ch%C6%B0%C6%A1ng-M%E1%BB%B9-100028578047777/", "Công an huyện Chương Mỹ  thành phố Hà Nội")</f>
        <v>Công an huyện Chương Mỹ  thành phố Hà Nội</v>
      </c>
      <c r="C48" t="str">
        <v>https://www.facebook.com/p/Tu%E1%BB%95i-Tr%E1%BA%BB-C%C3%B4ng-An-Huy%E1%BB%87n-Ch%C6%B0%C6%A1ng-M%E1%BB%B9-100028578047777/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48</v>
      </c>
      <c r="B49" t="str">
        <f>HYPERLINK("https://chuongmy.hanoi.gov.vn/", "UBND Ủy ban nhân dân huyện Chương Mỹ  thành phố Hà Nội")</f>
        <v>UBND Ủy ban nhân dân huyện Chương Mỹ  thành phố Hà Nội</v>
      </c>
      <c r="C49" t="str">
        <v>https://chuongmy.hanoi.gov.vn/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49</v>
      </c>
      <c r="B50" t="str">
        <f>HYPERLINK("https://www.facebook.com/p/Tu%E1%BB%95i-Tr%E1%BA%BB-C%C3%B4ng-An-Huy%E1%BB%87n-Thanh-Oai-100059080037701/", "Công an huyện Thanh Oai  thành phố Hà Nội")</f>
        <v>Công an huyện Thanh Oai  thành phố Hà Nội</v>
      </c>
      <c r="C50" t="str">
        <v>https://www.facebook.com/p/Tu%E1%BB%95i-Tr%E1%BA%BB-C%C3%B4ng-An-Huy%E1%BB%87n-Thanh-Oai-100059080037701/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50</v>
      </c>
      <c r="B51" t="str">
        <f>HYPERLINK("https://thanhoai.hanoi.gov.vn/", "UBND Ủy ban nhân dân huyện Thanh Oai  thành phố Hà Nội")</f>
        <v>UBND Ủy ban nhân dân huyện Thanh Oai  thành phố Hà Nội</v>
      </c>
      <c r="C51" t="str">
        <v>https://thanhoai.hanoi.gov.vn/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51</v>
      </c>
      <c r="B52" t="str">
        <v>Công an huyện Thường Tín  thành phố Hà Nội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52</v>
      </c>
      <c r="B53" t="str">
        <f>HYPERLINK("http://thuongtin.hanoi.gov.vn/", "UBND Ủy ban nhân dân huyện Thường Tín  thành phố Hà Nội")</f>
        <v>UBND Ủy ban nhân dân huyện Thường Tín  thành phố Hà Nội</v>
      </c>
      <c r="C53" t="str">
        <v>http://thuongtin.hanoi.gov.vn/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53</v>
      </c>
      <c r="B54" t="str">
        <f>HYPERLINK("https://www.facebook.com/TuoitreConganhuyenPhuXuyen/", "Công an huyện Phú Xuyên  thành phố Hà Nội")</f>
        <v>Công an huyện Phú Xuyên  thành phố Hà Nội</v>
      </c>
      <c r="C54" t="str">
        <v>https://www.facebook.com/TuoitreConganhuyenPhuXuyen/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54</v>
      </c>
      <c r="B55" t="str">
        <f>HYPERLINK("http://phuxuyen.hanoi.gov.vn/", "UBND Ủy ban nhân dân huyện Phú Xuyên  thành phố Hà Nội")</f>
        <v>UBND Ủy ban nhân dân huyện Phú Xuyên  thành phố Hà Nội</v>
      </c>
      <c r="C55" t="str">
        <v>http://phuxuyen.hanoi.gov.vn/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55</v>
      </c>
      <c r="B56" t="str">
        <f>HYPERLINK("https://www.facebook.com/cahunghoa.hanoi/?locale=vi_VN", "Công an huyện Ứng Hòa  thành phố Hà Nội")</f>
        <v>Công an huyện Ứng Hòa  thành phố Hà Nội</v>
      </c>
      <c r="C56" t="str">
        <v>https://www.facebook.com/cahunghoa.hanoi/?locale=vi_VN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56</v>
      </c>
      <c r="B57" t="str">
        <f>HYPERLINK("https://dichvucong.gov.vn/p/home/dvc-tthc-bonganh-tinhtp.html?id2=390217&amp;name2=UBND%20huy%E1%BB%87n%20%E1%BB%A8ng%20H%C3%B2a&amp;name1=UBND%20Th%C3%A0nh%20ph%E1%BB%91%20H%C3%A0%20N%E1%BB%99i&amp;id1=389181&amp;type_tinh_bo=2&amp;lan=2", "UBND Ủy ban nhân dân huyện Ứng Hòa  thành phố Hà Nội")</f>
        <v>UBND Ủy ban nhân dân huyện Ứng Hòa  thành phố Hà Nội</v>
      </c>
      <c r="C57" t="str">
        <v>https://dichvucong.gov.vn/p/home/dvc-tthc-bonganh-tinhtp.html?id2=390217&amp;name2=UBND%20huy%E1%BB%87n%20%E1%BB%A8ng%20H%C3%B2a&amp;name1=UBND%20Th%C3%A0nh%20ph%E1%BB%91%20H%C3%A0%20N%E1%BB%99i&amp;id1=389181&amp;type_tinh_bo=2&amp;lan=2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57</v>
      </c>
      <c r="B58" t="str">
        <f>HYPERLINK("https://www.facebook.com/p/Tu%E1%BB%95i-tr%E1%BA%BB-C%C3%B4ng-an-huy%E1%BB%87n-M%E1%BB%B9-%C4%90%E1%BB%A9c-100079661302349/", "Công an huyện Mỹ Đức  thành phố Hà Nội")</f>
        <v>Công an huyện Mỹ Đức  thành phố Hà Nội</v>
      </c>
      <c r="C58" t="str">
        <v>https://www.facebook.com/p/Tu%E1%BB%95i-tr%E1%BA%BB-C%C3%B4ng-an-huy%E1%BB%87n-M%E1%BB%B9-%C4%90%E1%BB%A9c-100079661302349/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58</v>
      </c>
      <c r="B59" t="str">
        <f>HYPERLINK("http://myduc.hanoi.gov.vn/", "UBND Ủy ban nhân dân huyện Mỹ Đức  thành phố Hà Nội")</f>
        <v>UBND Ủy ban nhân dân huyện Mỹ Đức  thành phố Hà Nội</v>
      </c>
      <c r="C59" t="str">
        <v>http://myduc.hanoi.gov.vn/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59</v>
      </c>
      <c r="B60" t="str">
        <f>HYPERLINK("https://www.facebook.com/congantinhhagiang/?locale=vi_VN", "Công an thành phố Hà Giang  tỉnh Hà Giang")</f>
        <v>Công an thành phố Hà Giang  tỉnh Hà Giang</v>
      </c>
      <c r="C60" t="str">
        <v>https://www.facebook.com/congantinhhagiang/?locale=vi_VN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60</v>
      </c>
      <c r="B61" t="str">
        <f>HYPERLINK("https://thanhpho.hagiang.gov.vn/", "UBND Ủy ban nhân dân thành phố Hà Giang  tỉnh Hà Giang")</f>
        <v>UBND Ủy ban nhân dân thành phố Hà Giang  tỉnh Hà Giang</v>
      </c>
      <c r="C61" t="str">
        <v>https://thanhpho.hagiang.gov.vn/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61</v>
      </c>
      <c r="B62" t="str">
        <f>HYPERLINK("https://www.facebook.com/dongvan2021/", "Công an huyện Đồng Văn  tỉnh Hà Giang")</f>
        <v>Công an huyện Đồng Văn  tỉnh Hà Giang</v>
      </c>
      <c r="C62" t="str">
        <v>https://www.facebook.com/dongvan2021/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62</v>
      </c>
      <c r="B63" t="str">
        <f>HYPERLINK("https://dongvan.hagiang.gov.vn/", "UBND Ủy ban nhân dân huyện Đồng Văn  tỉnh Hà Giang")</f>
        <v>UBND Ủy ban nhân dân huyện Đồng Văn  tỉnh Hà Giang</v>
      </c>
      <c r="C63" t="str">
        <v>https://dongvan.hagiang.gov.vn/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63</v>
      </c>
      <c r="B64" t="str">
        <v>Công an huyện Mèo Vạc  tỉnh Hà Giang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64</v>
      </c>
      <c r="B65" t="str">
        <f>HYPERLINK("https://meovac.hagiang.gov.vn/vi/trang-chu", "UBND Ủy ban nhân dân huyện Mèo Vạc  tỉnh Hà Giang")</f>
        <v>UBND Ủy ban nhân dân huyện Mèo Vạc  tỉnh Hà Giang</v>
      </c>
      <c r="C65" t="str">
        <v>https://meovac.hagiang.gov.vn/vi/trang-chu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65</v>
      </c>
      <c r="B66" t="str">
        <v>Công an huyện Yên Minh  tỉnh Hà Giang</v>
      </c>
      <c r="C66" t="str">
        <v>-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66</v>
      </c>
      <c r="B67" t="str">
        <f>HYPERLINK("https://yenminh.hagiang.gov.vn/", "UBND Ủy ban nhân dân huyện Yên Minh  tỉnh Hà Giang")</f>
        <v>UBND Ủy ban nhân dân huyện Yên Minh  tỉnh Hà Giang</v>
      </c>
      <c r="C67" t="str">
        <v>https://yenminh.hagiang.gov.vn/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67</v>
      </c>
      <c r="B68" t="str">
        <v>Công an huyện Quản Bạ  tỉnh Hà Giang</v>
      </c>
      <c r="C68" t="str">
        <v>-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68</v>
      </c>
      <c r="B69" t="str">
        <f>HYPERLINK("https://quanba.hagiang.gov.vn/vi/trang-chu", "UBND Ủy ban nhân dân huyện Quản Bạ  tỉnh Hà Giang")</f>
        <v>UBND Ủy ban nhân dân huyện Quản Bạ  tỉnh Hà Giang</v>
      </c>
      <c r="C69" t="str">
        <v>https://quanba.hagiang.gov.vn/vi/trang-chu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69</v>
      </c>
      <c r="B70" t="str">
        <v>Công an huyện Vị Xuyên  tỉnh Hà Giang</v>
      </c>
      <c r="C70" t="str">
        <v>-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70</v>
      </c>
      <c r="B71" t="str">
        <f>HYPERLINK("https://vixuyen.hagiang.gov.vn/", "UBND Ủy ban nhân dân huyện Vị Xuyên  tỉnh Hà Giang")</f>
        <v>UBND Ủy ban nhân dân huyện Vị Xuyên  tỉnh Hà Giang</v>
      </c>
      <c r="C71" t="str">
        <v>https://vixuyen.hagiang.gov.vn/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71</v>
      </c>
      <c r="B72" t="str">
        <v>Công an huyện Bắc Mê  tỉnh Hà Giang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72</v>
      </c>
      <c r="B73" t="str">
        <f>HYPERLINK("https://bacme.hagiang.gov.vn/", "UBND Ủy ban nhân dân huyện Bắc Mê  tỉnh Hà Giang")</f>
        <v>UBND Ủy ban nhân dân huyện Bắc Mê  tỉnh Hà Giang</v>
      </c>
      <c r="C73" t="str">
        <v>https://bacme.hagiang.gov.vn/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73</v>
      </c>
      <c r="B74" t="str">
        <v>Công an huyện Hoàng Su Phì  tỉnh Hà Giang</v>
      </c>
      <c r="C74" t="str">
        <v>-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74</v>
      </c>
      <c r="B75" t="str">
        <f>HYPERLINK("https://hoangsuphi.hagiang.gov.vn/", "UBND Ủy ban nhân dân huyện Hoàng Su Phì  tỉnh Hà Giang")</f>
        <v>UBND Ủy ban nhân dân huyện Hoàng Su Phì  tỉnh Hà Giang</v>
      </c>
      <c r="C75" t="str">
        <v>https://hoangsuphi.hagiang.gov.vn/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75</v>
      </c>
      <c r="B76" t="str">
        <v>Công an huyện Xín Mần  tỉnh Hà Giang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76</v>
      </c>
      <c r="B77" t="str">
        <f>HYPERLINK("https://xinman.hagiang.gov.vn/", "UBND Ủy ban nhân dân huyện Xín Mần  tỉnh Hà Giang")</f>
        <v>UBND Ủy ban nhân dân huyện Xín Mần  tỉnh Hà Giang</v>
      </c>
      <c r="C77" t="str">
        <v>https://xinman.hagiang.gov.vn/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77</v>
      </c>
      <c r="B78" t="str">
        <v>Công an huyện Bắc Quang  tỉnh Hà Giang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78</v>
      </c>
      <c r="B79" t="str">
        <f>HYPERLINK("http://bacquang.hagiang.gov.vn/", "UBND Ủy ban nhân dân huyện Bắc Quang  tỉnh Hà Giang")</f>
        <v>UBND Ủy ban nhân dân huyện Bắc Quang  tỉnh Hà Giang</v>
      </c>
      <c r="C79" t="str">
        <v>http://bacquang.hagiang.gov.vn/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79</v>
      </c>
      <c r="B80" t="str">
        <f>HYPERLINK("https://www.facebook.com/p/Tu%E1%BB%95i-Tr%E1%BA%BB-C%C3%B4ng-An-Huy%E1%BB%87n-Ch%C6%B0%C6%A1ng-M%E1%BB%B9-100028578047777/", "Công an huyện Quang Bình  tỉnh Hà Giang")</f>
        <v>Công an huyện Quang Bình  tỉnh Hà Giang</v>
      </c>
      <c r="C80" t="str">
        <v>https://www.facebook.com/p/Tu%E1%BB%95i-Tr%E1%BA%BB-C%C3%B4ng-An-Huy%E1%BB%87n-Ch%C6%B0%C6%A1ng-M%E1%BB%B9-100028578047777/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80</v>
      </c>
      <c r="B81" t="str">
        <f>HYPERLINK("https://quangbinh.hagiang.gov.vn/", "UBND Ủy ban nhân dân huyện Quang Bình  tỉnh Hà Giang")</f>
        <v>UBND Ủy ban nhân dân huyện Quang Bình  tỉnh Hà Giang</v>
      </c>
      <c r="C81" t="str">
        <v>https://quangbinh.hagiang.gov.vn/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81</v>
      </c>
      <c r="B82" t="str">
        <f>HYPERLINK("https://www.facebook.com/p/C%C3%B4ng-an-th%C3%A0nh-ph%E1%BB%91-Cao-B%E1%BA%B1ng-100068975147129/", "Công an thành phố Cao Bằng  tỉnh Cao Bằng")</f>
        <v>Công an thành phố Cao Bằng  tỉnh Cao Bằng</v>
      </c>
      <c r="C82" t="str">
        <v>https://www.facebook.com/p/C%C3%B4ng-an-th%C3%A0nh-ph%E1%BB%91-Cao-B%E1%BA%B1ng-100068975147129/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82</v>
      </c>
      <c r="B83" t="str">
        <f>HYPERLINK("https://ubndtp.caobang.gov.vn/", "UBND Ủy ban nhân dân thành phố Cao Bằng  tỉnh Cao Bằng")</f>
        <v>UBND Ủy ban nhân dân thành phố Cao Bằng  tỉnh Cao Bằng</v>
      </c>
      <c r="C83" t="str">
        <v>https://ubndtp.caobang.gov.vn/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83</v>
      </c>
      <c r="B84" t="str">
        <f>HYPERLINK("https://www.facebook.com/p/C%C3%B4ng-an-huy%E1%BB%87n-B%E1%BA%A3o-L%C3%A2m-Cao-B%E1%BA%B1ng-100083205493107/", "Công an huyện Bảo Lâm  tỉnh Cao Bằng")</f>
        <v>Công an huyện Bảo Lâm  tỉnh Cao Bằng</v>
      </c>
      <c r="C84" t="str">
        <v>https://www.facebook.com/p/C%C3%B4ng-an-huy%E1%BB%87n-B%E1%BA%A3o-L%C3%A2m-Cao-B%E1%BA%B1ng-100083205493107/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84</v>
      </c>
      <c r="B85" t="str">
        <f>HYPERLINK("https://baolam.caobang.gov.vn/", "UBND Ủy ban nhân dân huyện Bảo Lâm  tỉnh Cao Bằng")</f>
        <v>UBND Ủy ban nhân dân huyện Bảo Lâm  tỉnh Cao Bằng</v>
      </c>
      <c r="C85" t="str">
        <v>https://baolam.caobang.gov.vn/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85</v>
      </c>
      <c r="B86" t="str">
        <f>HYPERLINK("https://www.facebook.com/p/C%C3%B4ng-an-huy%E1%BB%87n-B%E1%BA%A3o-L%E1%BA%A1c-100070790086759/", "Công an huyện Bảo Lạc  tỉnh Cao Bằng")</f>
        <v>Công an huyện Bảo Lạc  tỉnh Cao Bằng</v>
      </c>
      <c r="C86" t="str">
        <v>https://www.facebook.com/p/C%C3%B4ng-an-huy%E1%BB%87n-B%E1%BA%A3o-L%E1%BA%A1c-100070790086759/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86</v>
      </c>
      <c r="B87" t="str">
        <f>HYPERLINK("https://baolac.caobang.gov.vn/", "UBND Ủy ban nhân dân huyện Bảo Lạc  tỉnh Cao Bằng")</f>
        <v>UBND Ủy ban nhân dân huyện Bảo Lạc  tỉnh Cao Bằng</v>
      </c>
      <c r="C87" t="str">
        <v>https://baolac.caobang.gov.vn/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87</v>
      </c>
      <c r="B88" t="str">
        <f>HYPERLINK("https://www.facebook.com/CaThongNong/?locale=vi_VN", "Công an huyện Thông Nông  tỉnh Cao Bằng")</f>
        <v>Công an huyện Thông Nông  tỉnh Cao Bằng</v>
      </c>
      <c r="C88" t="str">
        <v>https://www.facebook.com/CaThongNong/?locale=vi_VN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88</v>
      </c>
      <c r="B89" t="str">
        <f>HYPERLINK("https://thongnong.haquang.caobang.gov.vn/", "UBND Ủy ban nhân dân huyện Thông Nông  tỉnh Cao Bằng")</f>
        <v>UBND Ủy ban nhân dân huyện Thông Nông  tỉnh Cao Bằng</v>
      </c>
      <c r="C89" t="str">
        <v>https://thongnong.haquang.caobang.gov.vn/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89</v>
      </c>
      <c r="B90" t="str">
        <f>HYPERLINK("https://www.facebook.com/p/C%C3%B4ng-an-huy%E1%BB%87n-H%C3%A0-Qu%E1%BA%A3ng-100066390109350/", "Công an huyện Hà Quảng  tỉnh Cao Bằng")</f>
        <v>Công an huyện Hà Quảng  tỉnh Cao Bằng</v>
      </c>
      <c r="C90" t="str">
        <v>https://www.facebook.com/p/C%C3%B4ng-an-huy%E1%BB%87n-H%C3%A0-Qu%E1%BA%A3ng-100066390109350/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90</v>
      </c>
      <c r="B91" t="str">
        <f>HYPERLINK("https://haquang.caobang.gov.vn/", "UBND Ủy ban nhân dân huyện Hà Quảng  tỉnh Cao Bằng")</f>
        <v>UBND Ủy ban nhân dân huyện Hà Quảng  tỉnh Cao Bằng</v>
      </c>
      <c r="C91" t="str">
        <v>https://haquang.caobang.gov.vn/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91</v>
      </c>
      <c r="B92" t="str">
        <v>Công an huyện Trà Lĩnh  tỉnh Cao Bằng</v>
      </c>
      <c r="C92" t="str">
        <v>-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92</v>
      </c>
      <c r="B93" t="str">
        <f>HYPERLINK("http://tralinh.trungkhanh.caobang.gov.vn/", "UBND Ủy ban nhân dân huyện Trà Lĩnh  tỉnh Cao Bằng")</f>
        <v>UBND Ủy ban nhân dân huyện Trà Lĩnh  tỉnh Cao Bằng</v>
      </c>
      <c r="C93" t="str">
        <v>http://tralinh.trungkhanh.caobang.gov.vn/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93</v>
      </c>
      <c r="B94" t="str">
        <f>HYPERLINK("https://www.facebook.com/p/C%C3%B4ng-an-huy%E1%BB%87n-Tr%C3%B9ng-Kh%C3%A1nh-Cao-B%E1%BA%B1ng-100067421203974/", "Công an huyện Trùng Khánh  tỉnh Cao Bằng")</f>
        <v>Công an huyện Trùng Khánh  tỉnh Cao Bằng</v>
      </c>
      <c r="C94" t="str">
        <v>https://www.facebook.com/p/C%C3%B4ng-an-huy%E1%BB%87n-Tr%C3%B9ng-Kh%C3%A1nh-Cao-B%E1%BA%B1ng-100067421203974/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94</v>
      </c>
      <c r="B95" t="str">
        <f>HYPERLINK("https://trungkhanh.caobang.gov.vn/", "UBND Ủy ban nhân dân huyện Trùng Khánh  tỉnh Cao Bằng")</f>
        <v>UBND Ủy ban nhân dân huyện Trùng Khánh  tỉnh Cao Bằng</v>
      </c>
      <c r="C95" t="str">
        <v>https://trungkhanh.caobang.gov.vn/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95</v>
      </c>
      <c r="B96" t="str">
        <f>HYPERLINK("https://www.facebook.com/conganhuyenhalangcaobang/", "Công an huyện Hạ Lang  tỉnh Cao Bằng")</f>
        <v>Công an huyện Hạ Lang  tỉnh Cao Bằng</v>
      </c>
      <c r="C96" t="str">
        <v>https://www.facebook.com/conganhuyenhalangcaobang/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96</v>
      </c>
      <c r="B97" t="str">
        <f>HYPERLINK("https://halang.caobang.gov.vn/", "UBND Ủy ban nhân dân huyện Hạ Lang  tỉnh Cao Bằng")</f>
        <v>UBND Ủy ban nhân dân huyện Hạ Lang  tỉnh Cao Bằng</v>
      </c>
      <c r="C97" t="str">
        <v>https://halang.caobang.gov.vn/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97</v>
      </c>
      <c r="B98" t="str">
        <f>HYPERLINK("https://www.facebook.com/p/C%C3%B4ng-an-Th%E1%BB%8B-tr%E1%BA%A5n-Qu%E1%BA%A3ng-Uy%C3%AAn-Qu%E1%BA%A3ng-Ho%C3%A0-Cao-B%E1%BA%B1ng-100068601932259/?locale=vi_VN", "Công an huyện Quảng Uyên  tỉnh Cao Bằng")</f>
        <v>Công an huyện Quảng Uyên  tỉnh Cao Bằng</v>
      </c>
      <c r="C98" t="str">
        <v>https://www.facebook.com/p/C%C3%B4ng-an-Th%E1%BB%8B-tr%E1%BA%A5n-Qu%E1%BA%A3ng-Uy%C3%AAn-Qu%E1%BA%A3ng-Ho%C3%A0-Cao-B%E1%BA%B1ng-100068601932259/?locale=vi_VN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98</v>
      </c>
      <c r="B99" t="str">
        <f>HYPERLINK("https://quanghoa.caobang.gov.vn/", "UBND Ủy ban nhân dân huyện Quảng Uyên  tỉnh Cao Bằng")</f>
        <v>UBND Ủy ban nhân dân huyện Quảng Uyên  tỉnh Cao Bằng</v>
      </c>
      <c r="C99" t="str">
        <v>https://quanghoa.caobang.gov.vn/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99</v>
      </c>
      <c r="B100" t="str">
        <v>Công an huyện Phục Hoà  tỉnh Cao Bằng</v>
      </c>
      <c r="C100" t="str">
        <v>-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100</v>
      </c>
      <c r="B101" t="str">
        <v>UBND Ủy ban nhân dân huyện Phục Hoà  tỉnh Cao Bằng</v>
      </c>
      <c r="C101" t="str">
        <v>-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101</v>
      </c>
      <c r="B102" t="str">
        <f>HYPERLINK("https://www.facebook.com/CAHoaAnCB/", "Công an huyện Hoà An  tỉnh Cao Bằng")</f>
        <v>Công an huyện Hoà An  tỉnh Cao Bằng</v>
      </c>
      <c r="C102" t="str">
        <v>https://www.facebook.com/CAHoaAnCB/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102</v>
      </c>
      <c r="B103" t="str">
        <f>HYPERLINK("https://hoaan.caobang.gov.vn/", "UBND Ủy ban nhân dân huyện Hoà An  tỉnh Cao Bằng")</f>
        <v>UBND Ủy ban nhân dân huyện Hoà An  tỉnh Cao Bằng</v>
      </c>
      <c r="C103" t="str">
        <v>https://hoaan.caobang.gov.vn/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103</v>
      </c>
      <c r="B104" t="str">
        <f>HYPERLINK("https://www.facebook.com/p/C%C3%B4ng-an-huy%E1%BB%87n-Nguy%C3%AAn-B%C3%ACnh-Cao-B%E1%BA%B1ng-100082142734672/", "Công an huyện Nguyên Bình  tỉnh Cao Bằng")</f>
        <v>Công an huyện Nguyên Bình  tỉnh Cao Bằng</v>
      </c>
      <c r="C104" t="str">
        <v>https://www.facebook.com/p/C%C3%B4ng-an-huy%E1%BB%87n-Nguy%C3%AAn-B%C3%ACnh-Cao-B%E1%BA%B1ng-100082142734672/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104</v>
      </c>
      <c r="B105" t="str">
        <f>HYPERLINK("https://nguyenbinh.caobang.gov.vn/", "UBND Ủy ban nhân dân huyện Nguyên Bình  tỉnh Cao Bằng")</f>
        <v>UBND Ủy ban nhân dân huyện Nguyên Bình  tỉnh Cao Bằng</v>
      </c>
      <c r="C105" t="str">
        <v>https://nguyenbinh.caobang.gov.vn/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105</v>
      </c>
      <c r="B106" t="str">
        <f>HYPERLINK("https://www.facebook.com/p/C%C3%B4ng-an-huy%E1%BB%87n-Th%E1%BA%A1ch-An-Cao-B%E1%BA%B1ng-100079759901874/", "Công an huyện Thạch An  tỉnh Cao Bằng")</f>
        <v>Công an huyện Thạch An  tỉnh Cao Bằng</v>
      </c>
      <c r="C106" t="str">
        <v>https://www.facebook.com/p/C%C3%B4ng-an-huy%E1%BB%87n-Th%E1%BA%A1ch-An-Cao-B%E1%BA%B1ng-100079759901874/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106</v>
      </c>
      <c r="B107" t="str">
        <f>HYPERLINK("https://thachan.caobang.gov.vn/", "UBND Ủy ban nhân dân huyện Thạch An  tỉnh Cao Bằng")</f>
        <v>UBND Ủy ban nhân dân huyện Thạch An  tỉnh Cao Bằng</v>
      </c>
      <c r="C107" t="str">
        <v>https://thachan.caobang.gov.vn/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107</v>
      </c>
      <c r="B108" t="str">
        <f>HYPERLINK("https://www.facebook.com/conganthanhphobackan/", "Công an thành phố Bắc Kạn  tỉnh Bắc Kạn")</f>
        <v>Công an thành phố Bắc Kạn  tỉnh Bắc Kạn</v>
      </c>
      <c r="C108" t="str">
        <v>https://www.facebook.com/conganthanhphobackan/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108</v>
      </c>
      <c r="B109" t="str">
        <f>HYPERLINK("https://backancity.gov.vn/", "UBND Ủy ban nhân dân thành phố Bắc Kạn  tỉnh Bắc Kạn")</f>
        <v>UBND Ủy ban nhân dân thành phố Bắc Kạn  tỉnh Bắc Kạn</v>
      </c>
      <c r="C109" t="str">
        <v>https://backancity.gov.vn/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109</v>
      </c>
      <c r="B110" t="str">
        <f>HYPERLINK("https://www.facebook.com/p/Tu%E1%BB%95i-tr%E1%BA%BB-C%C3%B4ng-an-t%E1%BB%89nh-B%E1%BA%AFc-K%E1%BA%A1n-100057574024652/", "Công an huyện Pác Nặm  tỉnh Bắc Kạn")</f>
        <v>Công an huyện Pác Nặm  tỉnh Bắc Kạn</v>
      </c>
      <c r="C110" t="str">
        <v>https://www.facebook.com/p/Tu%E1%BB%95i-tr%E1%BA%BB-C%C3%B4ng-an-t%E1%BB%89nh-B%E1%BA%AFc-K%E1%BA%A1n-100057574024652/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110</v>
      </c>
      <c r="B111" t="str">
        <f>HYPERLINK("https://pacnam.gov.vn/", "UBND Ủy ban nhân dân huyện Pác Nặm  tỉnh Bắc Kạn")</f>
        <v>UBND Ủy ban nhân dân huyện Pác Nặm  tỉnh Bắc Kạn</v>
      </c>
      <c r="C111" t="str">
        <v>https://pacnam.gov.vn/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111</v>
      </c>
      <c r="B112" t="str">
        <f>HYPERLINK("https://www.facebook.com/p/C%C3%B4ng-an-huy%E1%BB%87n-Ba-B%E1%BB%83-100068333659016/", "Công an huyện Ba Bể  tỉnh Bắc Kạn")</f>
        <v>Công an huyện Ba Bể  tỉnh Bắc Kạn</v>
      </c>
      <c r="C112" t="str">
        <v>https://www.facebook.com/p/C%C3%B4ng-an-huy%E1%BB%87n-Ba-B%E1%BB%83-100068333659016/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112</v>
      </c>
      <c r="B113" t="str">
        <f>HYPERLINK("https://babe.gov.vn/", "UBND Ủy ban nhân dân huyện Ba Bể  tỉnh Bắc Kạn")</f>
        <v>UBND Ủy ban nhân dân huyện Ba Bể  tỉnh Bắc Kạn</v>
      </c>
      <c r="C113" t="str">
        <v>https://babe.gov.vn/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113</v>
      </c>
      <c r="B114" t="str">
        <f>HYPERLINK("https://www.facebook.com/p/C%C3%B4ng-an-huy%E1%BB%87n-Ng%C3%A2n-S%C6%A1n-100076957538208/", "Công an huyện Ngân Sơn  tỉnh Bắc Kạn")</f>
        <v>Công an huyện Ngân Sơn  tỉnh Bắc Kạn</v>
      </c>
      <c r="C114" t="str">
        <v>https://www.facebook.com/p/C%C3%B4ng-an-huy%E1%BB%87n-Ng%C3%A2n-S%C6%A1n-100076957538208/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114</v>
      </c>
      <c r="B115" t="str">
        <f>HYPERLINK("https://nganson.backan.gov.vn/", "UBND Ủy ban nhân dân huyện Ngân Sơn  tỉnh Bắc Kạn")</f>
        <v>UBND Ủy ban nhân dân huyện Ngân Sơn  tỉnh Bắc Kạn</v>
      </c>
      <c r="C115" t="str">
        <v>https://nganson.backan.gov.vn/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115</v>
      </c>
      <c r="B116" t="str">
        <f>HYPERLINK("https://www.facebook.com/p/C%C3%94NG-AN-HUY%E1%BB%86N-B%E1%BA%A0CH-TH%C3%94NG-100067061685323/", "Công an huyện Bạch Thông  tỉnh Bắc Kạn")</f>
        <v>Công an huyện Bạch Thông  tỉnh Bắc Kạn</v>
      </c>
      <c r="C116" t="str">
        <v>https://www.facebook.com/p/C%C3%94NG-AN-HUY%E1%BB%86N-B%E1%BA%A0CH-TH%C3%94NG-100067061685323/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116</v>
      </c>
      <c r="B117" t="str">
        <f>HYPERLINK("https://bachthong.gov.vn/", "UBND Ủy ban nhân dân huyện Bạch Thông  tỉnh Bắc Kạn")</f>
        <v>UBND Ủy ban nhân dân huyện Bạch Thông  tỉnh Bắc Kạn</v>
      </c>
      <c r="C117" t="str">
        <v>https://bachthong.gov.vn/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117</v>
      </c>
      <c r="B118" t="str">
        <f>HYPERLINK("https://www.facebook.com/conganhuyenchodon/", "Công an huyện Chợ Đồn  tỉnh Bắc Kạn")</f>
        <v>Công an huyện Chợ Đồn  tỉnh Bắc Kạn</v>
      </c>
      <c r="C118" t="str">
        <v>https://www.facebook.com/conganhuyenchodon/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118</v>
      </c>
      <c r="B119" t="str">
        <f>HYPERLINK("https://chodon.backan.gov.vn/", "UBND Ủy ban nhân dân huyện Chợ Đồn  tỉnh Bắc Kạn")</f>
        <v>UBND Ủy ban nhân dân huyện Chợ Đồn  tỉnh Bắc Kạn</v>
      </c>
      <c r="C119" t="str">
        <v>https://chodon.backan.gov.vn/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119</v>
      </c>
      <c r="B120" t="str">
        <f>HYPERLINK("https://www.facebook.com/p/C%C3%B4ng-an-huy%E1%BB%87n-Ch%E1%BB%A3-M%E1%BB%9Bi-B%E1%BA%AFc-K%E1%BA%A1n-100077989742808/", "Công an huyện Chợ Mới  tỉnh Bắc Kạn")</f>
        <v>Công an huyện Chợ Mới  tỉnh Bắc Kạn</v>
      </c>
      <c r="C120" t="str">
        <v>https://www.facebook.com/p/C%C3%B4ng-an-huy%E1%BB%87n-Ch%E1%BB%A3-M%E1%BB%9Bi-B%E1%BA%AFc-K%E1%BA%A1n-100077989742808/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120</v>
      </c>
      <c r="B121" t="str">
        <f>HYPERLINK("https://chomoi.gov.vn/", "UBND Ủy ban nhân dân huyện Chợ Mới  tỉnh Bắc Kạn")</f>
        <v>UBND Ủy ban nhân dân huyện Chợ Mới  tỉnh Bắc Kạn</v>
      </c>
      <c r="C121" t="str">
        <v>https://chomoi.gov.vn/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121</v>
      </c>
      <c r="B122" t="str">
        <v>Công an huyện Na Rì  tỉnh Bắc Kạn</v>
      </c>
      <c r="C122" t="str">
        <v>-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122</v>
      </c>
      <c r="B123" t="str">
        <f>HYPERLINK("https://nari.backan.gov.vn/", "UBND Ủy ban nhân dân huyện Na Rì  tỉnh Bắc Kạn")</f>
        <v>UBND Ủy ban nhân dân huyện Na Rì  tỉnh Bắc Kạn</v>
      </c>
      <c r="C123" t="str">
        <v>https://nari.backan.gov.vn/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123</v>
      </c>
      <c r="B124" t="str">
        <f>HYPERLINK("https://www.facebook.com/TSMT.tuyenquang2015/?locale=vi_VN", "Công an thành phố Tuyên Quang  tỉnh Tuyên Quang")</f>
        <v>Công an thành phố Tuyên Quang  tỉnh Tuyên Quang</v>
      </c>
      <c r="C124" t="str">
        <v>https://www.facebook.com/TSMT.tuyenquang2015/?locale=vi_VN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124</v>
      </c>
      <c r="B125" t="str">
        <f>HYPERLINK("https://thanhpho.tuyenquang.gov.vn/", "UBND Ủy ban nhân dân thành phố Tuyên Quang  tỉnh Tuyên Quang")</f>
        <v>UBND Ủy ban nhân dân thành phố Tuyên Quang  tỉnh Tuyên Quang</v>
      </c>
      <c r="C125" t="str">
        <v>https://thanhpho.tuyenquang.gov.vn/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125</v>
      </c>
      <c r="B126" t="str">
        <f>HYPERLINK("https://www.facebook.com/p/C%C3%94NG-AN-L%C3%82M-B%C3%8CNH-100064411584657/", "Công an huyện Lâm Bình  tỉnh Tuyên Quang")</f>
        <v>Công an huyện Lâm Bình  tỉnh Tuyên Quang</v>
      </c>
      <c r="C126" t="str">
        <v>https://www.facebook.com/p/C%C3%94NG-AN-L%C3%82M-B%C3%8CNH-100064411584657/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126</v>
      </c>
      <c r="B127" t="str">
        <f>HYPERLINK("https://lambinh.tuyenquang.gov.vn/", "UBND Ủy ban nhân dân huyện Lâm Bình  tỉnh Tuyên Quang")</f>
        <v>UBND Ủy ban nhân dân huyện Lâm Bình  tỉnh Tuyên Quang</v>
      </c>
      <c r="C127" t="str">
        <v>https://lambinh.tuyenquang.gov.vn/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127</v>
      </c>
      <c r="B128" t="str">
        <f>HYPERLINK("https://www.facebook.com/CAHNAHANG/", "Công an huyện Na Hang  tỉnh Tuyên Quang")</f>
        <v>Công an huyện Na Hang  tỉnh Tuyên Quang</v>
      </c>
      <c r="C128" t="str">
        <v>https://www.facebook.com/CAHNAHANG/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128</v>
      </c>
      <c r="B129" t="str">
        <f>HYPERLINK("https://nahang.tuyenquang.gov.vn/", "UBND Ủy ban nhân dân huyện Na Hang  tỉnh Tuyên Quang")</f>
        <v>UBND Ủy ban nhân dân huyện Na Hang  tỉnh Tuyên Quang</v>
      </c>
      <c r="C129" t="str">
        <v>https://nahang.tuyenquang.gov.vn/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129</v>
      </c>
      <c r="B130" t="str">
        <f>HYPERLINK("https://www.facebook.com/conganhuyenchiemhoa/", "Công an huyện Chiêm Hóa  tỉnh Tuyên Quang")</f>
        <v>Công an huyện Chiêm Hóa  tỉnh Tuyên Quang</v>
      </c>
      <c r="C130" t="str">
        <v>https://www.facebook.com/conganhuyenchiemhoa/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130</v>
      </c>
      <c r="B131" t="str">
        <f>HYPERLINK("https://chiemhoa.gov.vn/", "UBND Ủy ban nhân dân huyện Chiêm Hóa  tỉnh Tuyên Quang")</f>
        <v>UBND Ủy ban nhân dân huyện Chiêm Hóa  tỉnh Tuyên Quang</v>
      </c>
      <c r="C131" t="str">
        <v>https://chiemhoa.gov.vn/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131</v>
      </c>
      <c r="B132" t="str">
        <f>HYPERLINK("https://www.facebook.com/CSHSHAMYEN/?locale=vi_VN", "Công an huyện Hàm Yên  tỉnh Tuyên Quang")</f>
        <v>Công an huyện Hàm Yên  tỉnh Tuyên Quang</v>
      </c>
      <c r="C132" t="str">
        <v>https://www.facebook.com/CSHSHAMYEN/?locale=vi_VN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132</v>
      </c>
      <c r="B133" t="str">
        <f>HYPERLINK("https://hamyen.tuyenquang.gov.vn/", "UBND Ủy ban nhân dân huyện Hàm Yên  tỉnh Tuyên Quang")</f>
        <v>UBND Ủy ban nhân dân huyện Hàm Yên  tỉnh Tuyên Quang</v>
      </c>
      <c r="C133" t="str">
        <v>https://hamyen.tuyenquang.gov.vn/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133</v>
      </c>
      <c r="B134" t="str">
        <f>HYPERLINK("https://www.facebook.com/p/C%C3%B4ng-an-huy%E1%BB%87n-Y%C3%AAn-S%C6%A1n-t%E1%BB%89nh-Tuy%C3%AAn-Quang-100064458052002/", "Công an huyện Yên Sơn  tỉnh Tuyên Quang")</f>
        <v>Công an huyện Yên Sơn  tỉnh Tuyên Quang</v>
      </c>
      <c r="C134" t="str">
        <v>https://www.facebook.com/p/C%C3%B4ng-an-huy%E1%BB%87n-Y%C3%AAn-S%C6%A1n-t%E1%BB%89nh-Tuy%C3%AAn-Quang-100064458052002/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134</v>
      </c>
      <c r="B135" t="str">
        <f>HYPERLINK("https://yenson.tuyenquang.gov.vn/", "UBND Ủy ban nhân dân huyện Yên Sơn  tỉnh Tuyên Quang")</f>
        <v>UBND Ủy ban nhân dân huyện Yên Sơn  tỉnh Tuyên Quang</v>
      </c>
      <c r="C135" t="str">
        <v>https://yenson.tuyenquang.gov.vn/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135</v>
      </c>
      <c r="B136" t="str">
        <f>HYPERLINK("https://www.facebook.com/conganhuyensonduong/?locale=vi_VN", "Công an huyện Sơn Dương  tỉnh Tuyên Quang")</f>
        <v>Công an huyện Sơn Dương  tỉnh Tuyên Quang</v>
      </c>
      <c r="C136" t="str">
        <v>https://www.facebook.com/conganhuyensonduong/?locale=vi_VN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136</v>
      </c>
      <c r="B137" t="str">
        <f>HYPERLINK("https://dichvucong.gov.vn/p/home/dvc-tthc-bonganh-tinhtp.html?id2=376640&amp;name2=%E1%BB%A6y%20ban%20nh%C3%A2n%20d%C3%A2n%20huy%E1%BB%87n%20S%C6%A1n%20D%C6%B0%C6%A1ng%20-%20T%E1%BB%89nh%20Tuy%C3%AAn%20Quang&amp;name1=UBND%20t%E1%BB%89nh%20Tuy%C3%AAn%20Quang&amp;id1=376616&amp;type_tinh_bo=2&amp;lan=2", "UBND Ủy ban nhân dân huyện Sơn Dương  tỉnh Tuyên Quang")</f>
        <v>UBND Ủy ban nhân dân huyện Sơn Dương  tỉnh Tuyên Quang</v>
      </c>
      <c r="C137" t="str">
        <v>https://dichvucong.gov.vn/p/home/dvc-tthc-bonganh-tinhtp.html?id2=376640&amp;name2=%E1%BB%A6y%20ban%20nh%C3%A2n%20d%C3%A2n%20huy%E1%BB%87n%20S%C6%A1n%20D%C6%B0%C6%A1ng%20-%20T%E1%BB%89nh%20Tuy%C3%AAn%20Quang&amp;name1=UBND%20t%E1%BB%89nh%20Tuy%C3%AAn%20Quang&amp;id1=376616&amp;type_tinh_bo=2&amp;lan=2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137</v>
      </c>
      <c r="B138" t="str">
        <f>HYPERLINK("https://www.facebook.com/p/Tu%E1%BB%95i-tr%E1%BA%BB-C%C3%B4ng-an-th%C3%A0nh-ph%E1%BB%91-L%C3%A0o-Cai-100065690011431/", "Công an thành phố Lào Cai  tỉnh Lào Cai")</f>
        <v>Công an thành phố Lào Cai  tỉnh Lào Cai</v>
      </c>
      <c r="C138" t="str">
        <v>https://www.facebook.com/p/Tu%E1%BB%95i-tr%E1%BA%BB-C%C3%B4ng-an-th%C3%A0nh-ph%E1%BB%91-L%C3%A0o-Cai-100065690011431/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138</v>
      </c>
      <c r="B139" t="str">
        <f>HYPERLINK("https://tplaocai.laocai.gov.vn/", "UBND Ủy ban nhân dân thành phố Lào Cai  tỉnh Lào Cai")</f>
        <v>UBND Ủy ban nhân dân thành phố Lào Cai  tỉnh Lào Cai</v>
      </c>
      <c r="C139" t="str">
        <v>https://tplaocai.laocai.gov.vn/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139</v>
      </c>
      <c r="B140" t="str">
        <f>HYPERLINK("https://www.facebook.com/p/C%C3%B4ng-An-Th%E1%BB%8B-Tr%E1%BA%A5n-B%C3%A1t-X%C3%A1t-100080062719160/", "Công an huyện Bát Xát  tỉnh Lào Cai")</f>
        <v>Công an huyện Bát Xát  tỉnh Lào Cai</v>
      </c>
      <c r="C140" t="str">
        <v>https://www.facebook.com/p/C%C3%B4ng-An-Th%E1%BB%8B-Tr%E1%BA%A5n-B%C3%A1t-X%C3%A1t-100080062719160/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140</v>
      </c>
      <c r="B141" t="str">
        <f>HYPERLINK("https://batxat.laocai.gov.vn/", "UBND Ủy ban nhân dân huyện Bát Xát  tỉnh Lào Cai")</f>
        <v>UBND Ủy ban nhân dân huyện Bát Xát  tỉnh Lào Cai</v>
      </c>
      <c r="C141" t="str">
        <v>https://batxat.laocai.gov.vn/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141</v>
      </c>
      <c r="B142" t="str">
        <f>HYPERLINK("https://www.facebook.com/p/%C4%90o%C3%A0n-Thanh-ni%C3%AAn-C%C3%B4ng-an-huy%E1%BB%87n-M%C6%B0%E1%BB%9Dng-Kh%C6%B0%C6%A1ng-100064030693716/", "Công an huyện Mường Khương  tỉnh Lào Cai")</f>
        <v>Công an huyện Mường Khương  tỉnh Lào Cai</v>
      </c>
      <c r="C142" t="str">
        <v>https://www.facebook.com/p/%C4%90o%C3%A0n-Thanh-ni%C3%AAn-C%C3%B4ng-an-huy%E1%BB%87n-M%C6%B0%E1%BB%9Dng-Kh%C6%B0%C6%A1ng-100064030693716/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142</v>
      </c>
      <c r="B143" t="str">
        <f>HYPERLINK("https://muongkhuong.laocai.gov.vn/", "UBND Ủy ban nhân dân huyện Mường Khương  tỉnh Lào Cai")</f>
        <v>UBND Ủy ban nhân dân huyện Mường Khương  tỉnh Lào Cai</v>
      </c>
      <c r="C143" t="str">
        <v>https://muongkhuong.laocai.gov.vn/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143</v>
      </c>
      <c r="B144" t="str">
        <f>HYPERLINK("https://www.facebook.com/p/C%C3%B4ng-an-huy%E1%BB%87n-Si-Ma-Cai-100065263861384/", "Công an huyện Si Ma Cai  tỉnh Lào Cai")</f>
        <v>Công an huyện Si Ma Cai  tỉnh Lào Cai</v>
      </c>
      <c r="C144" t="str">
        <v>https://www.facebook.com/p/C%C3%B4ng-an-huy%E1%BB%87n-Si-Ma-Cai-100065263861384/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144</v>
      </c>
      <c r="B145" t="str">
        <f>HYPERLINK("https://simacai.laocai.gov.vn/", "UBND Ủy ban nhân dân huyện Si Ma Cai  tỉnh Lào Cai")</f>
        <v>UBND Ủy ban nhân dân huyện Si Ma Cai  tỉnh Lào Cai</v>
      </c>
      <c r="C145" t="str">
        <v>https://simacai.laocai.gov.vn/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145</v>
      </c>
      <c r="B146" t="str">
        <v>Công an huyện Bắc Hà  tỉnh Lào Cai</v>
      </c>
      <c r="C146" t="str">
        <v>-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146</v>
      </c>
      <c r="B147" t="str">
        <f>HYPERLINK("https://bacha.laocai.gov.vn/", "UBND Ủy ban nhân dân huyện Bắc Hà  tỉnh Lào Cai")</f>
        <v>UBND Ủy ban nhân dân huyện Bắc Hà  tỉnh Lào Cai</v>
      </c>
      <c r="C147" t="str">
        <v>https://bacha.laocai.gov.vn/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147</v>
      </c>
      <c r="B148" t="str">
        <f>HYPERLINK("https://www.facebook.com/baothangpolice/", "Công an huyện Bảo Thắng  tỉnh Lào Cai")</f>
        <v>Công an huyện Bảo Thắng  tỉnh Lào Cai</v>
      </c>
      <c r="C148" t="str">
        <v>https://www.facebook.com/baothangpolice/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148</v>
      </c>
      <c r="B149" t="str">
        <f>HYPERLINK("https://baothang.laocai.gov.vn/", "UBND Ủy ban nhân dân huyện Bảo Thắng  tỉnh Lào Cai")</f>
        <v>UBND Ủy ban nhân dân huyện Bảo Thắng  tỉnh Lào Cai</v>
      </c>
      <c r="C149" t="str">
        <v>https://baothang.laocai.gov.vn/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149</v>
      </c>
      <c r="B150" t="str">
        <f>HYPERLINK("https://www.facebook.com/CAH.BAOYEN/", "Công an huyện Bảo Yên  tỉnh Lào Cai")</f>
        <v>Công an huyện Bảo Yên  tỉnh Lào Cai</v>
      </c>
      <c r="C150" t="str">
        <v>https://www.facebook.com/CAH.BAOYEN/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150</v>
      </c>
      <c r="B151" t="str">
        <f>HYPERLINK("https://baoyen.laocai.gov.vn/", "UBND Ủy ban nhân dân huyện Bảo Yên  tỉnh Lào Cai")</f>
        <v>UBND Ủy ban nhân dân huyện Bảo Yên  tỉnh Lào Cai</v>
      </c>
      <c r="C151" t="str">
        <v>https://baoyen.laocai.gov.vn/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151</v>
      </c>
      <c r="B152" t="str">
        <v>Công an huyện Sa Pa  tỉnh Lào Cai</v>
      </c>
      <c r="C152" t="str">
        <v>-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152</v>
      </c>
      <c r="B153" t="str">
        <f>HYPERLINK("https://sapa.laocai.gov.vn/", "UBND Ủy ban nhân dân huyện Sa Pa  tỉnh Lào Cai")</f>
        <v>UBND Ủy ban nhân dân huyện Sa Pa  tỉnh Lào Cai</v>
      </c>
      <c r="C153" t="str">
        <v>https://sapa.laocai.gov.vn/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153</v>
      </c>
      <c r="B154" t="str">
        <f>HYPERLINK("https://www.facebook.com/p/C%C3%B4ng-an-huy%E1%BB%87n-V%C4%83n-B%C3%A0n-100068908192107/", "Công an huyện Văn Bàn  tỉnh Lào Cai")</f>
        <v>Công an huyện Văn Bàn  tỉnh Lào Cai</v>
      </c>
      <c r="C154" t="str">
        <v>https://www.facebook.com/p/C%C3%B4ng-an-huy%E1%BB%87n-V%C4%83n-B%C3%A0n-100068908192107/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154</v>
      </c>
      <c r="B155" t="str">
        <f>HYPERLINK("https://vanban.laocai.gov.vn/bo-may-to-chuc", "UBND Ủy ban nhân dân huyện Văn Bàn  tỉnh Lào Cai")</f>
        <v>UBND Ủy ban nhân dân huyện Văn Bàn  tỉnh Lào Cai</v>
      </c>
      <c r="C155" t="str">
        <v>https://vanban.laocai.gov.vn/bo-may-to-chuc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155</v>
      </c>
      <c r="B156" t="str">
        <f>HYPERLINK("https://www.facebook.com/conganthanhphodienbienphu/", "Công an thành phố Điện Biên Phủ  tỉnh Điện Biên")</f>
        <v>Công an thành phố Điện Biên Phủ  tỉnh Điện Biên</v>
      </c>
      <c r="C156" t="str">
        <v>https://www.facebook.com/conganthanhphodienbienphu/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156</v>
      </c>
      <c r="B157" t="str">
        <f>HYPERLINK("https://congbao.dienbien.gov.vn/congbao/congbao.nsf/VanBan", "UBND Ủy ban nhân dân thành phố Điện Biên Phủ  tỉnh Điện Biên")</f>
        <v>UBND Ủy ban nhân dân thành phố Điện Biên Phủ  tỉnh Điện Biên</v>
      </c>
      <c r="C157" t="str">
        <v>https://congbao.dienbien.gov.vn/congbao/congbao.nsf/VanBan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157</v>
      </c>
      <c r="B158" t="str">
        <f>HYPERLINK("https://www.facebook.com/muongnhe.ca/?locale=vi_VN", "Công an huyện Mường Nhé  tỉnh Điện Biên")</f>
        <v>Công an huyện Mường Nhé  tỉnh Điện Biên</v>
      </c>
      <c r="C158" t="str">
        <v>https://www.facebook.com/muongnhe.ca/?locale=vi_VN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158</v>
      </c>
      <c r="B159" t="str">
        <f>HYPERLINK("https://muongnhe.dienbien.gov.vn/", "UBND Ủy ban nhân dân huyện Mường Nhé  tỉnh Điện Biên")</f>
        <v>UBND Ủy ban nhân dân huyện Mường Nhé  tỉnh Điện Biên</v>
      </c>
      <c r="C159" t="str">
        <v>https://muongnhe.dienbien.gov.vn/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159</v>
      </c>
      <c r="B160" t="str">
        <f>HYPERLINK("https://www.facebook.com/profile.php?id=61565556752532", "Công an huyện Mường Chà  tỉnh Điện Biên")</f>
        <v>Công an huyện Mường Chà  tỉnh Điện Biên</v>
      </c>
      <c r="C160" t="str">
        <v>https://www.facebook.com/profile.php?id=61565556752532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160</v>
      </c>
      <c r="B161" t="str">
        <f>HYPERLINK("https://snv.dienbien.gov.vn/", "UBND Ủy ban nhân dân huyện Mường Chà  tỉnh Điện Biên")</f>
        <v>UBND Ủy ban nhân dân huyện Mường Chà  tỉnh Điện Biên</v>
      </c>
      <c r="C161" t="str">
        <v>https://snv.dienbien.gov.vn/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161</v>
      </c>
      <c r="B162" t="str">
        <f>HYPERLINK("https://www.facebook.com/ConganhuyenTuaChua/", "Công an huyện Tủa Chùa  tỉnh Điện Biên")</f>
        <v>Công an huyện Tủa Chùa  tỉnh Điện Biên</v>
      </c>
      <c r="C162" t="str">
        <v>https://www.facebook.com/ConganhuyenTuaChua/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162</v>
      </c>
      <c r="B163" t="str">
        <f>HYPERLINK("https://huyentuachua.dienbien.gov.vn/", "UBND Ủy ban nhân dân huyện Tủa Chùa  tỉnh Điện Biên")</f>
        <v>UBND Ủy ban nhân dân huyện Tủa Chùa  tỉnh Điện Biên</v>
      </c>
      <c r="C163" t="str">
        <v>https://huyentuachua.dienbien.gov.vn/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163</v>
      </c>
      <c r="B164" t="str">
        <f>HYPERLINK("https://www.facebook.com/conganhuyentuangiao/", "Công an huyện Tuần Giáo  tỉnh Điện Biên")</f>
        <v>Công an huyện Tuần Giáo  tỉnh Điện Biên</v>
      </c>
      <c r="C164" t="str">
        <v>https://www.facebook.com/conganhuyentuangiao/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164</v>
      </c>
      <c r="B165" t="str">
        <f>HYPERLINK("https://tuangiao.gov.vn/", "UBND Ủy ban nhân dân huyện Tuần Giáo  tỉnh Điện Biên")</f>
        <v>UBND Ủy ban nhân dân huyện Tuần Giáo  tỉnh Điện Biên</v>
      </c>
      <c r="C165" t="str">
        <v>https://tuangiao.gov.vn/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165</v>
      </c>
      <c r="B166" t="str">
        <f>HYPERLINK("https://www.facebook.com/p/C%C3%B4ng-an-huy%E1%BB%87n-%C4%90i%E1%BB%87n-Bi%C3%AAn-100064590015562/", "Công an huyện Điện Biên  tỉnh Điện Biên")</f>
        <v>Công an huyện Điện Biên  tỉnh Điện Biên</v>
      </c>
      <c r="C166" t="str">
        <v>https://www.facebook.com/p/C%C3%B4ng-an-huy%E1%BB%87n-%C4%90i%E1%BB%87n-Bi%C3%AAn-100064590015562/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166</v>
      </c>
      <c r="B167" t="str">
        <f>HYPERLINK("http://huyendienbien.gov.vn/", "UBND Ủy ban nhân dân huyện Điện Biên  tỉnh Điện Biên")</f>
        <v>UBND Ủy ban nhân dân huyện Điện Biên  tỉnh Điện Biên</v>
      </c>
      <c r="C167" t="str">
        <v>http://huyendienbien.gov.vn/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167</v>
      </c>
      <c r="B168" t="str">
        <f>HYPERLINK("https://www.facebook.com/p/C%C3%B4ng-an-th%E1%BB%8B-tr%E1%BA%A5n-%C4%90i%E1%BB%87n-Bi%C3%AAn-%C4%90%C3%B4ng-100083330951299/", "Công an huyện Điện Biên Đông  tỉnh Điện Biên")</f>
        <v>Công an huyện Điện Biên Đông  tỉnh Điện Biên</v>
      </c>
      <c r="C168" t="str">
        <v>https://www.facebook.com/p/C%C3%B4ng-an-th%E1%BB%8B-tr%E1%BA%A5n-%C4%90i%E1%BB%87n-Bi%C3%AAn-%C4%90%C3%B4ng-100083330951299/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168</v>
      </c>
      <c r="B169" t="str">
        <f>HYPERLINK("https://dienbiendong.dienbien.gov.vn/", "UBND Ủy ban nhân dân huyện Điện Biên Đông  tỉnh Điện Biên")</f>
        <v>UBND Ủy ban nhân dân huyện Điện Biên Đông  tỉnh Điện Biên</v>
      </c>
      <c r="C169" t="str">
        <v>https://dienbiendong.dienbien.gov.vn/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169</v>
      </c>
      <c r="B170" t="str">
        <f>HYPERLINK("https://www.facebook.com/p/C%C3%B4ng-an-huy%E1%BB%87n-M%C6%B0%E1%BB%9Dng-%E1%BA%A2ng-100057664320652/", "Công an huyện Mường Ảng  tỉnh Điện Biên")</f>
        <v>Công an huyện Mường Ảng  tỉnh Điện Biên</v>
      </c>
      <c r="C170" t="str">
        <v>https://www.facebook.com/p/C%C3%B4ng-an-huy%E1%BB%87n-M%C6%B0%E1%BB%9Dng-%E1%BA%A2ng-100057664320652/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170</v>
      </c>
      <c r="B171" t="str">
        <f>HYPERLINK("https://muongang.dienbien.gov.vn/", "UBND Ủy ban nhân dân huyện Mường Ảng  tỉnh Điện Biên")</f>
        <v>UBND Ủy ban nhân dân huyện Mường Ảng  tỉnh Điện Biên</v>
      </c>
      <c r="C171" t="str">
        <v>https://muongang.dienbien.gov.vn/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171</v>
      </c>
      <c r="B172" t="str">
        <f>HYPERLINK("https://www.facebook.com/p/C%C3%B4ng-an-huy%E1%BB%87n-N%E1%BA%ADm-P%E1%BB%93-100063614705283/?_rdr", "Công an huyện Nậm Pồ  tỉnh Điện Biên")</f>
        <v>Công an huyện Nậm Pồ  tỉnh Điện Biên</v>
      </c>
      <c r="C172" t="str">
        <v>https://www.facebook.com/p/C%C3%B4ng-an-huy%E1%BB%87n-N%E1%BA%ADm-P%E1%BB%93-100063614705283/?_rdr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172</v>
      </c>
      <c r="B173" t="str">
        <f>HYPERLINK("https://huyennampo.dienbien.gov.vn/", "UBND Ủy ban nhân dân huyện Nậm Pồ  tỉnh Điện Biên")</f>
        <v>UBND Ủy ban nhân dân huyện Nậm Pồ  tỉnh Điện Biên</v>
      </c>
      <c r="C173" t="str">
        <v>https://huyennampo.dienbien.gov.vn/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173</v>
      </c>
      <c r="B174" t="str">
        <f>HYPERLINK("https://www.facebook.com/Conganthanhpholaichau/", "Công an thành phố Lai Châu  tỉnh Lai Châu")</f>
        <v>Công an thành phố Lai Châu  tỉnh Lai Châu</v>
      </c>
      <c r="C174" t="str">
        <v>https://www.facebook.com/Conganthanhpholaichau/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174</v>
      </c>
      <c r="B175" t="str">
        <f>HYPERLINK("https://thanhpho.laichau.gov.vn/", "UBND Ủy ban nhân dân thành phố Lai Châu  tỉnh Lai Châu")</f>
        <v>UBND Ủy ban nhân dân thành phố Lai Châu  tỉnh Lai Châu</v>
      </c>
      <c r="C175" t="str">
        <v>https://thanhpho.laichau.gov.vn/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175</v>
      </c>
      <c r="B176" t="str">
        <f>HYPERLINK("https://www.facebook.com/p/C%C3%B4ng-an-huy%E1%BB%87n-Tam-%C4%90%C6%B0%E1%BB%9Dng-t%E1%BB%89nh-Lai-Ch%C3%A2u-100077186117059/", "Công an huyện Tam Đường  tỉnh Lai Châu")</f>
        <v>Công an huyện Tam Đường  tỉnh Lai Châu</v>
      </c>
      <c r="C176" t="str">
        <v>https://www.facebook.com/p/C%C3%B4ng-an-huy%E1%BB%87n-Tam-%C4%90%C6%B0%E1%BB%9Dng-t%E1%BB%89nh-Lai-Ch%C3%A2u-100077186117059/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176</v>
      </c>
      <c r="B177" t="str">
        <f>HYPERLINK("https://tamduong.laichau.gov.vn/", "UBND Ủy ban nhân dân huyện Tam Đường  tỉnh Lai Châu")</f>
        <v>UBND Ủy ban nhân dân huyện Tam Đường  tỉnh Lai Châu</v>
      </c>
      <c r="C177" t="str">
        <v>https://tamduong.laichau.gov.vn/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177</v>
      </c>
      <c r="B178" t="str">
        <f>HYPERLINK("https://www.facebook.com/p/C%C3%B4ng-an-huy%E1%BB%87n-M%C6%B0%E1%BB%9Dng-T%C3%A8-100091490344974/", "Công an huyện Mường Tè  tỉnh Lai Châu")</f>
        <v>Công an huyện Mường Tè  tỉnh Lai Châu</v>
      </c>
      <c r="C178" t="str">
        <v>https://www.facebook.com/p/C%C3%B4ng-an-huy%E1%BB%87n-M%C6%B0%E1%BB%9Dng-T%C3%A8-100091490344974/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178</v>
      </c>
      <c r="B179" t="str">
        <f>HYPERLINK("https://muongte.laichau.gov.vn/", "UBND Ủy ban nhân dân huyện Mường Tè  tỉnh Lai Châu")</f>
        <v>UBND Ủy ban nhân dân huyện Mường Tè  tỉnh Lai Châu</v>
      </c>
      <c r="C179" t="str">
        <v>https://muongte.laichau.gov.vn/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179</v>
      </c>
      <c r="B180" t="str">
        <f>HYPERLINK("https://www.facebook.com/conganhuyensinho/", "Công an huyện Sìn Hồ  tỉnh Lai Châu")</f>
        <v>Công an huyện Sìn Hồ  tỉnh Lai Châu</v>
      </c>
      <c r="C180" t="str">
        <v>https://www.facebook.com/conganhuyensinho/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180</v>
      </c>
      <c r="B181" t="str">
        <f>HYPERLINK("https://sinho.laichau.gov.vn/", "UBND Ủy ban nhân dân huyện Sìn Hồ  tỉnh Lai Châu")</f>
        <v>UBND Ủy ban nhân dân huyện Sìn Hồ  tỉnh Lai Châu</v>
      </c>
      <c r="C181" t="str">
        <v>https://sinho.laichau.gov.vn/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181</v>
      </c>
      <c r="B182" t="str">
        <f>HYPERLINK("https://www.facebook.com/p/C%C3%B4ng-an-huy%E1%BB%87n-Phong-Th%E1%BB%95-t%E1%BB%89nh-Lai-Ch%C3%A2u-100067685321517/", "Công an huyện Phong Thổ  tỉnh Lai Châu")</f>
        <v>Công an huyện Phong Thổ  tỉnh Lai Châu</v>
      </c>
      <c r="C182" t="str">
        <v>https://www.facebook.com/p/C%C3%B4ng-an-huy%E1%BB%87n-Phong-Th%E1%BB%95-t%E1%BB%89nh-Lai-Ch%C3%A2u-100067685321517/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182</v>
      </c>
      <c r="B183" t="str">
        <f>HYPERLINK("https://phongtho.laichau.gov.vn/", "UBND Ủy ban nhân dân huyện Phong Thổ  tỉnh Lai Châu")</f>
        <v>UBND Ủy ban nhân dân huyện Phong Thổ  tỉnh Lai Châu</v>
      </c>
      <c r="C183" t="str">
        <v>https://phongtho.laichau.gov.vn/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183</v>
      </c>
      <c r="B184" t="str">
        <f>HYPERLINK("https://www.facebook.com/p/C%C3%B4ng-an-huy%E1%BB%87n-Than-Uy%C3%AAn-100066600894446/", "Công an huyện Than Uyên  tỉnh Lai Châu")</f>
        <v>Công an huyện Than Uyên  tỉnh Lai Châu</v>
      </c>
      <c r="C184" t="str">
        <v>https://www.facebook.com/p/C%C3%B4ng-an-huy%E1%BB%87n-Than-Uy%C3%AAn-100066600894446/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184</v>
      </c>
      <c r="B185" t="str">
        <f>HYPERLINK("https://thanuyen.laichau.gov.vn/", "UBND Ủy ban nhân dân huyện Than Uyên  tỉnh Lai Châu")</f>
        <v>UBND Ủy ban nhân dân huyện Than Uyên  tỉnh Lai Châu</v>
      </c>
      <c r="C185" t="str">
        <v>https://thanuyen.laichau.gov.vn/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185</v>
      </c>
      <c r="B186" t="str">
        <f>HYPERLINK("https://www.facebook.com/ConganhuyenTanUyen/", "Công an huyện Tân Uyên  tỉnh Lai Châu")</f>
        <v>Công an huyện Tân Uyên  tỉnh Lai Châu</v>
      </c>
      <c r="C186" t="str">
        <v>https://www.facebook.com/ConganhuyenTanUyen/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186</v>
      </c>
      <c r="B187" t="str">
        <f>HYPERLINK("https://tanuyen.laichau.gov.vn/", "UBND Ủy ban nhân dân huyện Tân Uyên  tỉnh Lai Châu")</f>
        <v>UBND Ủy ban nhân dân huyện Tân Uyên  tỉnh Lai Châu</v>
      </c>
      <c r="C187" t="str">
        <v>https://tanuyen.laichau.gov.vn/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187</v>
      </c>
      <c r="B188" t="str">
        <f>HYPERLINK("https://www.facebook.com/p/C%C3%B4ng-an-huy%E1%BB%87n-N%E1%BA%ADm-Nh%C3%B9n-t%E1%BB%89nh-Lai-Ch%C3%A2u-100083322993053/", "Công an huyện Nậm Nhùn  tỉnh Lai Châu")</f>
        <v>Công an huyện Nậm Nhùn  tỉnh Lai Châu</v>
      </c>
      <c r="C188" t="str">
        <v>https://www.facebook.com/p/C%C3%B4ng-an-huy%E1%BB%87n-N%E1%BA%ADm-Nh%C3%B9n-t%E1%BB%89nh-Lai-Ch%C3%A2u-100083322993053/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188</v>
      </c>
      <c r="B189" t="str">
        <f>HYPERLINK("https://namnhun.laichau.gov.vn/", "UBND Ủy ban nhân dân huyện Nậm Nhùn  tỉnh Lai Châu")</f>
        <v>UBND Ủy ban nhân dân huyện Nậm Nhùn  tỉnh Lai Châu</v>
      </c>
      <c r="C189" t="str">
        <v>https://namnhun.laichau.gov.vn/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189</v>
      </c>
      <c r="B190" t="str">
        <f>HYPERLINK("https://www.facebook.com/catpsonla/", "Công an thành phố Sơn La  tỉnh Sơn La")</f>
        <v>Công an thành phố Sơn La  tỉnh Sơn La</v>
      </c>
      <c r="C190" t="str">
        <v>https://www.facebook.com/catpsonla/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190</v>
      </c>
      <c r="B191" t="str">
        <f>HYPERLINK("https://thanhpho.sonla.gov.vn/", "UBND Ủy ban nhân dân thành phố Sơn La  tỉnh Sơn La")</f>
        <v>UBND Ủy ban nhân dân thành phố Sơn La  tỉnh Sơn La</v>
      </c>
      <c r="C191" t="str">
        <v>https://thanhpho.sonla.gov.vn/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191</v>
      </c>
      <c r="B192" t="str">
        <f>HYPERLINK("https://www.facebook.com/ConganQuynhNhai/", "Công an huyện Quỳnh Nhai  tỉnh Sơn La")</f>
        <v>Công an huyện Quỳnh Nhai  tỉnh Sơn La</v>
      </c>
      <c r="C192" t="str">
        <v>https://www.facebook.com/ConganQuynhNhai/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192</v>
      </c>
      <c r="B193" t="str">
        <f>HYPERLINK("https://quynhnhai.sonla.gov.vn/", "UBND Ủy ban nhân dân huyện Quỳnh Nhai  tỉnh Sơn La")</f>
        <v>UBND Ủy ban nhân dân huyện Quỳnh Nhai  tỉnh Sơn La</v>
      </c>
      <c r="C193" t="str">
        <v>https://quynhnhai.sonla.gov.vn/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193</v>
      </c>
      <c r="B194" t="str">
        <f>HYPERLINK("https://www.facebook.com/p/C%C3%B4ng-an-huy%E1%BB%87n-Thu%E1%BA%ADn-Ch%C3%A2u-t%E1%BB%89nh-S%C6%A1n-La-100064903382297/", "Công an huyện Thuận Châu  tỉnh Sơn La")</f>
        <v>Công an huyện Thuận Châu  tỉnh Sơn La</v>
      </c>
      <c r="C194" t="str">
        <v>https://www.facebook.com/p/C%C3%B4ng-an-huy%E1%BB%87n-Thu%E1%BA%ADn-Ch%C3%A2u-t%E1%BB%89nh-S%C6%A1n-La-100064903382297/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194</v>
      </c>
      <c r="B195" t="str">
        <f>HYPERLINK("https://thuanchau.sonla.gov.vn/", "UBND Ủy ban nhân dân huyện Thuận Châu  tỉnh Sơn La")</f>
        <v>UBND Ủy ban nhân dân huyện Thuận Châu  tỉnh Sơn La</v>
      </c>
      <c r="C195" t="str">
        <v>https://thuanchau.sonla.gov.vn/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195</v>
      </c>
      <c r="B196" t="str">
        <f>HYPERLINK("https://www.facebook.com/conganmuongla/", "Công an huyện Mường La  tỉnh Sơn La")</f>
        <v>Công an huyện Mường La  tỉnh Sơn La</v>
      </c>
      <c r="C196" t="str">
        <v>https://www.facebook.com/conganmuongla/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196</v>
      </c>
      <c r="B197" t="str">
        <f>HYPERLINK("https://muongla.sonla.gov.vn/", "UBND Ủy ban nhân dân huyện Mường La  tỉnh Sơn La")</f>
        <v>UBND Ủy ban nhân dân huyện Mường La  tỉnh Sơn La</v>
      </c>
      <c r="C197" t="str">
        <v>https://muongla.sonla.gov.vn/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197</v>
      </c>
      <c r="B198" t="str">
        <f>HYPERLINK("https://www.facebook.com/p/C%C3%B4ng-an-huy%E1%BB%87n-B%E1%BA%AFc-Y%C3%AAn-t%E1%BB%89nh-S%C6%A1n-La-100061229988068/", "Công an huyện Bắc Yên  tỉnh Sơn La")</f>
        <v>Công an huyện Bắc Yên  tỉnh Sơn La</v>
      </c>
      <c r="C198" t="str">
        <v>https://www.facebook.com/p/C%C3%B4ng-an-huy%E1%BB%87n-B%E1%BA%AFc-Y%C3%AAn-t%E1%BB%89nh-S%C6%A1n-La-100061229988068/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198</v>
      </c>
      <c r="B199" t="str">
        <f>HYPERLINK("https://bacyen.sonla.gov.vn/", "UBND Ủy ban nhân dân huyện Bắc Yên  tỉnh Sơn La")</f>
        <v>UBND Ủy ban nhân dân huyện Bắc Yên  tỉnh Sơn La</v>
      </c>
      <c r="C199" t="str">
        <v>https://bacyen.sonla.gov.vn/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199</v>
      </c>
      <c r="B200" t="str">
        <f>HYPERLINK("https://www.facebook.com/conganhuyenphuyen/?locale=vi_VN", "Công an huyện Phù Yên  tỉnh Sơn La")</f>
        <v>Công an huyện Phù Yên  tỉnh Sơn La</v>
      </c>
      <c r="C200" t="str">
        <v>https://www.facebook.com/conganhuyenphuyen/?locale=vi_VN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200</v>
      </c>
      <c r="B201" t="str">
        <f>HYPERLINK("https://phuyen.sonla.gov.vn/", "UBND Ủy ban nhân dân huyện Phù Yên  tỉnh Sơn La")</f>
        <v>UBND Ủy ban nhân dân huyện Phù Yên  tỉnh Sơn La</v>
      </c>
      <c r="C201" t="str">
        <v>https://phuyen.sonla.gov.vn/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201</v>
      </c>
      <c r="B202" t="str">
        <f>HYPERLINK("https://www.facebook.com/ConganhuyenMocChau/?locale=vi_VN", "Công an huyện Mộc Châu  tỉnh Sơn La")</f>
        <v>Công an huyện Mộc Châu  tỉnh Sơn La</v>
      </c>
      <c r="C202" t="str">
        <v>https://www.facebook.com/ConganhuyenMocChau/?locale=vi_VN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202</v>
      </c>
      <c r="B203" t="str">
        <f>HYPERLINK("https://mocchau.sonla.gov.vn/", "UBND Ủy ban nhân dân huyện Mộc Châu  tỉnh Sơn La")</f>
        <v>UBND Ủy ban nhân dân huyện Mộc Châu  tỉnh Sơn La</v>
      </c>
      <c r="C203" t="str">
        <v>https://mocchau.sonla.gov.vn/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203</v>
      </c>
      <c r="B204" t="str">
        <f>HYPERLINK("https://www.facebook.com/p/C%C3%B4ng-an-huy%E1%BB%87n-Y%C3%AAn-Ch%C3%A2u-t%E1%BB%89nh-S%C6%A1n-La-100067882819020/", "Công an huyện Yên Châu  tỉnh Sơn La")</f>
        <v>Công an huyện Yên Châu  tỉnh Sơn La</v>
      </c>
      <c r="C204" t="str">
        <v>https://www.facebook.com/p/C%C3%B4ng-an-huy%E1%BB%87n-Y%C3%AAn-Ch%C3%A2u-t%E1%BB%89nh-S%C6%A1n-La-100067882819020/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204</v>
      </c>
      <c r="B205" t="str">
        <f>HYPERLINK("https://yenchau.sonla.gov.vn/", "UBND Ủy ban nhân dân huyện Yên Châu  tỉnh Sơn La")</f>
        <v>UBND Ủy ban nhân dân huyện Yên Châu  tỉnh Sơn La</v>
      </c>
      <c r="C205" t="str">
        <v>https://yenchau.sonla.gov.vn/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205</v>
      </c>
      <c r="B206" t="str">
        <f>HYPERLINK("https://www.facebook.com/ConganhuyenMaiSon/", "Công an huyện Mai Sơn  tỉnh Sơn La")</f>
        <v>Công an huyện Mai Sơn  tỉnh Sơn La</v>
      </c>
      <c r="C206" t="str">
        <v>https://www.facebook.com/ConganhuyenMaiSon/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206</v>
      </c>
      <c r="B207" t="str">
        <f>HYPERLINK("https://maison.sonla.gov.vn/", "UBND Ủy ban nhân dân huyện Mai Sơn  tỉnh Sơn La")</f>
        <v>UBND Ủy ban nhân dân huyện Mai Sơn  tỉnh Sơn La</v>
      </c>
      <c r="C207" t="str">
        <v>https://maison.sonla.gov.vn/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207</v>
      </c>
      <c r="B208" t="str">
        <f>HYPERLINK("https://www.facebook.com/togiactoiphamsongma/", "Công an huyện Sông Mã  tỉnh Sơn La")</f>
        <v>Công an huyện Sông Mã  tỉnh Sơn La</v>
      </c>
      <c r="C208" t="str">
        <v>https://www.facebook.com/togiactoiphamsongma/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208</v>
      </c>
      <c r="B209" t="str">
        <f>HYPERLINK("https://songma.sonla.gov.vn/", "UBND Ủy ban nhân dân huyện Sông Mã  tỉnh Sơn La")</f>
        <v>UBND Ủy ban nhân dân huyện Sông Mã  tỉnh Sơn La</v>
      </c>
      <c r="C209" t="str">
        <v>https://songma.sonla.gov.vn/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209</v>
      </c>
      <c r="B210" t="str">
        <f>HYPERLINK("https://www.facebook.com/p/C%C3%B4ng-an-huy%E1%BB%87n-S%E1%BB%91p-C%E1%BB%99p-t%E1%BB%89nh-S%C6%A1n-La-100063571479405/", "Công an huyện Sốp Cộp  tỉnh Sơn La")</f>
        <v>Công an huyện Sốp Cộp  tỉnh Sơn La</v>
      </c>
      <c r="C210" t="str">
        <v>https://www.facebook.com/p/C%C3%B4ng-an-huy%E1%BB%87n-S%E1%BB%91p-C%E1%BB%99p-t%E1%BB%89nh-S%C6%A1n-La-100063571479405/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210</v>
      </c>
      <c r="B211" t="str">
        <f>HYPERLINK("https://sopcop.sonla.gov.vn/", "UBND Ủy ban nhân dân huyện Sốp Cộp  tỉnh Sơn La")</f>
        <v>UBND Ủy ban nhân dân huyện Sốp Cộp  tỉnh Sơn La</v>
      </c>
      <c r="C211" t="str">
        <v>https://sopcop.sonla.gov.vn/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211</v>
      </c>
      <c r="B212" t="str">
        <f>HYPERLINK("https://www.facebook.com/Conganvanho.sonla/?locale=vi_VN", "Công an huyện Vân Hồ  tỉnh Sơn La")</f>
        <v>Công an huyện Vân Hồ  tỉnh Sơn La</v>
      </c>
      <c r="C212" t="str">
        <v>https://www.facebook.com/Conganvanho.sonla/?locale=vi_VN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212</v>
      </c>
      <c r="B213" t="str">
        <f>HYPERLINK("https://vanho.sonla.gov.vn/", "UBND Ủy ban nhân dân huyện Vân Hồ  tỉnh Sơn La")</f>
        <v>UBND Ủy ban nhân dân huyện Vân Hồ  tỉnh Sơn La</v>
      </c>
      <c r="C213" t="str">
        <v>https://vanho.sonla.gov.vn/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213</v>
      </c>
      <c r="B214" t="str">
        <f>HYPERLINK("https://www.facebook.com/p/C%C3%B4ng-an-Th%C3%A0nh-ph%E1%BB%91-Y%C3%AAn-B%C3%A1i-100066732884699/?locale=vi_VN", "Công an thành phố Yên Bái  tỉnh Yên Bái")</f>
        <v>Công an thành phố Yên Bái  tỉnh Yên Bái</v>
      </c>
      <c r="C214" t="str">
        <v>https://www.facebook.com/p/C%C3%B4ng-an-Th%C3%A0nh-ph%E1%BB%91-Y%C3%AAn-B%C3%A1i-100066732884699/?locale=vi_VN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214</v>
      </c>
      <c r="B215" t="str">
        <f>HYPERLINK("https://thanhphoyenbai.yenbai.gov.vn/", "UBND Ủy ban nhân dân thành phố Yên Bái  tỉnh Yên Bái")</f>
        <v>UBND Ủy ban nhân dân thành phố Yên Bái  tỉnh Yên Bái</v>
      </c>
      <c r="C215" t="str">
        <v>https://thanhphoyenbai.yenbai.gov.vn/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215</v>
      </c>
      <c r="B216" t="str">
        <f>HYPERLINK("https://www.facebook.com/CAHLYYB/", "Công an huyện Lục Yên  tỉnh Yên Bái")</f>
        <v>Công an huyện Lục Yên  tỉnh Yên Bái</v>
      </c>
      <c r="C216" t="str">
        <v>https://www.facebook.com/CAHLYYB/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216</v>
      </c>
      <c r="B217" t="str">
        <f>HYPERLINK("https://lucyen.yenbai.gov.vn/", "UBND Ủy ban nhân dân huyện Lục Yên  tỉnh Yên Bái")</f>
        <v>UBND Ủy ban nhân dân huyện Lục Yên  tỉnh Yên Bái</v>
      </c>
      <c r="C217" t="str">
        <v>https://lucyen.yenbai.gov.vn/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217</v>
      </c>
      <c r="B218" t="str">
        <f>HYPERLINK("https://www.facebook.com/conganhuyenvanyen/?locale=vi_VN", "Công an huyện Văn Yên  tỉnh Yên Bái")</f>
        <v>Công an huyện Văn Yên  tỉnh Yên Bái</v>
      </c>
      <c r="C218" t="str">
        <v>https://www.facebook.com/conganhuyenvanyen/?locale=vi_VN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218</v>
      </c>
      <c r="B219" t="str">
        <f>HYPERLINK("https://vanyen.yenbai.gov.vn/", "UBND Ủy ban nhân dân huyện Văn Yên  tỉnh Yên Bái")</f>
        <v>UBND Ủy ban nhân dân huyện Văn Yên  tỉnh Yên Bái</v>
      </c>
      <c r="C219" t="str">
        <v>https://vanyen.yenbai.gov.vn/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219</v>
      </c>
      <c r="B220" t="str">
        <f>HYPERLINK("https://www.facebook.com/p/C%C3%B4ng-an-huy%E1%BB%87n-M%C3%B9-Cang-Ch%E1%BA%A3i-t%E1%BB%89nh-Y%C3%AAn-B%C3%A1i-100071761345404/?_rdr", "Công an huyện Mù Căng Chải  tỉnh Yên Bái")</f>
        <v>Công an huyện Mù Căng Chải  tỉnh Yên Bái</v>
      </c>
      <c r="C220" t="str">
        <v>https://www.facebook.com/p/C%C3%B4ng-an-huy%E1%BB%87n-M%C3%B9-Cang-Ch%E1%BA%A3i-t%E1%BB%89nh-Y%C3%AAn-B%C3%A1i-100071761345404/?_rdr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220</v>
      </c>
      <c r="B221" t="str">
        <f>HYPERLINK("https://mucangchai.yenbai.gov.vn/", "UBND Ủy ban nhân dân huyện Mù Căng Chải  tỉnh Yên Bái")</f>
        <v>UBND Ủy ban nhân dân huyện Mù Căng Chải  tỉnh Yên Bái</v>
      </c>
      <c r="C221" t="str">
        <v>https://mucangchai.yenbai.gov.vn/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221</v>
      </c>
      <c r="B222" t="str">
        <f>HYPERLINK("https://www.facebook.com/p/C%C3%B4ng-an-Th%E1%BB%8B-tr%E1%BA%A5n-C%E1%BB%95-Ph%C3%BAc-Tr%E1%BA%A5n-Y%C3%AAn-Y%C3%AAn-B%C3%A1i-100065222575093/?_rdr", "Công an huyện Trấn Yên  tỉnh Yên Bái")</f>
        <v>Công an huyện Trấn Yên  tỉnh Yên Bái</v>
      </c>
      <c r="C222" t="str">
        <v>https://www.facebook.com/p/C%C3%B4ng-an-Th%E1%BB%8B-tr%E1%BA%A5n-C%E1%BB%95-Ph%C3%BAc-Tr%E1%BA%A5n-Y%C3%AAn-Y%C3%AAn-B%C3%A1i-100065222575093/?_rdr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222</v>
      </c>
      <c r="B223" t="str">
        <f>HYPERLINK("https://tranyen.yenbai.gov.vn/", "UBND Ủy ban nhân dân huyện Trấn Yên  tỉnh Yên Bái")</f>
        <v>UBND Ủy ban nhân dân huyện Trấn Yên  tỉnh Yên Bái</v>
      </c>
      <c r="C223" t="str">
        <v>https://tranyen.yenbai.gov.vn/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223</v>
      </c>
      <c r="B224" t="str">
        <f>HYPERLINK("https://www.facebook.com/tramtau.ttdt/", "Công an huyện Trạm Tấu  tỉnh Yên Bái")</f>
        <v>Công an huyện Trạm Tấu  tỉnh Yên Bái</v>
      </c>
      <c r="C224" t="str">
        <v>https://www.facebook.com/tramtau.ttdt/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224</v>
      </c>
      <c r="B225" t="str">
        <f>HYPERLINK("https://tramtau.yenbai.gov.vn/", "UBND Ủy ban nhân dân huyện Trạm Tấu  tỉnh Yên Bái")</f>
        <v>UBND Ủy ban nhân dân huyện Trạm Tấu  tỉnh Yên Bái</v>
      </c>
      <c r="C225" t="str">
        <v>https://tramtau.yenbai.gov.vn/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225</v>
      </c>
      <c r="B226" t="str">
        <f>HYPERLINK("https://www.facebook.com/@PoliceVC/", "Công an huyện Văn Chấn  tỉnh Yên Bái")</f>
        <v>Công an huyện Văn Chấn  tỉnh Yên Bái</v>
      </c>
      <c r="C226" t="str">
        <v>https://www.facebook.com/@PoliceVC/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226</v>
      </c>
      <c r="B227" t="str">
        <f>HYPERLINK("https://vanchan.yenbai.gov.vn/", "UBND Ủy ban nhân dân huyện Văn Chấn  tỉnh Yên Bái")</f>
        <v>UBND Ủy ban nhân dân huyện Văn Chấn  tỉnh Yên Bái</v>
      </c>
      <c r="C227" t="str">
        <v>https://vanchan.yenbai.gov.vn/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227</v>
      </c>
      <c r="B228" t="str">
        <f>HYPERLINK("https://www.facebook.com/yenbinhtoancanh21/", "Công an huyện Yên Bình  tỉnh Yên Bái")</f>
        <v>Công an huyện Yên Bình  tỉnh Yên Bái</v>
      </c>
      <c r="C228" t="str">
        <v>https://www.facebook.com/yenbinhtoancanh21/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228</v>
      </c>
      <c r="B229" t="str">
        <f>HYPERLINK("https://yenbinh.yenbai.gov.vn/", "UBND Ủy ban nhân dân huyện Yên Bình  tỉnh Yên Bái")</f>
        <v>UBND Ủy ban nhân dân huyện Yên Bình  tỉnh Yên Bái</v>
      </c>
      <c r="C229" t="str">
        <v>https://yenbinh.yenbai.gov.vn/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229</v>
      </c>
      <c r="B230" t="str">
        <f>HYPERLINK("https://www.facebook.com/congantinhhoabinh/", "Công an thành phố Hòa Bình  tỉnh Hòa Bình")</f>
        <v>Công an thành phố Hòa Bình  tỉnh Hòa Bình</v>
      </c>
      <c r="C230" t="str">
        <v>https://www.facebook.com/congantinhhoabinh/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230</v>
      </c>
      <c r="B231" t="str">
        <f>HYPERLINK("https://thanhpho.hoabinh.gov.vn/index.php/vi/", "UBND Ủy ban nhân dân thành phố Hòa Bình  tỉnh Hòa Bình")</f>
        <v>UBND Ủy ban nhân dân thành phố Hòa Bình  tỉnh Hòa Bình</v>
      </c>
      <c r="C231" t="str">
        <v>https://thanhpho.hoabinh.gov.vn/index.php/vi/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231</v>
      </c>
      <c r="B232" t="str">
        <f>HYPERLINK("https://www.facebook.com/p/Tu%E1%BB%95i-tr%E1%BA%BB-C%C3%B4ng-an-huy%E1%BB%87n-%C4%90%C3%A0-B%E1%BA%AFc-100064551649842/", "Công an huyện Đà Bắc  tỉnh Hòa Bình")</f>
        <v>Công an huyện Đà Bắc  tỉnh Hòa Bình</v>
      </c>
      <c r="C232" t="str">
        <v>https://www.facebook.com/p/Tu%E1%BB%95i-tr%E1%BA%BB-C%C3%B4ng-an-huy%E1%BB%87n-%C4%90%C3%A0-B%E1%BA%AFc-100064551649842/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232</v>
      </c>
      <c r="B233" t="str">
        <f>HYPERLINK("https://www.hoabinh.gov.vn/huyen-da-bac", "UBND Ủy ban nhân dân huyện Đà Bắc  tỉnh Hòa Bình")</f>
        <v>UBND Ủy ban nhân dân huyện Đà Bắc  tỉnh Hòa Bình</v>
      </c>
      <c r="C233" t="str">
        <v>https://www.hoabinh.gov.vn/huyen-da-bac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233</v>
      </c>
      <c r="B234" t="str">
        <v>Công an huyện Kỳ Sơn  tỉnh Hòa Bình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234</v>
      </c>
      <c r="B235" t="str">
        <f>HYPERLINK("https://luongson.hoabinh.gov.vn/", "UBND Ủy ban nhân dân huyện Kỳ Sơn  tỉnh Hòa Bình")</f>
        <v>UBND Ủy ban nhân dân huyện Kỳ Sơn  tỉnh Hòa Bình</v>
      </c>
      <c r="C235" t="str">
        <v>https://luongson.hoabinh.gov.vn/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235</v>
      </c>
      <c r="B236" t="str">
        <f>HYPERLINK("https://www.facebook.com/thanhnienluongson/", "Công an huyện Lương Sơn  tỉnh Hòa Bình")</f>
        <v>Công an huyện Lương Sơn  tỉnh Hòa Bình</v>
      </c>
      <c r="C236" t="str">
        <v>https://www.facebook.com/thanhnienluongson/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236</v>
      </c>
      <c r="B237" t="str">
        <f>HYPERLINK("https://luongson.hoabinh.gov.vn/", "UBND Ủy ban nhân dân huyện Lương Sơn  tỉnh Hòa Bình")</f>
        <v>UBND Ủy ban nhân dân huyện Lương Sơn  tỉnh Hòa Bình</v>
      </c>
      <c r="C237" t="str">
        <v>https://luongson.hoabinh.gov.vn/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237</v>
      </c>
      <c r="B238" t="str">
        <f>HYPERLINK("https://www.facebook.com/p/C%C3%B4ng-an-x%C3%A3-Kim-B%C3%B4i-100065479419555/", "Công an huyện Kim Bôi  tỉnh Hòa Bình")</f>
        <v>Công an huyện Kim Bôi  tỉnh Hòa Bình</v>
      </c>
      <c r="C238" t="str">
        <v>https://www.facebook.com/p/C%C3%B4ng-an-x%C3%A3-Kim-B%C3%B4i-100065479419555/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238</v>
      </c>
      <c r="B239" t="str">
        <f>HYPERLINK("https://kimboi.hoabinh.gov.vn/", "UBND Ủy ban nhân dân huyện Kim Bôi  tỉnh Hòa Bình")</f>
        <v>UBND Ủy ban nhân dân huyện Kim Bôi  tỉnh Hòa Bình</v>
      </c>
      <c r="C239" t="str">
        <v>https://kimboi.hoabinh.gov.vn/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239</v>
      </c>
      <c r="B240" t="str">
        <f>HYPERLINK("https://www.facebook.com/ConganCaoPhong.net/", "Công an huyện Cao Phong  tỉnh Hòa Bình")</f>
        <v>Công an huyện Cao Phong  tỉnh Hòa Bình</v>
      </c>
      <c r="C240" t="str">
        <v>https://www.facebook.com/ConganCaoPhong.net/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240</v>
      </c>
      <c r="B241" t="str">
        <f>HYPERLINK("https://caophong.hoabinh.gov.vn/", "UBND Ủy ban nhân dân huyện Cao Phong  tỉnh Hòa Bình")</f>
        <v>UBND Ủy ban nhân dân huyện Cao Phong  tỉnh Hòa Bình</v>
      </c>
      <c r="C241" t="str">
        <v>https://caophong.hoabinh.gov.vn/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241</v>
      </c>
      <c r="B242" t="str">
        <f>HYPERLINK("https://www.facebook.com/pages/C%C3%B4ng%20An%20Huy%E1%BB%87n%20T%C3%A2n%20L%E1%BA%A1c-%20Ho%C3%A0%20B%C3%ACnh/272240756482535/", "Công an huyện Tân Lạc  tỉnh Hòa Bình")</f>
        <v>Công an huyện Tân Lạc  tỉnh Hòa Bình</v>
      </c>
      <c r="C242" t="str">
        <v>https://www.facebook.com/pages/C%C3%B4ng%20An%20Huy%E1%BB%87n%20T%C3%A2n%20L%E1%BA%A1c-%20Ho%C3%A0%20B%C3%ACnh/272240756482535/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242</v>
      </c>
      <c r="B243" t="str">
        <f>HYPERLINK("http://tanlac.hoabinh.gov.vn/", "UBND Ủy ban nhân dân huyện Tân Lạc  tỉnh Hòa Bình")</f>
        <v>UBND Ủy ban nhân dân huyện Tân Lạc  tỉnh Hòa Bình</v>
      </c>
      <c r="C243" t="str">
        <v>http://tanlac.hoabinh.gov.vn/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243</v>
      </c>
      <c r="B244" t="str">
        <f>HYPERLINK("https://www.facebook.com/cahmaichau28/?locale=vi_VN", "Công an huyện Mai Châu  tỉnh Hòa Bình")</f>
        <v>Công an huyện Mai Châu  tỉnh Hòa Bình</v>
      </c>
      <c r="C244" t="str">
        <v>https://www.facebook.com/cahmaichau28/?locale=vi_VN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244</v>
      </c>
      <c r="B245" t="str">
        <f>HYPERLINK("https://maichau.hoabinh.gov.vn/index.php?lang=vi", "UBND Ủy ban nhân dân huyện Mai Châu  tỉnh Hòa Bình")</f>
        <v>UBND Ủy ban nhân dân huyện Mai Châu  tỉnh Hòa Bình</v>
      </c>
      <c r="C245" t="str">
        <v>https://maichau.hoabinh.gov.vn/index.php?lang=vi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245</v>
      </c>
      <c r="B246" t="str">
        <f>HYPERLINK("https://www.facebook.com/conganhuyenLacSon/", "Công an huyện Lạc Sơn  tỉnh Hòa Bình")</f>
        <v>Công an huyện Lạc Sơn  tỉnh Hòa Bình</v>
      </c>
      <c r="C246" t="str">
        <v>https://www.facebook.com/conganhuyenLacSon/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246</v>
      </c>
      <c r="B247" t="str">
        <f>HYPERLINK("https://lacson.hoabinh.gov.vn/", "UBND Ủy ban nhân dân huyện Lạc Sơn  tỉnh Hòa Bình")</f>
        <v>UBND Ủy ban nhân dân huyện Lạc Sơn  tỉnh Hòa Bình</v>
      </c>
      <c r="C247" t="str">
        <v>https://lacson.hoabinh.gov.vn/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247</v>
      </c>
      <c r="B248" t="str">
        <f>HYPERLINK("https://www.facebook.com/conganyenthuy/", "Công an huyện Yên Thủy  tỉnh Hòa Bình")</f>
        <v>Công an huyện Yên Thủy  tỉnh Hòa Bình</v>
      </c>
      <c r="C248" t="str">
        <v>https://www.facebook.com/conganyenthuy/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248</v>
      </c>
      <c r="B249" t="str">
        <f>HYPERLINK("https://yenthuy.hoabinh.gov.vn/", "UBND Ủy ban nhân dân huyện Yên Thủy  tỉnh Hòa Bình")</f>
        <v>UBND Ủy ban nhân dân huyện Yên Thủy  tỉnh Hòa Bình</v>
      </c>
      <c r="C249" t="str">
        <v>https://yenthuy.hoabinh.gov.vn/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249</v>
      </c>
      <c r="B250" t="str">
        <f>HYPERLINK("https://www.facebook.com/p/Tu%E1%BB%95i-tr%E1%BA%BB-C%C3%B4ng-an-huy%E1%BB%87n-L%E1%BA%A1c-Th%E1%BB%A7y-100055980434412/", "Công an huyện Lạc Thủy  tỉnh Hòa Bình")</f>
        <v>Công an huyện Lạc Thủy  tỉnh Hòa Bình</v>
      </c>
      <c r="C250" t="str">
        <v>https://www.facebook.com/p/Tu%E1%BB%95i-tr%E1%BA%BB-C%C3%B4ng-an-huy%E1%BB%87n-L%E1%BA%A1c-Th%E1%BB%A7y-100055980434412/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250</v>
      </c>
      <c r="B251" t="str">
        <f>HYPERLINK("https://lacthuy.hoabinh.gov.vn/", "UBND Ủy ban nhân dân huyện Lạc Thủy  tỉnh Hòa Bình")</f>
        <v>UBND Ủy ban nhân dân huyện Lạc Thủy  tỉnh Hòa Bình</v>
      </c>
      <c r="C251" t="str">
        <v>https://lacthuy.hoabinh.gov.vn/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251</v>
      </c>
      <c r="B252" t="str">
        <f>HYPERLINK("https://www.facebook.com/Conganthanhphothainguyen/?locale=vi_VN", "Công an thành phố Thái Nguyên  tỉnh Thái Nguyên")</f>
        <v>Công an thành phố Thái Nguyên  tỉnh Thái Nguyên</v>
      </c>
      <c r="C252" t="str">
        <v>https://www.facebook.com/Conganthanhphothainguyen/?locale=vi_VN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252</v>
      </c>
      <c r="B253" t="str">
        <f>HYPERLINK("https://thainguyen.gov.vn/", "UBND Ủy ban nhân dân thành phố Thái Nguyên  tỉnh Thái Nguyên")</f>
        <v>UBND Ủy ban nhân dân thành phố Thái Nguyên  tỉnh Thái Nguyên</v>
      </c>
      <c r="C253" t="str">
        <v>https://thainguyen.gov.vn/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253</v>
      </c>
      <c r="B254" t="str">
        <f>HYPERLINK("https://www.facebook.com/ConganSongCong/?locale=vi_VN", "Công an thành phố Sông Công  tỉnh Thái Nguyên")</f>
        <v>Công an thành phố Sông Công  tỉnh Thái Nguyên</v>
      </c>
      <c r="C254" t="str">
        <v>https://www.facebook.com/ConganSongCong/?locale=vi_VN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254</v>
      </c>
      <c r="B255" t="str">
        <f>HYPERLINK("https://songcong.thainguyen.gov.vn/", "UBND Ủy ban nhân dân thành phố Sông Công  tỉnh Thái Nguyên")</f>
        <v>UBND Ủy ban nhân dân thành phố Sông Công  tỉnh Thái Nguyên</v>
      </c>
      <c r="C255" t="str">
        <v>https://songcong.thainguyen.gov.vn/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255</v>
      </c>
      <c r="B256" t="str">
        <f>HYPERLINK("https://www.facebook.com/conganhuyendinhhoa/", "Công an huyện Định Hóa  tỉnh Thái Nguyên")</f>
        <v>Công an huyện Định Hóa  tỉnh Thái Nguyên</v>
      </c>
      <c r="C256" t="str">
        <v>https://www.facebook.com/conganhuyendinhhoa/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256</v>
      </c>
      <c r="B257" t="str">
        <f>HYPERLINK("https://dinhhoa.thainguyen.gov.vn/", "UBND Ủy ban nhân dân huyện Định Hóa  tỉnh Thái Nguyên")</f>
        <v>UBND Ủy ban nhân dân huyện Định Hóa  tỉnh Thái Nguyên</v>
      </c>
      <c r="C257" t="str">
        <v>https://dinhhoa.thainguyen.gov.vn/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257</v>
      </c>
      <c r="B258" t="str">
        <f>HYPERLINK("https://www.facebook.com/p/C%C3%B4ng-an-Th%E1%BB%8B-tr%E1%BA%A5n-%C4%90u-Huy%E1%BB%87n-Ph%C3%BA-l%C6%B0%C6%A1ng-T%E1%BB%89nh-Th%C3%A1i-Nguy%C3%AAn-100075508793206/", "Công an huyện Phú Lương  tỉnh Thái Nguyên")</f>
        <v>Công an huyện Phú Lương  tỉnh Thái Nguyên</v>
      </c>
      <c r="C258" t="str">
        <v>https://www.facebook.com/p/C%C3%B4ng-an-Th%E1%BB%8B-tr%E1%BA%A5n-%C4%90u-Huy%E1%BB%87n-Ph%C3%BA-l%C6%B0%C6%A1ng-T%E1%BB%89nh-Th%C3%A1i-Nguy%C3%AAn-100075508793206/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258</v>
      </c>
      <c r="B259" t="str">
        <f>HYPERLINK("https://phuluong.thainguyen.gov.vn/", "UBND Ủy ban nhân dân huyện Phú Lương  tỉnh Thái Nguyên")</f>
        <v>UBND Ủy ban nhân dân huyện Phú Lương  tỉnh Thái Nguyên</v>
      </c>
      <c r="C259" t="str">
        <v>https://phuluong.thainguyen.gov.vn/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259</v>
      </c>
      <c r="B260" t="str">
        <f>HYPERLINK("https://www.facebook.com/TuoitreConganCaoBang/?locale=bn_IN", "Công an huyện Đồng Hỷ  tỉnh Thái Nguyên")</f>
        <v>Công an huyện Đồng Hỷ  tỉnh Thái Nguyên</v>
      </c>
      <c r="C260" t="str">
        <v>https://www.facebook.com/TuoitreConganCaoBang/?locale=bn_IN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260</v>
      </c>
      <c r="B261" t="str">
        <f>HYPERLINK("https://donghy.thainguyen.gov.vn/", "UBND Ủy ban nhân dân huyện Đồng Hỷ  tỉnh Thái Nguyên")</f>
        <v>UBND Ủy ban nhân dân huyện Đồng Hỷ  tỉnh Thái Nguyên</v>
      </c>
      <c r="C261" t="str">
        <v>https://donghy.thainguyen.gov.vn/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261</v>
      </c>
      <c r="B262" t="str">
        <f>HYPERLINK("https://www.facebook.com/tuoitreconganhuyenvonhai/", "Công an huyện Võ Nhai  tỉnh Thái Nguyên")</f>
        <v>Công an huyện Võ Nhai  tỉnh Thái Nguyên</v>
      </c>
      <c r="C262" t="str">
        <v>https://www.facebook.com/tuoitreconganhuyenvonhai/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262</v>
      </c>
      <c r="B263" t="str">
        <f>HYPERLINK("https://vonhai.thainguyen.gov.vn/", "UBND Ủy ban nhân dân huyện Võ Nhai  tỉnh Thái Nguyên")</f>
        <v>UBND Ủy ban nhân dân huyện Võ Nhai  tỉnh Thái Nguyên</v>
      </c>
      <c r="C263" t="str">
        <v>https://vonhai.thainguyen.gov.vn/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263</v>
      </c>
      <c r="B264" t="str">
        <f>HYPERLINK("https://www.facebook.com/tuoitreconganhuyenvanquan/", "Công an huyện Đại Từ  tỉnh Thái Nguyên")</f>
        <v>Công an huyện Đại Từ  tỉnh Thái Nguyên</v>
      </c>
      <c r="C264" t="str">
        <v>https://www.facebook.com/tuoitreconganhuyenvanquan/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264</v>
      </c>
      <c r="B265" t="str">
        <f>HYPERLINK("https://daitu.thainguyen.gov.vn/", "UBND Ủy ban nhân dân huyện Đại Từ  tỉnh Thái Nguyên")</f>
        <v>UBND Ủy ban nhân dân huyện Đại Từ  tỉnh Thái Nguyên</v>
      </c>
      <c r="C265" t="str">
        <v>https://daitu.thainguyen.gov.vn/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265</v>
      </c>
      <c r="B266" t="str">
        <f>HYPERLINK("https://www.facebook.com/p/C%C3%B4ng-an-th%E1%BB%8B-tr%E1%BA%A5n-H%C6%B0%C6%A1ng-S%C6%A1n-huy%E1%BB%87n-Ph%C3%BA-B%C3%ACnh-t%E1%BB%89nh-Th%C3%A1i-Nguy%C3%AAn-100081791015941/", "Công an huyện Phú Bình  tỉnh Thái Nguyên")</f>
        <v>Công an huyện Phú Bình  tỉnh Thái Nguyên</v>
      </c>
      <c r="C266" t="str">
        <v>https://www.facebook.com/p/C%C3%B4ng-an-th%E1%BB%8B-tr%E1%BA%A5n-H%C6%B0%C6%A1ng-S%C6%A1n-huy%E1%BB%87n-Ph%C3%BA-B%C3%ACnh-t%E1%BB%89nh-Th%C3%A1i-Nguy%C3%AAn-100081791015941/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266</v>
      </c>
      <c r="B267" t="str">
        <f>HYPERLINK("https://phubinh.thainguyen.gov.vn/", "UBND Ủy ban nhân dân huyện Phú Bình  tỉnh Thái Nguyên")</f>
        <v>UBND Ủy ban nhân dân huyện Phú Bình  tỉnh Thái Nguyên</v>
      </c>
      <c r="C267" t="str">
        <v>https://phubinh.thainguyen.gov.vn/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267</v>
      </c>
      <c r="B268" t="str">
        <f>HYPERLINK("https://www.facebook.com/p/C%C3%B4ng-an-th%C3%A0nh-ph%E1%BB%91-L%E1%BA%A1ng-S%C6%A1n-100063697586271/?locale=vi_VN", "Công an thành phố Lạng Sơn  tỉnh Lạng Sơn")</f>
        <v>Công an thành phố Lạng Sơn  tỉnh Lạng Sơn</v>
      </c>
      <c r="C268" t="str">
        <v>https://www.facebook.com/p/C%C3%B4ng-an-th%C3%A0nh-ph%E1%BB%91-L%E1%BA%A1ng-S%C6%A1n-100063697586271/?locale=vi_VN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268</v>
      </c>
      <c r="B269" t="str">
        <f>HYPERLINK("https://thanhpho.langson.gov.vn/", "UBND Ủy ban nhân dân thành phố Lạng Sơn  tỉnh Lạng Sơn")</f>
        <v>UBND Ủy ban nhân dân thành phố Lạng Sơn  tỉnh Lạng Sơn</v>
      </c>
      <c r="C269" t="str">
        <v>https://thanhpho.langson.gov.vn/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269</v>
      </c>
      <c r="B270" t="str">
        <f>HYPERLINK("https://www.facebook.com/p/%C4%90o%C3%A0n-Thanh-Ni%C3%AAn-C%C3%B4ng-An-Huy%E1%BB%87n-Tr%C3%A0ng-%C4%90%E1%BB%8Bnh-100066714612141/", "Công an huyện Tràng Định  tỉnh Lạng Sơn")</f>
        <v>Công an huyện Tràng Định  tỉnh Lạng Sơn</v>
      </c>
      <c r="C270" t="str">
        <v>https://www.facebook.com/p/%C4%90o%C3%A0n-Thanh-Ni%C3%AAn-C%C3%B4ng-An-Huy%E1%BB%87n-Tr%C3%A0ng-%C4%90%E1%BB%8Bnh-100066714612141/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270</v>
      </c>
      <c r="B271" t="str">
        <f>HYPERLINK("https://trangdinh.langson.gov.vn/", "UBND Ủy ban nhân dân huyện Tràng Định  tỉnh Lạng Sơn")</f>
        <v>UBND Ủy ban nhân dân huyện Tràng Định  tỉnh Lạng Sơn</v>
      </c>
      <c r="C271" t="str">
        <v>https://trangdinh.langson.gov.vn/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271</v>
      </c>
      <c r="B272" t="str">
        <f>HYPERLINK("https://www.facebook.com/p/Tu%E1%BB%95i-tr%E1%BA%BB-C%C3%B4ng-an-huy%E1%BB%87n-B%C3%ACnh-Gia-100070618760059/", "Công an huyện Bình Gia  tỉnh Lạng Sơn")</f>
        <v>Công an huyện Bình Gia  tỉnh Lạng Sơn</v>
      </c>
      <c r="C272" t="str">
        <v>https://www.facebook.com/p/Tu%E1%BB%95i-tr%E1%BA%BB-C%C3%B4ng-an-huy%E1%BB%87n-B%C3%ACnh-Gia-100070618760059/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272</v>
      </c>
      <c r="B273" t="str">
        <f>HYPERLINK("https://binhgia.langson.gov.vn/", "UBND Ủy ban nhân dân huyện Bình Gia  tỉnh Lạng Sơn")</f>
        <v>UBND Ủy ban nhân dân huyện Bình Gia  tỉnh Lạng Sơn</v>
      </c>
      <c r="C273" t="str">
        <v>https://binhgia.langson.gov.vn/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273</v>
      </c>
      <c r="B274" t="str">
        <f>HYPERLINK("https://www.facebook.com/p/TRANG-TIN-V%C4%82N-L%C3%83NG-100065015320423/", "Công an huyện Văn Lãng  tỉnh Lạng Sơn")</f>
        <v>Công an huyện Văn Lãng  tỉnh Lạng Sơn</v>
      </c>
      <c r="C274" t="str">
        <v>https://www.facebook.com/p/TRANG-TIN-V%C4%82N-L%C3%83NG-100065015320423/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274</v>
      </c>
      <c r="B275" t="str">
        <f>HYPERLINK("https://vanlang.langson.gov.vn/", "UBND Ủy ban nhân dân huyện Văn Lãng  tỉnh Lạng Sơn")</f>
        <v>UBND Ủy ban nhân dân huyện Văn Lãng  tỉnh Lạng Sơn</v>
      </c>
      <c r="C275" t="str">
        <v>https://vanlang.langson.gov.vn/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275</v>
      </c>
      <c r="B276" t="str">
        <f>HYPERLINK("https://www.facebook.com/p/Tu%E1%BB%95i-tr%E1%BA%BB-C%C3%B4ng-an-huy%E1%BB%87n-Cao-L%E1%BB%99c-100063884749147/", "Công an huyện Cao Lộc  tỉnh Lạng Sơn")</f>
        <v>Công an huyện Cao Lộc  tỉnh Lạng Sơn</v>
      </c>
      <c r="C276" t="str">
        <v>https://www.facebook.com/p/Tu%E1%BB%95i-tr%E1%BA%BB-C%C3%B4ng-an-huy%E1%BB%87n-Cao-L%E1%BB%99c-100063884749147/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276</v>
      </c>
      <c r="B277" t="str">
        <f>HYPERLINK("https://caoloc.langson.gov.vn/", "UBND Ủy ban nhân dân huyện Cao Lộc  tỉnh Lạng Sơn")</f>
        <v>UBND Ủy ban nhân dân huyện Cao Lộc  tỉnh Lạng Sơn</v>
      </c>
      <c r="C277" t="str">
        <v>https://caoloc.langson.gov.vn/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277</v>
      </c>
      <c r="B278" t="str">
        <f>HYPERLINK("https://www.facebook.com/tuoitreconganhuyenvanquan/", "Công an huyện Văn Quan  tỉnh Lạng Sơn")</f>
        <v>Công an huyện Văn Quan  tỉnh Lạng Sơn</v>
      </c>
      <c r="C278" t="str">
        <v>https://www.facebook.com/tuoitreconganhuyenvanquan/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278</v>
      </c>
      <c r="B279" t="str">
        <f>HYPERLINK("https://vanquan.langson.gov.vn/", "UBND Ủy ban nhân dân huyện Văn Quan  tỉnh Lạng Sơn")</f>
        <v>UBND Ủy ban nhân dân huyện Văn Quan  tỉnh Lạng Sơn</v>
      </c>
      <c r="C279" t="str">
        <v>https://vanquan.langson.gov.vn/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279</v>
      </c>
      <c r="B280" t="str">
        <f>HYPERLINK("https://www.facebook.com/chidoan.congan/?locale=vi_VN", "Công an huyện Bắc Sơn  tỉnh Lạng Sơn")</f>
        <v>Công an huyện Bắc Sơn  tỉnh Lạng Sơn</v>
      </c>
      <c r="C280" t="str">
        <v>https://www.facebook.com/chidoan.congan/?locale=vi_VN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280</v>
      </c>
      <c r="B281" t="str">
        <f>HYPERLINK("https://bacson.langson.gov.vn/", "UBND Ủy ban nhân dân huyện Bắc Sơn  tỉnh Lạng Sơn")</f>
        <v>UBND Ủy ban nhân dân huyện Bắc Sơn  tỉnh Lạng Sơn</v>
      </c>
      <c r="C281" t="str">
        <v>https://bacson.langson.gov.vn/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281</v>
      </c>
      <c r="B282" t="str">
        <f>HYPERLINK("https://www.facebook.com/CongAnHuuLung.org", "Công an huyện Hữu Lũng  tỉnh Lạng Sơn")</f>
        <v>Công an huyện Hữu Lũng  tỉnh Lạng Sơn</v>
      </c>
      <c r="C282" t="str">
        <v>https://www.facebook.com/CongAnHuuLung.org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282</v>
      </c>
      <c r="B283" t="str">
        <f>HYPERLINK("https://huulung.langson.gov.vn/", "UBND Ủy ban nhân dân huyện Hữu Lũng  tỉnh Lạng Sơn")</f>
        <v>UBND Ủy ban nhân dân huyện Hữu Lũng  tỉnh Lạng Sơn</v>
      </c>
      <c r="C283" t="str">
        <v>https://huulung.langson.gov.vn/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283</v>
      </c>
      <c r="B284" t="str">
        <f>HYPERLINK("https://www.facebook.com/ConganChiLang/", "Công an huyện Chi Lăng  tỉnh Lạng Sơn")</f>
        <v>Công an huyện Chi Lăng  tỉnh Lạng Sơn</v>
      </c>
      <c r="C284" t="str">
        <v>https://www.facebook.com/ConganChiLang/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284</v>
      </c>
      <c r="B285" t="str">
        <f>HYPERLINK("https://chilang.langson.gov.vn/", "UBND Ủy ban nhân dân huyện Chi Lăng  tỉnh Lạng Sơn")</f>
        <v>UBND Ủy ban nhân dân huyện Chi Lăng  tỉnh Lạng Sơn</v>
      </c>
      <c r="C285" t="str">
        <v>https://chilang.langson.gov.vn/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285</v>
      </c>
      <c r="B286" t="str">
        <f>HYPERLINK("https://www.facebook.com/p/Tu%E1%BB%95i-tr%E1%BA%BB-C%C3%B4ng-an-huy%E1%BB%87n-L%E1%BB%99c-B%C3%ACnh-100063492099584/", "Công an huyện Lộc Bình  tỉnh Lạng Sơn")</f>
        <v>Công an huyện Lộc Bình  tỉnh Lạng Sơn</v>
      </c>
      <c r="C286" t="str">
        <v>https://www.facebook.com/p/Tu%E1%BB%95i-tr%E1%BA%BB-C%C3%B4ng-an-huy%E1%BB%87n-L%E1%BB%99c-B%C3%ACnh-100063492099584/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286</v>
      </c>
      <c r="B287" t="str">
        <f>HYPERLINK("https://locbinh.langson.gov.vn/", "UBND Ủy ban nhân dân huyện Lộc Bình  tỉnh Lạng Sơn")</f>
        <v>UBND Ủy ban nhân dân huyện Lộc Bình  tỉnh Lạng Sơn</v>
      </c>
      <c r="C287" t="str">
        <v>https://locbinh.langson.gov.vn/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287</v>
      </c>
      <c r="B288" t="str">
        <f>HYPERLINK("https://www.facebook.com/conganhuyendinhlap/", "Công an huyện Đình Lập  tỉnh Lạng Sơn")</f>
        <v>Công an huyện Đình Lập  tỉnh Lạng Sơn</v>
      </c>
      <c r="C288" t="str">
        <v>https://www.facebook.com/conganhuyendinhlap/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288</v>
      </c>
      <c r="B289" t="str">
        <f>HYPERLINK("https://dinhlap.langson.gov.vn/", "UBND Ủy ban nhân dân huyện Đình Lập  tỉnh Lạng Sơn")</f>
        <v>UBND Ủy ban nhân dân huyện Đình Lập  tỉnh Lạng Sơn</v>
      </c>
      <c r="C289" t="str">
        <v>https://dinhlap.langson.gov.vn/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289</v>
      </c>
      <c r="B290" t="str">
        <f>HYPERLINK("https://www.facebook.com/csqlhcquangninh/", "Công an thành phố Hạ Long  tỉnh Quảng Ninh")</f>
        <v>Công an thành phố Hạ Long  tỉnh Quảng Ninh</v>
      </c>
      <c r="C290" t="str">
        <v>https://www.facebook.com/csqlhcquangninh/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290</v>
      </c>
      <c r="B291" t="str">
        <f>HYPERLINK("https://www.quangninh.gov.vn/", "UBND Ủy ban nhân dân thành phố Hạ Long  tỉnh Quảng Ninh")</f>
        <v>UBND Ủy ban nhân dân thành phố Hạ Long  tỉnh Quảng Ninh</v>
      </c>
      <c r="C291" t="str">
        <v>https://www.quangninh.gov.vn/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291</v>
      </c>
      <c r="B292" t="str">
        <v>Công an thành phố Móng Cái  tỉnh Quảng Ninh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292</v>
      </c>
      <c r="B293" t="str">
        <f>HYPERLINK("https://mongcai.gov.vn/", "UBND Ủy ban nhân dân thành phố Móng Cái  tỉnh Quảng Ninh")</f>
        <v>UBND Ủy ban nhân dân thành phố Móng Cái  tỉnh Quảng Ninh</v>
      </c>
      <c r="C293" t="str">
        <v>https://mongcai.gov.vn/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293</v>
      </c>
      <c r="B294" t="str">
        <v>Công an thành phố Cẩm Phả  tỉnh Quảng Ninh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294</v>
      </c>
      <c r="B295" t="str">
        <f>HYPERLINK("https://www.quangninh.gov.vn/donvi/tpcampha/Trang/Default.aspx", "UBND Ủy ban nhân dân thành phố Cẩm Phả  tỉnh Quảng Ninh")</f>
        <v>UBND Ủy ban nhân dân thành phố Cẩm Phả  tỉnh Quảng Ninh</v>
      </c>
      <c r="C295" t="str">
        <v>https://www.quangninh.gov.vn/donvi/tpcampha/Trang/Default.aspx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295</v>
      </c>
      <c r="B296" t="str">
        <f>HYPERLINK("https://www.facebook.com/p/Trung-t%C3%A2m-h%C3%A0nh-ch%C3%ADnh-c%C3%B4ng-th%C3%A0nh-ph%E1%BB%91-U%C3%B4ng-B%C3%AD-100068125090282/", "Công an thành phố Uông Bí  tỉnh Quảng Ninh")</f>
        <v>Công an thành phố Uông Bí  tỉnh Quảng Ninh</v>
      </c>
      <c r="C296" t="str">
        <v>https://www.facebook.com/p/Trung-t%C3%A2m-h%C3%A0nh-ch%C3%ADnh-c%C3%B4ng-th%C3%A0nh-ph%E1%BB%91-U%C3%B4ng-B%C3%AD-100068125090282/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296</v>
      </c>
      <c r="B297" t="str">
        <f>HYPERLINK("https://www.quangninh.gov.vn/donvi/tpuongbi/Trang/Default.aspx", "UBND Ủy ban nhân dân thành phố Uông Bí  tỉnh Quảng Ninh")</f>
        <v>UBND Ủy ban nhân dân thành phố Uông Bí  tỉnh Quảng Ninh</v>
      </c>
      <c r="C297" t="str">
        <v>https://www.quangninh.gov.vn/donvi/tpuongbi/Trang/Default.aspx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297</v>
      </c>
      <c r="B298" t="str">
        <v>Công an huyện Bình Liêu  tỉnh Quảng Ninh</v>
      </c>
      <c r="C298" t="str">
        <v>-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298</v>
      </c>
      <c r="B299" t="str">
        <f>HYPERLINK("https://binhlieu.quangninh.gov.vn/", "UBND Ủy ban nhân dân huyện Bình Liêu  tỉnh Quảng Ninh")</f>
        <v>UBND Ủy ban nhân dân huyện Bình Liêu  tỉnh Quảng Ninh</v>
      </c>
      <c r="C299" t="str">
        <v>https://binhlieu.quangninh.gov.vn/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299</v>
      </c>
      <c r="B300" t="str">
        <v>Công an huyện Tiên Yên  tỉnh Quảng Ninh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300</v>
      </c>
      <c r="B301" t="str">
        <f>HYPERLINK("https://www.quangninh.gov.vn/donvi/huyentienyen/Trang/Default.aspx", "UBND Ủy ban nhân dân huyện Tiên Yên  tỉnh Quảng Ninh")</f>
        <v>UBND Ủy ban nhân dân huyện Tiên Yên  tỉnh Quảng Ninh</v>
      </c>
      <c r="C301" t="str">
        <v>https://www.quangninh.gov.vn/donvi/huyentienyen/Trang/Default.aspx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301</v>
      </c>
      <c r="B302" t="str">
        <v>Công an huyện Đầm Hà  tỉnh Quảng Ninh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302</v>
      </c>
      <c r="B303" t="str">
        <f>HYPERLINK("https://www.quangninh.gov.vn/donvi/huyendamha/Trang/Default.aspx", "UBND Ủy ban nhân dân huyện Đầm Hà  tỉnh Quảng Ninh")</f>
        <v>UBND Ủy ban nhân dân huyện Đầm Hà  tỉnh Quảng Ninh</v>
      </c>
      <c r="C303" t="str">
        <v>https://www.quangninh.gov.vn/donvi/huyendamha/Trang/Default.aspx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303</v>
      </c>
      <c r="B304" t="str">
        <v>Công an huyện Hải Hà  tỉnh Quảng Ninh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304</v>
      </c>
      <c r="B305" t="str">
        <f>HYPERLINK("https://haiha.quangninh.gov.vn/", "UBND Ủy ban nhân dân huyện Hải Hà  tỉnh Quảng Ninh")</f>
        <v>UBND Ủy ban nhân dân huyện Hải Hà  tỉnh Quảng Ninh</v>
      </c>
      <c r="C305" t="str">
        <v>https://haiha.quangninh.gov.vn/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305</v>
      </c>
      <c r="B306" t="str">
        <f>HYPERLINK("https://www.facebook.com/pages/C%C3%B4ng%20An%20Huy%E1%BB%87n%20Ba%20Ch%E1%BA%BD/851684361528559/", "Công an huyện Ba Chẽ  tỉnh Quảng Ninh")</f>
        <v>Công an huyện Ba Chẽ  tỉnh Quảng Ninh</v>
      </c>
      <c r="C306" t="str">
        <v>https://www.facebook.com/pages/C%C3%B4ng%20An%20Huy%E1%BB%87n%20Ba%20Ch%E1%BA%BD/851684361528559/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306</v>
      </c>
      <c r="B307" t="str">
        <f>HYPERLINK("https://www.quangninh.gov.vn/donvi/huyenbache/Trang/Default.aspx", "UBND Ủy ban nhân dân huyện Ba Chẽ  tỉnh Quảng Ninh")</f>
        <v>UBND Ủy ban nhân dân huyện Ba Chẽ  tỉnh Quảng Ninh</v>
      </c>
      <c r="C307" t="str">
        <v>https://www.quangninh.gov.vn/donvi/huyenbache/Trang/Default.aspx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307</v>
      </c>
      <c r="B308" t="str">
        <f>HYPERLINK("https://www.facebook.com/p/Tu%E1%BB%95i-tr%E1%BA%BB-C%C3%B4ng-an-huy%E1%BB%87n-Ninh-Ph%C6%B0%E1%BB%9Bc-100068114569027/", "Công an huyện Vân Đồn  tỉnh Quảng Ninh")</f>
        <v>Công an huyện Vân Đồn  tỉnh Quảng Ninh</v>
      </c>
      <c r="C308" t="str">
        <v>https://www.facebook.com/p/Tu%E1%BB%95i-tr%E1%BA%BB-C%C3%B4ng-an-huy%E1%BB%87n-Ninh-Ph%C6%B0%E1%BB%9Bc-100068114569027/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308</v>
      </c>
      <c r="B309" t="str">
        <f>HYPERLINK("https://vandon.quangninh.gov.vn/", "UBND Ủy ban nhân dân huyện Vân Đồn  tỉnh Quảng Ninh")</f>
        <v>UBND Ủy ban nhân dân huyện Vân Đồn  tỉnh Quảng Ninh</v>
      </c>
      <c r="C309" t="str">
        <v>https://vandon.quangninh.gov.vn/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309</v>
      </c>
      <c r="B310" t="str">
        <v>Công an huyện Hoành Bồ  tỉnh Quảng Ninh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310</v>
      </c>
      <c r="B311" t="str">
        <f>HYPERLINK("https://congbao.quangninh.gov.vn/congbao/congbao.nsf/$DocsByCate?OpenForm&amp;view=DocumentsByPromulgator&amp;RestrictToCategory=UBND%20TP%20H%E1%BA%A1%20Long", "UBND Ủy ban nhân dân huyện Hoành Bồ  tỉnh Quảng Ninh")</f>
        <v>UBND Ủy ban nhân dân huyện Hoành Bồ  tỉnh Quảng Ninh</v>
      </c>
      <c r="C311" t="str">
        <v>https://congbao.quangninh.gov.vn/congbao/congbao.nsf/$DocsByCate?OpenForm&amp;view=DocumentsByPromulgator&amp;RestrictToCategory=UBND%20TP%20H%E1%BA%A1%20Long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311</v>
      </c>
      <c r="B312" t="str">
        <f>HYPERLINK("https://www.facebook.com/CAHCoTo/", "Công an huyện Cô Tô  tỉnh Quảng Ninh")</f>
        <v>Công an huyện Cô Tô  tỉnh Quảng Ninh</v>
      </c>
      <c r="C312" t="str">
        <v>https://www.facebook.com/CAHCoTo/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312</v>
      </c>
      <c r="B313" t="str">
        <f>HYPERLINK("https://www.quangninh.gov.vn/donvi/huyencoto/Trang/Default.aspx", "UBND Ủy ban nhân dân huyện Cô Tô  tỉnh Quảng Ninh")</f>
        <v>UBND Ủy ban nhân dân huyện Cô Tô  tỉnh Quảng Ninh</v>
      </c>
      <c r="C313" t="str">
        <v>https://www.quangninh.gov.vn/donvi/huyencoto/Trang/Default.aspx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313</v>
      </c>
      <c r="B314" t="str">
        <f>HYPERLINK("https://www.facebook.com/CATPBG/?locale=vi_VN", "Công an thành phố Bắc Giang  tỉnh Bắc Giang")</f>
        <v>Công an thành phố Bắc Giang  tỉnh Bắc Giang</v>
      </c>
      <c r="C314" t="str">
        <v>https://www.facebook.com/CATPBG/?locale=vi_VN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314</v>
      </c>
      <c r="B315" t="str">
        <f>HYPERLINK("https://tpbacgiang.bacgiang.gov.vn/", "UBND Ủy ban nhân dân thành phố Bắc Giang  tỉnh Bắc Giang")</f>
        <v>UBND Ủy ban nhân dân thành phố Bắc Giang  tỉnh Bắc Giang</v>
      </c>
      <c r="C315" t="str">
        <v>https://tpbacgiang.bacgiang.gov.vn/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315</v>
      </c>
      <c r="B316" t="str">
        <f>HYPERLINK("https://www.facebook.com/conganhuyenyenthe/", "Công an huyện Yên Thế  tỉnh Bắc Giang")</f>
        <v>Công an huyện Yên Thế  tỉnh Bắc Giang</v>
      </c>
      <c r="C316" t="str">
        <v>https://www.facebook.com/conganhuyenyenthe/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316</v>
      </c>
      <c r="B317" t="str">
        <f>HYPERLINK("https://yenthe.bacgiang.gov.vn/", "UBND Ủy ban nhân dân huyện Yên Thế  tỉnh Bắc Giang")</f>
        <v>UBND Ủy ban nhân dân huyện Yên Thế  tỉnh Bắc Giang</v>
      </c>
      <c r="C317" t="str">
        <v>https://yenthe.bacgiang.gov.vn/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317</v>
      </c>
      <c r="B318" t="str">
        <f>HYPERLINK("https://www.facebook.com/p/C%C3%B4ng-an-huy%E1%BB%87n-T%C3%A2n-Y%C3%AAn-B%E1%BA%AFc-Giang-100080975141230/", "Công an huyện Tân Yên  tỉnh Bắc Giang")</f>
        <v>Công an huyện Tân Yên  tỉnh Bắc Giang</v>
      </c>
      <c r="C318" t="str">
        <v>https://www.facebook.com/p/C%C3%B4ng-an-huy%E1%BB%87n-T%C3%A2n-Y%C3%AAn-B%E1%BA%AFc-Giang-100080975141230/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318</v>
      </c>
      <c r="B319" t="str">
        <f>HYPERLINK("https://tanyen.bacgiang.gov.vn/uy-ban-nhan-dan", "UBND Ủy ban nhân dân huyện Tân Yên  tỉnh Bắc Giang")</f>
        <v>UBND Ủy ban nhân dân huyện Tân Yên  tỉnh Bắc Giang</v>
      </c>
      <c r="C319" t="str">
        <v>https://tanyen.bacgiang.gov.vn/uy-ban-nhan-dan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319</v>
      </c>
      <c r="B320" t="str">
        <f>HYPERLINK("https://www.facebook.com/CALangGiang/?locale=vi_VN", "Công an huyện Lạng Giang  tỉnh Bắc Giang")</f>
        <v>Công an huyện Lạng Giang  tỉnh Bắc Giang</v>
      </c>
      <c r="C320" t="str">
        <v>https://www.facebook.com/CALangGiang/?locale=vi_VN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320</v>
      </c>
      <c r="B321" t="str">
        <f>HYPERLINK("https://langgiang.bacgiang.gov.vn/", "UBND Ủy ban nhân dân huyện Lạng Giang  tỉnh Bắc Giang")</f>
        <v>UBND Ủy ban nhân dân huyện Lạng Giang  tỉnh Bắc Giang</v>
      </c>
      <c r="C321" t="str">
        <v>https://langgiang.bacgiang.gov.vn/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321</v>
      </c>
      <c r="B322" t="str">
        <f>HYPERLINK("https://www.facebook.com/conganhuyenlucnam/?locale=vi_VN", "Công an huyện Lục Nam  tỉnh Bắc Giang")</f>
        <v>Công an huyện Lục Nam  tỉnh Bắc Giang</v>
      </c>
      <c r="C322" t="str">
        <v>https://www.facebook.com/conganhuyenlucnam/?locale=vi_VN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322</v>
      </c>
      <c r="B323" t="str">
        <f>HYPERLINK("https://lucnam.bacgiang.gov.vn/", "UBND Ủy ban nhân dân huyện Lục Nam  tỉnh Bắc Giang")</f>
        <v>UBND Ủy ban nhân dân huyện Lục Nam  tỉnh Bắc Giang</v>
      </c>
      <c r="C323" t="str">
        <v>https://lucnam.bacgiang.gov.vn/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323</v>
      </c>
      <c r="B324" t="str">
        <f>HYPERLINK("https://www.facebook.com/conganhuyenlucngan/?locale=fo_FO", "Công an huyện Lục Ngạn  tỉnh Bắc Giang")</f>
        <v>Công an huyện Lục Ngạn  tỉnh Bắc Giang</v>
      </c>
      <c r="C324" t="str">
        <v>https://www.facebook.com/conganhuyenlucngan/?locale=fo_FO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324</v>
      </c>
      <c r="B325" t="str">
        <f>HYPERLINK("https://lucngan.bacgiang.gov.vn/", "UBND Ủy ban nhân dân huyện Lục Ngạn  tỉnh Bắc Giang")</f>
        <v>UBND Ủy ban nhân dân huyện Lục Ngạn  tỉnh Bắc Giang</v>
      </c>
      <c r="C325" t="str">
        <v>https://lucngan.bacgiang.gov.vn/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325</v>
      </c>
      <c r="B326" t="str">
        <f>HYPERLINK("https://www.facebook.com/Conganhuyensondong/", "Công an huyện Sơn Động  tỉnh Bắc Giang")</f>
        <v>Công an huyện Sơn Động  tỉnh Bắc Giang</v>
      </c>
      <c r="C326" t="str">
        <v>https://www.facebook.com/Conganhuyensondong/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326</v>
      </c>
      <c r="B327" t="str">
        <f>HYPERLINK("https://sondong.bacgiang.gov.vn/", "UBND Ủy ban nhân dân huyện Sơn Động  tỉnh Bắc Giang")</f>
        <v>UBND Ủy ban nhân dân huyện Sơn Động  tỉnh Bắc Giang</v>
      </c>
      <c r="C327" t="str">
        <v>https://sondong.bacgiang.gov.vn/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327</v>
      </c>
      <c r="B328" t="str">
        <f>HYPERLINK("https://www.facebook.com/ConganhuyenYenDung/?locale=vi_VN", "Công an huyện Yên Dũng  tỉnh Bắc Giang")</f>
        <v>Công an huyện Yên Dũng  tỉnh Bắc Giang</v>
      </c>
      <c r="C328" t="str">
        <v>https://www.facebook.com/ConganhuyenYenDung/?locale=vi_VN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328</v>
      </c>
      <c r="B329" t="str">
        <f>HYPERLINK("https://yendung.bacgiang.gov.vn/", "UBND Ủy ban nhân dân huyện Yên Dũng  tỉnh Bắc Giang")</f>
        <v>UBND Ủy ban nhân dân huyện Yên Dũng  tỉnh Bắc Giang</v>
      </c>
      <c r="C329" t="str">
        <v>https://yendung.bacgiang.gov.vn/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329</v>
      </c>
      <c r="B330" t="str">
        <f>HYPERLINK("https://www.facebook.com/ConganVietYen/", "Công an huyện Việt Yên  tỉnh Bắc Giang")</f>
        <v>Công an huyện Việt Yên  tỉnh Bắc Giang</v>
      </c>
      <c r="C330" t="str">
        <v>https://www.facebook.com/ConganVietYen/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330</v>
      </c>
      <c r="B331" t="str">
        <f>HYPERLINK("https://vietyen.bacgiang.gov.vn/", "UBND Ủy ban nhân dân huyện Việt Yên  tỉnh Bắc Giang")</f>
        <v>UBND Ủy ban nhân dân huyện Việt Yên  tỉnh Bắc Giang</v>
      </c>
      <c r="C331" t="str">
        <v>https://vietyen.bacgiang.gov.vn/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331</v>
      </c>
      <c r="B332" t="str">
        <f>HYPERLINK("https://www.facebook.com/cahhiephoa/", "Công an huyện Hiệp Hòa  tỉnh Bắc Giang")</f>
        <v>Công an huyện Hiệp Hòa  tỉnh Bắc Giang</v>
      </c>
      <c r="C332" t="str">
        <v>https://www.facebook.com/cahhiephoa/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332</v>
      </c>
      <c r="B333" t="str">
        <f>HYPERLINK("https://hiephoa.bacgiang.gov.vn/", "UBND Ủy ban nhân dân huyện Hiệp Hòa  tỉnh Bắc Giang")</f>
        <v>UBND Ủy ban nhân dân huyện Hiệp Hòa  tỉnh Bắc Giang</v>
      </c>
      <c r="C333" t="str">
        <v>https://hiephoa.bacgiang.gov.vn/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333</v>
      </c>
      <c r="B334" t="str">
        <f>HYPERLINK("https://www.facebook.com/p/C%C3%B4ng-an-th%C3%A0nh-ph%E1%BB%91-Vi%E1%BB%87t-Tr%C3%AC-100083326121614/", "Công an thành phố Việt Trì  tỉnh Phú Thọ")</f>
        <v>Công an thành phố Việt Trì  tỉnh Phú Thọ</v>
      </c>
      <c r="C334" t="str">
        <v>https://www.facebook.com/p/C%C3%B4ng-an-th%C3%A0nh-ph%E1%BB%91-Vi%E1%BB%87t-Tr%C3%AC-100083326121614/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334</v>
      </c>
      <c r="B335" t="str">
        <f>HYPERLINK("https://viettri.phutho.gov.vn/", "UBND Ủy ban nhân dân thành phố Việt Trì  tỉnh Phú Thọ")</f>
        <v>UBND Ủy ban nhân dân thành phố Việt Trì  tỉnh Phú Thọ</v>
      </c>
      <c r="C335" t="str">
        <v>https://viettri.phutho.gov.vn/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335</v>
      </c>
      <c r="B336" t="str">
        <f>HYPERLINK("https://www.facebook.com/congandoanhung/", "Công an huyện Đoan Hùng  tỉnh Phú Thọ")</f>
        <v>Công an huyện Đoan Hùng  tỉnh Phú Thọ</v>
      </c>
      <c r="C336" t="str">
        <v>https://www.facebook.com/congandoanhung/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336</v>
      </c>
      <c r="B337" t="str">
        <f>HYPERLINK("https://doanhung.phutho.gov.vn/", "UBND Ủy ban nhân dân huyện Đoan Hùng  tỉnh Phú Thọ")</f>
        <v>UBND Ủy ban nhân dân huyện Đoan Hùng  tỉnh Phú Thọ</v>
      </c>
      <c r="C337" t="str">
        <v>https://doanhung.phutho.gov.vn/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337</v>
      </c>
      <c r="B338" t="str">
        <f>HYPERLINK("https://www.facebook.com/p/C%C3%B4ng-an-huy%E1%BB%87n-H%E1%BA%A1-H%C3%B2a-100066401801479/", "Công an huyện Hạ Hoà  tỉnh Phú Thọ")</f>
        <v>Công an huyện Hạ Hoà  tỉnh Phú Thọ</v>
      </c>
      <c r="C338" t="str">
        <v>https://www.facebook.com/p/C%C3%B4ng-an-huy%E1%BB%87n-H%E1%BA%A1-H%C3%B2a-100066401801479/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338</v>
      </c>
      <c r="B339" t="str">
        <f>HYPERLINK("http://congbao.phutho.gov.vn/tong-tap.html?classification=2&amp;unitid=15", "UBND Ủy ban nhân dân huyện Hạ Hoà  tỉnh Phú Thọ")</f>
        <v>UBND Ủy ban nhân dân huyện Hạ Hoà  tỉnh Phú Thọ</v>
      </c>
      <c r="C339" t="str">
        <v>http://congbao.phutho.gov.vn/tong-tap.html?classification=2&amp;unitid=15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339</v>
      </c>
      <c r="B340" t="str">
        <f>HYPERLINK("https://www.facebook.com/CSHSThanhBa/?locale=vi_VN", "Công an huyện Thanh Ba  tỉnh Phú Thọ")</f>
        <v>Công an huyện Thanh Ba  tỉnh Phú Thọ</v>
      </c>
      <c r="C340" t="str">
        <v>https://www.facebook.com/CSHSThanhBa/?locale=vi_VN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340</v>
      </c>
      <c r="B341" t="str">
        <f>HYPERLINK("https://thanhba.phutho.gov.vn/", "UBND Ủy ban nhân dân huyện Thanh Ba  tỉnh Phú Thọ")</f>
        <v>UBND Ủy ban nhân dân huyện Thanh Ba  tỉnh Phú Thọ</v>
      </c>
      <c r="C341" t="str">
        <v>https://thanhba.phutho.gov.vn/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341</v>
      </c>
      <c r="B342" t="str">
        <f>HYPERLINK("https://www.facebook.com/cahphuninh.pt/", "Công an huyện Phù Ninh  tỉnh Phú Thọ")</f>
        <v>Công an huyện Phù Ninh  tỉnh Phú Thọ</v>
      </c>
      <c r="C342" t="str">
        <v>https://www.facebook.com/cahphuninh.pt/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342</v>
      </c>
      <c r="B343" t="str">
        <f>HYPERLINK("https://phuninh.phutho.gov.vn/", "UBND Ủy ban nhân dân huyện Phù Ninh  tỉnh Phú Thọ")</f>
        <v>UBND Ủy ban nhân dân huyện Phù Ninh  tỉnh Phú Thọ</v>
      </c>
      <c r="C343" t="str">
        <v>https://phuninh.phutho.gov.vn/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343</v>
      </c>
      <c r="B344" t="str">
        <f>HYPERLINK("https://www.facebook.com/p/C%C3%B4ng-an-huy%E1%BB%87n-Y%C3%AAn-L%E1%BA%ADp-100076404181551/", "Công an huyện Yên Lập  tỉnh Phú Thọ")</f>
        <v>Công an huyện Yên Lập  tỉnh Phú Thọ</v>
      </c>
      <c r="C344" t="str">
        <v>https://www.facebook.com/p/C%C3%B4ng-an-huy%E1%BB%87n-Y%C3%AAn-L%E1%BA%ADp-100076404181551/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344</v>
      </c>
      <c r="B345" t="str">
        <f>HYPERLINK("https://yenlap.phutho.gov.vn/", "UBND Ủy ban nhân dân huyện Yên Lập  tỉnh Phú Thọ")</f>
        <v>UBND Ủy ban nhân dân huyện Yên Lập  tỉnh Phú Thọ</v>
      </c>
      <c r="C345" t="str">
        <v>https://yenlap.phutho.gov.vn/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345</v>
      </c>
      <c r="B346" t="str">
        <f>HYPERLINK("https://www.facebook.com/conganhuyencamkhe16920/", "Công an huyện Cẩm Khê  tỉnh Phú Thọ")</f>
        <v>Công an huyện Cẩm Khê  tỉnh Phú Thọ</v>
      </c>
      <c r="C346" t="str">
        <v>https://www.facebook.com/conganhuyencamkhe16920/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346</v>
      </c>
      <c r="B347" t="str">
        <f>HYPERLINK("https://camkhe.phutho.gov.vn/Chuyen-muc-tin/t/uy-ban-nhan-dan/ctitle/133", "UBND Ủy ban nhân dân huyện Cẩm Khê  tỉnh Phú Thọ")</f>
        <v>UBND Ủy ban nhân dân huyện Cẩm Khê  tỉnh Phú Thọ</v>
      </c>
      <c r="C347" t="str">
        <v>https://camkhe.phutho.gov.vn/Chuyen-muc-tin/t/uy-ban-nhan-dan/ctitle/133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347</v>
      </c>
      <c r="B348" t="str">
        <f>HYPERLINK("https://www.facebook.com/ConganhuyenTamNong/", "Công an huyện Tam Nông  tỉnh Phú Thọ")</f>
        <v>Công an huyện Tam Nông  tỉnh Phú Thọ</v>
      </c>
      <c r="C348" t="str">
        <v>https://www.facebook.com/ConganhuyenTamNong/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348</v>
      </c>
      <c r="B349" t="str">
        <f>HYPERLINK("https://tamnong.phutho.gov.vn/", "UBND Ủy ban nhân dân huyện Tam Nông  tỉnh Phú Thọ")</f>
        <v>UBND Ủy ban nhân dân huyện Tam Nông  tỉnh Phú Thọ</v>
      </c>
      <c r="C349" t="str">
        <v>https://tamnong.phutho.gov.vn/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349</v>
      </c>
      <c r="B350" t="str">
        <f>HYPERLINK("https://www.facebook.com/p/C%C3%B4ng-an-th%E1%BB%8B-tr%E1%BA%A5n-L%C3%A2m-Thao-100081296978934/", "Công an huyện Lâm Thao  tỉnh Phú Thọ")</f>
        <v>Công an huyện Lâm Thao  tỉnh Phú Thọ</v>
      </c>
      <c r="C350" t="str">
        <v>https://www.facebook.com/p/C%C3%B4ng-an-th%E1%BB%8B-tr%E1%BA%A5n-L%C3%A2m-Thao-100081296978934/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350</v>
      </c>
      <c r="B351" t="str">
        <f>HYPERLINK("https://lamthao.phutho.gov.vn/", "UBND Ủy ban nhân dân huyện Lâm Thao  tỉnh Phú Thọ")</f>
        <v>UBND Ủy ban nhân dân huyện Lâm Thao  tỉnh Phú Thọ</v>
      </c>
      <c r="C351" t="str">
        <v>https://lamthao.phutho.gov.vn/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351</v>
      </c>
      <c r="B352" t="str">
        <f>HYPERLINK("https://www.facebook.com/p/C%C3%B4ng-an-huy%E1%BB%87n-Thanh-S%C6%A1n-100079872025889/", "Công an huyện Thanh Sơn  tỉnh Phú Thọ")</f>
        <v>Công an huyện Thanh Sơn  tỉnh Phú Thọ</v>
      </c>
      <c r="C352" t="str">
        <v>https://www.facebook.com/p/C%C3%B4ng-an-huy%E1%BB%87n-Thanh-S%C6%A1n-100079872025889/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352</v>
      </c>
      <c r="B353" t="str">
        <f>HYPERLINK("https://thanhson.phutho.gov.vn/", "UBND Ủy ban nhân dân huyện Thanh Sơn  tỉnh Phú Thọ")</f>
        <v>UBND Ủy ban nhân dân huyện Thanh Sơn  tỉnh Phú Thọ</v>
      </c>
      <c r="C353" t="str">
        <v>https://thanhson.phutho.gov.vn/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353</v>
      </c>
      <c r="B354" t="str">
        <f>HYPERLINK("https://www.facebook.com/p/C%C3%B4ng-an-huy%E1%BB%87n-Thanh-Thu%E1%BB%B7-100063605989453/", "Công an huyện Thanh Thuỷ  tỉnh Phú Thọ")</f>
        <v>Công an huyện Thanh Thuỷ  tỉnh Phú Thọ</v>
      </c>
      <c r="C354" t="str">
        <v>https://www.facebook.com/p/C%C3%B4ng-an-huy%E1%BB%87n-Thanh-Thu%E1%BB%B7-100063605989453/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354</v>
      </c>
      <c r="B355" t="str">
        <f>HYPERLINK("https://thanhthuy.phutho.gov.vn/", "UBND Ủy ban nhân dân huyện Thanh Thuỷ  tỉnh Phú Thọ")</f>
        <v>UBND Ủy ban nhân dân huyện Thanh Thuỷ  tỉnh Phú Thọ</v>
      </c>
      <c r="C355" t="str">
        <v>https://thanhthuy.phutho.gov.vn/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355</v>
      </c>
      <c r="B356" t="str">
        <f>HYPERLINK("https://www.facebook.com/p/C%C3%B4ng-an-huy%E1%BB%87n-Thanh-S%C6%A1n-100079872025889/", "Công an huyện Tân Sơn  tỉnh Phú Thọ")</f>
        <v>Công an huyện Tân Sơn  tỉnh Phú Thọ</v>
      </c>
      <c r="C356" t="str">
        <v>https://www.facebook.com/p/C%C3%B4ng-an-huy%E1%BB%87n-Thanh-S%C6%A1n-100079872025889/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356</v>
      </c>
      <c r="B357" t="str">
        <f>HYPERLINK("https://tanson.phutho.gov.vn/", "UBND Ủy ban nhân dân huyện Tân Sơn  tỉnh Phú Thọ")</f>
        <v>UBND Ủy ban nhân dân huyện Tân Sơn  tỉnh Phú Thọ</v>
      </c>
      <c r="C357" t="str">
        <v>https://tanson.phutho.gov.vn/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357</v>
      </c>
      <c r="B358" t="str">
        <f>HYPERLINK("https://www.facebook.com/p/Tu%E1%BB%95i-tr%E1%BA%BB-C%C3%B4ng-an-Th%C3%A0nh-ph%E1%BB%91-V%C4%A9nh-Y%C3%AAn-100066497717181/?locale=vi_VN", "Công an thành phố Vĩnh Yên  tỉnh Vĩnh Phúc")</f>
        <v>Công an thành phố Vĩnh Yên  tỉnh Vĩnh Phúc</v>
      </c>
      <c r="C358" t="str">
        <v>https://www.facebook.com/p/Tu%E1%BB%95i-tr%E1%BA%BB-C%C3%B4ng-an-Th%C3%A0nh-ph%E1%BB%91-V%C4%A9nh-Y%C3%AAn-100066497717181/?locale=vi_VN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358</v>
      </c>
      <c r="B359" t="str">
        <f>HYPERLINK("https://vinhyen.vinhphuc.gov.vn/", "UBND Ủy ban nhân dân thành phố Vĩnh Yên  tỉnh Vĩnh Phúc")</f>
        <v>UBND Ủy ban nhân dân thành phố Vĩnh Yên  tỉnh Vĩnh Phúc</v>
      </c>
      <c r="C359" t="str">
        <v>https://vinhyen.vinhphuc.gov.vn/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359</v>
      </c>
      <c r="B360" t="str">
        <f>HYPERLINK("https://www.facebook.com/Conganhuyenlapthach/?locale=vi_VN", "Công an huyện Lập Thạch  tỉnh Vĩnh Phúc")</f>
        <v>Công an huyện Lập Thạch  tỉnh Vĩnh Phúc</v>
      </c>
      <c r="C360" t="str">
        <v>https://www.facebook.com/Conganhuyenlapthach/?locale=vi_VN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360</v>
      </c>
      <c r="B361" t="str">
        <f>HYPERLINK("https://lapthach.vinhphuc.gov.vn/", "UBND Ủy ban nhân dân huyện Lập Thạch  tỉnh Vĩnh Phúc")</f>
        <v>UBND Ủy ban nhân dân huyện Lập Thạch  tỉnh Vĩnh Phúc</v>
      </c>
      <c r="C361" t="str">
        <v>https://lapthach.vinhphuc.gov.vn/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361</v>
      </c>
      <c r="B362" t="str">
        <f>HYPERLINK("https://www.facebook.com/832894947302980", "Công an huyện Tam Dương  tỉnh Vĩnh Phúc")</f>
        <v>Công an huyện Tam Dương  tỉnh Vĩnh Phúc</v>
      </c>
      <c r="C362" t="str">
        <v>https://www.facebook.com/832894947302980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362</v>
      </c>
      <c r="B363" t="str">
        <f>HYPERLINK("https://tamduong.vinhphuc.gov.vn/", "UBND Ủy ban nhân dân huyện Tam Dương  tỉnh Vĩnh Phúc")</f>
        <v>UBND Ủy ban nhân dân huyện Tam Dương  tỉnh Vĩnh Phúc</v>
      </c>
      <c r="C363" t="str">
        <v>https://tamduong.vinhphuc.gov.vn/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363</v>
      </c>
      <c r="B364" t="str">
        <f>HYPERLINK("https://www.facebook.com/antthuyentamdao/", "Công an huyện Tam Đảo  tỉnh Vĩnh Phúc")</f>
        <v>Công an huyện Tam Đảo  tỉnh Vĩnh Phúc</v>
      </c>
      <c r="C364" t="str">
        <v>https://www.facebook.com/antthuyentamdao/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364</v>
      </c>
      <c r="B365" t="str">
        <f>HYPERLINK("https://tamdao.vinhphuc.gov.vn/", "UBND Ủy ban nhân dân huyện Tam Đảo  tỉnh Vĩnh Phúc")</f>
        <v>UBND Ủy ban nhân dân huyện Tam Đảo  tỉnh Vĩnh Phúc</v>
      </c>
      <c r="C365" t="str">
        <v>https://tamdao.vinhphuc.gov.vn/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365</v>
      </c>
      <c r="B366" t="str">
        <f>HYPERLINK("https://www.facebook.com/congantthuongcanh/", "Công an huyện Bình Xuyên  tỉnh Vĩnh Phúc")</f>
        <v>Công an huyện Bình Xuyên  tỉnh Vĩnh Phúc</v>
      </c>
      <c r="C366" t="str">
        <v>https://www.facebook.com/congantthuongcanh/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366</v>
      </c>
      <c r="B367" t="str">
        <f>HYPERLINK("https://binhxuyen.vinhphuc.gov.vn/", "UBND Ủy ban nhân dân huyện Bình Xuyên  tỉnh Vĩnh Phúc")</f>
        <v>UBND Ủy ban nhân dân huyện Bình Xuyên  tỉnh Vĩnh Phúc</v>
      </c>
      <c r="C367" t="str">
        <v>https://binhxuyen.vinhphuc.gov.vn/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367</v>
      </c>
      <c r="B368" t="str">
        <f>HYPERLINK("https://www.facebook.com/p/An-ninh-tr%E1%BA%ADt-t%E1%BB%B1-huy%E1%BB%87n-Y%C3%AAn-L%E1%BA%A1c-100071671720863/", "Công an huyện Yên Lạc  tỉnh Vĩnh Phúc")</f>
        <v>Công an huyện Yên Lạc  tỉnh Vĩnh Phúc</v>
      </c>
      <c r="C368" t="str">
        <v>https://www.facebook.com/p/An-ninh-tr%E1%BA%ADt-t%E1%BB%B1-huy%E1%BB%87n-Y%C3%AAn-L%E1%BA%A1c-100071671720863/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368</v>
      </c>
      <c r="B369" t="str">
        <f>HYPERLINK("https://yenlac.vinhphuc.gov.vn/", "UBND Ủy ban nhân dân huyện Yên Lạc  tỉnh Vĩnh Phúc")</f>
        <v>UBND Ủy ban nhân dân huyện Yên Lạc  tỉnh Vĩnh Phúc</v>
      </c>
      <c r="C369" t="str">
        <v>https://yenlac.vinhphuc.gov.vn/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369</v>
      </c>
      <c r="B370" t="str">
        <f>HYPERLINK("https://www.facebook.com/ANTThuyenVinhTuong/", "Công an huyện Vĩnh Tường  tỉnh Vĩnh Phúc")</f>
        <v>Công an huyện Vĩnh Tường  tỉnh Vĩnh Phúc</v>
      </c>
      <c r="C370" t="str">
        <v>https://www.facebook.com/ANTThuyenVinhTuong/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370</v>
      </c>
      <c r="B371" t="str">
        <f>HYPERLINK("https://vinhtuong.vinhphuc.gov.vn/", "UBND Ủy ban nhân dân huyện Vĩnh Tường  tỉnh Vĩnh Phúc")</f>
        <v>UBND Ủy ban nhân dân huyện Vĩnh Tường  tỉnh Vĩnh Phúc</v>
      </c>
      <c r="C371" t="str">
        <v>https://vinhtuong.vinhphuc.gov.vn/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371</v>
      </c>
      <c r="B372" t="str">
        <f>HYPERLINK("https://www.facebook.com/antthuyensonglo/?locale=vi_VN", "Công an huyện Sông Lô  tỉnh Vĩnh Phúc")</f>
        <v>Công an huyện Sông Lô  tỉnh Vĩnh Phúc</v>
      </c>
      <c r="C372" t="str">
        <v>https://www.facebook.com/antthuyensonglo/?locale=vi_VN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372</v>
      </c>
      <c r="B373" t="str">
        <f>HYPERLINK("https://songlo.vinhphuc.gov.vn/", "UBND Ủy ban nhân dân huyện Sông Lô  tỉnh Vĩnh Phúc")</f>
        <v>UBND Ủy ban nhân dân huyện Sông Lô  tỉnh Vĩnh Phúc</v>
      </c>
      <c r="C373" t="str">
        <v>https://songlo.vinhphuc.gov.vn/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373</v>
      </c>
      <c r="B374" t="str">
        <f>HYPERLINK("https://www.facebook.com/p/C%C3%B4ng-An-T%E1%BB%89nh-B%E1%BA%AFc-Ninh-100067184832103/", "Công an thành phố Bắc Ninh  tỉnh Bắc Ninh")</f>
        <v>Công an thành phố Bắc Ninh  tỉnh Bắc Ninh</v>
      </c>
      <c r="C374" t="str">
        <v>https://www.facebook.com/p/C%C3%B4ng-An-T%E1%BB%89nh-B%E1%BA%AFc-Ninh-100067184832103/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374</v>
      </c>
      <c r="B375" t="str">
        <f>HYPERLINK("https://bacninh.gov.vn/", "UBND Ủy ban nhân dân thành phố Bắc Ninh  tỉnh Bắc Ninh")</f>
        <v>UBND Ủy ban nhân dân thành phố Bắc Ninh  tỉnh Bắc Ninh</v>
      </c>
      <c r="C375" t="str">
        <v>https://bacninh.gov.vn/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375</v>
      </c>
      <c r="B376" t="str">
        <f>HYPERLINK("https://www.facebook.com/cahyenphong/", "Công an huyện Yên Phong  tỉnh Bắc Ninh")</f>
        <v>Công an huyện Yên Phong  tỉnh Bắc Ninh</v>
      </c>
      <c r="C376" t="str">
        <v>https://www.facebook.com/cahyenphong/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376</v>
      </c>
      <c r="B377" t="str">
        <f>HYPERLINK("https://yenphong.bacninh.gov.vn/", "UBND Ủy ban nhân dân huyện Yên Phong  tỉnh Bắc Ninh")</f>
        <v>UBND Ủy ban nhân dân huyện Yên Phong  tỉnh Bắc Ninh</v>
      </c>
      <c r="C377" t="str">
        <v>https://yenphong.bacninh.gov.vn/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377</v>
      </c>
      <c r="B378" t="str">
        <f>HYPERLINK("https://www.facebook.com/pages/C%C3%B4ng%20An%20Huy%C3%AA%CC%A3n%20Qu%C3%AA%CC%81%20Vo%CC%83/427449604009230/", "Công an huyện Quế Võ  tỉnh Bắc Ninh")</f>
        <v>Công an huyện Quế Võ  tỉnh Bắc Ninh</v>
      </c>
      <c r="C378" t="str">
        <v>https://www.facebook.com/pages/C%C3%B4ng%20An%20Huy%C3%AA%CC%A3n%20Qu%C3%AA%CC%81%20Vo%CC%83/427449604009230/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378</v>
      </c>
      <c r="B379" t="str">
        <f>HYPERLINK("https://quevo.bacninh.gov.vn/", "UBND Ủy ban nhân dân huyện Quế Võ  tỉnh Bắc Ninh")</f>
        <v>UBND Ủy ban nhân dân huyện Quế Võ  tỉnh Bắc Ninh</v>
      </c>
      <c r="C379" t="str">
        <v>https://quevo.bacninh.gov.vn/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379</v>
      </c>
      <c r="B380" t="str">
        <f>HYPERLINK("https://www.facebook.com/CAHTienDu/", "Công an huyện Tiên Du  tỉnh Bắc Ninh")</f>
        <v>Công an huyện Tiên Du  tỉnh Bắc Ninh</v>
      </c>
      <c r="C380" t="str">
        <v>https://www.facebook.com/CAHTienDu/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380</v>
      </c>
      <c r="B381" t="str">
        <f>HYPERLINK("https://tiendu.bacninh.gov.vn/", "UBND Ủy ban nhân dân huyện Tiên Du  tỉnh Bắc Ninh")</f>
        <v>UBND Ủy ban nhân dân huyện Tiên Du  tỉnh Bắc Ninh</v>
      </c>
      <c r="C381" t="str">
        <v>https://tiendu.bacninh.gov.vn/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381</v>
      </c>
      <c r="B382" t="str">
        <f>HYPERLINK("https://www.facebook.com/conganthixathuanthanh/?locale=vi_VN", "Công an huyện Thuận Thành  tỉnh Bắc Ninh")</f>
        <v>Công an huyện Thuận Thành  tỉnh Bắc Ninh</v>
      </c>
      <c r="C382" t="str">
        <v>https://www.facebook.com/conganthixathuanthanh/?locale=vi_VN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382</v>
      </c>
      <c r="B383" t="str">
        <f>HYPERLINK("https://thuanthanh.bacninh.gov.vn/", "UBND Ủy ban nhân dân huyện Thuận Thành  tỉnh Bắc Ninh")</f>
        <v>UBND Ủy ban nhân dân huyện Thuận Thành  tỉnh Bắc Ninh</v>
      </c>
      <c r="C383" t="str">
        <v>https://thuanthanh.bacninh.gov.vn/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383</v>
      </c>
      <c r="B384" t="str">
        <f>HYPERLINK("https://www.facebook.com/p/C%C3%B4ng-an-huy%E1%BB%87n-Gia-B%C3%ACnh-100075950866118/", "Công an huyện Gia Bình  tỉnh Bắc Ninh")</f>
        <v>Công an huyện Gia Bình  tỉnh Bắc Ninh</v>
      </c>
      <c r="C384" t="str">
        <v>https://www.facebook.com/p/C%C3%B4ng-an-huy%E1%BB%87n-Gia-B%C3%ACnh-100075950866118/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384</v>
      </c>
      <c r="B385" t="str">
        <f>HYPERLINK("https://giabinh.bacninh.gov.vn/", "UBND Ủy ban nhân dân huyện Gia Bình  tỉnh Bắc Ninh")</f>
        <v>UBND Ủy ban nhân dân huyện Gia Bình  tỉnh Bắc Ninh</v>
      </c>
      <c r="C385" t="str">
        <v>https://giabinh.bacninh.gov.vn/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385</v>
      </c>
      <c r="B386" t="str">
        <f>HYPERLINK("https://www.facebook.com/conganluongtai/", "Công an huyện Lương Tài  tỉnh Bắc Ninh")</f>
        <v>Công an huyện Lương Tài  tỉnh Bắc Ninh</v>
      </c>
      <c r="C386" t="str">
        <v>https://www.facebook.com/conganluongtai/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386</v>
      </c>
      <c r="B387" t="str">
        <f>HYPERLINK("https://luongtai.bacninh.gov.vn/", "UBND Ủy ban nhân dân huyện Lương Tài  tỉnh Bắc Ninh")</f>
        <v>UBND Ủy ban nhân dân huyện Lương Tài  tỉnh Bắc Ninh</v>
      </c>
      <c r="C387" t="str">
        <v>https://luongtai.bacninh.gov.vn/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387</v>
      </c>
      <c r="B388" t="str">
        <f>HYPERLINK("https://www.facebook.com/conganthanhphohaiduong/", "Công an thành phố Hải Dương  tỉnh Hải Dương")</f>
        <v>Công an thành phố Hải Dương  tỉnh Hải Dương</v>
      </c>
      <c r="C388" t="str">
        <v>https://www.facebook.com/conganthanhphohaiduong/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388</v>
      </c>
      <c r="B389" t="str">
        <f>HYPERLINK("https://tphaiduong.haiduong.gov.vn/", "UBND Ủy ban nhân dân thành phố Hải Dương  tỉnh Hải Dương")</f>
        <v>UBND Ủy ban nhân dân thành phố Hải Dương  tỉnh Hải Dương</v>
      </c>
      <c r="C389" t="str">
        <v>https://tphaiduong.haiduong.gov.vn/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389</v>
      </c>
      <c r="B390" t="str">
        <f>HYPERLINK("https://www.facebook.com/p/C%C3%B4ng-an-huy%E1%BB%87n-Nam-S%C3%A1ch-H%E1%BA%A3i-D%C6%B0%C6%A1ng-100071442241264/", "Công an huyện Nam Sách  tỉnh Hải Dương")</f>
        <v>Công an huyện Nam Sách  tỉnh Hải Dương</v>
      </c>
      <c r="C390" t="str">
        <v>https://www.facebook.com/p/C%C3%B4ng-an-huy%E1%BB%87n-Nam-S%C3%A1ch-H%E1%BA%A3i-D%C6%B0%C6%A1ng-100071442241264/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390</v>
      </c>
      <c r="B391" t="str">
        <f>HYPERLINK("https://namsach.haiduong.gov.vn/", "UBND Ủy ban nhân dân huyện Nam Sách  tỉnh Hải Dương")</f>
        <v>UBND Ủy ban nhân dân huyện Nam Sách  tỉnh Hải Dương</v>
      </c>
      <c r="C391" t="str">
        <v>https://namsach.haiduong.gov.vn/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391</v>
      </c>
      <c r="B392" t="str">
        <f>HYPERLINK("https://www.facebook.com/CATX.KM/", "Công an huyện Kinh Môn  tỉnh Hải Dương")</f>
        <v>Công an huyện Kinh Môn  tỉnh Hải Dương</v>
      </c>
      <c r="C392" t="str">
        <v>https://www.facebook.com/CATX.KM/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392</v>
      </c>
      <c r="B393" t="str">
        <f>HYPERLINK("https://kinhmon.haiduong.gov.vn/", "UBND Ủy ban nhân dân huyện Kinh Môn  tỉnh Hải Dương")</f>
        <v>UBND Ủy ban nhân dân huyện Kinh Môn  tỉnh Hải Dương</v>
      </c>
      <c r="C393" t="str">
        <v>https://kinhmon.haiduong.gov.vn/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393</v>
      </c>
      <c r="B394" t="str">
        <f>HYPERLINK("https://www.facebook.com/CAHKTHD/", "Công an huyện Kim Thành  tỉnh Hải Dương")</f>
        <v>Công an huyện Kim Thành  tỉnh Hải Dương</v>
      </c>
      <c r="C394" t="str">
        <v>https://www.facebook.com/CAHKTHD/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394</v>
      </c>
      <c r="B395" t="str">
        <f>HYPERLINK("https://kimthanh.haiduong.gov.vn/", "UBND Ủy ban nhân dân huyện Kim Thành  tỉnh Hải Dương")</f>
        <v>UBND Ủy ban nhân dân huyện Kim Thành  tỉnh Hải Dương</v>
      </c>
      <c r="C395" t="str">
        <v>https://kimthanh.haiduong.gov.vn/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395</v>
      </c>
      <c r="B396" t="str">
        <f>HYPERLINK("https://www.facebook.com/p/C%C3%B4ng-an-huy%E1%BB%87n-Thanh-H%C3%A0-H%E1%BA%A3i-D%C6%B0%C6%A1ng-100064628331014/", "Công an huyện Thanh Hà  tỉnh Hải Dương")</f>
        <v>Công an huyện Thanh Hà  tỉnh Hải Dương</v>
      </c>
      <c r="C396" t="str">
        <v>https://www.facebook.com/p/C%C3%B4ng-an-huy%E1%BB%87n-Thanh-H%C3%A0-H%E1%BA%A3i-D%C6%B0%C6%A1ng-100064628331014/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396</v>
      </c>
      <c r="B397" t="str">
        <f>HYPERLINK("https://thanhha.haiduong.gov.vn/", "UBND Ủy ban nhân dân huyện Thanh Hà  tỉnh Hải Dương")</f>
        <v>UBND Ủy ban nhân dân huyện Thanh Hà  tỉnh Hải Dương</v>
      </c>
      <c r="C397" t="str">
        <v>https://thanhha.haiduong.gov.vn/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397</v>
      </c>
      <c r="B398" t="str">
        <f>HYPERLINK("https://www.facebook.com/p/C%C3%B4ng-an-huy%E1%BB%87n-C%E1%BA%A9m-Gi%C3%A0ng-H%E1%BA%A3i-D%C6%B0%C6%A1ng-100069362282975/", "Công an huyện Cẩm Giàng  tỉnh Hải Dương")</f>
        <v>Công an huyện Cẩm Giàng  tỉnh Hải Dương</v>
      </c>
      <c r="C398" t="str">
        <v>https://www.facebook.com/p/C%C3%B4ng-an-huy%E1%BB%87n-C%E1%BA%A9m-Gi%C3%A0ng-H%E1%BA%A3i-D%C6%B0%C6%A1ng-100069362282975/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398</v>
      </c>
      <c r="B399" t="str">
        <f>HYPERLINK("https://camgiang.haiduong.gov.vn/", "UBND Ủy ban nhân dân huyện Cẩm Giàng  tỉnh Hải Dương")</f>
        <v>UBND Ủy ban nhân dân huyện Cẩm Giàng  tỉnh Hải Dương</v>
      </c>
      <c r="C399" t="str">
        <v>https://camgiang.haiduong.gov.vn/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399</v>
      </c>
      <c r="B400" t="str">
        <f>HYPERLINK("https://www.facebook.com/p/C%C3%B4ng-an-huy%E1%BB%87n-B%C3%ACnh-Giang-H%E1%BA%A3i-D%C6%B0%C6%A1ng-100070047815358/", "Công an huyện Bình Giang  tỉnh Hải Dương")</f>
        <v>Công an huyện Bình Giang  tỉnh Hải Dương</v>
      </c>
      <c r="C400" t="str">
        <v>https://www.facebook.com/p/C%C3%B4ng-an-huy%E1%BB%87n-B%C3%ACnh-Giang-H%E1%BA%A3i-D%C6%B0%C6%A1ng-100070047815358/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400</v>
      </c>
      <c r="B401" t="str">
        <f>HYPERLINK("https://binhgiang.haiduong.gov.vn/", "UBND Ủy ban nhân dân huyện Bình Giang  tỉnh Hải Dương")</f>
        <v>UBND Ủy ban nhân dân huyện Bình Giang  tỉnh Hải Dương</v>
      </c>
      <c r="C401" t="str">
        <v>https://binhgiang.haiduong.gov.vn/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401</v>
      </c>
      <c r="B402" t="str">
        <f>HYPERLINK("https://www.facebook.com/conganhuyengialoc/", "Công an huyện Gia Lộc  tỉnh Hải Dương")</f>
        <v>Công an huyện Gia Lộc  tỉnh Hải Dương</v>
      </c>
      <c r="C402" t="str">
        <v>https://www.facebook.com/conganhuyengialoc/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402</v>
      </c>
      <c r="B403" t="str">
        <f>HYPERLINK("https://gialoc.haiduong.gov.vn/", "UBND Ủy ban nhân dân huyện Gia Lộc  tỉnh Hải Dương")</f>
        <v>UBND Ủy ban nhân dân huyện Gia Lộc  tỉnh Hải Dương</v>
      </c>
      <c r="C403" t="str">
        <v>https://gialoc.haiduong.gov.vn/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403</v>
      </c>
      <c r="B404" t="str">
        <f>HYPERLINK("https://www.facebook.com/p/C%C3%B4ng-an-huy%E1%BB%87n-T%E1%BB%A9-K%E1%BB%B3-100076039831546/", "Công an huyện Tứ Kỳ  tỉnh Hải Dương")</f>
        <v>Công an huyện Tứ Kỳ  tỉnh Hải Dương</v>
      </c>
      <c r="C404" t="str">
        <v>https://www.facebook.com/p/C%C3%B4ng-an-huy%E1%BB%87n-T%E1%BB%A9-K%E1%BB%B3-100076039831546/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404</v>
      </c>
      <c r="B405" t="str">
        <f>HYPERLINK("https://tuky.haiduong.gov.vn/", "UBND Ủy ban nhân dân huyện Tứ Kỳ  tỉnh Hải Dương")</f>
        <v>UBND Ủy ban nhân dân huyện Tứ Kỳ  tỉnh Hải Dương</v>
      </c>
      <c r="C405" t="str">
        <v>https://tuky.haiduong.gov.vn/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405</v>
      </c>
      <c r="B406" t="str">
        <f>HYPERLINK("https://www.facebook.com/p/C%C3%B4ng-an-huy%E1%BB%87n-Ninh-Giang-H%E1%BA%A3i-D%C6%B0%C6%A1ng-100071685176816/", "Công an huyện Ninh Giang  tỉnh Hải Dương")</f>
        <v>Công an huyện Ninh Giang  tỉnh Hải Dương</v>
      </c>
      <c r="C406" t="str">
        <v>https://www.facebook.com/p/C%C3%B4ng-an-huy%E1%BB%87n-Ninh-Giang-H%E1%BA%A3i-D%C6%B0%C6%A1ng-100071685176816/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406</v>
      </c>
      <c r="B407" t="str">
        <f>HYPERLINK("https://ninhgiang.haiduong.gov.vn/", "UBND Ủy ban nhân dân huyện Ninh Giang  tỉnh Hải Dương")</f>
        <v>UBND Ủy ban nhân dân huyện Ninh Giang  tỉnh Hải Dương</v>
      </c>
      <c r="C407" t="str">
        <v>https://ninhgiang.haiduong.gov.vn/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407</v>
      </c>
      <c r="B408" t="str">
        <f>HYPERLINK("https://www.facebook.com/p/C%C3%B4ng-an-Thanh-Mi%E1%BB%87n-100068994404736/", "Công an huyện Thanh Miện  tỉnh Hải Dương")</f>
        <v>Công an huyện Thanh Miện  tỉnh Hải Dương</v>
      </c>
      <c r="C408" t="str">
        <v>https://www.facebook.com/p/C%C3%B4ng-an-Thanh-Mi%E1%BB%87n-100068994404736/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408</v>
      </c>
      <c r="B409" t="str">
        <f>HYPERLINK("https://thanhmien.haiduong.gov.vn/", "UBND Ủy ban nhân dân huyện Thanh Miện  tỉnh Hải Dương")</f>
        <v>UBND Ủy ban nhân dân huyện Thanh Miện  tỉnh Hải Dương</v>
      </c>
      <c r="C409" t="str">
        <v>https://thanhmien.haiduong.gov.vn/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409</v>
      </c>
      <c r="B410" t="str">
        <f>HYPERLINK("https://www.facebook.com/CAQHongBang/", "Công an quận Hồng Bàng  thành phố Hải Phòng")</f>
        <v>Công an quận Hồng Bàng  thành phố Hải Phòng</v>
      </c>
      <c r="C410" t="str">
        <v>https://www.facebook.com/CAQHongBang/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410</v>
      </c>
      <c r="B411" t="str">
        <f>HYPERLINK("https://hongbang.haiphong.gov.vn/", "UBND Ủy ban nhân dân quận Hồng Bàng  thành phố Hải Phòng")</f>
        <v>UBND Ủy ban nhân dân quận Hồng Bàng  thành phố Hải Phòng</v>
      </c>
      <c r="C411" t="str">
        <v>https://hongbang.haiphong.gov.vn/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411</v>
      </c>
      <c r="B412" t="str">
        <f>HYPERLINK("https://www.facebook.com/congthongtindientuquanngoquyen/?locale=vi_VN", "Công an quận Ngô Quyền  thành phố Hải Phòng")</f>
        <v>Công an quận Ngô Quyền  thành phố Hải Phòng</v>
      </c>
      <c r="C412" t="str">
        <v>https://www.facebook.com/congthongtindientuquanngoquyen/?locale=vi_VN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412</v>
      </c>
      <c r="B413" t="str">
        <f>HYPERLINK("https://ngoquyen.haiphong.gov.vn/", "UBND Ủy ban nhân dân quận Ngô Quyền  thành phố Hải Phòng")</f>
        <v>UBND Ủy ban nhân dân quận Ngô Quyền  thành phố Hải Phòng</v>
      </c>
      <c r="C413" t="str">
        <v>https://ngoquyen.haiphong.gov.vn/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413</v>
      </c>
      <c r="B414" t="str">
        <f>HYPERLINK("https://www.facebook.com/people/Qu%E1%BA%ADn-L%C3%AA-Ch%C3%A2n-th%C3%A0nh-ph%E1%BB%91-H%E1%BA%A3i-Ph%C3%B2ng/100069248557826/", "Công an quận Lê Chân  thành phố Hải Phòng")</f>
        <v>Công an quận Lê Chân  thành phố Hải Phòng</v>
      </c>
      <c r="C414" t="str">
        <v>https://www.facebook.com/people/Qu%E1%BA%ADn-L%C3%AA-Ch%C3%A2n-th%C3%A0nh-ph%E1%BB%91-H%E1%BA%A3i-Ph%C3%B2ng/100069248557826/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414</v>
      </c>
      <c r="B415" t="str">
        <f>HYPERLINK("https://lechan.haiphong.gov.vn/", "UBND Ủy ban nhân dân quận Lê Chân  thành phố Hải Phòng")</f>
        <v>UBND Ủy ban nhân dân quận Lê Chân  thành phố Hải Phòng</v>
      </c>
      <c r="C415" t="str">
        <v>https://lechan.haiphong.gov.vn/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415</v>
      </c>
      <c r="B416" t="str">
        <f>HYPERLINK("https://www.facebook.com/dtncatphp/", "Công an quận Hải An  thành phố Hải Phòng")</f>
        <v>Công an quận Hải An  thành phố Hải Phòng</v>
      </c>
      <c r="C416" t="str">
        <v>https://www.facebook.com/dtncatphp/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416</v>
      </c>
      <c r="B417" t="str">
        <f>HYPERLINK("https://haian.haiphong.gov.vn/", "UBND Ủy ban nhân dân quận Hải An  thành phố Hải Phòng")</f>
        <v>UBND Ủy ban nhân dân quận Hải An  thành phố Hải Phòng</v>
      </c>
      <c r="C417" t="str">
        <v>https://haian.haiphong.gov.vn/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417</v>
      </c>
      <c r="B418" t="str">
        <f>HYPERLINK("https://www.facebook.com/ubndquankienan/", "Công an quận Kiến An  thành phố Hải Phòng")</f>
        <v>Công an quận Kiến An  thành phố Hải Phòng</v>
      </c>
      <c r="C418" t="str">
        <v>https://www.facebook.com/ubndquankienan/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418</v>
      </c>
      <c r="B419" t="str">
        <f>HYPERLINK("https://kienan.haiphong.gov.vn/", "UBND Ủy ban nhân dân quận Kiến An  thành phố Hải Phòng")</f>
        <v>UBND Ủy ban nhân dân quận Kiến An  thành phố Hải Phòng</v>
      </c>
      <c r="C419" t="str">
        <v>https://kienan.haiphong.gov.vn/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419</v>
      </c>
      <c r="B420" t="str">
        <f>HYPERLINK("https://www.facebook.com/profile.php?id=100080808107693", "Công an quận Đồ Sơn  thành phố Hải Phòng")</f>
        <v>Công an quận Đồ Sơn  thành phố Hải Phòng</v>
      </c>
      <c r="C420" t="str">
        <v>https://www.facebook.com/profile.php?id=100080808107693</v>
      </c>
      <c r="D420" t="str">
        <v>-</v>
      </c>
      <c r="E420" t="str">
        <v/>
      </c>
      <c r="F420" t="str">
        <f>HYPERLINK("mailto:nguyenvanbiends@gmail.com", "nguyenvanbiends@gmail.com")</f>
        <v>nguyenvanbiends@gmail.com</v>
      </c>
      <c r="G420" t="str">
        <v>244 Lý Thánh Tông, Hải Sơn, Đồ Sơn, Hải Phòng</v>
      </c>
    </row>
    <row r="421">
      <c r="A421">
        <v>420</v>
      </c>
      <c r="B421" t="str">
        <f>HYPERLINK("https://doson.haiphong.gov.vn/", "UBND Ủy ban nhân dân quận Đồ Sơn  thành phố Hải Phòng")</f>
        <v>UBND Ủy ban nhân dân quận Đồ Sơn  thành phố Hải Phòng</v>
      </c>
      <c r="C421" t="str">
        <v>https://doson.haiphong.gov.vn/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421</v>
      </c>
      <c r="B422" t="str">
        <f>HYPERLINK("https://www.facebook.com/p/C%C3%B4ng-an-qu%E1%BA%ADn-D%C6%B0%C6%A1ng-Kinh-100082865006118/?locale=vi_VN", "Công an quận Dương Kinh  thành phố Hải Phòng")</f>
        <v>Công an quận Dương Kinh  thành phố Hải Phòng</v>
      </c>
      <c r="C422" t="str">
        <v>https://www.facebook.com/p/C%C3%B4ng-an-qu%E1%BA%ADn-D%C6%B0%C6%A1ng-Kinh-100082865006118/?locale=vi_VN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422</v>
      </c>
      <c r="B423" t="str">
        <f>HYPERLINK("https://duongkinh.haiphong.gov.vn/", "UBND Ủy ban nhân dân quận Dương Kinh  thành phố Hải Phòng")</f>
        <v>UBND Ủy ban nhân dân quận Dương Kinh  thành phố Hải Phòng</v>
      </c>
      <c r="C423" t="str">
        <v>https://duongkinh.haiphong.gov.vn/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423</v>
      </c>
      <c r="B424" t="str">
        <f>HYPERLINK("https://www.facebook.com/p/C%C3%B4ng-an-huy%E1%BB%87n-Thu%E1%BB%B7-Nguy%C3%AAn-Th%C3%A0nh-ph%E1%BB%91-H%E1%BA%A3i-Ph%C3%B2ng-61558072512122/?_rdr", "Công an huyện Thuỷ Nguyên  thành phố Hải Phòng")</f>
        <v>Công an huyện Thuỷ Nguyên  thành phố Hải Phòng</v>
      </c>
      <c r="C424" t="str">
        <v>https://www.facebook.com/p/C%C3%B4ng-an-huy%E1%BB%87n-Thu%E1%BB%B7-Nguy%C3%AAn-Th%C3%A0nh-ph%E1%BB%91-H%E1%BA%A3i-Ph%C3%B2ng-61558072512122/?_rdr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424</v>
      </c>
      <c r="B425" t="str">
        <f>HYPERLINK("https://thuynguyen.haiphong.gov.vn/", "UBND Ủy ban nhân dân huyện Thuỷ Nguyên  thành phố Hải Phòng")</f>
        <v>UBND Ủy ban nhân dân huyện Thuỷ Nguyên  thành phố Hải Phòng</v>
      </c>
      <c r="C425" t="str">
        <v>https://thuynguyen.haiphong.gov.vn/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425</v>
      </c>
      <c r="B426" t="str">
        <f>HYPERLINK("https://www.facebook.com/cahanduong.haiphong/?locale=vi_VN", "Công an huyện An Dương  thành phố Hải Phòng")</f>
        <v>Công an huyện An Dương  thành phố Hải Phòng</v>
      </c>
      <c r="C426" t="str">
        <v>https://www.facebook.com/cahanduong.haiphong/?locale=vi_VN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426</v>
      </c>
      <c r="B427" t="str">
        <f>HYPERLINK("https://anduong.haiphong.gov.vn/", "UBND Ủy ban nhân dân huyện An Dương  thành phố Hải Phòng")</f>
        <v>UBND Ủy ban nhân dân huyện An Dương  thành phố Hải Phòng</v>
      </c>
      <c r="C427" t="str">
        <v>https://anduong.haiphong.gov.vn/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427</v>
      </c>
      <c r="B428" t="str">
        <f>HYPERLINK("https://www.facebook.com/dtncatphp/", "Công an huyện An Lão  thành phố Hải Phòng")</f>
        <v>Công an huyện An Lão  thành phố Hải Phòng</v>
      </c>
      <c r="C428" t="str">
        <v>https://www.facebook.com/dtncatphp/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428</v>
      </c>
      <c r="B429" t="str">
        <f>HYPERLINK("https://anlao.haiphong.gov.vn/", "UBND Ủy ban nhân dân huyện An Lão  thành phố Hải Phòng")</f>
        <v>UBND Ủy ban nhân dân huyện An Lão  thành phố Hải Phòng</v>
      </c>
      <c r="C429" t="str">
        <v>https://anlao.haiphong.gov.vn/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429</v>
      </c>
      <c r="B430" t="str">
        <v>Công an huyện Kiến Thuỵ  thành phố Hải Phòng</v>
      </c>
      <c r="C430" t="str">
        <v>-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430</v>
      </c>
      <c r="B431" t="str">
        <f>HYPERLINK("https://kienthuy.haiphong.gov.vn/", "UBND Ủy ban nhân dân huyện Kiến Thuỵ  thành phố Hải Phòng")</f>
        <v>UBND Ủy ban nhân dân huyện Kiến Thuỵ  thành phố Hải Phòng</v>
      </c>
      <c r="C431" t="str">
        <v>https://kienthuy.haiphong.gov.vn/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431</v>
      </c>
      <c r="B432" t="str">
        <f>HYPERLINK("https://www.facebook.com/ConganhuyenTienLang/", "Công an huyện Tiên Lãng  thành phố Hải Phòng")</f>
        <v>Công an huyện Tiên Lãng  thành phố Hải Phòng</v>
      </c>
      <c r="C432" t="str">
        <v>https://www.facebook.com/ConganhuyenTienLang/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432</v>
      </c>
      <c r="B433" t="str">
        <f>HYPERLINK("https://tienlang.haiphong.gov.vn/", "UBND Ủy ban nhân dân huyện Tiên Lãng  thành phố Hải Phòng")</f>
        <v>UBND Ủy ban nhân dân huyện Tiên Lãng  thành phố Hải Phòng</v>
      </c>
      <c r="C433" t="str">
        <v>https://tienlang.haiphong.gov.vn/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433</v>
      </c>
      <c r="B434" t="str">
        <f>HYPERLINK("https://www.facebook.com/p/C%C3%B4ng-an-Huy%E1%BB%87n-V%C4%A9nh-B%E1%BA%A3o-H%E1%BA%A3i-Ph%C3%B2ng-100091921350663/?locale=ur_PK", "Công an huyện Vĩnh Bảo  thành phố Hải Phòng")</f>
        <v>Công an huyện Vĩnh Bảo  thành phố Hải Phòng</v>
      </c>
      <c r="C434" t="str">
        <v>https://www.facebook.com/p/C%C3%B4ng-an-Huy%E1%BB%87n-V%C4%A9nh-B%E1%BA%A3o-H%E1%BA%A3i-Ph%C3%B2ng-100091921350663/?locale=ur_PK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434</v>
      </c>
      <c r="B435" t="str">
        <f>HYPERLINK("https://vinhbao.haiphong.gov.vn/", "UBND Ủy ban nhân dân huyện Vĩnh Bảo  thành phố Hải Phòng")</f>
        <v>UBND Ủy ban nhân dân huyện Vĩnh Bảo  thành phố Hải Phòng</v>
      </c>
      <c r="C435" t="str">
        <v>https://vinhbao.haiphong.gov.vn/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435</v>
      </c>
      <c r="B436" t="str">
        <v>Công an huyện Cát Hải  thành phố Hải Phòng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436</v>
      </c>
      <c r="B437" t="str">
        <f>HYPERLINK("https://cathai.haiphong.gov.vn/", "UBND Ủy ban nhân dân huyện Cát Hải  thành phố Hải Phòng")</f>
        <v>UBND Ủy ban nhân dân huyện Cát Hải  thành phố Hải Phòng</v>
      </c>
      <c r="C437" t="str">
        <v>https://cathai.haiphong.gov.vn/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437</v>
      </c>
      <c r="B438" t="str">
        <f>HYPERLINK("https://www.facebook.com/p/C%C3%B4ng-An-Th%C3%A0nh-Ph%E1%BB%91-H%C6%B0ng-Y%C3%AAn-100057576334172/", "Công an thành phố Hưng Yên  tỉnh Hưng Yên")</f>
        <v>Công an thành phố Hưng Yên  tỉnh Hưng Yên</v>
      </c>
      <c r="C438" t="str">
        <v>https://www.facebook.com/p/C%C3%B4ng-An-Th%C3%A0nh-Ph%E1%BB%91-H%C6%B0ng-Y%C3%AAn-100057576334172/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438</v>
      </c>
      <c r="B439" t="str">
        <f>HYPERLINK("https://vpubnd.hungyen.gov.vn/", "UBND Ủy ban nhân dân thành phố Hưng Yên  tỉnh Hưng Yên")</f>
        <v>UBND Ủy ban nhân dân thành phố Hưng Yên  tỉnh Hưng Yên</v>
      </c>
      <c r="C439" t="str">
        <v>https://vpubnd.hungyen.gov.vn/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439</v>
      </c>
      <c r="B440" t="str">
        <f>HYPERLINK("https://www.facebook.com/congdoanvanlamhy/", "Công an huyện Văn Lâm  tỉnh Hưng Yên")</f>
        <v>Công an huyện Văn Lâm  tỉnh Hưng Yên</v>
      </c>
      <c r="C440" t="str">
        <v>https://www.facebook.com/congdoanvanlamhy/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440</v>
      </c>
      <c r="B441" t="str">
        <f>HYPERLINK("https://vanlam.hungyen.gov.vn/", "UBND Ủy ban nhân dân huyện Văn Lâm  tỉnh Hưng Yên")</f>
        <v>UBND Ủy ban nhân dân huyện Văn Lâm  tỉnh Hưng Yên</v>
      </c>
      <c r="C441" t="str">
        <v>https://vanlam.hungyen.gov.vn/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441</v>
      </c>
      <c r="B442" t="str">
        <f>HYPERLINK("https://www.facebook.com/doanthanhniencavg/", "Công an huyện Văn Giang  tỉnh Hưng Yên")</f>
        <v>Công an huyện Văn Giang  tỉnh Hưng Yên</v>
      </c>
      <c r="C442" t="str">
        <v>https://www.facebook.com/doanthanhniencavg/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442</v>
      </c>
      <c r="B443" t="str">
        <f>HYPERLINK("https://vangiang.hungyen.gov.vn/", "UBND Ủy ban nhân dân huyện Văn Giang  tỉnh Hưng Yên")</f>
        <v>UBND Ủy ban nhân dân huyện Văn Giang  tỉnh Hưng Yên</v>
      </c>
      <c r="C443" t="str">
        <v>https://vangiang.hungyen.gov.vn/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443</v>
      </c>
      <c r="B444" t="str">
        <f>HYPERLINK("https://www.facebook.com/p/%C4%90o%C3%A0n-Thanh-ni%C3%AAn-C%C3%B4ng-an-huy%E1%BB%87n-Y%C3%AAn-M%E1%BB%B9-100064984451611/", "Công an huyện Yên Mỹ  tỉnh Hưng Yên")</f>
        <v>Công an huyện Yên Mỹ  tỉnh Hưng Yên</v>
      </c>
      <c r="C444" t="str">
        <v>https://www.facebook.com/p/%C4%90o%C3%A0n-Thanh-ni%C3%AAn-C%C3%B4ng-an-huy%E1%BB%87n-Y%C3%AAn-M%E1%BB%B9-100064984451611/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444</v>
      </c>
      <c r="B445" t="str">
        <f>HYPERLINK("https://yenmy.hungyen.gov.vn/", "UBND Ủy ban nhân dân huyện Yên Mỹ  tỉnh Hưng Yên")</f>
        <v>UBND Ủy ban nhân dân huyện Yên Mỹ  tỉnh Hưng Yên</v>
      </c>
      <c r="C445" t="str">
        <v>https://yenmy.hungyen.gov.vn/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445</v>
      </c>
      <c r="B446" t="str">
        <v>Công an huyện Mỹ Hào  tỉnh Hưng Yên</v>
      </c>
      <c r="C446" t="str">
        <v>-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446</v>
      </c>
      <c r="B447" t="str">
        <f>HYPERLINK("https://myhao.hungyen.gov.vn/", "UBND Ủy ban nhân dân huyện Mỹ Hào  tỉnh Hưng Yên")</f>
        <v>UBND Ủy ban nhân dân huyện Mỹ Hào  tỉnh Hưng Yên</v>
      </c>
      <c r="C447" t="str">
        <v>https://myhao.hungyen.gov.vn/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447</v>
      </c>
      <c r="B448" t="str">
        <f>HYPERLINK("https://www.facebook.com/p/%C4%90o%C3%A0n-Thanh-ni%C3%AAn-C%C3%B4ng-an-huy%E1%BB%87n-%C3%82n-Thi-t%E1%BB%89nh-H%C6%B0ng-Y%C3%AAn-100029060573137/", "Công an huyện Ân Thi  tỉnh Hưng Yên")</f>
        <v>Công an huyện Ân Thi  tỉnh Hưng Yên</v>
      </c>
      <c r="C448" t="str">
        <v>https://www.facebook.com/p/%C4%90o%C3%A0n-Thanh-ni%C3%AAn-C%C3%B4ng-an-huy%E1%BB%87n-%C3%82n-Thi-t%E1%BB%89nh-H%C6%B0ng-Y%C3%AAn-100029060573137/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448</v>
      </c>
      <c r="B449" t="str">
        <f>HYPERLINK("https://anthi.hungyen.gov.vn/", "UBND Ủy ban nhân dân huyện Ân Thi  tỉnh Hưng Yên")</f>
        <v>UBND Ủy ban nhân dân huyện Ân Thi  tỉnh Hưng Yên</v>
      </c>
      <c r="C449" t="str">
        <v>https://anthi.hungyen.gov.vn/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449</v>
      </c>
      <c r="B450" t="str">
        <f>HYPERLINK("https://www.facebook.com/DTNCAKC/", "Công an huyện Khoái Châu  tỉnh Hưng Yên")</f>
        <v>Công an huyện Khoái Châu  tỉnh Hưng Yên</v>
      </c>
      <c r="C450" t="str">
        <v>https://www.facebook.com/DTNCAKC/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450</v>
      </c>
      <c r="B451" t="str">
        <f>HYPERLINK("https://khoaichau.hungyen.gov.vn/", "UBND Ủy ban nhân dân huyện Khoái Châu  tỉnh Hưng Yên")</f>
        <v>UBND Ủy ban nhân dân huyện Khoái Châu  tỉnh Hưng Yên</v>
      </c>
      <c r="C451" t="str">
        <v>https://khoaichau.hungyen.gov.vn/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451</v>
      </c>
      <c r="B452" t="str">
        <v>Công an huyện Kim Động  tỉnh Hưng Yên</v>
      </c>
      <c r="C452" t="str">
        <v>-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452</v>
      </c>
      <c r="B453" t="str">
        <f>HYPERLINK("https://kimdong.hungyen.gov.vn/", "UBND Ủy ban nhân dân huyện Kim Động  tỉnh Hưng Yên")</f>
        <v>UBND Ủy ban nhân dân huyện Kim Động  tỉnh Hưng Yên</v>
      </c>
      <c r="C453" t="str">
        <v>https://kimdong.hungyen.gov.vn/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453</v>
      </c>
      <c r="B454" t="str">
        <f>HYPERLINK("https://www.facebook.com/pages/C%C3%B4ng%20An%20Huy%E1%BB%87n%20Ti%C3%AAn%20L%E1%BB%AF/1673800332923401/", "Công an huyện Tiên Lữ  tỉnh Hưng Yên")</f>
        <v>Công an huyện Tiên Lữ  tỉnh Hưng Yên</v>
      </c>
      <c r="C454" t="str">
        <v>https://www.facebook.com/pages/C%C3%B4ng%20An%20Huy%E1%BB%87n%20Ti%C3%AAn%20L%E1%BB%AF/1673800332923401/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454</v>
      </c>
      <c r="B455" t="str">
        <f>HYPERLINK("https://tienlu.hungyen.gov.vn/", "UBND Ủy ban nhân dân huyện Tiên Lữ  tỉnh Hưng Yên")</f>
        <v>UBND Ủy ban nhân dân huyện Tiên Lữ  tỉnh Hưng Yên</v>
      </c>
      <c r="C455" t="str">
        <v>https://tienlu.hungyen.gov.vn/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455</v>
      </c>
      <c r="B456" t="str">
        <f>HYPERLINK("https://www.facebook.com/ConganPhuCu/", "Công an huyện Phù Cừ  tỉnh Hưng Yên")</f>
        <v>Công an huyện Phù Cừ  tỉnh Hưng Yên</v>
      </c>
      <c r="C456" t="str">
        <v>https://www.facebook.com/ConganPhuCu/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456</v>
      </c>
      <c r="B457" t="str">
        <f>HYPERLINK("https://phucu.hungyen.gov.vn/", "UBND Ủy ban nhân dân huyện Phù Cừ  tỉnh Hưng Yên")</f>
        <v>UBND Ủy ban nhân dân huyện Phù Cừ  tỉnh Hưng Yên</v>
      </c>
      <c r="C457" t="str">
        <v>https://phucu.hungyen.gov.vn/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457</v>
      </c>
      <c r="B458" t="str">
        <f>HYPERLINK("https://www.facebook.com/congan.thaibinh.gov.vn/", "Công an thành phố Thái Bình  tỉnh Thái Bình")</f>
        <v>Công an thành phố Thái Bình  tỉnh Thái Bình</v>
      </c>
      <c r="C458" t="str">
        <v>https://www.facebook.com/congan.thaibinh.gov.vn/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458</v>
      </c>
      <c r="B459" t="str">
        <f>HYPERLINK("https://thanhpho.thaibinh.gov.vn/", "UBND Ủy ban nhân dân thành phố Thái Bình  tỉnh Thái Bình")</f>
        <v>UBND Ủy ban nhân dân thành phố Thái Bình  tỉnh Thái Bình</v>
      </c>
      <c r="C459" t="str">
        <v>https://thanhpho.thaibinh.gov.vn/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459</v>
      </c>
      <c r="B460" t="str">
        <f>HYPERLINK("https://www.facebook.com/congananbai/", "Công an huyện Quỳnh Phụ  tỉnh Thái Bình")</f>
        <v>Công an huyện Quỳnh Phụ  tỉnh Thái Bình</v>
      </c>
      <c r="C460" t="str">
        <v>https://www.facebook.com/congananbai/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460</v>
      </c>
      <c r="B461" t="str">
        <f>HYPERLINK("https://quynhphu.thaibinh.gov.vn/", "UBND Ủy ban nhân dân huyện Quỳnh Phụ  tỉnh Thái Bình")</f>
        <v>UBND Ủy ban nhân dân huyện Quỳnh Phụ  tỉnh Thái Bình</v>
      </c>
      <c r="C461" t="str">
        <v>https://quynhphu.thaibinh.gov.vn/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461</v>
      </c>
      <c r="B462" t="str">
        <f>HYPERLINK("https://www.facebook.com/people/C%E1%BA%A3nh-S%C3%A1t-H%C3%ACnh-S%E1%BB%B1-H%C6%B0ng-H%C3%A0/100093587349543/", "Công an huyện Hưng Hà  tỉnh Thái Bình")</f>
        <v>Công an huyện Hưng Hà  tỉnh Thái Bình</v>
      </c>
      <c r="C462" t="str">
        <v>https://www.facebook.com/people/C%E1%BA%A3nh-S%C3%A1t-H%C3%ACnh-S%E1%BB%B1-H%C6%B0ng-H%C3%A0/100093587349543/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462</v>
      </c>
      <c r="B463" t="str">
        <f>HYPERLINK("https://hungha.thaibinh.gov.vn/", "UBND Ủy ban nhân dân huyện Hưng Hà  tỉnh Thái Bình")</f>
        <v>UBND Ủy ban nhân dân huyện Hưng Hà  tỉnh Thái Bình</v>
      </c>
      <c r="C463" t="str">
        <v>https://hungha.thaibinh.gov.vn/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463</v>
      </c>
      <c r="B464" t="str">
        <f>HYPERLINK("https://www.facebook.com/ConganxaDongVinh/", "Công an huyện Đông Hưng  tỉnh Thái Bình")</f>
        <v>Công an huyện Đông Hưng  tỉnh Thái Bình</v>
      </c>
      <c r="C464" t="str">
        <v>https://www.facebook.com/ConganxaDongVinh/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464</v>
      </c>
      <c r="B465" t="str">
        <f>HYPERLINK("https://donghung.thaibinh.gov.vn/", "UBND Ủy ban nhân dân huyện Đông Hưng  tỉnh Thái Bình")</f>
        <v>UBND Ủy ban nhân dân huyện Đông Hưng  tỉnh Thái Bình</v>
      </c>
      <c r="C465" t="str">
        <v>https://donghung.thaibinh.gov.vn/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465</v>
      </c>
      <c r="B466" t="str">
        <f>HYPERLINK("https://www.facebook.com/p/Tu%E1%BB%95i-tr%E1%BA%BB-C%C3%B4ng-an-huy%E1%BB%87n-Th%C3%A1i-Th%E1%BB%A5y-100083773900284/", "Công an huyện Thái Thụy  tỉnh Thái Bình")</f>
        <v>Công an huyện Thái Thụy  tỉnh Thái Bình</v>
      </c>
      <c r="C466" t="str">
        <v>https://www.facebook.com/p/Tu%E1%BB%95i-tr%E1%BA%BB-C%C3%B4ng-an-huy%E1%BB%87n-Th%C3%A1i-Th%E1%BB%A5y-100083773900284/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466</v>
      </c>
      <c r="B467" t="str">
        <f>HYPERLINK("https://thaithuy.thaibinh.gov.vn/", "UBND Ủy ban nhân dân huyện Thái Thụy  tỉnh Thái Bình")</f>
        <v>UBND Ủy ban nhân dân huyện Thái Thụy  tỉnh Thái Bình</v>
      </c>
      <c r="C467" t="str">
        <v>https://thaithuy.thaibinh.gov.vn/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467</v>
      </c>
      <c r="B468" t="str">
        <f>HYPERLINK("https://www.facebook.com/ConganhuyenTienHai/", "Công an huyện Tiền Hải  tỉnh Thái Bình")</f>
        <v>Công an huyện Tiền Hải  tỉnh Thái Bình</v>
      </c>
      <c r="C468" t="str">
        <v>https://www.facebook.com/ConganhuyenTienHai/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468</v>
      </c>
      <c r="B469" t="str">
        <f>HYPERLINK("https://tienhai.thaibinh.gov.vn/", "UBND Ủy ban nhân dân huyện Tiền Hải  tỉnh Thái Bình")</f>
        <v>UBND Ủy ban nhân dân huyện Tiền Hải  tỉnh Thái Bình</v>
      </c>
      <c r="C469" t="str">
        <v>https://tienhai.thaibinh.gov.vn/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469</v>
      </c>
      <c r="B470" t="str">
        <f>HYPERLINK("https://www.facebook.com/pages/C%C3%B4ng%20An%20Huy%E1%BB%87n%20Ki%E1%BA%BFn%20X%C6%B0%C6%A1ng/701107440270489/", "Công an huyện Kiến Xương  tỉnh Thái Bình")</f>
        <v>Công an huyện Kiến Xương  tỉnh Thái Bình</v>
      </c>
      <c r="C470" t="str">
        <v>https://www.facebook.com/pages/C%C3%B4ng%20An%20Huy%E1%BB%87n%20Ki%E1%BA%BFn%20X%C6%B0%C6%A1ng/701107440270489/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470</v>
      </c>
      <c r="B471" t="str">
        <f>HYPERLINK("https://kienxuong.thaibinh.gov.vn/", "UBND Ủy ban nhân dân huyện Kiến Xương  tỉnh Thái Bình")</f>
        <v>UBND Ủy ban nhân dân huyện Kiến Xương  tỉnh Thái Bình</v>
      </c>
      <c r="C471" t="str">
        <v>https://kienxuong.thaibinh.gov.vn/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471</v>
      </c>
      <c r="B472" t="str">
        <f>HYPERLINK("https://www.facebook.com/profile.php?id=100090853780748", "Công an huyện Vũ Thư  tỉnh Thái Bình")</f>
        <v>Công an huyện Vũ Thư  tỉnh Thái Bình</v>
      </c>
      <c r="C472" t="str">
        <v>https://www.facebook.com/profile.php?id=100090853780748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472</v>
      </c>
      <c r="B473" t="str">
        <f>HYPERLINK("https://vuthu.thaibinh.gov.vn/", "UBND Ủy ban nhân dân huyện Vũ Thư  tỉnh Thái Bình")</f>
        <v>UBND Ủy ban nhân dân huyện Vũ Thư  tỉnh Thái Bình</v>
      </c>
      <c r="C473" t="str">
        <v>https://vuthu.thaibinh.gov.vn/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473</v>
      </c>
      <c r="B474" t="str">
        <f>HYPERLINK("https://www.facebook.com/pages/C%C3%B4ng%20An%20Th%C3%A0nh%20Ph%E1%BB%91%20Ph%E1%BB%A7%20L%C3%BD/661407070590904/", "Công an thành phố Phủ Lý  tỉnh Hà Nam")</f>
        <v>Công an thành phố Phủ Lý  tỉnh Hà Nam</v>
      </c>
      <c r="C474" t="str">
        <v>https://www.facebook.com/pages/C%C3%B4ng%20An%20Th%C3%A0nh%20Ph%E1%BB%91%20Ph%E1%BB%A7%20L%C3%BD/661407070590904/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474</v>
      </c>
      <c r="B475" t="str">
        <f>HYPERLINK("https://phuly.hanam.gov.vn/", "UBND Ủy ban nhân dân thành phố Phủ Lý  tỉnh Hà Nam")</f>
        <v>UBND Ủy ban nhân dân thành phố Phủ Lý  tỉnh Hà Nam</v>
      </c>
      <c r="C475" t="str">
        <v>https://phuly.hanam.gov.vn/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475</v>
      </c>
      <c r="B476" t="str">
        <f>HYPERLINK("https://www.facebook.com/doanthanhniencatxduytien", "Công an huyện Duy Tiên  tỉnh Hà Nam")</f>
        <v>Công an huyện Duy Tiên  tỉnh Hà Nam</v>
      </c>
      <c r="C476" t="str">
        <v>https://www.facebook.com/doanthanhniencatxduytien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476</v>
      </c>
      <c r="B477" t="str">
        <f>HYPERLINK("https://www.duytien.gov.vn/", "UBND Ủy ban nhân dân huyện Duy Tiên  tỉnh Hà Nam")</f>
        <v>UBND Ủy ban nhân dân huyện Duy Tiên  tỉnh Hà Nam</v>
      </c>
      <c r="C477" t="str">
        <v>https://www.duytien.gov.vn/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477</v>
      </c>
      <c r="B478" t="str">
        <f>HYPERLINK("https://www.facebook.com/conganhuyenkimbang/", "Công an huyện Kim Bảng  tỉnh Hà Nam")</f>
        <v>Công an huyện Kim Bảng  tỉnh Hà Nam</v>
      </c>
      <c r="C478" t="str">
        <v>https://www.facebook.com/conganhuyenkimbang/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478</v>
      </c>
      <c r="B479" t="str">
        <f>HYPERLINK("https://kimbang.hanam.gov.vn/", "UBND Ủy ban nhân dân huyện Kim Bảng  tỉnh Hà Nam")</f>
        <v>UBND Ủy ban nhân dân huyện Kim Bảng  tỉnh Hà Nam</v>
      </c>
      <c r="C479" t="str">
        <v>https://kimbang.hanam.gov.vn/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479</v>
      </c>
      <c r="B480" t="str">
        <v>Công an huyện Thanh Liêm  tỉnh Hà Nam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480</v>
      </c>
      <c r="B481" t="str">
        <f>HYPERLINK("https://thanhliem.hanam.gov.vn/", "UBND Ủy ban nhân dân huyện Thanh Liêm  tỉnh Hà Nam")</f>
        <v>UBND Ủy ban nhân dân huyện Thanh Liêm  tỉnh Hà Nam</v>
      </c>
      <c r="C481" t="str">
        <v>https://thanhliem.hanam.gov.vn/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481</v>
      </c>
      <c r="B482" t="str">
        <f>HYPERLINK("https://www.facebook.com/p/C%C3%B4ng-an-x%C3%A3-An-Ninh-huy%E1%BB%87n-B%C3%ACnh-L%E1%BB%A5c-61552364705689/?locale=vi_VN", "Công an huyện Bình Lục  tỉnh Hà Nam")</f>
        <v>Công an huyện Bình Lục  tỉnh Hà Nam</v>
      </c>
      <c r="C482" t="str">
        <v>https://www.facebook.com/p/C%C3%B4ng-an-x%C3%A3-An-Ninh-huy%E1%BB%87n-B%C3%ACnh-L%E1%BB%A5c-61552364705689/?locale=vi_VN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482</v>
      </c>
      <c r="B483" t="str">
        <f>HYPERLINK("https://binhluc.hanam.gov.vn/", "UBND Ủy ban nhân dân huyện Bình Lục  tỉnh Hà Nam")</f>
        <v>UBND Ủy ban nhân dân huyện Bình Lục  tỉnh Hà Nam</v>
      </c>
      <c r="C483" t="str">
        <v>https://binhluc.hanam.gov.vn/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483</v>
      </c>
      <c r="B484" t="str">
        <f>HYPERLINK("https://www.facebook.com/pages/C%C3%B4ng%20An%20Huy%E1%BB%87n%20L%C3%BD%20Nh%C3%A2n,%20H%C3%A0%20Nam/1910688035823612/", "Công an huyện Lý Nhân  tỉnh Hà Nam")</f>
        <v>Công an huyện Lý Nhân  tỉnh Hà Nam</v>
      </c>
      <c r="C484" t="str">
        <v>https://www.facebook.com/pages/C%C3%B4ng%20An%20Huy%E1%BB%87n%20L%C3%BD%20Nh%C3%A2n,%20H%C3%A0%20Nam/1910688035823612/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484</v>
      </c>
      <c r="B485" t="str">
        <f>HYPERLINK("https://lynhan.hanam.gov.vn/", "UBND Ủy ban nhân dân huyện Lý Nhân  tỉnh Hà Nam")</f>
        <v>UBND Ủy ban nhân dân huyện Lý Nhân  tỉnh Hà Nam</v>
      </c>
      <c r="C485" t="str">
        <v>https://lynhan.hanam.gov.vn/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485</v>
      </c>
      <c r="B486" t="str">
        <f>HYPERLINK("https://www.facebook.com/catp.namdinh/", "Công an thành phố Nam Định  tỉnh Nam Định")</f>
        <v>Công an thành phố Nam Định  tỉnh Nam Định</v>
      </c>
      <c r="C486" t="str">
        <v>https://www.facebook.com/catp.namdinh/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486</v>
      </c>
      <c r="B487" t="str">
        <f>HYPERLINK("https://thanhpho.namdinh.gov.vn/", "UBND Ủy ban nhân dân thành phố Nam Định  tỉnh Nam Định")</f>
        <v>UBND Ủy ban nhân dân thành phố Nam Định  tỉnh Nam Định</v>
      </c>
      <c r="C487" t="str">
        <v>https://thanhpho.namdinh.gov.vn/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487</v>
      </c>
      <c r="B488" t="str">
        <f>HYPERLINK("https://www.facebook.com/p/C%C3%B4ng-an-Huy%E1%BB%87n-M%E1%BB%B9-L%E1%BB%99c-Nam-%C4%90%E1%BB%8Bnh-100071974110040/?locale=vi_VN", "Công an huyện Mỹ Lộc  tỉnh Nam Định")</f>
        <v>Công an huyện Mỹ Lộc  tỉnh Nam Định</v>
      </c>
      <c r="C488" t="str">
        <v>https://www.facebook.com/p/C%C3%B4ng-an-Huy%E1%BB%87n-M%E1%BB%B9-L%E1%BB%99c-Nam-%C4%90%E1%BB%8Bnh-100071974110040/?locale=vi_VN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488</v>
      </c>
      <c r="B489" t="str">
        <f>HYPERLINK("https://myloc.namdinh.gov.vn/", "UBND Ủy ban nhân dân huyện Mỹ Lộc  tỉnh Nam Định")</f>
        <v>UBND Ủy ban nhân dân huyện Mỹ Lộc  tỉnh Nam Định</v>
      </c>
      <c r="C489" t="str">
        <v>https://myloc.namdinh.gov.vn/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489</v>
      </c>
      <c r="B490" t="str">
        <f>HYPERLINK("https://www.facebook.com/p/An-Ninh-V%E1%BB%A5-B%E1%BA%A3n-100068305639703/", "Công an huyện Vụ Bản  tỉnh Nam Định")</f>
        <v>Công an huyện Vụ Bản  tỉnh Nam Định</v>
      </c>
      <c r="C490" t="str">
        <v>https://www.facebook.com/p/An-Ninh-V%E1%BB%A5-B%E1%BA%A3n-100068305639703/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490</v>
      </c>
      <c r="B491" t="str">
        <f>HYPERLINK("https://vuban.namdinh.gov.vn/", "UBND Ủy ban nhân dân huyện Vụ Bản  tỉnh Nam Định")</f>
        <v>UBND Ủy ban nhân dân huyện Vụ Bản  tỉnh Nam Định</v>
      </c>
      <c r="C491" t="str">
        <v>https://vuban.namdinh.gov.vn/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491</v>
      </c>
      <c r="B492" t="str">
        <f>HYPERLINK("https://www.facebook.com/p/C%C3%B4ng-an-Th%E1%BB%8B-tr%E1%BA%A5n-L%C3%A2m-%C3%9D-Y%C3%AAn-Nam-%C4%90%E1%BB%8Bnh-100080254186975/", "Công an huyện Ý Yên  tỉnh Nam Định")</f>
        <v>Công an huyện Ý Yên  tỉnh Nam Định</v>
      </c>
      <c r="C492" t="str">
        <v>https://www.facebook.com/p/C%C3%B4ng-an-Th%E1%BB%8B-tr%E1%BA%A5n-L%C3%A2m-%C3%9D-Y%C3%AAn-Nam-%C4%90%E1%BB%8Bnh-100080254186975/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492</v>
      </c>
      <c r="B493" t="str">
        <f>HYPERLINK("https://yyen.namdinh.gov.vn/", "UBND Ủy ban nhân dân huyện Ý Yên  tỉnh Nam Định")</f>
        <v>UBND Ủy ban nhân dân huyện Ý Yên  tỉnh Nam Định</v>
      </c>
      <c r="C493" t="str">
        <v>https://yyen.namdinh.gov.vn/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493</v>
      </c>
      <c r="B494" t="str">
        <f>HYPERLINK("https://www.facebook.com/dtncahuyennghiahung/", "Công an huyện Nghĩa Hưng  tỉnh Nam Định")</f>
        <v>Công an huyện Nghĩa Hưng  tỉnh Nam Định</v>
      </c>
      <c r="C494" t="str">
        <v>https://www.facebook.com/dtncahuyennghiahung/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494</v>
      </c>
      <c r="B495" t="str">
        <f>HYPERLINK("https://nghiahung.namdinh.gov.vn/", "UBND Ủy ban nhân dân huyện Nghĩa Hưng  tỉnh Nam Định")</f>
        <v>UBND Ủy ban nhân dân huyện Nghĩa Hưng  tỉnh Nam Định</v>
      </c>
      <c r="C495" t="str">
        <v>https://nghiahung.namdinh.gov.vn/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495</v>
      </c>
      <c r="B496" t="str">
        <f>HYPERLINK("https://www.facebook.com/profile.php?id=100057116153272", "Công an huyện Nam Trực  tỉnh Nam Định")</f>
        <v>Công an huyện Nam Trực  tỉnh Nam Định</v>
      </c>
      <c r="C496" t="str">
        <v>https://www.facebook.com/profile.php?id=100057116153272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496</v>
      </c>
      <c r="B497" t="str">
        <f>HYPERLINK("https://namtruc.namdinh.gov.vn/", "UBND Ủy ban nhân dân huyện Nam Trực  tỉnh Nam Định")</f>
        <v>UBND Ủy ban nhân dân huyện Nam Trực  tỉnh Nam Định</v>
      </c>
      <c r="C497" t="str">
        <v>https://namtruc.namdinh.gov.vn/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497</v>
      </c>
      <c r="B498" t="str">
        <f>HYPERLINK("https://www.facebook.com/p/C%C3%B4ng-an-th%E1%BB%8B-tr%E1%BA%A5n-C%E1%BB%95-L%E1%BB%85-100069913269136/?locale=vi_VN", "Công an huyện Trực Ninh  tỉnh Nam Định")</f>
        <v>Công an huyện Trực Ninh  tỉnh Nam Định</v>
      </c>
      <c r="C498" t="str">
        <v>https://www.facebook.com/p/C%C3%B4ng-an-th%E1%BB%8B-tr%E1%BA%A5n-C%E1%BB%95-L%E1%BB%85-100069913269136/?locale=vi_VN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498</v>
      </c>
      <c r="B499" t="str">
        <f>HYPERLINK("https://trucninh.namdinh.gov.vn/", "UBND Ủy ban nhân dân huyện Trực Ninh  tỉnh Nam Định")</f>
        <v>UBND Ủy ban nhân dân huyện Trực Ninh  tỉnh Nam Định</v>
      </c>
      <c r="C499" t="str">
        <v>https://trucninh.namdinh.gov.vn/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499</v>
      </c>
      <c r="B500" t="str">
        <f>HYPERLINK("https://www.facebook.com/profile.php?id=61566989369840", "Công an huyện Xuân Trường  tỉnh Nam Định")</f>
        <v>Công an huyện Xuân Trường  tỉnh Nam Định</v>
      </c>
      <c r="C500" t="str">
        <v>https://www.facebook.com/profile.php?id=61566989369840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500</v>
      </c>
      <c r="B501" t="str">
        <f>HYPERLINK("https://xuantruong.namdinh.gov.vn/", "UBND Ủy ban nhân dân huyện Xuân Trường  tỉnh Nam Định")</f>
        <v>UBND Ủy ban nhân dân huyện Xuân Trường  tỉnh Nam Định</v>
      </c>
      <c r="C501" t="str">
        <v>https://xuantruong.namdinh.gov.vn/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501</v>
      </c>
      <c r="B502" t="str">
        <f>HYPERLINK("https://www.facebook.com/pages/C%C3%B4ng%20an%20Huy%E1%BB%87n%20Giao%20Thu%E1%BB%B7/1363033397057025/", "Công an huyện Giao Thủy  tỉnh Nam Định")</f>
        <v>Công an huyện Giao Thủy  tỉnh Nam Định</v>
      </c>
      <c r="C502" t="str">
        <v>https://www.facebook.com/pages/C%C3%B4ng%20an%20Huy%E1%BB%87n%20Giao%20Thu%E1%BB%B7/1363033397057025/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502</v>
      </c>
      <c r="B503" t="str">
        <f>HYPERLINK("https://giaothuy.namdinh.gov.vn/", "UBND Ủy ban nhân dân huyện Giao Thủy  tỉnh Nam Định")</f>
        <v>UBND Ủy ban nhân dân huyện Giao Thủy  tỉnh Nam Định</v>
      </c>
      <c r="C503" t="str">
        <v>https://giaothuy.namdinh.gov.vn/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503</v>
      </c>
      <c r="B504" t="str">
        <f>HYPERLINK("https://www.facebook.com/CAH.HaiHau/", "Công an huyện Hải Hậu  tỉnh Nam Định")</f>
        <v>Công an huyện Hải Hậu  tỉnh Nam Định</v>
      </c>
      <c r="C504" t="str">
        <v>https://www.facebook.com/CAH.HaiHau/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504</v>
      </c>
      <c r="B505" t="str">
        <f>HYPERLINK("https://haihau.namdinh.gov.vn/", "UBND Ủy ban nhân dân huyện Hải Hậu  tỉnh Nam Định")</f>
        <v>UBND Ủy ban nhân dân huyện Hải Hậu  tỉnh Nam Định</v>
      </c>
      <c r="C505" t="str">
        <v>https://haihau.namdinh.gov.vn/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505</v>
      </c>
      <c r="B506" t="str">
        <f>HYPERLINK("https://www.facebook.com/tuoitreconganninhbinh/", "Công an thành phố Ninh Bình  tỉnh Ninh Bình")</f>
        <v>Công an thành phố Ninh Bình  tỉnh Ninh Bình</v>
      </c>
      <c r="C506" t="str">
        <v>https://www.facebook.com/tuoitreconganninhbinh/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506</v>
      </c>
      <c r="B507" t="str">
        <f>HYPERLINK("https://tpninhbinh.ninhbinh.gov.vn/", "UBND Ủy ban nhân dân thành phố Ninh Bình  tỉnh Ninh Bình")</f>
        <v>UBND Ủy ban nhân dân thành phố Ninh Bình  tỉnh Ninh Bình</v>
      </c>
      <c r="C507" t="str">
        <v>https://tpninhbinh.ninhbinh.gov.vn/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507</v>
      </c>
      <c r="B508" t="str">
        <f>HYPERLINK("https://www.facebook.com/p/C%C3%B4ng-an-th%C3%A0nh-ph%E1%BB%91-Tam-%C4%90i%E1%BB%87p-100069074291255/", "Công an thành phố Tam Điệp  tỉnh Ninh Bình")</f>
        <v>Công an thành phố Tam Điệp  tỉnh Ninh Bình</v>
      </c>
      <c r="C508" t="str">
        <v>https://www.facebook.com/p/C%C3%B4ng-an-th%C3%A0nh-ph%E1%BB%91-Tam-%C4%90i%E1%BB%87p-100069074291255/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508</v>
      </c>
      <c r="B509" t="str">
        <f>HYPERLINK("https://tamdiep.ninhbinh.gov.vn/", "UBND Ủy ban nhân dân thành phố Tam Điệp  tỉnh Ninh Bình")</f>
        <v>UBND Ủy ban nhân dân thành phố Tam Điệp  tỉnh Ninh Bình</v>
      </c>
      <c r="C509" t="str">
        <v>https://tamdiep.ninhbinh.gov.vn/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509</v>
      </c>
      <c r="B510" t="str">
        <f>HYPERLINK("https://www.facebook.com/CAHNhoQuan/", "Công an huyện Nho Quan  tỉnh Ninh Bình")</f>
        <v>Công an huyện Nho Quan  tỉnh Ninh Bình</v>
      </c>
      <c r="C510" t="str">
        <v>https://www.facebook.com/CAHNhoQuan/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510</v>
      </c>
      <c r="B511" t="str">
        <f>HYPERLINK("https://nhoquan.ninhbinh.gov.vn/", "UBND Ủy ban nhân dân huyện Nho Quan  tỉnh Ninh Bình")</f>
        <v>UBND Ủy ban nhân dân huyện Nho Quan  tỉnh Ninh Bình</v>
      </c>
      <c r="C511" t="str">
        <v>https://nhoquan.ninhbinh.gov.vn/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511</v>
      </c>
      <c r="B512" t="str">
        <f>HYPERLINK("https://www.facebook.com/CAHGiaVien/", "Công an huyện Gia Viễn  tỉnh Ninh Bình")</f>
        <v>Công an huyện Gia Viễn  tỉnh Ninh Bình</v>
      </c>
      <c r="C512" t="str">
        <v>https://www.facebook.com/CAHGiaVien/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512</v>
      </c>
      <c r="B513" t="str">
        <f>HYPERLINK("https://giavien.ninhbinh.gov.vn/", "UBND Ủy ban nhân dân huyện Gia Viễn  tỉnh Ninh Bình")</f>
        <v>UBND Ủy ban nhân dân huyện Gia Viễn  tỉnh Ninh Bình</v>
      </c>
      <c r="C513" t="str">
        <v>https://giavien.ninhbinh.gov.vn/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513</v>
      </c>
      <c r="B514" t="str">
        <f>HYPERLINK("https://www.facebook.com/profile.php?id=236597236892891&amp;_rdr", "Công an huyện Hoa Lư  tỉnh Ninh Bình")</f>
        <v>Công an huyện Hoa Lư  tỉnh Ninh Bình</v>
      </c>
      <c r="C514" t="str">
        <v>https://www.facebook.com/profile.php?id=236597236892891&amp;_rdr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514</v>
      </c>
      <c r="B515" t="str">
        <f>HYPERLINK("https://hoalu.ninhbinh.gov.vn/", "UBND Ủy ban nhân dân huyện Hoa Lư  tỉnh Ninh Bình")</f>
        <v>UBND Ủy ban nhân dân huyện Hoa Lư  tỉnh Ninh Bình</v>
      </c>
      <c r="C515" t="str">
        <v>https://hoalu.ninhbinh.gov.vn/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515</v>
      </c>
      <c r="B516" t="str">
        <f>HYPERLINK("https://www.facebook.com/Conganhuyenyenkhanh/?locale=vi_VN", "Công an huyện Yên Khánh  tỉnh Ninh Bình")</f>
        <v>Công an huyện Yên Khánh  tỉnh Ninh Bình</v>
      </c>
      <c r="C516" t="str">
        <v>https://www.facebook.com/Conganhuyenyenkhanh/?locale=vi_VN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516</v>
      </c>
      <c r="B517" t="str">
        <f>HYPERLINK("https://yenkhanh.ninhbinh.gov.vn/", "UBND Ủy ban nhân dân huyện Yên Khánh  tỉnh Ninh Bình")</f>
        <v>UBND Ủy ban nhân dân huyện Yên Khánh  tỉnh Ninh Bình</v>
      </c>
      <c r="C517" t="str">
        <v>https://yenkhanh.ninhbinh.gov.vn/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517</v>
      </c>
      <c r="B518" t="str">
        <f>HYPERLINK("https://www.facebook.com/cahuyenkimson/", "Công an huyện Kim Sơn  tỉnh Ninh Bình")</f>
        <v>Công an huyện Kim Sơn  tỉnh Ninh Bình</v>
      </c>
      <c r="C518" t="str">
        <v>https://www.facebook.com/cahuyenkimson/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518</v>
      </c>
      <c r="B519" t="str">
        <f>HYPERLINK("https://kimson.ninhbinh.gov.vn/", "UBND Ủy ban nhân dân huyện Kim Sơn  tỉnh Ninh Bình")</f>
        <v>UBND Ủy ban nhân dân huyện Kim Sơn  tỉnh Ninh Bình</v>
      </c>
      <c r="C519" t="str">
        <v>https://kimson.ninhbinh.gov.vn/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519</v>
      </c>
      <c r="B520" t="str">
        <f>HYPERLINK("https://www.facebook.com/p/C%C3%B4ng-an-huy%E1%BB%87n-Y%C3%AAn-M%C3%B4-100033535308059/", "Công an huyện Yên Mô  tỉnh Ninh Bình")</f>
        <v>Công an huyện Yên Mô  tỉnh Ninh Bình</v>
      </c>
      <c r="C520" t="str">
        <v>https://www.facebook.com/p/C%C3%B4ng-an-huy%E1%BB%87n-Y%C3%AAn-M%C3%B4-100033535308059/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520</v>
      </c>
      <c r="B521" t="str">
        <f>HYPERLINK("https://yenmo.ninhbinh.gov.vn/", "UBND Ủy ban nhân dân huyện Yên Mô  tỉnh Ninh Bình")</f>
        <v>UBND Ủy ban nhân dân huyện Yên Mô  tỉnh Ninh Bình</v>
      </c>
      <c r="C521" t="str">
        <v>https://yenmo.ninhbinh.gov.vn/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521</v>
      </c>
      <c r="B522" t="str">
        <f>HYPERLINK("https://www.facebook.com/conganthanhphothanhhoa/?locale=vi_VN", "Công an thành phố Thanh Hóa  tỉnh Thanh Hóa")</f>
        <v>Công an thành phố Thanh Hóa  tỉnh Thanh Hóa</v>
      </c>
      <c r="C522" t="str">
        <v>https://www.facebook.com/conganthanhphothanhhoa/?locale=vi_VN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522</v>
      </c>
      <c r="B523" t="str">
        <f>HYPERLINK("https://tpthanhhoa.thanhhoa.gov.vn/", "UBND Ủy ban nhân dân thành phố Thanh Hóa  tỉnh Thanh Hóa")</f>
        <v>UBND Ủy ban nhân dân thành phố Thanh Hóa  tỉnh Thanh Hóa</v>
      </c>
      <c r="C523" t="str">
        <v>https://tpthanhhoa.thanhhoa.gov.vn/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523</v>
      </c>
      <c r="B524" t="str">
        <f>HYPERLINK("https://www.facebook.com/p/C%C3%B4ng-an-th%C3%A0nh-ph%E1%BB%91-S%E1%BA%A7m-S%C6%A1n-Thanh-Ho%C3%A1-100063748233268/", "Công an thành phố Sầm Sơn  tỉnh Thanh Hóa")</f>
        <v>Công an thành phố Sầm Sơn  tỉnh Thanh Hóa</v>
      </c>
      <c r="C524" t="str">
        <v>https://www.facebook.com/p/C%C3%B4ng-an-th%C3%A0nh-ph%E1%BB%91-S%E1%BA%A7m-S%C6%A1n-Thanh-Ho%C3%A1-100063748233268/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524</v>
      </c>
      <c r="B525" t="str">
        <f>HYPERLINK("https://quangdai.samson.thanhhoa.gov.vn/", "UBND Ủy ban nhân dân thành phố Sầm Sơn  tỉnh Thanh Hóa")</f>
        <v>UBND Ủy ban nhân dân thành phố Sầm Sơn  tỉnh Thanh Hóa</v>
      </c>
      <c r="C525" t="str">
        <v>https://quangdai.samson.thanhhoa.gov.vn/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525</v>
      </c>
      <c r="B526" t="str">
        <f>HYPERLINK("https://www.facebook.com/p/C%C3%B4ng-an-huy%E1%BB%87n-M%C6%B0%E1%BB%9Dng-L%C3%A1t-t%E1%BB%89nh-Thanh-Ho%C3%A1-100063709263484/?_rdr", "Công an huyện Mường Lát  tỉnh Thanh Hóa")</f>
        <v>Công an huyện Mường Lát  tỉnh Thanh Hóa</v>
      </c>
      <c r="C526" t="str">
        <v>https://www.facebook.com/p/C%C3%B4ng-an-huy%E1%BB%87n-M%C6%B0%E1%BB%9Dng-L%C3%A1t-t%E1%BB%89nh-Thanh-Ho%C3%A1-100063709263484/?_rdr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526</v>
      </c>
      <c r="B527" t="str">
        <f>HYPERLINK("https://thitran.muonglat.thanhhoa.gov.vn/", "UBND Ủy ban nhân dân huyện Mường Lát  tỉnh Thanh Hóa")</f>
        <v>UBND Ủy ban nhân dân huyện Mường Lát  tỉnh Thanh Hóa</v>
      </c>
      <c r="C527" t="str">
        <v>https://thitran.muonglat.thanhhoa.gov.vn/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527</v>
      </c>
      <c r="B528" t="str">
        <f>HYPERLINK("https://www.facebook.com/100063702331996", "Công an huyện Quan Hóa  tỉnh Thanh Hóa")</f>
        <v>Công an huyện Quan Hóa  tỉnh Thanh Hóa</v>
      </c>
      <c r="C528" t="str">
        <v>https://www.facebook.com/100063702331996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528</v>
      </c>
      <c r="B529" t="str">
        <f>HYPERLINK("https://qppl.thanhhoa.gov.vn/vbpq_quanhoa.nsf/DefaultMetro", "UBND Ủy ban nhân dân huyện Quan Hóa  tỉnh Thanh Hóa")</f>
        <v>UBND Ủy ban nhân dân huyện Quan Hóa  tỉnh Thanh Hóa</v>
      </c>
      <c r="C529" t="str">
        <v>https://qppl.thanhhoa.gov.vn/vbpq_quanhoa.nsf/DefaultMetro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529</v>
      </c>
      <c r="B530" t="str">
        <f>HYPERLINK("https://www.facebook.com/conganhuyenbathuoc/", "Công an huyện Bá Thước  tỉnh Thanh Hóa")</f>
        <v>Công an huyện Bá Thước  tỉnh Thanh Hóa</v>
      </c>
      <c r="C530" t="str">
        <v>https://www.facebook.com/conganhuyenbathuoc/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530</v>
      </c>
      <c r="B531" t="str">
        <f>HYPERLINK("http://bathuoc.gov.vn/", "UBND Ủy ban nhân dân huyện Bá Thước  tỉnh Thanh Hóa")</f>
        <v>UBND Ủy ban nhân dân huyện Bá Thước  tỉnh Thanh Hóa</v>
      </c>
      <c r="C531" t="str">
        <v>http://bathuoc.gov.vn/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531</v>
      </c>
      <c r="B532" t="str">
        <f>HYPERLINK("https://www.facebook.com/caqs.36/?locale=vi_VN", "Công an huyện Quan Sơn  tỉnh Thanh Hóa")</f>
        <v>Công an huyện Quan Sơn  tỉnh Thanh Hóa</v>
      </c>
      <c r="C532" t="str">
        <v>https://www.facebook.com/caqs.36/?locale=vi_VN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532</v>
      </c>
      <c r="B533" t="str">
        <f>HYPERLINK("https://qppl.thanhhoa.gov.vn/vbpq_thanhhoa.nsf/9e6a1e4b64680bd247256801000a8614/EC9F58FCB921D72A47257D6A0038D985/$file/d3309.pdf", "UBND Ủy ban nhân dân huyện Quan Sơn  tỉnh Thanh Hóa")</f>
        <v>UBND Ủy ban nhân dân huyện Quan Sơn  tỉnh Thanh Hóa</v>
      </c>
      <c r="C533" t="str">
        <v>https://qppl.thanhhoa.gov.vn/vbpq_thanhhoa.nsf/9e6a1e4b64680bd247256801000a8614/EC9F58FCB921D72A47257D6A0038D985/$file/d3309.pdf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533</v>
      </c>
      <c r="B534" t="str">
        <f>HYPERLINK("https://www.facebook.com/p/C%C3%B4ng-an-huy%E1%BB%87n-Lang-Ch%C3%A1nh-100063611228708/", "Công an huyện Lang Chánh  tỉnh Thanh Hóa")</f>
        <v>Công an huyện Lang Chánh  tỉnh Thanh Hóa</v>
      </c>
      <c r="C534" t="str">
        <v>https://www.facebook.com/p/C%C3%B4ng-an-huy%E1%BB%87n-Lang-Ch%C3%A1nh-100063611228708/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534</v>
      </c>
      <c r="B535" t="str">
        <f>HYPERLINK("https://thitran.langchanh.thanhhoa.gov.vn/", "UBND Ủy ban nhân dân huyện Lang Chánh  tỉnh Thanh Hóa")</f>
        <v>UBND Ủy ban nhân dân huyện Lang Chánh  tỉnh Thanh Hóa</v>
      </c>
      <c r="C535" t="str">
        <v>https://thitran.langchanh.thanhhoa.gov.vn/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535</v>
      </c>
      <c r="B536" t="str">
        <f>HYPERLINK("https://www.facebook.com/100064202226018/", "Công an huyện Ngọc Lặc  tỉnh Thanh Hóa")</f>
        <v>Công an huyện Ngọc Lặc  tỉnh Thanh Hóa</v>
      </c>
      <c r="C536" t="str">
        <v>https://www.facebook.com/100064202226018/</v>
      </c>
      <c r="D536" t="str">
        <v>0845947099</v>
      </c>
      <c r="E536" t="str">
        <v>-</v>
      </c>
      <c r="F536" t="str">
        <v>-</v>
      </c>
      <c r="G536" t="str">
        <v>489 đường Phố Cống, Ngoc Lac, Vietnam</v>
      </c>
    </row>
    <row r="537">
      <c r="A537">
        <v>536</v>
      </c>
      <c r="B537" t="str">
        <f>HYPERLINK("https://qppl.thanhhoa.gov.vn/vbpq_thanhhoa.nsf/BFD4657191ACAC4C472587030006E9F0/$file/DT-VBDTPT888955083-6-20211624637967645_tuandm_26-06-2021-10-55-28_signed.pdf", "UBND Ủy ban nhân dân huyện Ngọc Lặc  tỉnh Thanh Hóa")</f>
        <v>UBND Ủy ban nhân dân huyện Ngọc Lặc  tỉnh Thanh Hóa</v>
      </c>
      <c r="C537" t="str">
        <v>https://qppl.thanhhoa.gov.vn/vbpq_thanhhoa.nsf/BFD4657191ACAC4C472587030006E9F0/$file/DT-VBDTPT888955083-6-20211624637967645_tuandm_26-06-2021-10-55-28_signed.pdf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537</v>
      </c>
      <c r="B538" t="str">
        <f>HYPERLINK("https://www.facebook.com/congancamthuy/", "Công an huyện Cẩm Thủy  tỉnh Thanh Hóa")</f>
        <v>Công an huyện Cẩm Thủy  tỉnh Thanh Hóa</v>
      </c>
      <c r="C538" t="str">
        <v>https://www.facebook.com/congancamthuy/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538</v>
      </c>
      <c r="B539" t="str">
        <f>HYPERLINK("https://camphu.camthuy.thanhhoa.gov.vn/", "UBND Ủy ban nhân dân huyện Cẩm Thủy  tỉnh Thanh Hóa")</f>
        <v>UBND Ủy ban nhân dân huyện Cẩm Thủy  tỉnh Thanh Hóa</v>
      </c>
      <c r="C539" t="str">
        <v>https://camphu.camthuy.thanhhoa.gov.vn/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539</v>
      </c>
      <c r="B540" t="str">
        <f>HYPERLINK("https://www.facebook.com/CATT.THO/", "Công an huyện Thạch Thành  tỉnh Thanh Hóa")</f>
        <v>Công an huyện Thạch Thành  tỉnh Thanh Hóa</v>
      </c>
      <c r="C540" t="str">
        <v>https://www.facebook.com/CATT.THO/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540</v>
      </c>
      <c r="B541" t="str">
        <f>HYPERLINK("https://thanhvinh.thachthanh.thanhhoa.gov.vn/", "UBND Ủy ban nhân dân huyện Thạch Thành  tỉnh Thanh Hóa")</f>
        <v>UBND Ủy ban nhân dân huyện Thạch Thành  tỉnh Thanh Hóa</v>
      </c>
      <c r="C541" t="str">
        <v>https://thanhvinh.thachthanh.thanhhoa.gov.vn/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541</v>
      </c>
      <c r="B542" t="str">
        <f>HYPERLINK("https://www.facebook.com/p/C%C3%B4ng-an-H%C3%A0-Trung-61553601552271/?locale=vi_VN", "Công an huyện Hà Trung  tỉnh Thanh Hóa")</f>
        <v>Công an huyện Hà Trung  tỉnh Thanh Hóa</v>
      </c>
      <c r="C542" t="str">
        <v>https://www.facebook.com/p/C%C3%B4ng-an-H%C3%A0-Trung-61553601552271/?locale=vi_VN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542</v>
      </c>
      <c r="B543" t="str">
        <f>HYPERLINK("https://thitran.hatrung.thanhhoa.gov.vn/", "UBND Ủy ban nhân dân huyện Hà Trung  tỉnh Thanh Hóa")</f>
        <v>UBND Ủy ban nhân dân huyện Hà Trung  tỉnh Thanh Hóa</v>
      </c>
      <c r="C543" t="str">
        <v>https://thitran.hatrung.thanhhoa.gov.vn/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543</v>
      </c>
      <c r="B544" t="str">
        <f>HYPERLINK("https://www.facebook.com/conganvinhloc/", "Công an huyện Vĩnh Lộc  tỉnh Thanh Hóa")</f>
        <v>Công an huyện Vĩnh Lộc  tỉnh Thanh Hóa</v>
      </c>
      <c r="C544" t="str">
        <v>https://www.facebook.com/conganvinhloc/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544</v>
      </c>
      <c r="B545" t="str">
        <f>HYPERLINK("https://benhviennhitrunguong.gov.vn/ky-ket-thoa-thuan-hop-tac-ho-tro-chuyen-mon-y-te-voi-ubnd-huyen-vinh-loc-tinh-thanh-hoa.html", "UBND Ủy ban nhân dân huyện Vĩnh Lộc  tỉnh Thanh Hóa")</f>
        <v>UBND Ủy ban nhân dân huyện Vĩnh Lộc  tỉnh Thanh Hóa</v>
      </c>
      <c r="C545" t="str">
        <v>https://benhviennhitrunguong.gov.vn/ky-ket-thoa-thuan-hop-tac-ho-tro-chuyen-mon-y-te-voi-ubnd-huyen-vinh-loc-tinh-thanh-hoa.html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545</v>
      </c>
      <c r="B546" t="str">
        <f>HYPERLINK("https://www.facebook.com/CAHYD.THO/", "Công an huyện Yên Định  tỉnh Thanh Hóa")</f>
        <v>Công an huyện Yên Định  tỉnh Thanh Hóa</v>
      </c>
      <c r="C546" t="str">
        <v>https://www.facebook.com/CAHYD.THO/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546</v>
      </c>
      <c r="B547" t="str">
        <f>HYPERLINK("https://dichvucong.gov.vn/p/home/dvc-tthc-bonganh-tinhtp.html?id2=372584&amp;name2=UBND%20huy%E1%BB%87n%20Y%C3%AAn%20%C4%90%E1%BB%8Bnh&amp;name1=UBND%20t%E1%BB%89nh%20Thanh%20Ho%C3%A1&amp;id1=371854&amp;type_tinh_bo=2&amp;lan=2", "UBND Ủy ban nhân dân huyện Yên Định  tỉnh Thanh Hóa")</f>
        <v>UBND Ủy ban nhân dân huyện Yên Định  tỉnh Thanh Hóa</v>
      </c>
      <c r="C547" t="str">
        <v>https://dichvucong.gov.vn/p/home/dvc-tthc-bonganh-tinhtp.html?id2=372584&amp;name2=UBND%20huy%E1%BB%87n%20Y%C3%AAn%20%C4%90%E1%BB%8Bnh&amp;name1=UBND%20t%E1%BB%89nh%20Thanh%20Ho%C3%A1&amp;id1=371854&amp;type_tinh_bo=2&amp;lan=2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547</v>
      </c>
      <c r="B548" t="str">
        <f>HYPERLINK("https://www.facebook.com/p/C%C3%B4ng-an-huy%E1%BB%87n-Th%E1%BB%8D-Xu%C3%A2n-100072365537592/", "Công an huyện Thọ Xuân  tỉnh Thanh Hóa")</f>
        <v>Công an huyện Thọ Xuân  tỉnh Thanh Hóa</v>
      </c>
      <c r="C548" t="str">
        <v>https://www.facebook.com/p/C%C3%B4ng-an-huy%E1%BB%87n-Th%E1%BB%8D-Xu%C3%A2n-100072365537592/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548</v>
      </c>
      <c r="B549" t="str">
        <f>HYPERLINK("https://thoxuan.thanhhoa.gov.vn/", "UBND Ủy ban nhân dân huyện Thọ Xuân  tỉnh Thanh Hóa")</f>
        <v>UBND Ủy ban nhân dân huyện Thọ Xuân  tỉnh Thanh Hóa</v>
      </c>
      <c r="C549" t="str">
        <v>https://thoxuan.thanhhoa.gov.vn/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549</v>
      </c>
      <c r="B550" t="str">
        <f>HYPERLINK("https://www.facebook.com/conganhuyenthuongxuan/?locale=vi_VN", "Công an huyện Thường Xuân  tỉnh Thanh Hóa")</f>
        <v>Công an huyện Thường Xuân  tỉnh Thanh Hóa</v>
      </c>
      <c r="C550" t="str">
        <v>https://www.facebook.com/conganhuyenthuongxuan/?locale=vi_VN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550</v>
      </c>
      <c r="B551" t="str">
        <f>HYPERLINK("http://thuongxuan.gov.vn/", "UBND Ủy ban nhân dân huyện Thường Xuân  tỉnh Thanh Hóa")</f>
        <v>UBND Ủy ban nhân dân huyện Thường Xuân  tỉnh Thanh Hóa</v>
      </c>
      <c r="C551" t="str">
        <v>http://thuongxuan.gov.vn/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551</v>
      </c>
      <c r="B552" t="str">
        <f>HYPERLINK("https://www.facebook.com/ConganTrieuSonOfficial/", "Công an huyện Triệu Sơn  tỉnh Thanh Hóa")</f>
        <v>Công an huyện Triệu Sơn  tỉnh Thanh Hóa</v>
      </c>
      <c r="C552" t="str">
        <v>https://www.facebook.com/ConganTrieuSonOfficial/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552</v>
      </c>
      <c r="B553" t="str">
        <f>HYPERLINK("http://trieuson.gov.vn/", "UBND Ủy ban nhân dân huyện Triệu Sơn  tỉnh Thanh Hóa")</f>
        <v>UBND Ủy ban nhân dân huyện Triệu Sơn  tỉnh Thanh Hóa</v>
      </c>
      <c r="C553" t="str">
        <v>http://trieuson.gov.vn/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553</v>
      </c>
      <c r="B554" t="str">
        <f>HYPERLINK("https://www.facebook.com/Conganhuyenthieuhoa/", "Công an huyện Thiệu Hóa  tỉnh Thanh Hóa")</f>
        <v>Công an huyện Thiệu Hóa  tỉnh Thanh Hóa</v>
      </c>
      <c r="C554" t="str">
        <v>https://www.facebook.com/Conganhuyenthieuhoa/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554</v>
      </c>
      <c r="B555" t="str">
        <f>HYPERLINK("https://qppl.thanhhoa.gov.vn/vbpq_thanhhoa.nsf/All/668550997CC9E19747257B2B00112189/$file/d768.pdf", "UBND Ủy ban nhân dân huyện Thiệu Hóa  tỉnh Thanh Hóa")</f>
        <v>UBND Ủy ban nhân dân huyện Thiệu Hóa  tỉnh Thanh Hóa</v>
      </c>
      <c r="C555" t="str">
        <v>https://qppl.thanhhoa.gov.vn/vbpq_thanhhoa.nsf/All/668550997CC9E19747257B2B00112189/$file/d768.pdf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555</v>
      </c>
      <c r="B556" t="str">
        <f>HYPERLINK("https://www.facebook.com/conganhuyenhoanghoa/", "Công an huyện Hoằng Hóa  tỉnh Thanh Hóa")</f>
        <v>Công an huyện Hoằng Hóa  tỉnh Thanh Hóa</v>
      </c>
      <c r="C556" t="str">
        <v>https://www.facebook.com/conganhuyenhoanghoa/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556</v>
      </c>
      <c r="B557" t="str">
        <f>HYPERLINK("http://hoanghoa.gov.vn/", "UBND Ủy ban nhân dân huyện Hoằng Hóa  tỉnh Thanh Hóa")</f>
        <v>UBND Ủy ban nhân dân huyện Hoằng Hóa  tỉnh Thanh Hóa</v>
      </c>
      <c r="C557" t="str">
        <v>http://hoanghoa.gov.vn/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557</v>
      </c>
      <c r="B558" t="str">
        <f>HYPERLINK("https://www.facebook.com/conganvinhloc/", "Công an huyện Hậu Lộc  tỉnh Thanh Hóa")</f>
        <v>Công an huyện Hậu Lộc  tỉnh Thanh Hóa</v>
      </c>
      <c r="C558" t="str">
        <v>https://www.facebook.com/conganvinhloc/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558</v>
      </c>
      <c r="B559" t="str">
        <f>HYPERLINK("https://dichvucong.gov.vn/p/home/dvc-tthc-bonganh-tinhtp.html?id2=372303&amp;name2=UBND%20huy%E1%BB%87n%20H%E1%BA%ADu%20L%E1%BB%99c&amp;name1=UBND%20t%E1%BB%89nh%20Thanh%20Ho%C3%A1&amp;id1=371854&amp;type_tinh_bo=2&amp;lan=2", "UBND Ủy ban nhân dân huyện Hậu Lộc  tỉnh Thanh Hóa")</f>
        <v>UBND Ủy ban nhân dân huyện Hậu Lộc  tỉnh Thanh Hóa</v>
      </c>
      <c r="C559" t="str">
        <v>https://dichvucong.gov.vn/p/home/dvc-tthc-bonganh-tinhtp.html?id2=372303&amp;name2=UBND%20huy%E1%BB%87n%20H%E1%BA%ADu%20L%E1%BB%99c&amp;name1=UBND%20t%E1%BB%89nh%20Thanh%20Ho%C3%A1&amp;id1=371854&amp;type_tinh_bo=2&amp;lan=2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559</v>
      </c>
      <c r="B560" t="str">
        <f>HYPERLINK("https://www.facebook.com/CA.NgaSon.TH/", "Công an huyện Nga Sơn  tỉnh Thanh Hóa")</f>
        <v>Công an huyện Nga Sơn  tỉnh Thanh Hóa</v>
      </c>
      <c r="C560" t="str">
        <v>https://www.facebook.com/CA.NgaSon.TH/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560</v>
      </c>
      <c r="B561" t="str">
        <f>HYPERLINK("https://ngason.thanhhoa.gov.vn/", "UBND Ủy ban nhân dân huyện Nga Sơn  tỉnh Thanh Hóa")</f>
        <v>UBND Ủy ban nhân dân huyện Nga Sơn  tỉnh Thanh Hóa</v>
      </c>
      <c r="C561" t="str">
        <v>https://ngason.thanhhoa.gov.vn/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561</v>
      </c>
      <c r="B562" t="str">
        <f>HYPERLINK("https://www.facebook.com/conganhuyennhuxuan/", "Công an huyện Như Xuân  tỉnh Thanh Hóa")</f>
        <v>Công an huyện Như Xuân  tỉnh Thanh Hóa</v>
      </c>
      <c r="C562" t="str">
        <v>https://www.facebook.com/conganhuyennhuxuan/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562</v>
      </c>
      <c r="B563" t="str">
        <f>HYPERLINK("http://dieuhanh.nhuxuan.thanhhoa.gov.vn/", "UBND Ủy ban nhân dân huyện Như Xuân  tỉnh Thanh Hóa")</f>
        <v>UBND Ủy ban nhân dân huyện Như Xuân  tỉnh Thanh Hóa</v>
      </c>
      <c r="C563" t="str">
        <v>http://dieuhanh.nhuxuan.thanhhoa.gov.vn/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563</v>
      </c>
      <c r="B564" t="str">
        <f>HYPERLINK("https://www.facebook.com/conganhuyennhuthanh/?locale=vi_VN", "Công an huyện Như Thanh  tỉnh Thanh Hóa")</f>
        <v>Công an huyện Như Thanh  tỉnh Thanh Hóa</v>
      </c>
      <c r="C564" t="str">
        <v>https://www.facebook.com/conganhuyennhuthanh/?locale=vi_VN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564</v>
      </c>
      <c r="B565" t="str">
        <f>HYPERLINK("http://bensung.nhuthanh.thanhhoa.gov.vn/", "UBND Ủy ban nhân dân huyện Như Thanh  tỉnh Thanh Hóa")</f>
        <v>UBND Ủy ban nhân dân huyện Như Thanh  tỉnh Thanh Hóa</v>
      </c>
      <c r="C565" t="str">
        <v>http://bensung.nhuthanh.thanhhoa.gov.vn/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565</v>
      </c>
      <c r="B566" t="str">
        <f>HYPERLINK("https://www.facebook.com/p/C%C3%B4ng-An-Huy%E1%BB%87n-N%C3%B4ng-C%E1%BB%91ng-100063664087545/?locale=vi_VN", "Công an huyện Nông Cống  tỉnh Thanh Hóa")</f>
        <v>Công an huyện Nông Cống  tỉnh Thanh Hóa</v>
      </c>
      <c r="C566" t="str">
        <v>https://www.facebook.com/p/C%C3%B4ng-An-Huy%E1%BB%87n-N%C3%B4ng-C%E1%BB%91ng-100063664087545/?locale=vi_VN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566</v>
      </c>
      <c r="B567" t="str">
        <f>HYPERLINK("https://nongcong.thanhhoa.gov.vn/", "UBND Ủy ban nhân dân huyện Nông Cống  tỉnh Thanh Hóa")</f>
        <v>UBND Ủy ban nhân dân huyện Nông Cống  tỉnh Thanh Hóa</v>
      </c>
      <c r="C567" t="str">
        <v>https://nongcong.thanhhoa.gov.vn/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567</v>
      </c>
      <c r="B568" t="str">
        <f>HYPERLINK("https://www.facebook.com/conganhuyendongsonthanhhoa/?locale=vi_VN", "Công an huyện Đông Sơn  tỉnh Thanh Hóa")</f>
        <v>Công an huyện Đông Sơn  tỉnh Thanh Hóa</v>
      </c>
      <c r="C568" t="str">
        <v>https://www.facebook.com/conganhuyendongsonthanhhoa/?locale=vi_VN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568</v>
      </c>
      <c r="B569" t="str">
        <f>HYPERLINK("https://dongson.thanhhoa.gov.vn/", "UBND Ủy ban nhân dân huyện Đông Sơn  tỉnh Thanh Hóa")</f>
        <v>UBND Ủy ban nhân dân huyện Đông Sơn  tỉnh Thanh Hóa</v>
      </c>
      <c r="C569" t="str">
        <v>https://dongson.thanhhoa.gov.vn/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569</v>
      </c>
      <c r="B570" t="str">
        <f>HYPERLINK("https://www.facebook.com/Conganquangxuong/?locale=vi_VN", "Công an huyện Quảng Xương  tỉnh Thanh Hóa")</f>
        <v>Công an huyện Quảng Xương  tỉnh Thanh Hóa</v>
      </c>
      <c r="C570" t="str">
        <v>https://www.facebook.com/Conganquangxuong/?locale=vi_VN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570</v>
      </c>
      <c r="B571" t="str">
        <f>HYPERLINK("https://kntc.thanhhoa.gov.vn/kntc.nsf/8B7B11ADD65ADB7D4725877A000C15D3/$file/DT-VBDTPT936332298-10-20211634804359487tungct22.10.2021_08h43p58_giangld_22-10-2021-08-51-13_signed.pdf", "UBND Ủy ban nhân dân huyện Quảng Xương  tỉnh Thanh Hóa")</f>
        <v>UBND Ủy ban nhân dân huyện Quảng Xương  tỉnh Thanh Hóa</v>
      </c>
      <c r="C571" t="str">
        <v>https://kntc.thanhhoa.gov.vn/kntc.nsf/8B7B11ADD65ADB7D4725877A000C15D3/$file/DT-VBDTPT936332298-10-20211634804359487tungct22.10.2021_08h43p58_giangld_22-10-2021-08-51-13_signed.pdf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571</v>
      </c>
      <c r="B572" t="str">
        <f>HYPERLINK("https://www.facebook.com/profile.php?id=100080809712013", "Công an huyện Tĩnh Gia  tỉnh Thanh Hóa")</f>
        <v>Công an huyện Tĩnh Gia  tỉnh Thanh Hóa</v>
      </c>
      <c r="C572" t="str">
        <v>https://www.facebook.com/profile.php?id=100080809712013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572</v>
      </c>
      <c r="B573" t="str">
        <f>HYPERLINK("https://qppl.thanhhoa.gov.vn/vbpq_thanhhoa.nsf/9e6a1e4b64680bd247256801000a8614/FD02D958604DF5B747257D2E00046884/$file/d2499.pdf", "UBND Ủy ban nhân dân huyện Tĩnh Gia  tỉnh Thanh Hóa")</f>
        <v>UBND Ủy ban nhân dân huyện Tĩnh Gia  tỉnh Thanh Hóa</v>
      </c>
      <c r="C573" t="str">
        <v>https://qppl.thanhhoa.gov.vn/vbpq_thanhhoa.nsf/9e6a1e4b64680bd247256801000a8614/FD02D958604DF5B747257D2E00046884/$file/d2499.pdf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573</v>
      </c>
      <c r="B574" t="str">
        <f>HYPERLINK("https://www.facebook.com/ConganthanhphoVinh24h/", "Công an thành phố Vinh  tỉnh Nghệ An")</f>
        <v>Công an thành phố Vinh  tỉnh Nghệ An</v>
      </c>
      <c r="C574" t="str">
        <v>https://www.facebook.com/ConganthanhphoVinh24h/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574</v>
      </c>
      <c r="B575" t="str">
        <f>HYPERLINK("https://vinh.nghean.gov.vn/xem-chi-tiet-bai-viet/-/asset_publisher/t2ZLc8uKcyGV/content/id/3066052", "UBND Ủy ban nhân dân thành phố Vinh  tỉnh Nghệ An")</f>
        <v>UBND Ủy ban nhân dân thành phố Vinh  tỉnh Nghệ An</v>
      </c>
      <c r="C575" t="str">
        <v>https://vinh.nghean.gov.vn/xem-chi-tiet-bai-viet/-/asset_publisher/t2ZLc8uKcyGV/content/id/3066052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575</v>
      </c>
      <c r="B576" t="str">
        <f>HYPERLINK("https://www.facebook.com/profile.php?id=100082816756707", "Công an huyện Quế Phong  tỉnh Nghệ An")</f>
        <v>Công an huyện Quế Phong  tỉnh Nghệ An</v>
      </c>
      <c r="C576" t="str">
        <v>https://www.facebook.com/profile.php?id=100082816756707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576</v>
      </c>
      <c r="B577" t="str">
        <f>HYPERLINK("https://quephong.nghean.gov.vn/", "UBND Ủy ban nhân dân huyện Quế Phong  tỉnh Nghệ An")</f>
        <v>UBND Ủy ban nhân dân huyện Quế Phong  tỉnh Nghệ An</v>
      </c>
      <c r="C577" t="str">
        <v>https://quephong.nghean.gov.vn/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577</v>
      </c>
      <c r="B578" t="str">
        <f>HYPERLINK("https://www.facebook.com/Conganhuyenquychau02383884113/?locale=vi_VN", "Công an huyện Quỳ Châu  tỉnh Nghệ An")</f>
        <v>Công an huyện Quỳ Châu  tỉnh Nghệ An</v>
      </c>
      <c r="C578" t="str">
        <v>https://www.facebook.com/Conganhuyenquychau02383884113/?locale=vi_VN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578</v>
      </c>
      <c r="B579" t="str">
        <f>HYPERLINK("https://quychau.nghean.gov.vn/", "UBND Ủy ban nhân dân huyện Quỳ Châu  tỉnh Nghệ An")</f>
        <v>UBND Ủy ban nhân dân huyện Quỳ Châu  tỉnh Nghệ An</v>
      </c>
      <c r="C579" t="str">
        <v>https://quychau.nghean.gov.vn/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579</v>
      </c>
      <c r="B580" t="str">
        <f>HYPERLINK("https://www.facebook.com/p/C%C3%B4ng-an-huy%E1%BB%87n-T%C6%B0%C6%A1ng-D%C6%B0%C6%A1ng-100064406753739/", "Công an huyện Tương Dương  tỉnh Nghệ An")</f>
        <v>Công an huyện Tương Dương  tỉnh Nghệ An</v>
      </c>
      <c r="C580" t="str">
        <v>https://www.facebook.com/p/C%C3%B4ng-an-huy%E1%BB%87n-T%C6%B0%C6%A1ng-D%C6%B0%C6%A1ng-100064406753739/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580</v>
      </c>
      <c r="B581" t="str">
        <f>HYPERLINK("https://tuongduong.nghean.gov.vn/", "UBND Ủy ban nhân dân huyện Tương Dương  tỉnh Nghệ An")</f>
        <v>UBND Ủy ban nhân dân huyện Tương Dương  tỉnh Nghệ An</v>
      </c>
      <c r="C581" t="str">
        <v>https://tuongduong.nghean.gov.vn/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581</v>
      </c>
      <c r="B582" t="str">
        <f>HYPERLINK("https://www.facebook.com/p/C%C3%B4ng-an-huy%E1%BB%87n-Ngh%C4%A9a-%C4%90%C3%A0n-100034707650596/", "Công an huyện Nghĩa Đàn  tỉnh Nghệ An")</f>
        <v>Công an huyện Nghĩa Đàn  tỉnh Nghệ An</v>
      </c>
      <c r="C582" t="str">
        <v>https://www.facebook.com/p/C%C3%B4ng-an-huy%E1%BB%87n-Ngh%C4%A9a-%C4%90%C3%A0n-100034707650596/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582</v>
      </c>
      <c r="B583" t="str">
        <f>HYPERLINK("https://nghiadan.nghean.gov.vn/", "UBND Ủy ban nhân dân huyện Nghĩa Đàn  tỉnh Nghệ An")</f>
        <v>UBND Ủy ban nhân dân huyện Nghĩa Đàn  tỉnh Nghệ An</v>
      </c>
      <c r="C583" t="str">
        <v>https://nghiadan.nghean.gov.vn/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583</v>
      </c>
      <c r="B584" t="str">
        <f>HYPERLINK("https://www.facebook.com/CA.QUYHOP/", "Công an huyện Quỳ Hợp  tỉnh Nghệ An")</f>
        <v>Công an huyện Quỳ Hợp  tỉnh Nghệ An</v>
      </c>
      <c r="C584" t="str">
        <v>https://www.facebook.com/CA.QUYHOP/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584</v>
      </c>
      <c r="B585" t="str">
        <f>HYPERLINK("http://quyhop.gov.vn/", "UBND Ủy ban nhân dân huyện Quỳ Hợp  tỉnh Nghệ An")</f>
        <v>UBND Ủy ban nhân dân huyện Quỳ Hợp  tỉnh Nghệ An</v>
      </c>
      <c r="C585" t="str">
        <v>http://quyhop.gov.vn/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585</v>
      </c>
      <c r="B586" t="str">
        <f>HYPERLINK("https://www.facebook.com/bophanmotcuaconganhuyenquynhluu/", "Công an huyện Quỳnh Lưu  tỉnh Nghệ An")</f>
        <v>Công an huyện Quỳnh Lưu  tỉnh Nghệ An</v>
      </c>
      <c r="C586" t="str">
        <v>https://www.facebook.com/bophanmotcuaconganhuyenquynhluu/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586</v>
      </c>
      <c r="B587" t="str">
        <f>HYPERLINK("https://quynhluu.nghean.gov.vn/", "UBND Ủy ban nhân dân huyện Quỳnh Lưu  tỉnh Nghệ An")</f>
        <v>UBND Ủy ban nhân dân huyện Quỳnh Lưu  tỉnh Nghệ An</v>
      </c>
      <c r="C587" t="str">
        <v>https://quynhluu.nghean.gov.vn/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587</v>
      </c>
      <c r="B588" t="str">
        <f>HYPERLINK("https://www.facebook.com/61557574741798", "Công an huyện Con Cuông  tỉnh Nghệ An")</f>
        <v>Công an huyện Con Cuông  tỉnh Nghệ An</v>
      </c>
      <c r="C588" t="str">
        <v>https://www.facebook.com/61557574741798</v>
      </c>
      <c r="D588" t="str">
        <v>-</v>
      </c>
      <c r="E588" t="str">
        <v>02383873112</v>
      </c>
      <c r="F588" t="str">
        <v>-</v>
      </c>
      <c r="G588" t="str">
        <v>Khối 1, thị trấn Con Cuông, huyện Con Cuông, tỉnh Nghệ An</v>
      </c>
    </row>
    <row r="589">
      <c r="A589">
        <v>588</v>
      </c>
      <c r="B589" t="str">
        <f>HYPERLINK("https://concuong.nghean.gov.vn/", "UBND Ủy ban nhân dân huyện Con Cuông  tỉnh Nghệ An")</f>
        <v>UBND Ủy ban nhân dân huyện Con Cuông  tỉnh Nghệ An</v>
      </c>
      <c r="C589" t="str">
        <v>https://concuong.nghean.gov.vn/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589</v>
      </c>
      <c r="B590" t="str">
        <f>HYPERLINK("https://www.facebook.com/profile.php?id=61565896341505", "Công an huyện Tân Kỳ  tỉnh Nghệ An")</f>
        <v>Công an huyện Tân Kỳ  tỉnh Nghệ An</v>
      </c>
      <c r="C590" t="str">
        <v>https://www.facebook.com/profile.php?id=61565896341505</v>
      </c>
      <c r="D590" t="str">
        <v>-</v>
      </c>
      <c r="E590" t="str">
        <v>02383882120</v>
      </c>
      <c r="F590" t="str">
        <f>HYPERLINK("mailto:cah.tanky@gmail.com", "cah.tanky@gmail.com")</f>
        <v>cah.tanky@gmail.com</v>
      </c>
      <c r="G590" t="str">
        <v>Khối 3, Thị trấn Tân Kỳ, huyện Tân Kỳ, tỉnh Nghệ An</v>
      </c>
    </row>
    <row r="591">
      <c r="A591">
        <v>590</v>
      </c>
      <c r="B591" t="str">
        <f>HYPERLINK("https://tanky.nghean.gov.vn/", "UBND Ủy ban nhân dân huyện Tân Kỳ  tỉnh Nghệ An")</f>
        <v>UBND Ủy ban nhân dân huyện Tân Kỳ  tỉnh Nghệ An</v>
      </c>
      <c r="C591" t="str">
        <v>https://tanky.nghean.gov.vn/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591</v>
      </c>
      <c r="B592" t="str">
        <f>HYPERLINK("https://www.facebook.com/p/C%C3%B4ng-an-huy%E1%BB%87n-Anh-S%C6%A1n-100050389963999/", "Công an huyện Anh Sơn  tỉnh Nghệ An")</f>
        <v>Công an huyện Anh Sơn  tỉnh Nghệ An</v>
      </c>
      <c r="C592" t="str">
        <v>https://www.facebook.com/p/C%C3%B4ng-an-huy%E1%BB%87n-Anh-S%C6%A1n-100050389963999/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592</v>
      </c>
      <c r="B593" t="str">
        <f>HYPERLINK("https://anhson.nghean.gov.vn/", "UBND Ủy ban nhân dân huyện Anh Sơn  tỉnh Nghệ An")</f>
        <v>UBND Ủy ban nhân dân huyện Anh Sơn  tỉnh Nghệ An</v>
      </c>
      <c r="C593" t="str">
        <v>https://anhson.nghean.gov.vn/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593</v>
      </c>
      <c r="B594" t="str">
        <f>HYPERLINK("https://www.facebook.com/conganhuyendienchau/?locale=vi_VN", "Công an huyện Diễn Châu  tỉnh Nghệ An")</f>
        <v>Công an huyện Diễn Châu  tỉnh Nghệ An</v>
      </c>
      <c r="C594" t="str">
        <v>https://www.facebook.com/conganhuyendienchau/?locale=vi_VN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594</v>
      </c>
      <c r="B595" t="str">
        <f>HYPERLINK("https://dienchau.nghean.gov.vn/uy-ban-nhan-dan-huyen", "UBND Ủy ban nhân dân huyện Diễn Châu  tỉnh Nghệ An")</f>
        <v>UBND Ủy ban nhân dân huyện Diễn Châu  tỉnh Nghệ An</v>
      </c>
      <c r="C595" t="str">
        <v>https://dienchau.nghean.gov.vn/uy-ban-nhan-dan-huyen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595</v>
      </c>
      <c r="B596" t="str">
        <f>HYPERLINK("https://www.facebook.com/p/C%C3%B4ng-an-huy%E1%BB%87n-Y%C3%AAn-Th%C3%A0nh-100064179789086/", "Công an huyện Yên Thành  tỉnh Nghệ An")</f>
        <v>Công an huyện Yên Thành  tỉnh Nghệ An</v>
      </c>
      <c r="C596" t="str">
        <v>https://www.facebook.com/p/C%C3%B4ng-an-huy%E1%BB%87n-Y%C3%AAn-Th%C3%A0nh-100064179789086/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596</v>
      </c>
      <c r="B597" t="str">
        <f>HYPERLINK("https://yenthanh.nghean.gov.vn/", "UBND Ủy ban nhân dân huyện Yên Thành  tỉnh Nghệ An")</f>
        <v>UBND Ủy ban nhân dân huyện Yên Thành  tỉnh Nghệ An</v>
      </c>
      <c r="C597" t="str">
        <v>https://yenthanh.nghean.gov.vn/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597</v>
      </c>
      <c r="B598" t="str">
        <f>HYPERLINK("https://www.facebook.com/ConganDoLuong/", "Công an huyện Đô Lương  tỉnh Nghệ An")</f>
        <v>Công an huyện Đô Lương  tỉnh Nghệ An</v>
      </c>
      <c r="C598" t="str">
        <v>https://www.facebook.com/ConganDoLuong/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598</v>
      </c>
      <c r="B599" t="str">
        <f>HYPERLINK("https://doluong.nghean.gov.vn/", "UBND Ủy ban nhân dân huyện Đô Lương  tỉnh Nghệ An")</f>
        <v>UBND Ủy ban nhân dân huyện Đô Lương  tỉnh Nghệ An</v>
      </c>
      <c r="C599" t="str">
        <v>https://doluong.nghean.gov.vn/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599</v>
      </c>
      <c r="B600" t="str">
        <f>HYPERLINK("https://www.facebook.com/ConganThanhChuong/", "Công an huyện Thanh Chương  tỉnh Nghệ An")</f>
        <v>Công an huyện Thanh Chương  tỉnh Nghệ An</v>
      </c>
      <c r="C600" t="str">
        <v>https://www.facebook.com/ConganThanhChuong/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600</v>
      </c>
      <c r="B601" t="str">
        <f>HYPERLINK("https://thanhchuong.nghean.gov.vn/", "UBND Ủy ban nhân dân huyện Thanh Chương  tỉnh Nghệ An")</f>
        <v>UBND Ủy ban nhân dân huyện Thanh Chương  tỉnh Nghệ An</v>
      </c>
      <c r="C601" t="str">
        <v>https://thanhchuong.nghean.gov.vn/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601</v>
      </c>
      <c r="B602" t="str">
        <f>HYPERLINK("https://www.facebook.com/conganhuyennghilocnghean/", "Công an huyện Nghi Lộc  tỉnh Nghệ An")</f>
        <v>Công an huyện Nghi Lộc  tỉnh Nghệ An</v>
      </c>
      <c r="C602" t="str">
        <v>https://www.facebook.com/conganhuyennghilocnghean/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602</v>
      </c>
      <c r="B603" t="str">
        <f>HYPERLINK("https://nghiloc.nghean.gov.vn/ubnd-huyen", "UBND Ủy ban nhân dân huyện Nghi Lộc  tỉnh Nghệ An")</f>
        <v>UBND Ủy ban nhân dân huyện Nghi Lộc  tỉnh Nghệ An</v>
      </c>
      <c r="C603" t="str">
        <v>https://nghiloc.nghean.gov.vn/ubnd-huyen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603</v>
      </c>
      <c r="B604" t="str">
        <f>HYPERLINK("https://www.facebook.com/p/C%C3%B4ng-an-th%E1%BB%8B-tr%E1%BA%A5n-Nam-%C4%90%C3%A0n-100077451044059/", "Công an huyện Nam Đàn  tỉnh Nghệ An")</f>
        <v>Công an huyện Nam Đàn  tỉnh Nghệ An</v>
      </c>
      <c r="C604" t="str">
        <v>https://www.facebook.com/p/C%C3%B4ng-an-th%E1%BB%8B-tr%E1%BA%A5n-Nam-%C4%90%C3%A0n-100077451044059/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604</v>
      </c>
      <c r="B605" t="str">
        <f>HYPERLINK("https://namdan.nghean.gov.vn/", "UBND Ủy ban nhân dân huyện Nam Đàn  tỉnh Nghệ An")</f>
        <v>UBND Ủy ban nhân dân huyện Nam Đàn  tỉnh Nghệ An</v>
      </c>
      <c r="C605" t="str">
        <v>https://namdan.nghean.gov.vn/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605</v>
      </c>
      <c r="B606" t="str">
        <f>HYPERLINK("https://www.facebook.com/cahungnguyennghean/", "Công an huyện Hưng Nguyên  tỉnh Nghệ An")</f>
        <v>Công an huyện Hưng Nguyên  tỉnh Nghệ An</v>
      </c>
      <c r="C606" t="str">
        <v>https://www.facebook.com/cahungnguyennghean/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606</v>
      </c>
      <c r="B607" t="str">
        <f>HYPERLINK("https://hungnguyen.nghean.gov.vn/", "UBND Ủy ban nhân dân huyện Hưng Nguyên  tỉnh Nghệ An")</f>
        <v>UBND Ủy ban nhân dân huyện Hưng Nguyên  tỉnh Nghệ An</v>
      </c>
      <c r="C607" t="str">
        <v>https://hungnguyen.nghean.gov.vn/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607</v>
      </c>
      <c r="B608" t="str">
        <f>HYPERLINK("https://www.facebook.com/catphatinh/?locale=vi_VN", "Công an thành phố Hà Tĩnh  tỉnh Hà Tĩnh")</f>
        <v>Công an thành phố Hà Tĩnh  tỉnh Hà Tĩnh</v>
      </c>
      <c r="C608" t="str">
        <v>https://www.facebook.com/catphatinh/?locale=vi_VN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608</v>
      </c>
      <c r="B609" t="str">
        <f>HYPERLINK("https://hatinh.gov.vn/", "UBND Ủy ban nhân dân thành phố Hà Tĩnh  tỉnh Hà Tĩnh")</f>
        <v>UBND Ủy ban nhân dân thành phố Hà Tĩnh  tỉnh Hà Tĩnh</v>
      </c>
      <c r="C609" t="str">
        <v>https://hatinh.gov.vn/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609</v>
      </c>
      <c r="B610" t="str">
        <f>HYPERLINK("https://www.facebook.com/ConganhuyenHuongSon/", "Công an huyện Hương Sơn  tỉnh Hà Tĩnh")</f>
        <v>Công an huyện Hương Sơn  tỉnh Hà Tĩnh</v>
      </c>
      <c r="C610" t="str">
        <v>https://www.facebook.com/ConganhuyenHuongSon/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610</v>
      </c>
      <c r="B611" t="str">
        <f>HYPERLINK("https://huongson.hatinh.gov.vn/", "UBND Ủy ban nhân dân huyện Hương Sơn  tỉnh Hà Tĩnh")</f>
        <v>UBND Ủy ban nhân dân huyện Hương Sơn  tỉnh Hà Tĩnh</v>
      </c>
      <c r="C611" t="str">
        <v>https://huongson.hatinh.gov.vn/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611</v>
      </c>
      <c r="B612" t="str">
        <f>HYPERLINK("https://www.facebook.com/p/C%C3%B4ng-an-huy%E1%BB%87n-%C4%90%E1%BB%A9c-Th%E1%BB%8D-H%C3%A0-T%C4%A9nh-100069319692485/?locale=vi_VN", "Công an huyện Đức Thọ  tỉnh Hà Tĩnh")</f>
        <v>Công an huyện Đức Thọ  tỉnh Hà Tĩnh</v>
      </c>
      <c r="C612" t="str">
        <v>https://www.facebook.com/p/C%C3%B4ng-an-huy%E1%BB%87n-%C4%90%E1%BB%A9c-Th%E1%BB%8D-H%C3%A0-T%C4%A9nh-100069319692485/?locale=vi_VN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612</v>
      </c>
      <c r="B613" t="str">
        <f>HYPERLINK("https://ductho.hatinh.gov.vn/", "UBND Ủy ban nhân dân huyện Đức Thọ  tỉnh Hà Tĩnh")</f>
        <v>UBND Ủy ban nhân dân huyện Đức Thọ  tỉnh Hà Tĩnh</v>
      </c>
      <c r="C613" t="str">
        <v>https://ductho.hatinh.gov.vn/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613</v>
      </c>
      <c r="B614" t="str">
        <f>HYPERLINK("https://www.facebook.com/p/C%C3%B4ng-an-huy%E1%BB%87n-V%C5%A9-Quang-100069158351410/", "Công an huyện Vũ Quang  tỉnh Hà Tĩnh")</f>
        <v>Công an huyện Vũ Quang  tỉnh Hà Tĩnh</v>
      </c>
      <c r="C614" t="str">
        <v>https://www.facebook.com/p/C%C3%B4ng-an-huy%E1%BB%87n-V%C5%A9-Quang-100069158351410/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614</v>
      </c>
      <c r="B615" t="str">
        <f>HYPERLINK("https://vuquang.hatinh.gov.vn/", "UBND Ủy ban nhân dân huyện Vũ Quang  tỉnh Hà Tĩnh")</f>
        <v>UBND Ủy ban nhân dân huyện Vũ Quang  tỉnh Hà Tĩnh</v>
      </c>
      <c r="C615" t="str">
        <v>https://vuquang.hatinh.gov.vn/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615</v>
      </c>
      <c r="B616" t="str">
        <f>HYPERLINK("https://www.facebook.com/Congannghixuan/?locale=vi_VN", "Công an huyện Nghi Xuân  tỉnh Hà Tĩnh")</f>
        <v>Công an huyện Nghi Xuân  tỉnh Hà Tĩnh</v>
      </c>
      <c r="C616" t="str">
        <v>https://www.facebook.com/Congannghixuan/?locale=vi_VN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616</v>
      </c>
      <c r="B617" t="str">
        <f>HYPERLINK("https://nghixuan.hatinh.gov.vn/", "UBND Ủy ban nhân dân huyện Nghi Xuân  tỉnh Hà Tĩnh")</f>
        <v>UBND Ủy ban nhân dân huyện Nghi Xuân  tỉnh Hà Tĩnh</v>
      </c>
      <c r="C617" t="str">
        <v>https://nghixuan.hatinh.gov.vn/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617</v>
      </c>
      <c r="B618" t="str">
        <f>HYPERLINK("https://www.facebook.com/p/C%C3%B4ng-an-huy%E1%BB%87n-Can-L%E1%BB%99c-100077389749902/", "Công an huyện Can Lộc  tỉnh Hà Tĩnh")</f>
        <v>Công an huyện Can Lộc  tỉnh Hà Tĩnh</v>
      </c>
      <c r="C618" t="str">
        <v>https://www.facebook.com/p/C%C3%B4ng-an-huy%E1%BB%87n-Can-L%E1%BB%99c-100077389749902/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618</v>
      </c>
      <c r="B619" t="str">
        <f>HYPERLINK("https://canloc.hatinh.gov.vn/", "UBND Ủy ban nhân dân huyện Can Lộc  tỉnh Hà Tĩnh")</f>
        <v>UBND Ủy ban nhân dân huyện Can Lộc  tỉnh Hà Tĩnh</v>
      </c>
      <c r="C619" t="str">
        <v>https://canloc.hatinh.gov.vn/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619</v>
      </c>
      <c r="B620" t="str">
        <f>HYPERLINK("https://www.facebook.com/conganhuongkhehatinh/", "Công an huyện Hương Khê  tỉnh Hà Tĩnh")</f>
        <v>Công an huyện Hương Khê  tỉnh Hà Tĩnh</v>
      </c>
      <c r="C620" t="str">
        <v>https://www.facebook.com/conganhuongkhehatinh/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620</v>
      </c>
      <c r="B621" t="str">
        <f>HYPERLINK("https://hscvhk.hatinh.gov.vn/huongkhe/vbpq.nsf", "UBND Ủy ban nhân dân huyện Hương Khê  tỉnh Hà Tĩnh")</f>
        <v>UBND Ủy ban nhân dân huyện Hương Khê  tỉnh Hà Tĩnh</v>
      </c>
      <c r="C621" t="str">
        <v>https://hscvhk.hatinh.gov.vn/huongkhe/vbpq.nsf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621</v>
      </c>
      <c r="B622" t="str">
        <f>HYPERLINK("https://www.facebook.com/conganthachha/?locale=vi_VN", "Công an huyện Thạch Hà  tỉnh Hà Tĩnh")</f>
        <v>Công an huyện Thạch Hà  tỉnh Hà Tĩnh</v>
      </c>
      <c r="C622" t="str">
        <v>https://www.facebook.com/conganthachha/?locale=vi_VN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622</v>
      </c>
      <c r="B623" t="str">
        <f>HYPERLINK("https://thachha.hatinh.gov.vn/", "UBND Ủy ban nhân dân huyện Thạch Hà  tỉnh Hà Tĩnh")</f>
        <v>UBND Ủy ban nhân dân huyện Thạch Hà  tỉnh Hà Tĩnh</v>
      </c>
      <c r="C623" t="str">
        <v>https://thachha.hatinh.gov.vn/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623</v>
      </c>
      <c r="B624" t="str">
        <f>HYPERLINK("https://www.facebook.com/congancamxuyen/?locale=vi_VN", "Công an huyện Cẩm Xuyên  tỉnh Hà Tĩnh")</f>
        <v>Công an huyện Cẩm Xuyên  tỉnh Hà Tĩnh</v>
      </c>
      <c r="C624" t="str">
        <v>https://www.facebook.com/congancamxuyen/?locale=vi_VN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624</v>
      </c>
      <c r="B625" t="str">
        <f>HYPERLINK("https://camha.camxuyen.hatinh.gov.vn/", "UBND Ủy ban nhân dân huyện Cẩm Xuyên  tỉnh Hà Tĩnh")</f>
        <v>UBND Ủy ban nhân dân huyện Cẩm Xuyên  tỉnh Hà Tĩnh</v>
      </c>
      <c r="C625" t="str">
        <v>https://camha.camxuyen.hatinh.gov.vn/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625</v>
      </c>
      <c r="B626" t="str">
        <f>HYPERLINK("https://www.facebook.com/p/C%C3%B4ng-an-huy%E1%BB%87n-K%E1%BB%B3-Anh-H%C3%A0-T%C4%A9nh-100071287980284/", "Công an huyện Kỳ Anh  tỉnh Hà Tĩnh")</f>
        <v>Công an huyện Kỳ Anh  tỉnh Hà Tĩnh</v>
      </c>
      <c r="C626" t="str">
        <v>https://www.facebook.com/p/C%C3%B4ng-an-huy%E1%BB%87n-K%E1%BB%B3-Anh-H%C3%A0-T%C4%A9nh-100071287980284/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626</v>
      </c>
      <c r="B627" t="str">
        <f>HYPERLINK("https://kyanh.hatinh.gov.vn/", "UBND Ủy ban nhân dân huyện Kỳ Anh  tỉnh Hà Tĩnh")</f>
        <v>UBND Ủy ban nhân dân huyện Kỳ Anh  tỉnh Hà Tĩnh</v>
      </c>
      <c r="C627" t="str">
        <v>https://kyanh.hatinh.gov.vn/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627</v>
      </c>
      <c r="B628" t="str">
        <f>HYPERLINK("https://www.facebook.com/p/C%C3%B4ng-an-th%E1%BB%8B-tr%E1%BA%A5n-L%E1%BB%99c-H%C3%A0-L%E1%BB%99c-H%C3%A0-H%C3%A0-T%C4%A9nh-100069078312692/", "Công an huyện Lộc Hà  tỉnh Hà Tĩnh")</f>
        <v>Công an huyện Lộc Hà  tỉnh Hà Tĩnh</v>
      </c>
      <c r="C628" t="str">
        <v>https://www.facebook.com/p/C%C3%B4ng-an-th%E1%BB%8B-tr%E1%BA%A5n-L%E1%BB%99c-H%C3%A0-L%E1%BB%99c-H%C3%A0-H%C3%A0-T%C4%A9nh-100069078312692/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628</v>
      </c>
      <c r="B629" t="str">
        <f>HYPERLINK("https://locha.hatinh.gov.vn/", "UBND Ủy ban nhân dân huyện Lộc Hà  tỉnh Hà Tĩnh")</f>
        <v>UBND Ủy ban nhân dân huyện Lộc Hà  tỉnh Hà Tĩnh</v>
      </c>
      <c r="C629" t="str">
        <v>https://locha.hatinh.gov.vn/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629</v>
      </c>
      <c r="B630" t="str">
        <v>Công an phường Phúc Xá  thành phố Hà Nội</v>
      </c>
      <c r="C630" t="str">
        <v>-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630</v>
      </c>
      <c r="B631" t="str">
        <f>HYPERLINK("https://phucxa.badinh.hanoi.gov.vn/", "UBND Ủy ban nhân dân phường Phúc Xá  thành phố Hà Nội")</f>
        <v>UBND Ủy ban nhân dân phường Phúc Xá  thành phố Hà Nội</v>
      </c>
      <c r="C631" t="str">
        <v>https://phucxa.badinh.hanoi.gov.vn/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631</v>
      </c>
      <c r="B632" t="str">
        <v>Công an phường Trúc Bạch  thành phố Hà Nội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632</v>
      </c>
      <c r="B633" t="str">
        <f>HYPERLINK("https://trucbach.badinh.hanoi.gov.vn/", "UBND Ủy ban nhân dân phường Trúc Bạch  thành phố Hà Nội")</f>
        <v>UBND Ủy ban nhân dân phường Trúc Bạch  thành phố Hà Nội</v>
      </c>
      <c r="C633" t="str">
        <v>https://trucbach.badinh.hanoi.gov.vn/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633</v>
      </c>
      <c r="B634" t="str">
        <f>HYPERLINK("https://www.facebook.com/profile.php?id=100089189122567", "Công an phường Vĩnh Phúc  thành phố Hà Nội")</f>
        <v>Công an phường Vĩnh Phúc  thành phố Hà Nội</v>
      </c>
      <c r="C634" t="str">
        <v>https://www.facebook.com/profile.php?id=100089189122567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634</v>
      </c>
      <c r="B635" t="str">
        <f>HYPERLINK("https://vinhphuc.badinh.hanoi.gov.vn/", "UBND Ủy ban nhân dân phường Vĩnh Phúc  thành phố Hà Nội")</f>
        <v>UBND Ủy ban nhân dân phường Vĩnh Phúc  thành phố Hà Nội</v>
      </c>
      <c r="C635" t="str">
        <v>https://vinhphuc.badinh.hanoi.gov.vn/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635</v>
      </c>
      <c r="B636" t="str">
        <f>HYPERLINK("https://www.facebook.com/groups/toiyeuphuongcongviquanbadinh/", "Công an phường Cống Vị  thành phố Hà Nội")</f>
        <v>Công an phường Cống Vị  thành phố Hà Nội</v>
      </c>
      <c r="C636" t="str">
        <v>https://www.facebook.com/groups/toiyeuphuongcongviquanbadinh/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636</v>
      </c>
      <c r="B637" t="str">
        <f>HYPERLINK("https://congvi.badinh.hanoi.gov.vn/", "UBND Ủy ban nhân dân phường Cống Vị  thành phố Hà Nội")</f>
        <v>UBND Ủy ban nhân dân phường Cống Vị  thành phố Hà Nội</v>
      </c>
      <c r="C637" t="str">
        <v>https://congvi.badinh.hanoi.gov.vn/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637</v>
      </c>
      <c r="B638" t="str">
        <f>HYPERLINK("https://www.facebook.com/groups/toiyeuphuonglieugiaiquanbadinh/?locale=vi_VN", "Công an phường Liễu Giai  thành phố Hà Nội")</f>
        <v>Công an phường Liễu Giai  thành phố Hà Nội</v>
      </c>
      <c r="C638" t="str">
        <v>https://www.facebook.com/groups/toiyeuphuonglieugiaiquanbadinh/?locale=vi_VN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638</v>
      </c>
      <c r="B639" t="str">
        <f>HYPERLINK("https://lieugiai.badinh.hanoi.gov.vn/", "UBND Ủy ban nhân dân phường Liễu Giai  thành phố Hà Nội")</f>
        <v>UBND Ủy ban nhân dân phường Liễu Giai  thành phố Hà Nội</v>
      </c>
      <c r="C639" t="str">
        <v>https://lieugiai.badinh.hanoi.gov.vn/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639</v>
      </c>
      <c r="B640" t="str">
        <v>Công an phường Nguyễn Trung Trực  thành phố Hà Nội</v>
      </c>
      <c r="C640" t="str">
        <v>-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640</v>
      </c>
      <c r="B641" t="str">
        <f>HYPERLINK("https://nguyentrungtruc.badinh.hanoi.gov.vn/", "UBND Ủy ban nhân dân phường Nguyễn Trung Trực  thành phố Hà Nội")</f>
        <v>UBND Ủy ban nhân dân phường Nguyễn Trung Trực  thành phố Hà Nội</v>
      </c>
      <c r="C641" t="str">
        <v>https://nguyentrungtruc.badinh.hanoi.gov.vn/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641</v>
      </c>
      <c r="B642" t="str">
        <v>Công an phường Quán Thánh  thành phố Hà Nội</v>
      </c>
      <c r="C642" t="str">
        <v>-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642</v>
      </c>
      <c r="B643" t="str">
        <f>HYPERLINK("https://quanthanh.badinh.hanoi.gov.vn/", "UBND Ủy ban nhân dân phường Quán Thánh  thành phố Hà Nội")</f>
        <v>UBND Ủy ban nhân dân phường Quán Thánh  thành phố Hà Nội</v>
      </c>
      <c r="C643" t="str">
        <v>https://quanthanh.badinh.hanoi.gov.vn/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643</v>
      </c>
      <c r="B644" t="str">
        <v>Công an phường Ngọc Hà  thành phố Hà Nội</v>
      </c>
      <c r="C644" t="str">
        <v>-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644</v>
      </c>
      <c r="B645" t="str">
        <f>HYPERLINK("https://ngocha.badinh.hanoi.gov.vn/bo-may-to-chuc", "UBND Ủy ban nhân dân phường Ngọc Hà  thành phố Hà Nội")</f>
        <v>UBND Ủy ban nhân dân phường Ngọc Hà  thành phố Hà Nội</v>
      </c>
      <c r="C645" t="str">
        <v>https://ngocha.badinh.hanoi.gov.vn/bo-may-to-chuc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645</v>
      </c>
      <c r="B646" t="str">
        <f>HYPERLINK("https://www.facebook.com/profile.php?id=100080280583920", "Công an phường Điện Biên  thành phố Hà Nội")</f>
        <v>Công an phường Điện Biên  thành phố Hà Nội</v>
      </c>
      <c r="C646" t="str">
        <v>https://www.facebook.com/profile.php?id=100080280583920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646</v>
      </c>
      <c r="B647" t="str">
        <f>HYPERLINK("https://dienbien.badinh.hanoi.gov.vn/", "UBND Ủy ban nhân dân phường Điện Biên  thành phố Hà Nội")</f>
        <v>UBND Ủy ban nhân dân phường Điện Biên  thành phố Hà Nội</v>
      </c>
      <c r="C647" t="str">
        <v>https://dienbien.badinh.hanoi.gov.vn/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647</v>
      </c>
      <c r="B648" t="str">
        <v>Công an phường Đội Cấn  thành phố Hà Nội</v>
      </c>
      <c r="C648" t="str">
        <v>-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648</v>
      </c>
      <c r="B649" t="str">
        <f>HYPERLINK("https://doican.badinh.hanoi.gov.vn/", "UBND Ủy ban nhân dân phường Đội Cấn  thành phố Hà Nội")</f>
        <v>UBND Ủy ban nhân dân phường Đội Cấn  thành phố Hà Nội</v>
      </c>
      <c r="C649" t="str">
        <v>https://doican.badinh.hanoi.gov.vn/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649</v>
      </c>
      <c r="B650" t="str">
        <v>Công an phường Ngọc Khánh  thành phố Hà Nội</v>
      </c>
      <c r="C650" t="str">
        <v>-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650</v>
      </c>
      <c r="B651" t="str">
        <f>HYPERLINK("https://ngockhanh.badinh.hanoi.gov.vn/", "UBND Ủy ban nhân dân phường Ngọc Khánh  thành phố Hà Nội")</f>
        <v>UBND Ủy ban nhân dân phường Ngọc Khánh  thành phố Hà Nội</v>
      </c>
      <c r="C651" t="str">
        <v>https://ngockhanh.badinh.hanoi.gov.vn/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651</v>
      </c>
      <c r="B652" t="str">
        <f>HYPERLINK("https://www.facebook.com/groups/toiyeuphuongkimmaquanbadinh/posts/147191177416865/", "Công an phường Kim Mã  thành phố Hà Nội")</f>
        <v>Công an phường Kim Mã  thành phố Hà Nội</v>
      </c>
      <c r="C652" t="str">
        <v>https://www.facebook.com/groups/toiyeuphuongkimmaquanbadinh/posts/147191177416865/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652</v>
      </c>
      <c r="B653" t="str">
        <f>HYPERLINK("https://kimma.badinh.hanoi.gov.vn/", "UBND Ủy ban nhân dân phường Kim Mã  thành phố Hà Nội")</f>
        <v>UBND Ủy ban nhân dân phường Kim Mã  thành phố Hà Nội</v>
      </c>
      <c r="C653" t="str">
        <v>https://kimma.badinh.hanoi.gov.vn/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653</v>
      </c>
      <c r="B654" t="str">
        <v>Công an phường Giảng Võ  thành phố Hà Nội</v>
      </c>
      <c r="C654" t="str">
        <v>-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654</v>
      </c>
      <c r="B655" t="str">
        <f>HYPERLINK("https://giangvo.badinh.hanoi.gov.vn/", "UBND Ủy ban nhân dân phường Giảng Võ  thành phố Hà Nội")</f>
        <v>UBND Ủy ban nhân dân phường Giảng Võ  thành phố Hà Nội</v>
      </c>
      <c r="C655" t="str">
        <v>https://giangvo.badinh.hanoi.gov.vn/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655</v>
      </c>
      <c r="B656" t="str">
        <v>Công an phường Thành Công  thành phố Hà Nội</v>
      </c>
      <c r="C656" t="str">
        <v>-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656</v>
      </c>
      <c r="B657" t="str">
        <f>HYPERLINK("https://thanhcong.badinh.hanoi.gov.vn/", "UBND Ủy ban nhân dân phường Thành Công  thành phố Hà Nội")</f>
        <v>UBND Ủy ban nhân dân phường Thành Công  thành phố Hà Nội</v>
      </c>
      <c r="C657" t="str">
        <v>https://thanhcong.badinh.hanoi.gov.vn/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657</v>
      </c>
      <c r="B658" t="str">
        <v>Công an phường Phúc Tân  thành phố Hà Nội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658</v>
      </c>
      <c r="B659" t="str">
        <f>HYPERLINK("https://phuctan.hanoi.gov.vn/", "UBND Ủy ban nhân dân phường Phúc Tân  thành phố Hà Nội")</f>
        <v>UBND Ủy ban nhân dân phường Phúc Tân  thành phố Hà Nội</v>
      </c>
      <c r="C659" t="str">
        <v>https://phuctan.hanoi.gov.vn/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659</v>
      </c>
      <c r="B660" t="str">
        <f>HYPERLINK("https://www.facebook.com/p/Ph%C6%B0%E1%BB%9Dng-%C4%90%E1%BB%93ng-Xu%C3%A2n-100071633148088/", "Công an phường Đồng Xuân  thành phố Hà Nội")</f>
        <v>Công an phường Đồng Xuân  thành phố Hà Nội</v>
      </c>
      <c r="C660" t="str">
        <v>https://www.facebook.com/p/Ph%C6%B0%E1%BB%9Dng-%C4%90%E1%BB%93ng-Xu%C3%A2n-100071633148088/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660</v>
      </c>
      <c r="B661" t="str">
        <f>HYPERLINK("https://dongxuan-hoankiem.thudo.gov.vn/he-thong-van-ban", "UBND Ủy ban nhân dân phường Đồng Xuân  thành phố Hà Nội")</f>
        <v>UBND Ủy ban nhân dân phường Đồng Xuân  thành phố Hà Nội</v>
      </c>
      <c r="C661" t="str">
        <v>https://dongxuan-hoankiem.thudo.gov.vn/he-thong-van-ban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661</v>
      </c>
      <c r="B662" t="str">
        <f>HYPERLINK("https://www.facebook.com/p/Ph%C6%B0%E1%BB%9Dng-H%C3%A0ng-M%C3%A3-100037207403338/", "Công an phường Hàng Mã  thành phố Hà Nội")</f>
        <v>Công an phường Hàng Mã  thành phố Hà Nội</v>
      </c>
      <c r="C662" t="str">
        <v>https://www.facebook.com/p/Ph%C6%B0%E1%BB%9Dng-H%C3%A0ng-M%C3%A3-100037207403338/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662</v>
      </c>
      <c r="B663" t="str">
        <f>HYPERLINK("http://hangma.hanoi.gov.vn/", "UBND Ủy ban nhân dân phường Hàng Mã  thành phố Hà Nội")</f>
        <v>UBND Ủy ban nhân dân phường Hàng Mã  thành phố Hà Nội</v>
      </c>
      <c r="C663" t="str">
        <v>http://hangma.hanoi.gov.vn/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663</v>
      </c>
      <c r="B664" t="str">
        <f>HYPERLINK("https://www.facebook.com/phuonghangdao.hoankiem/", "Công an phường Hàng Buồm  thành phố Hà Nội")</f>
        <v>Công an phường Hàng Buồm  thành phố Hà Nội</v>
      </c>
      <c r="C664" t="str">
        <v>https://www.facebook.com/phuonghangdao.hoankiem/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664</v>
      </c>
      <c r="B665" t="str">
        <f>HYPERLINK("https://hangbuom.hanoi.gov.vn/", "UBND Ủy ban nhân dân phường Hàng Buồm  thành phố Hà Nội")</f>
        <v>UBND Ủy ban nhân dân phường Hàng Buồm  thành phố Hà Nội</v>
      </c>
      <c r="C665" t="str">
        <v>https://hangbuom.hanoi.gov.vn/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665</v>
      </c>
      <c r="B666" t="str">
        <f>HYPERLINK("https://www.facebook.com/phuonghangdao.hoankiem/", "Công an phường Hàng Đào  thành phố Hà Nội")</f>
        <v>Công an phường Hàng Đào  thành phố Hà Nội</v>
      </c>
      <c r="C666" t="str">
        <v>https://www.facebook.com/phuonghangdao.hoankiem/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666</v>
      </c>
      <c r="B667" t="str">
        <f>HYPERLINK("https://hangdao.hanoi.gov.vn/", "UBND Ủy ban nhân dân phường Hàng Đào  thành phố Hà Nội")</f>
        <v>UBND Ủy ban nhân dân phường Hàng Đào  thành phố Hà Nội</v>
      </c>
      <c r="C667" t="str">
        <v>https://hangdao.hanoi.gov.vn/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667</v>
      </c>
      <c r="B668" t="str">
        <f>HYPERLINK("https://www.facebook.com/phuonghangdao.hoankiem/", "Công an phường Hàng Bồ  thành phố Hà Nội")</f>
        <v>Công an phường Hàng Bồ  thành phố Hà Nội</v>
      </c>
      <c r="C668" t="str">
        <v>https://www.facebook.com/phuonghangdao.hoankiem/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668</v>
      </c>
      <c r="B669" t="str">
        <f>HYPERLINK("https://hangbo.hanoi.gov.vn/chien-luoc-quy-hoach-phat-trien", "UBND Ủy ban nhân dân phường Hàng Bồ  thành phố Hà Nội")</f>
        <v>UBND Ủy ban nhân dân phường Hàng Bồ  thành phố Hà Nội</v>
      </c>
      <c r="C669" t="str">
        <v>https://hangbo.hanoi.gov.vn/chien-luoc-quy-hoach-phat-trien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669</v>
      </c>
      <c r="B670" t="str">
        <f>HYPERLINK("https://www.facebook.com/p/Ph%C6%B0%E1%BB%9Dng-C%E1%BB%ADa-%C4%90%C3%B4ng-Qu%E1%BA%ADn-Ho%C3%A0n-Ki%E1%BA%BFm-100060847036034/?locale=vi_VN", "Công an phường Cửa Đông  thành phố Hà Nội")</f>
        <v>Công an phường Cửa Đông  thành phố Hà Nội</v>
      </c>
      <c r="C670" t="str">
        <v>https://www.facebook.com/p/Ph%C6%B0%E1%BB%9Dng-C%E1%BB%ADa-%C4%90%C3%B4ng-Qu%E1%BA%ADn-Ho%C3%A0n-Ki%E1%BA%BFm-100060847036034/?locale=vi_VN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670</v>
      </c>
      <c r="B671" t="str">
        <f>HYPERLINK("https://cuadong.hanoi.gov.vn/", "UBND Ủy ban nhân dân phường Cửa Đông  thành phố Hà Nội")</f>
        <v>UBND Ủy ban nhân dân phường Cửa Đông  thành phố Hà Nội</v>
      </c>
      <c r="C671" t="str">
        <v>https://cuadong.hanoi.gov.vn/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671</v>
      </c>
      <c r="B672" t="str">
        <v>Công an phường Lý Thái Tổ  thành phố Hà Nội</v>
      </c>
      <c r="C672" t="str">
        <v>-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672</v>
      </c>
      <c r="B673" t="str">
        <f>HYPERLINK("https://lythaito.hanoi.gov.vn/", "UBND Ủy ban nhân dân phường Lý Thái Tổ  thành phố Hà Nội")</f>
        <v>UBND Ủy ban nhân dân phường Lý Thái Tổ  thành phố Hà Nội</v>
      </c>
      <c r="C673" t="str">
        <v>https://lythaito.hanoi.gov.vn/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673</v>
      </c>
      <c r="B674" t="str">
        <f>HYPERLINK("https://www.facebook.com/groups/628425120835693/?locale=vi_VN", "Công an phường Hàng Bạc  thành phố Hà Nội")</f>
        <v>Công an phường Hàng Bạc  thành phố Hà Nội</v>
      </c>
      <c r="C674" t="str">
        <v>https://www.facebook.com/groups/628425120835693/?locale=vi_VN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674</v>
      </c>
      <c r="B675" t="str">
        <f>HYPERLINK("https://hangbac.hanoi.gov.vn/", "UBND Ủy ban nhân dân phường Hàng Bạc  thành phố Hà Nội")</f>
        <v>UBND Ủy ban nhân dân phường Hàng Bạc  thành phố Hà Nội</v>
      </c>
      <c r="C675" t="str">
        <v>https://hangbac.hanoi.gov.vn/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675</v>
      </c>
      <c r="B676" t="str">
        <f>HYPERLINK("https://www.facebook.com/groups/2815678838480619/?locale=vi_VN", "Công an phường Hàng Gai  thành phố Hà Nội")</f>
        <v>Công an phường Hàng Gai  thành phố Hà Nội</v>
      </c>
      <c r="C676" t="str">
        <v>https://www.facebook.com/groups/2815678838480619/?locale=vi_VN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676</v>
      </c>
      <c r="B677" t="str">
        <f>HYPERLINK("https://hanggai.hanoi.gov.vn/", "UBND Ủy ban nhân dân phường Hàng Gai  thành phố Hà Nội")</f>
        <v>UBND Ủy ban nhân dân phường Hàng Gai  thành phố Hà Nội</v>
      </c>
      <c r="C677" t="str">
        <v>https://hanggai.hanoi.gov.vn/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677</v>
      </c>
      <c r="B678" t="str">
        <f>HYPERLINK("https://www.facebook.com/ChuongDuong.HoanKiem.HaNoi/", "Công an phường Chương Dương  thành phố Hà Nội")</f>
        <v>Công an phường Chương Dương  thành phố Hà Nội</v>
      </c>
      <c r="C678" t="str">
        <v>https://www.facebook.com/ChuongDuong.HoanKiem.HaNoi/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678</v>
      </c>
      <c r="B679" t="str">
        <f>HYPERLINK("http://chuongduong.hanoi.gov.vn/", "UBND Ủy ban nhân dân phường Chương Dương  thành phố Hà Nội")</f>
        <v>UBND Ủy ban nhân dân phường Chương Dương  thành phố Hà Nội</v>
      </c>
      <c r="C679" t="str">
        <v>http://chuongduong.hanoi.gov.vn/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679</v>
      </c>
      <c r="B680" t="str">
        <f>HYPERLINK("https://www.facebook.com/phuonghangtrong/?locale=vi_VN", "Công an phường Hàng Trống  thành phố Hà Nội")</f>
        <v>Công an phường Hàng Trống  thành phố Hà Nội</v>
      </c>
      <c r="C680" t="str">
        <v>https://www.facebook.com/phuonghangtrong/?locale=vi_VN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680</v>
      </c>
      <c r="B681" t="str">
        <f>HYPERLINK("http://hangtrong.hanoi.gov.vn/", "UBND Ủy ban nhân dân phường Hàng Trống  thành phố Hà Nội")</f>
        <v>UBND Ủy ban nhân dân phường Hàng Trống  thành phố Hà Nội</v>
      </c>
      <c r="C681" t="str">
        <v>http://hangtrong.hanoi.gov.vn/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681</v>
      </c>
      <c r="B682" t="str">
        <f>HYPERLINK("https://www.facebook.com/phuongcuanamhanoi/?locale=vi_VN", "Công an phường Cửa Nam  thành phố Hà Nội")</f>
        <v>Công an phường Cửa Nam  thành phố Hà Nội</v>
      </c>
      <c r="C682" t="str">
        <v>https://www.facebook.com/phuongcuanamhanoi/?locale=vi_VN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682</v>
      </c>
      <c r="B683" t="str">
        <f>HYPERLINK("https://cuanam.hanoi.gov.vn/", "UBND Ủy ban nhân dân phường Cửa Nam  thành phố Hà Nội")</f>
        <v>UBND Ủy ban nhân dân phường Cửa Nam  thành phố Hà Nội</v>
      </c>
      <c r="C683" t="str">
        <v>https://cuanam.hanoi.gov.vn/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683</v>
      </c>
      <c r="B684" t="str">
        <f>HYPERLINK("https://www.facebook.com/profile.php?id=100094893110461", "Công an phường Hàng Bông  thành phố Hà Nội")</f>
        <v>Công an phường Hàng Bông  thành phố Hà Nội</v>
      </c>
      <c r="C684" t="str">
        <v>https://www.facebook.com/profile.php?id=100094893110461</v>
      </c>
      <c r="D684" t="str">
        <v>-</v>
      </c>
      <c r="E684" t="str">
        <v>02438255485</v>
      </c>
      <c r="F684" t="str">
        <v>-</v>
      </c>
      <c r="G684" t="str">
        <v>106 Hàng Bông, Hanoi, Vietnam</v>
      </c>
    </row>
    <row r="685">
      <c r="A685">
        <v>684</v>
      </c>
      <c r="B685" t="str">
        <f>HYPERLINK("https://hangbong.hanoi.gov.vn/", "UBND Ủy ban nhân dân phường Hàng Bông  thành phố Hà Nội")</f>
        <v>UBND Ủy ban nhân dân phường Hàng Bông  thành phố Hà Nội</v>
      </c>
      <c r="C685" t="str">
        <v>https://hangbong.hanoi.gov.vn/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685</v>
      </c>
      <c r="B686" t="str">
        <f>HYPERLINK("https://www.facebook.com/p/Ph%C6%B0%E1%BB%9Dng-Tr%C3%A0ng-Ti%E1%BB%81n-Ho%C3%A0n-Ki%E1%BA%BFm-100063645393207/", "Công an phường Tràng Tiền  thành phố Hà Nội")</f>
        <v>Công an phường Tràng Tiền  thành phố Hà Nội</v>
      </c>
      <c r="C686" t="str">
        <v>https://www.facebook.com/p/Ph%C6%B0%E1%BB%9Dng-Tr%C3%A0ng-Ti%E1%BB%81n-Ho%C3%A0n-Ki%E1%BA%BFm-100063645393207/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686</v>
      </c>
      <c r="B687" t="str">
        <f>HYPERLINK("https://trangtien.hanoi.gov.vn/", "UBND Ủy ban nhân dân phường Tràng Tiền  thành phố Hà Nội")</f>
        <v>UBND Ủy ban nhân dân phường Tràng Tiền  thành phố Hà Nội</v>
      </c>
      <c r="C687" t="str">
        <v>https://trangtien.hanoi.gov.vn/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687</v>
      </c>
      <c r="B688" t="str">
        <f>HYPERLINK("https://www.facebook.com/p/Ph%C6%B0%E1%BB%9Dng-Tr%E1%BA%A7n-H%C6%B0ng-%C4%90%E1%BA%A1o-100069789705989/?locale=vi_VN", "Công an phường Trần Hưng Đạo  thành phố Hà Nội")</f>
        <v>Công an phường Trần Hưng Đạo  thành phố Hà Nội</v>
      </c>
      <c r="C688" t="str">
        <v>https://www.facebook.com/p/Ph%C6%B0%E1%BB%9Dng-Tr%E1%BA%A7n-H%C6%B0ng-%C4%90%E1%BA%A1o-100069789705989/?locale=vi_VN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688</v>
      </c>
      <c r="B689" t="str">
        <f>HYPERLINK("http://tranhungdao.hanoi.gov.vn/", "UBND Ủy ban nhân dân phường Trần Hưng Đạo  thành phố Hà Nội")</f>
        <v>UBND Ủy ban nhân dân phường Trần Hưng Đạo  thành phố Hà Nội</v>
      </c>
      <c r="C689" t="str">
        <v>http://tranhungdao.hanoi.gov.vn/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689</v>
      </c>
      <c r="B690" t="str">
        <f>HYPERLINK("https://www.facebook.com/profile.php?id=100086947721362", "Công an phường Phan Chu Trinh  thành phố Hà Nội")</f>
        <v>Công an phường Phan Chu Trinh  thành phố Hà Nội</v>
      </c>
      <c r="C690" t="str">
        <v>https://www.facebook.com/profile.php?id=100086947721362</v>
      </c>
      <c r="D690" t="str">
        <v>-</v>
      </c>
      <c r="E690" t="str">
        <v/>
      </c>
      <c r="F690" t="str">
        <f>HYPERLINK("mailto:phuongphanchutrinh.hk@gmail.com", "phuongphanchutrinh.hk@gmail.com")</f>
        <v>phuongphanchutrinh.hk@gmail.com</v>
      </c>
      <c r="G690" t="str">
        <v>27 Lê Thánh Tông</v>
      </c>
    </row>
    <row r="691">
      <c r="A691">
        <v>690</v>
      </c>
      <c r="B691" t="str">
        <f>HYPERLINK("http://phanchutrinh.hanoi.gov.vn/", "UBND Ủy ban nhân dân phường Phan Chu Trinh  thành phố Hà Nội")</f>
        <v>UBND Ủy ban nhân dân phường Phan Chu Trinh  thành phố Hà Nội</v>
      </c>
      <c r="C691" t="str">
        <v>http://phanchutrinh.hanoi.gov.vn/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691</v>
      </c>
      <c r="B692" t="str">
        <f>HYPERLINK("https://www.facebook.com/p/%C4%90%E1%BA%A3ng-%E1%BB%A7y-UBND-Ph%C6%B0%E1%BB%9Dng-H%C3%A0ng-B%C3%A0i-100077400726055/", "Công an phường Hàng Bài  thành phố Hà Nội")</f>
        <v>Công an phường Hàng Bài  thành phố Hà Nội</v>
      </c>
      <c r="C692" t="str">
        <v>https://www.facebook.com/p/%C4%90%E1%BA%A3ng-%E1%BB%A7y-UBND-Ph%C6%B0%E1%BB%9Dng-H%C3%A0ng-B%C3%A0i-100077400726055/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692</v>
      </c>
      <c r="B693" t="str">
        <f>HYPERLINK("https://hangbai.hanoi.gov.vn/", "UBND Ủy ban nhân dân phường Hàng Bài  thành phố Hà Nội")</f>
        <v>UBND Ủy ban nhân dân phường Hàng Bài  thành phố Hà Nội</v>
      </c>
      <c r="C693" t="str">
        <v>https://hangbai.hanoi.gov.vn/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693</v>
      </c>
      <c r="B694" t="str">
        <f>HYPERLINK("https://www.facebook.com/phuongphuthuong/", "Công an phường Phú Thượng  thành phố Hà Nội")</f>
        <v>Công an phường Phú Thượng  thành phố Hà Nội</v>
      </c>
      <c r="C694" t="str">
        <v>https://www.facebook.com/phuongphuthuong/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694</v>
      </c>
      <c r="B695" t="str">
        <f>HYPERLINK("https://phuthuong.tayho.hanoi.gov.vn/", "UBND Ủy ban nhân dân phường Phú Thượng  thành phố Hà Nội")</f>
        <v>UBND Ủy ban nhân dân phường Phú Thượng  thành phố Hà Nội</v>
      </c>
      <c r="C695" t="str">
        <v>https://phuthuong.tayho.hanoi.gov.vn/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695</v>
      </c>
      <c r="B696" t="str">
        <f>HYPERLINK("https://www.facebook.com/pages/C%C3%B4ng%20An%20Ph%C6%B0%E1%BB%9Dng%20Nh%E1%BA%ADt%20T%C3%A2n/353779277968182/", "Công an phường Nhật Tân  thành phố Hà Nội")</f>
        <v>Công an phường Nhật Tân  thành phố Hà Nội</v>
      </c>
      <c r="C696" t="str">
        <v>https://www.facebook.com/pages/C%C3%B4ng%20An%20Ph%C6%B0%E1%BB%9Dng%20Nh%E1%BA%ADt%20T%C3%A2n/353779277968182/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696</v>
      </c>
      <c r="B697" t="str">
        <f>HYPERLINK("https://nhattan.tayho.hanoi.gov.vn/", "UBND Ủy ban nhân dân phường Nhật Tân  thành phố Hà Nội")</f>
        <v>UBND Ủy ban nhân dân phường Nhật Tân  thành phố Hà Nội</v>
      </c>
      <c r="C697" t="str">
        <v>https://nhattan.tayho.hanoi.gov.vn/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697</v>
      </c>
      <c r="B698" t="str">
        <v>Công an phường Tứ Liên  thành phố Hà Nội</v>
      </c>
      <c r="C698" t="str">
        <v>-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698</v>
      </c>
      <c r="B699" t="str">
        <f>HYPERLINK("https://tulien.tayho.hanoi.gov.vn/", "UBND Ủy ban nhân dân phường Tứ Liên  thành phố Hà Nội")</f>
        <v>UBND Ủy ban nhân dân phường Tứ Liên  thành phố Hà Nội</v>
      </c>
      <c r="C699" t="str">
        <v>https://tulien.tayho.hanoi.gov.vn/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699</v>
      </c>
      <c r="B700" t="str">
        <f>HYPERLINK("https://www.facebook.com/groups/4097713866981525/", "Công an phường Quảng An  thành phố Hà Nội")</f>
        <v>Công an phường Quảng An  thành phố Hà Nội</v>
      </c>
      <c r="C700" t="str">
        <v>https://www.facebook.com/groups/4097713866981525/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700</v>
      </c>
      <c r="B701" t="str">
        <f>HYPERLINK("https://quangan.tayho.hanoi.gov.vn/", "UBND Ủy ban nhân dân phường Quảng An  thành phố Hà Nội")</f>
        <v>UBND Ủy ban nhân dân phường Quảng An  thành phố Hà Nội</v>
      </c>
      <c r="C701" t="str">
        <v>https://quangan.tayho.hanoi.gov.vn/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701</v>
      </c>
      <c r="B702" t="str">
        <f>HYPERLINK("https://www.facebook.com/groups/211038387550681/announcements/", "Công an phường Xuân La  thành phố Hà Nội")</f>
        <v>Công an phường Xuân La  thành phố Hà Nội</v>
      </c>
      <c r="C702" t="str">
        <v>https://www.facebook.com/groups/211038387550681/announcements/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702</v>
      </c>
      <c r="B703" t="str">
        <f>HYPERLINK("https://xuanla.tayho.hanoi.gov.vn/", "UBND Ủy ban nhân dân phường Xuân La  thành phố Hà Nội")</f>
        <v>UBND Ủy ban nhân dân phường Xuân La  thành phố Hà Nội</v>
      </c>
      <c r="C703" t="str">
        <v>https://xuanla.tayho.hanoi.gov.vn/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703</v>
      </c>
      <c r="B704" t="str">
        <v>Công an phường Yên Phụ  thành phố Hà Nội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704</v>
      </c>
      <c r="B705" t="str">
        <f>HYPERLINK("https://yenphu.tayho.hanoi.gov.vn/", "UBND Ủy ban nhân dân phường Yên Phụ  thành phố Hà Nội")</f>
        <v>UBND Ủy ban nhân dân phường Yên Phụ  thành phố Hà Nội</v>
      </c>
      <c r="C705" t="str">
        <v>https://yenphu.tayho.hanoi.gov.vn/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705</v>
      </c>
      <c r="B706" t="str">
        <v>Công an phường Bưởi  thành phố Hà Nội</v>
      </c>
      <c r="C706" t="str">
        <v>-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706</v>
      </c>
      <c r="B707" t="str">
        <f>HYPERLINK("https://phuongbuoi.tayho.hanoi.gov.vn/", "UBND Ủy ban nhân dân phường Bưởi  thành phố Hà Nội")</f>
        <v>UBND Ủy ban nhân dân phường Bưởi  thành phố Hà Nội</v>
      </c>
      <c r="C707" t="str">
        <v>https://phuongbuoi.tayho.hanoi.gov.vn/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707</v>
      </c>
      <c r="B708" t="str">
        <v>Công an phường Thụy Khuê  thành phố Hà Nội</v>
      </c>
      <c r="C708" t="str">
        <v>-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708</v>
      </c>
      <c r="B709" t="str">
        <f>HYPERLINK("https://thuykhue.tayho.hanoi.gov.vn/", "UBND Ủy ban nhân dân phường Thụy Khuê  thành phố Hà Nội")</f>
        <v>UBND Ủy ban nhân dân phường Thụy Khuê  thành phố Hà Nội</v>
      </c>
      <c r="C709" t="str">
        <v>https://thuykhue.tayho.hanoi.gov.vn/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709</v>
      </c>
      <c r="B710" t="str">
        <v>Công an phường Thượng Thanh  thành phố Hà Nội</v>
      </c>
      <c r="C710" t="str">
        <v>-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710</v>
      </c>
      <c r="B711" t="str">
        <f>HYPERLINK("https://thuongthanh.longbien.hanoi.gov.vn/ubnd", "UBND Ủy ban nhân dân phường Thượng Thanh  thành phố Hà Nội")</f>
        <v>UBND Ủy ban nhân dân phường Thượng Thanh  thành phố Hà Nội</v>
      </c>
      <c r="C711" t="str">
        <v>https://thuongthanh.longbien.hanoi.gov.vn/ubnd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711</v>
      </c>
      <c r="B712" t="str">
        <v>Công an phường Ngọc Thụy  thành phố Hà Nội</v>
      </c>
      <c r="C712" t="str">
        <v>-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712</v>
      </c>
      <c r="B713" t="str">
        <f>HYPERLINK("https://ngocthuy.longbien.hanoi.gov.vn/ubnd", "UBND Ủy ban nhân dân phường Ngọc Thụy  thành phố Hà Nội")</f>
        <v>UBND Ủy ban nhân dân phường Ngọc Thụy  thành phố Hà Nội</v>
      </c>
      <c r="C713" t="str">
        <v>https://ngocthuy.longbien.hanoi.gov.vn/ubnd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713</v>
      </c>
      <c r="B714" t="str">
        <v>Công an phường Giang Biên  thành phố Hà Nội</v>
      </c>
      <c r="C714" t="str">
        <v>-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714</v>
      </c>
      <c r="B715" t="str">
        <f>HYPERLINK("https://giangbien.longbien.hanoi.gov.vn/ubnd", "UBND Ủy ban nhân dân phường Giang Biên  thành phố Hà Nội")</f>
        <v>UBND Ủy ban nhân dân phường Giang Biên  thành phố Hà Nội</v>
      </c>
      <c r="C715" t="str">
        <v>https://giangbien.longbien.hanoi.gov.vn/ubnd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715</v>
      </c>
      <c r="B716" t="str">
        <v>Công an phường Đức Giang  thành phố Hà Nội</v>
      </c>
      <c r="C716" t="str">
        <v>-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716</v>
      </c>
      <c r="B717" t="str">
        <f>HYPERLINK("https://ducgiang.longbien.hanoi.gov.vn/", "UBND Ủy ban nhân dân phường Đức Giang  thành phố Hà Nội")</f>
        <v>UBND Ủy ban nhân dân phường Đức Giang  thành phố Hà Nội</v>
      </c>
      <c r="C717" t="str">
        <v>https://ducgiang.longbien.hanoi.gov.vn/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717</v>
      </c>
      <c r="B718" t="str">
        <v>Công an phường Việt Hưng  thành phố Hà Nội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718</v>
      </c>
      <c r="B719" t="str">
        <f>HYPERLINK("https://viethung.longbien.gov.vn/", "UBND Ủy ban nhân dân phường Việt Hưng  thành phố Hà Nội")</f>
        <v>UBND Ủy ban nhân dân phường Việt Hưng  thành phố Hà Nội</v>
      </c>
      <c r="C719" t="str">
        <v>https://viethung.longbien.gov.vn/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719</v>
      </c>
      <c r="B720" t="str">
        <v>Công an phường Gia Thụy  thành phố Hà Nội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720</v>
      </c>
      <c r="B721" t="str">
        <f>HYPERLINK("https://giathuy.longbien.hanoi.gov.vn/ubnd", "UBND Ủy ban nhân dân phường Gia Thụy  thành phố Hà Nội")</f>
        <v>UBND Ủy ban nhân dân phường Gia Thụy  thành phố Hà Nội</v>
      </c>
      <c r="C721" t="str">
        <v>https://giathuy.longbien.hanoi.gov.vn/ubnd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721</v>
      </c>
      <c r="B722" t="str">
        <v>Công an phường Ngọc Lâm  thành phố Hà Nội</v>
      </c>
      <c r="C722" t="str">
        <v>-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722</v>
      </c>
      <c r="B723" t="str">
        <f>HYPERLINK("https://ngoclam.longbien.hanoi.gov.vn/uy-ban-nhan-dan", "UBND Ủy ban nhân dân phường Ngọc Lâm  thành phố Hà Nội")</f>
        <v>UBND Ủy ban nhân dân phường Ngọc Lâm  thành phố Hà Nội</v>
      </c>
      <c r="C723" t="str">
        <v>https://ngoclam.longbien.hanoi.gov.vn/uy-ban-nhan-dan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723</v>
      </c>
      <c r="B724" t="str">
        <v>Công an phường Phúc Lợi  thành phố Hà Nội</v>
      </c>
      <c r="C724" t="str">
        <v>-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724</v>
      </c>
      <c r="B725" t="str">
        <f>HYPERLINK("https://phucloi.longbien.hanoi.gov.vn/ubnd", "UBND Ủy ban nhân dân phường Phúc Lợi  thành phố Hà Nội")</f>
        <v>UBND Ủy ban nhân dân phường Phúc Lợi  thành phố Hà Nội</v>
      </c>
      <c r="C725" t="str">
        <v>https://phucloi.longbien.hanoi.gov.vn/ubnd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725</v>
      </c>
      <c r="B726" t="str">
        <v>Công an phường Bồ Đề  thành phố Hà Nội</v>
      </c>
      <c r="C726" t="str">
        <v>-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726</v>
      </c>
      <c r="B727" t="str">
        <f>HYPERLINK("https://bode.longbien.hanoi.gov.vn/web/phuong-bo-de/ubnd", "UBND Ủy ban nhân dân phường Bồ Đề  thành phố Hà Nội")</f>
        <v>UBND Ủy ban nhân dân phường Bồ Đề  thành phố Hà Nội</v>
      </c>
      <c r="C727" t="str">
        <v>https://bode.longbien.hanoi.gov.vn/web/phuong-bo-de/ubnd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727</v>
      </c>
      <c r="B728" t="str">
        <v>Công an phường Sài Đồng  thành phố Hà Nội</v>
      </c>
      <c r="C728" t="str">
        <v>-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728</v>
      </c>
      <c r="B729" t="str">
        <f>HYPERLINK("https://saidong.longbien.hanoi.gov.vn/web/phuong-sai-dong/ubnd", "UBND Ủy ban nhân dân phường Sài Đồng  thành phố Hà Nội")</f>
        <v>UBND Ủy ban nhân dân phường Sài Đồng  thành phố Hà Nội</v>
      </c>
      <c r="C729" t="str">
        <v>https://saidong.longbien.hanoi.gov.vn/web/phuong-sai-dong/ubnd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729</v>
      </c>
      <c r="B730" t="str">
        <v>Công an phường Long Biên  thành phố Hà Nội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730</v>
      </c>
      <c r="B731" t="str">
        <f>HYPERLINK("https://longbien.longbien.hanoi.gov.vn/ubnd", "UBND Ủy ban nhân dân phường Long Biên  thành phố Hà Nội")</f>
        <v>UBND Ủy ban nhân dân phường Long Biên  thành phố Hà Nội</v>
      </c>
      <c r="C731" t="str">
        <v>https://longbien.longbien.hanoi.gov.vn/ubnd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731</v>
      </c>
      <c r="B732" t="str">
        <v>Công an phường Thạch Bàn  thành phố Hà Nội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732</v>
      </c>
      <c r="B733" t="str">
        <f>HYPERLINK("https://thachban.longbien.hanoi.gov.vn/ubnd", "UBND Ủy ban nhân dân phường Thạch Bàn  thành phố Hà Nội")</f>
        <v>UBND Ủy ban nhân dân phường Thạch Bàn  thành phố Hà Nội</v>
      </c>
      <c r="C733" t="str">
        <v>https://thachban.longbien.hanoi.gov.vn/ubnd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733</v>
      </c>
      <c r="B734" t="str">
        <v>Công an phường Phúc Đồng  thành phố Hà Nội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734</v>
      </c>
      <c r="B735" t="str">
        <f>HYPERLINK("https://phucdong.longbien.hanoi.gov.vn/ubnd", "UBND Ủy ban nhân dân phường Phúc Đồng  thành phố Hà Nội")</f>
        <v>UBND Ủy ban nhân dân phường Phúc Đồng  thành phố Hà Nội</v>
      </c>
      <c r="C735" t="str">
        <v>https://phucdong.longbien.hanoi.gov.vn/ubnd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735</v>
      </c>
      <c r="B736" t="str">
        <f>HYPERLINK("https://www.facebook.com/672167236869369", "Công an phường Cự Khối  thành phố Hà Nội")</f>
        <v>Công an phường Cự Khối  thành phố Hà Nội</v>
      </c>
      <c r="C736" t="str">
        <v>https://www.facebook.com/672167236869369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736</v>
      </c>
      <c r="B737" t="str">
        <f>HYPERLINK("https://cukhoi.longbien.hanoi.gov.vn/lanhdaoubnd", "UBND Ủy ban nhân dân phường Cự Khối  thành phố Hà Nội")</f>
        <v>UBND Ủy ban nhân dân phường Cự Khối  thành phố Hà Nội</v>
      </c>
      <c r="C737" t="str">
        <v>https://cukhoi.longbien.hanoi.gov.vn/lanhdaoubnd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737</v>
      </c>
      <c r="B738" t="str">
        <f>HYPERLINK("https://www.facebook.com/groups/319819709788805/", "Công an phường Nghĩa Đô  thành phố Hà Nội")</f>
        <v>Công an phường Nghĩa Đô  thành phố Hà Nội</v>
      </c>
      <c r="C738" t="str">
        <v>https://www.facebook.com/groups/319819709788805/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738</v>
      </c>
      <c r="B739" t="str">
        <f>HYPERLINK("http://caugiay.hanoi.gov.vn/phuong-nghia-do", "UBND Ủy ban nhân dân phường Nghĩa Đô  thành phố Hà Nội")</f>
        <v>UBND Ủy ban nhân dân phường Nghĩa Đô  thành phố Hà Nội</v>
      </c>
      <c r="C739" t="str">
        <v>http://caugiay.hanoi.gov.vn/phuong-nghia-do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739</v>
      </c>
      <c r="B740" t="str">
        <f>HYPERLINK("https://www.facebook.com/267919474722735", "Công an phường Nghĩa Tân  thành phố Hà Nội")</f>
        <v>Công an phường Nghĩa Tân  thành phố Hà Nội</v>
      </c>
      <c r="C740" t="str">
        <v>https://www.facebook.com/267919474722735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740</v>
      </c>
      <c r="B741" t="str">
        <f>HYPERLINK("http://nghiatan.gianghia.daknong.gov.vn/co-cau-to-chuc", "UBND Ủy ban nhân dân phường Nghĩa Tân  thành phố Hà Nội")</f>
        <v>UBND Ủy ban nhân dân phường Nghĩa Tân  thành phố Hà Nội</v>
      </c>
      <c r="C741" t="str">
        <v>http://nghiatan.gianghia.daknong.gov.vn/co-cau-to-chuc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741</v>
      </c>
      <c r="B742" t="str">
        <v>Công an phường Mai Dịch  thành phố Hà Nội</v>
      </c>
      <c r="C742" t="str">
        <v>-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742</v>
      </c>
      <c r="B743" t="str">
        <f>HYPERLINK("http://caugiay.hanoi.gov.vn/phuong-mai-dich", "UBND Ủy ban nhân dân phường Mai Dịch  thành phố Hà Nội")</f>
        <v>UBND Ủy ban nhân dân phường Mai Dịch  thành phố Hà Nội</v>
      </c>
      <c r="C743" t="str">
        <v>http://caugiay.hanoi.gov.vn/phuong-mai-dich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743</v>
      </c>
      <c r="B744" t="str">
        <v>Công an phường Dịch Vọng  thành phố Hà Nội</v>
      </c>
      <c r="C744" t="str">
        <v>-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744</v>
      </c>
      <c r="B745" t="str">
        <f>HYPERLINK("http://caugiay.hanoi.gov.vn/phuong-dich-vong-hau", "UBND Ủy ban nhân dân phường Dịch Vọng  thành phố Hà Nội")</f>
        <v>UBND Ủy ban nhân dân phường Dịch Vọng  thành phố Hà Nội</v>
      </c>
      <c r="C745" t="str">
        <v>http://caugiay.hanoi.gov.vn/phuong-dich-vong-hau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745</v>
      </c>
      <c r="B746" t="str">
        <v>Công an phường Dịch Vọng Hậu  thành phố Hà Nội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746</v>
      </c>
      <c r="B747" t="str">
        <f>HYPERLINK("http://caugiay.hanoi.gov.vn/phuong-dich-vong-hau", "UBND Ủy ban nhân dân phường Dịch Vọng Hậu  thành phố Hà Nội")</f>
        <v>UBND Ủy ban nhân dân phường Dịch Vọng Hậu  thành phố Hà Nội</v>
      </c>
      <c r="C747" t="str">
        <v>http://caugiay.hanoi.gov.vn/phuong-dich-vong-hau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747</v>
      </c>
      <c r="B748" t="str">
        <f>HYPERLINK("https://www.facebook.com/1012439245817485", "Công an phường Quan Hoa  thành phố Hà Nội")</f>
        <v>Công an phường Quan Hoa  thành phố Hà Nội</v>
      </c>
      <c r="C748" t="str">
        <v>https://www.facebook.com/1012439245817485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748</v>
      </c>
      <c r="B749" t="str">
        <f>HYPERLINK("http://caugiay.hanoi.gov.vn/phuong-quan-hoa", "UBND Ủy ban nhân dân phường Quan Hoa  thành phố Hà Nội")</f>
        <v>UBND Ủy ban nhân dân phường Quan Hoa  thành phố Hà Nội</v>
      </c>
      <c r="C749" t="str">
        <v>http://caugiay.hanoi.gov.vn/phuong-quan-hoa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749</v>
      </c>
      <c r="B750" t="str">
        <f>HYPERLINK("https://www.facebook.com/groups/487973442490846/", "Công an phường Yên Hoà  thành phố Hà Nội")</f>
        <v>Công an phường Yên Hoà  thành phố Hà Nội</v>
      </c>
      <c r="C750" t="str">
        <v>https://www.facebook.com/groups/487973442490846/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750</v>
      </c>
      <c r="B751" t="str">
        <f>HYPERLINK("http://caugiay.hanoi.gov.vn/phuong-yen-hoa", "UBND Ủy ban nhân dân phường Yên Hoà  thành phố Hà Nội")</f>
        <v>UBND Ủy ban nhân dân phường Yên Hoà  thành phố Hà Nội</v>
      </c>
      <c r="C751" t="str">
        <v>http://caugiay.hanoi.gov.vn/phuong-yen-hoa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751</v>
      </c>
      <c r="B752" t="str">
        <f>HYPERLINK("https://www.facebook.com/groups/4456065151093399/", "Công an phường Trung Hoà  thành phố Hà Nội")</f>
        <v>Công an phường Trung Hoà  thành phố Hà Nội</v>
      </c>
      <c r="C752" t="str">
        <v>https://www.facebook.com/groups/4456065151093399/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752</v>
      </c>
      <c r="B753" t="str">
        <f>HYPERLINK("http://caugiay.hanoi.gov.vn/phuong-trung-hoa", "UBND Ủy ban nhân dân phường Trung Hoà  thành phố Hà Nội")</f>
        <v>UBND Ủy ban nhân dân phường Trung Hoà  thành phố Hà Nội</v>
      </c>
      <c r="C753" t="str">
        <v>http://caugiay.hanoi.gov.vn/phuong-trung-hoa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753</v>
      </c>
      <c r="B754" t="str">
        <v>Công an phường Cát Linh  thành phố Hà Nội</v>
      </c>
      <c r="C754" t="str">
        <v>-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754</v>
      </c>
      <c r="B755" t="str">
        <f>HYPERLINK("https://dongda.hanoi.gov.vn/phuong-cat-linh", "UBND Ủy ban nhân dân phường Cát Linh  thành phố Hà Nội")</f>
        <v>UBND Ủy ban nhân dân phường Cát Linh  thành phố Hà Nội</v>
      </c>
      <c r="C755" t="str">
        <v>https://dongda.hanoi.gov.vn/phuong-cat-linh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755</v>
      </c>
      <c r="B756" t="str">
        <v>Công an phường Văn Miếu  thành phố Hà Nội</v>
      </c>
      <c r="C756" t="str">
        <v>-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756</v>
      </c>
      <c r="B757" t="str">
        <f>HYPERLINK("https://dongda.hanoi.gov.vn/phuong-van-mieu", "UBND Ủy ban nhân dân phường Văn Miếu  thành phố Hà Nội")</f>
        <v>UBND Ủy ban nhân dân phường Văn Miếu  thành phố Hà Nội</v>
      </c>
      <c r="C757" t="str">
        <v>https://dongda.hanoi.gov.vn/phuong-van-mieu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757</v>
      </c>
      <c r="B758" t="str">
        <f>HYPERLINK("https://www.facebook.com/doanthanhnien.1956/", "Công an phường Quốc Tử Giám  thành phố Hà Nội")</f>
        <v>Công an phường Quốc Tử Giám  thành phố Hà Nội</v>
      </c>
      <c r="C758" t="str">
        <v>https://www.facebook.com/doanthanhnien.1956/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758</v>
      </c>
      <c r="B759" t="str">
        <f>HYPERLINK("https://dongda.hanoi.gov.vn/phuong-quoc-tu-giam", "UBND Ủy ban nhân dân phường Quốc Tử Giám  thành phố Hà Nội")</f>
        <v>UBND Ủy ban nhân dân phường Quốc Tử Giám  thành phố Hà Nội</v>
      </c>
      <c r="C759" t="str">
        <v>https://dongda.hanoi.gov.vn/phuong-quoc-tu-giam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759</v>
      </c>
      <c r="B760" t="str">
        <v>Công an phường Láng Thượng  thành phố Hà Nội</v>
      </c>
      <c r="C760" t="str">
        <v>-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760</v>
      </c>
      <c r="B761" t="str">
        <f>HYPERLINK("https://dongda.hanoi.gov.vn/phuong-lang-thuong", "UBND Ủy ban nhân dân phường Láng Thượng  thành phố Hà Nội")</f>
        <v>UBND Ủy ban nhân dân phường Láng Thượng  thành phố Hà Nội</v>
      </c>
      <c r="C761" t="str">
        <v>https://dongda.hanoi.gov.vn/phuong-lang-thuong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761</v>
      </c>
      <c r="B762" t="str">
        <v>Công an phường Ô Chợ Dừa  thành phố Hà Nội</v>
      </c>
      <c r="C762" t="str">
        <v>-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762</v>
      </c>
      <c r="B763" t="str">
        <f>HYPERLINK("https://dongda.hanoi.gov.vn/phuong-o-cho-dua", "UBND Ủy ban nhân dân phường Ô Chợ Dừa  thành phố Hà Nội")</f>
        <v>UBND Ủy ban nhân dân phường Ô Chợ Dừa  thành phố Hà Nội</v>
      </c>
      <c r="C763" t="str">
        <v>https://dongda.hanoi.gov.vn/phuong-o-cho-dua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763</v>
      </c>
      <c r="B764" t="str">
        <f>HYPERLINK("https://www.facebook.com/1405696862973883", "Công an phường Văn Chương  thành phố Hà Nội")</f>
        <v>Công an phường Văn Chương  thành phố Hà Nội</v>
      </c>
      <c r="C764" t="str">
        <v>https://www.facebook.com/1405696862973883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764</v>
      </c>
      <c r="B765" t="str">
        <f>HYPERLINK("https://dongda.hanoi.gov.vn/phuong-van-chuong", "UBND Ủy ban nhân dân phường Văn Chương  thành phố Hà Nội")</f>
        <v>UBND Ủy ban nhân dân phường Văn Chương  thành phố Hà Nội</v>
      </c>
      <c r="C765" t="str">
        <v>https://dongda.hanoi.gov.vn/phuong-van-chuong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765</v>
      </c>
      <c r="B766" t="str">
        <v>Công an phường Hàng Bột  thành phố Hà Nội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766</v>
      </c>
      <c r="B767" t="str">
        <f>HYPERLINK("https://dongda.hanoi.gov.vn/phuong-hang-bot", "UBND Ủy ban nhân dân phường Hàng Bột  thành phố Hà Nội")</f>
        <v>UBND Ủy ban nhân dân phường Hàng Bột  thành phố Hà Nội</v>
      </c>
      <c r="C767" t="str">
        <v>https://dongda.hanoi.gov.vn/phuong-hang-bot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767</v>
      </c>
      <c r="B768" t="str">
        <v>Công an phường Láng Hạ  thành phố Hà Nội</v>
      </c>
      <c r="C768" t="str">
        <v>-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768</v>
      </c>
      <c r="B769" t="str">
        <f>HYPERLINK("https://dongda.hanoi.gov.vn/phuong-lang-ha", "UBND Ủy ban nhân dân phường Láng Hạ  thành phố Hà Nội")</f>
        <v>UBND Ủy ban nhân dân phường Láng Hạ  thành phố Hà Nội</v>
      </c>
      <c r="C769" t="str">
        <v>https://dongda.hanoi.gov.vn/phuong-lang-ha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769</v>
      </c>
      <c r="B770" t="str">
        <v>Công an phường Khâm Thiên  thành phố Hà Nội</v>
      </c>
      <c r="C770" t="str">
        <v>-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770</v>
      </c>
      <c r="B771" t="str">
        <f>HYPERLINK("https://dongda.hanoi.gov.vn/phuong-kham-thien", "UBND Ủy ban nhân dân phường Khâm Thiên  thành phố Hà Nội")</f>
        <v>UBND Ủy ban nhân dân phường Khâm Thiên  thành phố Hà Nội</v>
      </c>
      <c r="C771" t="str">
        <v>https://dongda.hanoi.gov.vn/phuong-kham-thien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771</v>
      </c>
      <c r="B772" t="str">
        <v>Công an phường Thổ Quan  thành phố Hà Nội</v>
      </c>
      <c r="C772" t="str">
        <v>-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772</v>
      </c>
      <c r="B773" t="str">
        <f>HYPERLINK("https://dongda.hanoi.gov.vn/phuong-tho-quan", "UBND Ủy ban nhân dân phường Thổ Quan  thành phố Hà Nội")</f>
        <v>UBND Ủy ban nhân dân phường Thổ Quan  thành phố Hà Nội</v>
      </c>
      <c r="C773" t="str">
        <v>https://dongda.hanoi.gov.vn/phuong-tho-quan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773</v>
      </c>
      <c r="B774" t="str">
        <v>Công an phường Nam Đồng  thành phố Hà Nội</v>
      </c>
      <c r="C774" t="str">
        <v>-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774</v>
      </c>
      <c r="B775" t="str">
        <f>HYPERLINK("https://dongda.hanoi.gov.vn/phuong-nam-ong", "UBND Ủy ban nhân dân phường Nam Đồng  thành phố Hà Nội")</f>
        <v>UBND Ủy ban nhân dân phường Nam Đồng  thành phố Hà Nội</v>
      </c>
      <c r="C775" t="str">
        <v>https://dongda.hanoi.gov.vn/phuong-nam-ong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775</v>
      </c>
      <c r="B776" t="str">
        <v>Công an phường Trung Phụng  thành phố Hà Nội</v>
      </c>
      <c r="C776" t="str">
        <v>-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776</v>
      </c>
      <c r="B777" t="str">
        <f>HYPERLINK("https://dongda.hanoi.gov.vn/phuong-trung-phung", "UBND Ủy ban nhân dân phường Trung Phụng  thành phố Hà Nội")</f>
        <v>UBND Ủy ban nhân dân phường Trung Phụng  thành phố Hà Nội</v>
      </c>
      <c r="C777" t="str">
        <v>https://dongda.hanoi.gov.vn/phuong-trung-phung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777</v>
      </c>
      <c r="B778" t="str">
        <f>HYPERLINK("https://www.facebook.com/pages/C%C3%B4ng%20An%20Ph%C6%B0%E1%BB%9Dng%20Quang%20Trung/124866721389604/", "Công an phường Quang Trung  thành phố Hà Nội")</f>
        <v>Công an phường Quang Trung  thành phố Hà Nội</v>
      </c>
      <c r="C778" t="str">
        <v>https://www.facebook.com/pages/C%C3%B4ng%20An%20Ph%C6%B0%E1%BB%9Dng%20Quang%20Trung/124866721389604/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778</v>
      </c>
      <c r="B779" t="str">
        <f>HYPERLINK("http://quangtrung.hadong.hanoi.gov.vn/lien-he-phuong", "UBND Ủy ban nhân dân phường Quang Trung  thành phố Hà Nội")</f>
        <v>UBND Ủy ban nhân dân phường Quang Trung  thành phố Hà Nội</v>
      </c>
      <c r="C779" t="str">
        <v>http://quangtrung.hadong.hanoi.gov.vn/lien-he-phuong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779</v>
      </c>
      <c r="B780" t="str">
        <f>HYPERLINK("https://www.facebook.com/profile.php?id=112198515607369&amp;_rdr", "Công an phường Trung Liệt  thành phố Hà Nội")</f>
        <v>Công an phường Trung Liệt  thành phố Hà Nội</v>
      </c>
      <c r="C780" t="str">
        <v>https://www.facebook.com/profile.php?id=112198515607369&amp;_rdr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780</v>
      </c>
      <c r="B781" t="str">
        <f>HYPERLINK("https://dongda.hanoi.gov.vn/phuong-trung-liet", "UBND Ủy ban nhân dân phường Trung Liệt  thành phố Hà Nội")</f>
        <v>UBND Ủy ban nhân dân phường Trung Liệt  thành phố Hà Nội</v>
      </c>
      <c r="C781" t="str">
        <v>https://dongda.hanoi.gov.vn/phuong-trung-liet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781</v>
      </c>
      <c r="B782" t="str">
        <v>Công an phường Phương Liên  thành phố Hà Nội</v>
      </c>
      <c r="C782" t="str">
        <v>-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782</v>
      </c>
      <c r="B783" t="str">
        <f>HYPERLINK("https://phuonglien.dongda.hanoi.gov.vn/", "UBND Ủy ban nhân dân phường Phương Liên  thành phố Hà Nội")</f>
        <v>UBND Ủy ban nhân dân phường Phương Liên  thành phố Hà Nội</v>
      </c>
      <c r="C783" t="str">
        <v>https://phuonglien.dongda.hanoi.gov.vn/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783</v>
      </c>
      <c r="B784" t="str">
        <f>HYPERLINK("https://www.facebook.com/UBNDPHUONGTHINHQUANG/?locale=vi_VN", "Công an phường Thịnh Quang  thành phố Hà Nội")</f>
        <v>Công an phường Thịnh Quang  thành phố Hà Nội</v>
      </c>
      <c r="C784" t="str">
        <v>https://www.facebook.com/UBNDPHUONGTHINHQUANG/?locale=vi_VN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784</v>
      </c>
      <c r="B785" t="str">
        <f>HYPERLINK("https://thinhquang.dongda.hanoi.gov.vn/uy-ban-nhan-dan", "UBND Ủy ban nhân dân phường Thịnh Quang  thành phố Hà Nội")</f>
        <v>UBND Ủy ban nhân dân phường Thịnh Quang  thành phố Hà Nội</v>
      </c>
      <c r="C785" t="str">
        <v>https://thinhquang.dongda.hanoi.gov.vn/uy-ban-nhan-dan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785</v>
      </c>
      <c r="B786" t="str">
        <f>HYPERLINK("https://www.facebook.com/pages/C%C3%B4ng%20An%20Ph%C6%B0%E1%BB%9Dng%20Trung%20T%E1%BB%B1/1399538963646154/", "Công an phường Trung Tự  thành phố Hà Nội")</f>
        <v>Công an phường Trung Tự  thành phố Hà Nội</v>
      </c>
      <c r="C786" t="str">
        <v>https://www.facebook.com/pages/C%C3%B4ng%20An%20Ph%C6%B0%E1%BB%9Dng%20Trung%20T%E1%BB%B1/1399538963646154/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786</v>
      </c>
      <c r="B787" t="str">
        <f>HYPERLINK("https://dongda.hanoi.gov.vn/phuong-trung-tu", "UBND Ủy ban nhân dân phường Trung Tự  thành phố Hà Nội")</f>
        <v>UBND Ủy ban nhân dân phường Trung Tự  thành phố Hà Nội</v>
      </c>
      <c r="C787" t="str">
        <v>https://dongda.hanoi.gov.vn/phuong-trung-tu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787</v>
      </c>
      <c r="B788" t="str">
        <f>HYPERLINK("https://www.facebook.com/pages/C%C3%B4ng%20An%20Ph%C6%B0%E1%BB%9Dng%20Kim%20Li%C3%AAn/404768202925629/", "Công an phường Kim Liên  thành phố Hà Nội")</f>
        <v>Công an phường Kim Liên  thành phố Hà Nội</v>
      </c>
      <c r="C788" t="str">
        <v>https://www.facebook.com/pages/C%C3%B4ng%20An%20Ph%C6%B0%E1%BB%9Dng%20Kim%20Li%C3%AAn/404768202925629/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788</v>
      </c>
      <c r="B789" t="str">
        <f>HYPERLINK("https://kimlien.dongda.hanoi.gov.vn/", "UBND Ủy ban nhân dân phường Kim Liên  thành phố Hà Nội")</f>
        <v>UBND Ủy ban nhân dân phường Kim Liên  thành phố Hà Nội</v>
      </c>
      <c r="C789" t="str">
        <v>https://kimlien.dongda.hanoi.gov.vn/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789</v>
      </c>
      <c r="B790" t="str">
        <f>HYPERLINK("https://www.facebook.com/pages/C%C3%B4ng%20An%20Ph%C6%B0%E1%BB%9Dng%20Ph%C6%B0%C6%A1ng%20Mai/426810484428318/", "Công an phường Phương Mai  thành phố Hà Nội")</f>
        <v>Công an phường Phương Mai  thành phố Hà Nội</v>
      </c>
      <c r="C790" t="str">
        <v>https://www.facebook.com/pages/C%C3%B4ng%20An%20Ph%C6%B0%E1%BB%9Dng%20Ph%C6%B0%C6%A1ng%20Mai/426810484428318/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790</v>
      </c>
      <c r="B791" t="str">
        <f>HYPERLINK("https://phuongmai.dongda.hanoi.gov.vn/", "UBND Ủy ban nhân dân phường Phương Mai  thành phố Hà Nội")</f>
        <v>UBND Ủy ban nhân dân phường Phương Mai  thành phố Hà Nội</v>
      </c>
      <c r="C791" t="str">
        <v>https://phuongmai.dongda.hanoi.gov.vn/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791</v>
      </c>
      <c r="B792" t="str">
        <v>Công an phường Ngã Tư Sở  thành phố Hà Nội</v>
      </c>
      <c r="C792" t="str">
        <v>-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792</v>
      </c>
      <c r="B793" t="str">
        <f>HYPERLINK("https://dongda.hanoi.gov.vn/phuong-nga-tu-so", "UBND Ủy ban nhân dân phường Ngã Tư Sở  thành phố Hà Nội")</f>
        <v>UBND Ủy ban nhân dân phường Ngã Tư Sở  thành phố Hà Nội</v>
      </c>
      <c r="C793" t="str">
        <v>https://dongda.hanoi.gov.vn/phuong-nga-tu-so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793</v>
      </c>
      <c r="B794" t="str">
        <v>Công an phường Khương Thượng  thành phố Hà Nội</v>
      </c>
      <c r="C794" t="str">
        <v>-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794</v>
      </c>
      <c r="B795" t="str">
        <f>HYPERLINK("https://dongda.hanoi.gov.vn/phuong-khuong-thuong", "UBND Ủy ban nhân dân phường Khương Thượng  thành phố Hà Nội")</f>
        <v>UBND Ủy ban nhân dân phường Khương Thượng  thành phố Hà Nội</v>
      </c>
      <c r="C795" t="str">
        <v>https://dongda.hanoi.gov.vn/phuong-khuong-thuong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795</v>
      </c>
      <c r="B796" t="str">
        <f>HYPERLINK("https://www.facebook.com/pages/C%C3%B4ng%20An%20Ph%C6%B0%E1%BB%9Dng%20Nguy%E1%BB%85n%20Du/352158231506592/", "Công an phường Nguyễn Du  thành phố Hà Nội")</f>
        <v>Công an phường Nguyễn Du  thành phố Hà Nội</v>
      </c>
      <c r="C796" t="str">
        <v>https://www.facebook.com/pages/C%C3%B4ng%20An%20Ph%C6%B0%E1%BB%9Dng%20Nguy%E1%BB%85n%20Du/352158231506592/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796</v>
      </c>
      <c r="B797" t="str">
        <f>HYPERLINK("https://nguyendu.haibatrung.hanoi.gov.vn/", "UBND Ủy ban nhân dân phường Nguyễn Du  thành phố Hà Nội")</f>
        <v>UBND Ủy ban nhân dân phường Nguyễn Du  thành phố Hà Nội</v>
      </c>
      <c r="C797" t="str">
        <v>https://nguyendu.haibatrung.hanoi.gov.vn/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797</v>
      </c>
      <c r="B798" t="str">
        <v>Công an phường Bạch Đằng  thành phố Hà Nội</v>
      </c>
      <c r="C798" t="str">
        <v>-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798</v>
      </c>
      <c r="B799" t="str">
        <f>HYPERLINK("https://bachdang.haibatrung.hanoi.gov.vn/", "UBND Ủy ban nhân dân phường Bạch Đằng  thành phố Hà Nội")</f>
        <v>UBND Ủy ban nhân dân phường Bạch Đằng  thành phố Hà Nội</v>
      </c>
      <c r="C799" t="str">
        <v>https://bachdang.haibatrung.hanoi.gov.vn/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799</v>
      </c>
      <c r="B800" t="str">
        <v>Công an phường Phạm Đình Hổ  thành phố Hà Nội</v>
      </c>
      <c r="C800" t="str">
        <v>-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800</v>
      </c>
      <c r="B801" t="str">
        <f>HYPERLINK("https://phamdinhho.haibatrung.hanoi.gov.vn/", "UBND Ủy ban nhân dân phường Phạm Đình Hổ  thành phố Hà Nội")</f>
        <v>UBND Ủy ban nhân dân phường Phạm Đình Hổ  thành phố Hà Nội</v>
      </c>
      <c r="C801" t="str">
        <v>https://phamdinhho.haibatrung.hanoi.gov.vn/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801</v>
      </c>
      <c r="B802" t="str">
        <v>Công an phường Bùi Thị Xuân  thành phố Hà Nội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802</v>
      </c>
      <c r="B803" t="str">
        <v>UBND Ủy ban nhân dân phường Bùi Thị Xuân  thành phố Hà Nội</v>
      </c>
      <c r="C803" t="str">
        <v>-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803</v>
      </c>
      <c r="B804" t="str">
        <v>Công an phường Ngô Thì Nhậm  thành phố Hà Nội</v>
      </c>
      <c r="C804" t="str">
        <v>-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804</v>
      </c>
      <c r="B805" t="str">
        <v>UBND Ủy ban nhân dân phường Ngô Thì Nhậm  thành phố Hà Nội</v>
      </c>
      <c r="C805" t="str">
        <v>-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805</v>
      </c>
      <c r="B806" t="str">
        <v>Công an phường Lê Đại Hành  thành phố Hà Nội</v>
      </c>
      <c r="C806" t="str">
        <v>-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806</v>
      </c>
      <c r="B807" t="str">
        <f>HYPERLINK("https://ledaihanh.haibatrung.hanoi.gov.vn/", "UBND Ủy ban nhân dân phường Lê Đại Hành  thành phố Hà Nội")</f>
        <v>UBND Ủy ban nhân dân phường Lê Đại Hành  thành phố Hà Nội</v>
      </c>
      <c r="C807" t="str">
        <v>https://ledaihanh.haibatrung.hanoi.gov.vn/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807</v>
      </c>
      <c r="B808" t="str">
        <v>Công an phường Đồng Nhân  thành phố Hà Nội</v>
      </c>
      <c r="C808" t="str">
        <v>-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808</v>
      </c>
      <c r="B809" t="str">
        <f>HYPERLINK("https://dongnhan.haibatrung.hanoi.gov.vn/", "UBND Ủy ban nhân dân phường Đồng Nhân  thành phố Hà Nội")</f>
        <v>UBND Ủy ban nhân dân phường Đồng Nhân  thành phố Hà Nội</v>
      </c>
      <c r="C809" t="str">
        <v>https://dongnhan.haibatrung.hanoi.gov.vn/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809</v>
      </c>
      <c r="B810" t="str">
        <v>Công an phường Phố Huế  thành phố Hà Nội</v>
      </c>
      <c r="C810" t="str">
        <v>-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810</v>
      </c>
      <c r="B811" t="str">
        <f>HYPERLINK("https://phohue.haibatrung.hanoi.gov.vn/", "UBND Ủy ban nhân dân phường Phố Huế  thành phố Hà Nội")</f>
        <v>UBND Ủy ban nhân dân phường Phố Huế  thành phố Hà Nội</v>
      </c>
      <c r="C811" t="str">
        <v>https://phohue.haibatrung.hanoi.gov.vn/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811</v>
      </c>
      <c r="B812" t="str">
        <v>Công an phường Đống Mác  thành phố Hà Nội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812</v>
      </c>
      <c r="B813" t="str">
        <f>HYPERLINK("https://dongmac.haibatrung.hanoi.gov.vn/", "UBND Ủy ban nhân dân phường Đống Mác  thành phố Hà Nội")</f>
        <v>UBND Ủy ban nhân dân phường Đống Mác  thành phố Hà Nội</v>
      </c>
      <c r="C813" t="str">
        <v>https://dongmac.haibatrung.hanoi.gov.vn/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813</v>
      </c>
      <c r="B814" t="str">
        <f>HYPERLINK("https://www.facebook.com/groups/toi.yeu.phuong.thanh.luong.quan.hai.ba.trung/", "Công an phường Thanh Lương  thành phố Hà Nội")</f>
        <v>Công an phường Thanh Lương  thành phố Hà Nội</v>
      </c>
      <c r="C814" t="str">
        <v>https://www.facebook.com/groups/toi.yeu.phuong.thanh.luong.quan.hai.ba.trung/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814</v>
      </c>
      <c r="B815" t="str">
        <f>HYPERLINK("https://thanhluong.haibatrung.hanoi.gov.vn/", "UBND Ủy ban nhân dân phường Thanh Lương  thành phố Hà Nội")</f>
        <v>UBND Ủy ban nhân dân phường Thanh Lương  thành phố Hà Nội</v>
      </c>
      <c r="C815" t="str">
        <v>https://thanhluong.haibatrung.hanoi.gov.vn/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815</v>
      </c>
      <c r="B816" t="str">
        <v>Công an phường Thanh Nhàn  thành phố Hà Nội</v>
      </c>
      <c r="C816" t="str">
        <v>-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816</v>
      </c>
      <c r="B817" t="str">
        <f>HYPERLINK("https://thanhnhan.haibatrung.hanoi.gov.vn/", "UBND Ủy ban nhân dân phường Thanh Nhàn  thành phố Hà Nội")</f>
        <v>UBND Ủy ban nhân dân phường Thanh Nhàn  thành phố Hà Nội</v>
      </c>
      <c r="C817" t="str">
        <v>https://thanhnhan.haibatrung.hanoi.gov.vn/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817</v>
      </c>
      <c r="B818" t="str">
        <v>Công an phường Cầu Dền  thành phố Hà Nội</v>
      </c>
      <c r="C818" t="str">
        <v>-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818</v>
      </c>
      <c r="B819" t="str">
        <f>HYPERLINK("https://cauden.haibatrung.hanoi.gov.vn/", "UBND Ủy ban nhân dân phường Cầu Dền  thành phố Hà Nội")</f>
        <v>UBND Ủy ban nhân dân phường Cầu Dền  thành phố Hà Nội</v>
      </c>
      <c r="C819" t="str">
        <v>https://cauden.haibatrung.hanoi.gov.vn/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819</v>
      </c>
      <c r="B820" t="str">
        <v>Công an phường Bách Khoa  thành phố Hà Nội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820</v>
      </c>
      <c r="B821" t="str">
        <f>HYPERLINK("https://bachkhoa.haibatrung.hanoi.gov.vn/", "UBND Ủy ban nhân dân phường Bách Khoa  thành phố Hà Nội")</f>
        <v>UBND Ủy ban nhân dân phường Bách Khoa  thành phố Hà Nội</v>
      </c>
      <c r="C821" t="str">
        <v>https://bachkhoa.haibatrung.hanoi.gov.vn/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821</v>
      </c>
      <c r="B822" t="str">
        <v>Công an phường Đồng Tâm  thành phố Hà Nội</v>
      </c>
      <c r="C822" t="str">
        <v>-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822</v>
      </c>
      <c r="B823" t="str">
        <f>HYPERLINK("https://dongtam.haibatrung.hanoi.gov.vn/", "UBND Ủy ban nhân dân phường Đồng Tâm  thành phố Hà Nội")</f>
        <v>UBND Ủy ban nhân dân phường Đồng Tâm  thành phố Hà Nội</v>
      </c>
      <c r="C823" t="str">
        <v>https://dongtam.haibatrung.hanoi.gov.vn/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823</v>
      </c>
      <c r="B824" t="str">
        <v>Công an phường Vĩnh Tuy  thành phố Hà Nội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824</v>
      </c>
      <c r="B825" t="str">
        <f>HYPERLINK("https://vinhtuy.haibatrung.hanoi.gov.vn/", "UBND Ủy ban nhân dân phường Vĩnh Tuy  thành phố Hà Nội")</f>
        <v>UBND Ủy ban nhân dân phường Vĩnh Tuy  thành phố Hà Nội</v>
      </c>
      <c r="C825" t="str">
        <v>https://vinhtuy.haibatrung.hanoi.gov.vn/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825</v>
      </c>
      <c r="B826" t="str">
        <v>Công an phường Bạch Mai  thành phố Hà Nội</v>
      </c>
      <c r="C826" t="str">
        <v>-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826</v>
      </c>
      <c r="B827" t="str">
        <f>HYPERLINK("https://bachmai.haibatrung.hanoi.gov.vn/", "UBND Ủy ban nhân dân phường Bạch Mai  thành phố Hà Nội")</f>
        <v>UBND Ủy ban nhân dân phường Bạch Mai  thành phố Hà Nội</v>
      </c>
      <c r="C827" t="str">
        <v>https://bachmai.haibatrung.hanoi.gov.vn/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827</v>
      </c>
      <c r="B828" t="str">
        <v>Công an phường Quỳnh Mai  thành phố Hà Nội</v>
      </c>
      <c r="C828" t="str">
        <v>-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828</v>
      </c>
      <c r="B829" t="str">
        <f>HYPERLINK("https://quynhmai.haibatrung.hanoi.gov.vn/", "UBND Ủy ban nhân dân phường Quỳnh Mai  thành phố Hà Nội")</f>
        <v>UBND Ủy ban nhân dân phường Quỳnh Mai  thành phố Hà Nội</v>
      </c>
      <c r="C829" t="str">
        <v>https://quynhmai.haibatrung.hanoi.gov.vn/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829</v>
      </c>
      <c r="B830" t="str">
        <v>Công an phường Quỳnh Lôi  thành phố Hà Nội</v>
      </c>
      <c r="C830" t="str">
        <v>-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830</v>
      </c>
      <c r="B831" t="str">
        <f>HYPERLINK("https://quynhloi.haibatrung.hanoi.gov.vn/-uong-day-nong", "UBND Ủy ban nhân dân phường Quỳnh Lôi  thành phố Hà Nội")</f>
        <v>UBND Ủy ban nhân dân phường Quỳnh Lôi  thành phố Hà Nội</v>
      </c>
      <c r="C831" t="str">
        <v>https://quynhloi.haibatrung.hanoi.gov.vn/-uong-day-nong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831</v>
      </c>
      <c r="B832" t="str">
        <v>Công an phường Minh Khai  thành phố Hà Nội</v>
      </c>
      <c r="C832" t="str">
        <v>-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832</v>
      </c>
      <c r="B833" t="str">
        <f>HYPERLINK("https://minhkhai.haibatrung.hanoi.gov.vn/", "UBND Ủy ban nhân dân phường Minh Khai  thành phố Hà Nội")</f>
        <v>UBND Ủy ban nhân dân phường Minh Khai  thành phố Hà Nội</v>
      </c>
      <c r="C833" t="str">
        <v>https://minhkhai.haibatrung.hanoi.gov.vn/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833</v>
      </c>
      <c r="B834" t="str">
        <v>Công an phường Trương Định  thành phố Hà Nội</v>
      </c>
      <c r="C834" t="str">
        <v>-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834</v>
      </c>
      <c r="B835" t="str">
        <f>HYPERLINK("https://truongdinh.haibatrung.hanoi.gov.vn/", "UBND Ủy ban nhân dân phường Trương Định  thành phố Hà Nội")</f>
        <v>UBND Ủy ban nhân dân phường Trương Định  thành phố Hà Nội</v>
      </c>
      <c r="C835" t="str">
        <v>https://truongdinh.haibatrung.hanoi.gov.vn/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835</v>
      </c>
      <c r="B836" t="str">
        <f>HYPERLINK("https://www.facebook.com/groups/toi.yeu.phuong.thanh.tri.quan.hoang.mai/", "Công an phường Thanh Trì  thành phố Hà Nội")</f>
        <v>Công an phường Thanh Trì  thành phố Hà Nội</v>
      </c>
      <c r="C836" t="str">
        <v>https://www.facebook.com/groups/toi.yeu.phuong.thanh.tri.quan.hoang.mai/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836</v>
      </c>
      <c r="B837" t="str">
        <f>HYPERLINK("http://hoangmai.hanoi.gov.vn/phuong-thanh-tri", "UBND Ủy ban nhân dân phường Thanh Trì  thành phố Hà Nội")</f>
        <v>UBND Ủy ban nhân dân phường Thanh Trì  thành phố Hà Nội</v>
      </c>
      <c r="C837" t="str">
        <v>http://hoangmai.hanoi.gov.vn/phuong-thanh-tri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837</v>
      </c>
      <c r="B838" t="str">
        <v>Công an phường Vĩnh Hưng  thành phố Hà Nội</v>
      </c>
      <c r="C838" t="str">
        <v>-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838</v>
      </c>
      <c r="B839" t="str">
        <f>HYPERLINK("http://hoangmai.hanoi.gov.vn/phuong-vinh-hung", "UBND Ủy ban nhân dân phường Vĩnh Hưng  thành phố Hà Nội")</f>
        <v>UBND Ủy ban nhân dân phường Vĩnh Hưng  thành phố Hà Nội</v>
      </c>
      <c r="C839" t="str">
        <v>http://hoangmai.hanoi.gov.vn/phuong-vinh-hung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839</v>
      </c>
      <c r="B840" t="str">
        <v>Công an phường Định Công  thành phố Hà Nội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840</v>
      </c>
      <c r="B841" t="str">
        <f>HYPERLINK("http://hoangmai.hanoi.gov.vn/phuong-dinh-cong", "UBND Ủy ban nhân dân phường Định Công  thành phố Hà Nội")</f>
        <v>UBND Ủy ban nhân dân phường Định Công  thành phố Hà Nội</v>
      </c>
      <c r="C841" t="str">
        <v>http://hoangmai.hanoi.gov.vn/phuong-dinh-cong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841</v>
      </c>
      <c r="B842" t="str">
        <v>Công an phường Mai Động  thành phố Hà Nội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842</v>
      </c>
      <c r="B843" t="str">
        <f>HYPERLINK("http://hoangmai.hanoi.gov.vn/phuong-mai-dong", "UBND Ủy ban nhân dân phường Mai Động  thành phố Hà Nội")</f>
        <v>UBND Ủy ban nhân dân phường Mai Động  thành phố Hà Nội</v>
      </c>
      <c r="C843" t="str">
        <v>http://hoangmai.hanoi.gov.vn/phuong-mai-dong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843</v>
      </c>
      <c r="B844" t="str">
        <v>Công an phường Tương Mai  thành phố Hà Nội</v>
      </c>
      <c r="C844" t="str">
        <v>-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844</v>
      </c>
      <c r="B845" t="str">
        <f>HYPERLINK("https://tuongmai.hoangmai.hanoi.gov.vn/", "UBND Ủy ban nhân dân phường Tương Mai  thành phố Hà Nội")</f>
        <v>UBND Ủy ban nhân dân phường Tương Mai  thành phố Hà Nội</v>
      </c>
      <c r="C845" t="str">
        <v>https://tuongmai.hoangmai.hanoi.gov.vn/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845</v>
      </c>
      <c r="B846" t="str">
        <f>HYPERLINK("https://www.facebook.com/groups/toi.yeu.phuong.dai.kim.quan.hoang.mai/", "Công an phường Đại Kim  thành phố Hà Nội")</f>
        <v>Công an phường Đại Kim  thành phố Hà Nội</v>
      </c>
      <c r="C846" t="str">
        <v>https://www.facebook.com/groups/toi.yeu.phuong.dai.kim.quan.hoang.mai/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846</v>
      </c>
      <c r="B847" t="str">
        <f>HYPERLINK("https://daikim.hoangmai.hanoi.gov.vn/van-ban-phap-quy", "UBND Ủy ban nhân dân phường Đại Kim  thành phố Hà Nội")</f>
        <v>UBND Ủy ban nhân dân phường Đại Kim  thành phố Hà Nội</v>
      </c>
      <c r="C847" t="str">
        <v>https://daikim.hoangmai.hanoi.gov.vn/van-ban-phap-quy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847</v>
      </c>
      <c r="B848" t="str">
        <v>Công an phường Tân Mai  thành phố Hà Nội</v>
      </c>
      <c r="C848" t="str">
        <v>-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848</v>
      </c>
      <c r="B849" t="str">
        <f>HYPERLINK("https://tuongmai.hoangmai.hanoi.gov.vn/", "UBND Ủy ban nhân dân phường Tân Mai  thành phố Hà Nội")</f>
        <v>UBND Ủy ban nhân dân phường Tân Mai  thành phố Hà Nội</v>
      </c>
      <c r="C849" t="str">
        <v>https://tuongmai.hoangmai.hanoi.gov.vn/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849</v>
      </c>
      <c r="B850" t="str">
        <f>HYPERLINK("https://www.facebook.com/p/Tu%E1%BB%95i-Tr%E1%BA%BB-C%C3%B4ng-An-Qu%E1%BA%ADn-T%C3%A2y-H%E1%BB%93-100080140217978/?locale=cx_PH", "Công an phường Hoàng Văn Thụ  thành phố Hà Nội")</f>
        <v>Công an phường Hoàng Văn Thụ  thành phố Hà Nội</v>
      </c>
      <c r="C850" t="str">
        <v>https://www.facebook.com/p/Tu%E1%BB%95i-Tr%E1%BA%BB-C%C3%B4ng-An-Qu%E1%BA%ADn-T%C3%A2y-H%E1%BB%93-100080140217978/?locale=cx_PH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850</v>
      </c>
      <c r="B851" t="str">
        <f>HYPERLINK("http://hoangmai.hanoi.gov.vn/cac-phuong/-/view_content/445440-phuong-hoang-van-thu.html", "UBND Ủy ban nhân dân phường Hoàng Văn Thụ  thành phố Hà Nội")</f>
        <v>UBND Ủy ban nhân dân phường Hoàng Văn Thụ  thành phố Hà Nội</v>
      </c>
      <c r="C851" t="str">
        <v>http://hoangmai.hanoi.gov.vn/cac-phuong/-/view_content/445440-phuong-hoang-van-thu.html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851</v>
      </c>
      <c r="B852" t="str">
        <f>HYPERLINK("https://www.facebook.com/groups/833528787590923/", "Công an phường Giáp Bát  thành phố Hà Nội")</f>
        <v>Công an phường Giáp Bát  thành phố Hà Nội</v>
      </c>
      <c r="C852" t="str">
        <v>https://www.facebook.com/groups/833528787590923/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852</v>
      </c>
      <c r="B853" t="str">
        <f>HYPERLINK("http://hoangmai.hanoi.gov.vn/phuong-giap-bat", "UBND Ủy ban nhân dân phường Giáp Bát  thành phố Hà Nội")</f>
        <v>UBND Ủy ban nhân dân phường Giáp Bát  thành phố Hà Nội</v>
      </c>
      <c r="C853" t="str">
        <v>http://hoangmai.hanoi.gov.vn/phuong-giap-bat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853</v>
      </c>
      <c r="B854" t="str">
        <v>Công an phường Lĩnh Nam  thành phố Hà Nội</v>
      </c>
      <c r="C854" t="str">
        <v>-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854</v>
      </c>
      <c r="B855" t="str">
        <f>HYPERLINK("http://hoangmai.hanoi.gov.vn/phuong-linh-nam", "UBND Ủy ban nhân dân phường Lĩnh Nam  thành phố Hà Nội")</f>
        <v>UBND Ủy ban nhân dân phường Lĩnh Nam  thành phố Hà Nội</v>
      </c>
      <c r="C855" t="str">
        <v>http://hoangmai.hanoi.gov.vn/phuong-linh-nam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855</v>
      </c>
      <c r="B856" t="str">
        <v>Công an phường Thịnh Liệt  thành phố Hà Nội</v>
      </c>
      <c r="C856" t="str">
        <v>-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856</v>
      </c>
      <c r="B857" t="str">
        <f>HYPERLINK("http://hoangmai.hanoi.gov.vn/phuong-thinh-liet", "UBND Ủy ban nhân dân phường Thịnh Liệt  thành phố Hà Nội")</f>
        <v>UBND Ủy ban nhân dân phường Thịnh Liệt  thành phố Hà Nội</v>
      </c>
      <c r="C857" t="str">
        <v>http://hoangmai.hanoi.gov.vn/phuong-thinh-liet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857</v>
      </c>
      <c r="B858" t="str">
        <f>HYPERLINK("https://www.facebook.com/p/C%C3%B4ng-an-ph%C6%B0%E1%BB%9Dng-Tr%E1%BA%A7n-Ph%C3%BA-Th%C3%A0nh-ph%E1%BB%91-H%C3%A0-T%C4%A9nh-100068323082489/", "Công an phường Trần Phú  thành phố Hà Nội")</f>
        <v>Công an phường Trần Phú  thành phố Hà Nội</v>
      </c>
      <c r="C858" t="str">
        <v>https://www.facebook.com/p/C%C3%B4ng-an-ph%C6%B0%E1%BB%9Dng-Tr%E1%BA%A7n-Ph%C3%BA-Th%C3%A0nh-ph%E1%BB%91-H%C3%A0-T%C4%A9nh-100068323082489/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858</v>
      </c>
      <c r="B859" t="str">
        <f>HYPERLINK("https://tranphu.hoangmai.hanoi.gov.vn/", "UBND Ủy ban nhân dân phường Trần Phú  thành phố Hà Nội")</f>
        <v>UBND Ủy ban nhân dân phường Trần Phú  thành phố Hà Nội</v>
      </c>
      <c r="C859" t="str">
        <v>https://tranphu.hoangmai.hanoi.gov.vn/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859</v>
      </c>
      <c r="B860" t="str">
        <v>Công an phường Hoàng Liệt  thành phố Hà Nội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860</v>
      </c>
      <c r="B861" t="str">
        <f>HYPERLINK("http://hoangmai.hanoi.gov.vn/phuong-hoang-liet", "UBND Ủy ban nhân dân phường Hoàng Liệt  thành phố Hà Nội")</f>
        <v>UBND Ủy ban nhân dân phường Hoàng Liệt  thành phố Hà Nội</v>
      </c>
      <c r="C861" t="str">
        <v>http://hoangmai.hanoi.gov.vn/phuong-hoang-liet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861</v>
      </c>
      <c r="B862" t="str">
        <v>Công an phường Yên Sở  thành phố Hà Nội</v>
      </c>
      <c r="C862" t="str">
        <v>-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862</v>
      </c>
      <c r="B863" t="str">
        <f>HYPERLINK("http://hoangmai.hanoi.gov.vn/phuong-yen-so", "UBND Ủy ban nhân dân phường Yên Sở  thành phố Hà Nội")</f>
        <v>UBND Ủy ban nhân dân phường Yên Sở  thành phố Hà Nội</v>
      </c>
      <c r="C863" t="str">
        <v>http://hoangmai.hanoi.gov.vn/phuong-yen-so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863</v>
      </c>
      <c r="B864" t="str">
        <v>Công an phường Nhân Chính  thành phố Hà Nội</v>
      </c>
      <c r="C864" t="str">
        <v>-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864</v>
      </c>
      <c r="B865" t="str">
        <f>HYPERLINK("https://nhanchinh.thanhxuan.hanoi.gov.vn/", "UBND Ủy ban nhân dân phường Nhân Chính  thành phố Hà Nội")</f>
        <v>UBND Ủy ban nhân dân phường Nhân Chính  thành phố Hà Nội</v>
      </c>
      <c r="C865" t="str">
        <v>https://nhanchinh.thanhxuan.hanoi.gov.vn/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865</v>
      </c>
      <c r="B866" t="str">
        <f>HYPERLINK("https://www.facebook.com/pages/Tr%E1%BB%A5%20S%E1%BB%9F%20C%C3%B4ng%20An%20Ph%C6%B0%E1%BB%9Dng%20Th%C6%B0%E1%BB%A3ng%20%C4%90%C3%ACnh/231101223668729/", "Công an phường Thượng Đình  thành phố Hà Nội")</f>
        <v>Công an phường Thượng Đình  thành phố Hà Nội</v>
      </c>
      <c r="C866" t="str">
        <v>https://www.facebook.com/pages/Tr%E1%BB%A5%20S%E1%BB%9F%20C%C3%B4ng%20An%20Ph%C6%B0%E1%BB%9Dng%20Th%C6%B0%E1%BB%A3ng%20%C4%90%C3%ACnh/231101223668729/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866</v>
      </c>
      <c r="B867" t="str">
        <f>HYPERLINK("https://thuongdinh.thanhxuan.hanoi.gov.vn/uy-ban-nhan-dan-phuong-thuong-inh", "UBND Ủy ban nhân dân phường Thượng Đình  thành phố Hà Nội")</f>
        <v>UBND Ủy ban nhân dân phường Thượng Đình  thành phố Hà Nội</v>
      </c>
      <c r="C867" t="str">
        <v>https://thuongdinh.thanhxuan.hanoi.gov.vn/uy-ban-nhan-dan-phuong-thuong-inh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867</v>
      </c>
      <c r="B868" t="str">
        <f>HYPERLINK("https://www.facebook.com/conganphuongkhuongtrung/", "Công an phường Khương Trung  thành phố Hà Nội")</f>
        <v>Công an phường Khương Trung  thành phố Hà Nội</v>
      </c>
      <c r="C868" t="str">
        <v>https://www.facebook.com/conganphuongkhuongtrung/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868</v>
      </c>
      <c r="B869" t="str">
        <f>HYPERLINK("https://thanhxuan.hanoi.gov.vn/phuong-khuong-trung1", "UBND Ủy ban nhân dân phường Khương Trung  thành phố Hà Nội")</f>
        <v>UBND Ủy ban nhân dân phường Khương Trung  thành phố Hà Nội</v>
      </c>
      <c r="C869" t="str">
        <v>https://thanhxuan.hanoi.gov.vn/phuong-khuong-trung1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869</v>
      </c>
      <c r="B870" t="str">
        <f>HYPERLINK("https://www.facebook.com/p/C%C3%B4ng-An-ph%C6%B0%E1%BB%9Dng-Kh%C6%B0%C6%A1ng-Mai-100063648333285/", "Công an phường Khương Mai  thành phố Hà Nội")</f>
        <v>Công an phường Khương Mai  thành phố Hà Nội</v>
      </c>
      <c r="C870" t="str">
        <v>https://www.facebook.com/p/C%C3%B4ng-An-ph%C6%B0%E1%BB%9Dng-Kh%C6%B0%C6%A1ng-Mai-100063648333285/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870</v>
      </c>
      <c r="B871" t="str">
        <f>HYPERLINK("https://khuongmai.thanhxuan.hanoi.gov.vn/", "UBND Ủy ban nhân dân phường Khương Mai  thành phố Hà Nội")</f>
        <v>UBND Ủy ban nhân dân phường Khương Mai  thành phố Hà Nội</v>
      </c>
      <c r="C871" t="str">
        <v>https://khuongmai.thanhxuan.hanoi.gov.vn/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871</v>
      </c>
      <c r="B872" t="str">
        <v>Công an phường Thanh Xuân Trung  thành phố Hà Nội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872</v>
      </c>
      <c r="B873" t="str">
        <f>HYPERLINK("https://thanhxuan.hanoi.gov.vn/phuong-thanh-xuan-trung", "UBND Ủy ban nhân dân phường Thanh Xuân Trung  thành phố Hà Nội")</f>
        <v>UBND Ủy ban nhân dân phường Thanh Xuân Trung  thành phố Hà Nội</v>
      </c>
      <c r="C873" t="str">
        <v>https://thanhxuan.hanoi.gov.vn/phuong-thanh-xuan-trung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873</v>
      </c>
      <c r="B874" t="str">
        <f>HYPERLINK("https://www.facebook.com/profile.php?id=757891180916269&amp;_rdr", "Công an phường Phương Liệt  thành phố Hà Nội")</f>
        <v>Công an phường Phương Liệt  thành phố Hà Nội</v>
      </c>
      <c r="C874" t="str">
        <v>https://www.facebook.com/profile.php?id=757891180916269&amp;_rdr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874</v>
      </c>
      <c r="B875" t="str">
        <f>HYPERLINK("https://thanhxuan.hanoi.gov.vn/phuong-phuong-liet1", "UBND Ủy ban nhân dân phường Phương Liệt  thành phố Hà Nội")</f>
        <v>UBND Ủy ban nhân dân phường Phương Liệt  thành phố Hà Nội</v>
      </c>
      <c r="C875" t="str">
        <v>https://thanhxuan.hanoi.gov.vn/phuong-phuong-liet1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875</v>
      </c>
      <c r="B876" t="str">
        <f>HYPERLINK("https://www.facebook.com/profile.php?id=100080239117196&amp;_rdr", "Công an phường Hạ Đình  thành phố Hà Nội")</f>
        <v>Công an phường Hạ Đình  thành phố Hà Nội</v>
      </c>
      <c r="C876" t="str">
        <v>https://www.facebook.com/profile.php?id=100080239117196&amp;_rdr</v>
      </c>
      <c r="D876" t="str">
        <v>-</v>
      </c>
      <c r="E876" t="str">
        <v>02438550625</v>
      </c>
      <c r="F876" t="str">
        <v>-</v>
      </c>
      <c r="G876" t="str">
        <v>đường Khương Đình</v>
      </c>
    </row>
    <row r="877">
      <c r="A877">
        <v>876</v>
      </c>
      <c r="B877" t="str">
        <f>HYPERLINK("https://thanhxuan.hanoi.gov.vn/phuong-ha-inh", "UBND Ủy ban nhân dân phường Hạ Đình  thành phố Hà Nội")</f>
        <v>UBND Ủy ban nhân dân phường Hạ Đình  thành phố Hà Nội</v>
      </c>
      <c r="C877" t="str">
        <v>https://thanhxuan.hanoi.gov.vn/phuong-ha-inh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877</v>
      </c>
      <c r="B878" t="str">
        <v>Công an phường Khương Đình  thành phố Hà Nội</v>
      </c>
      <c r="C878" t="str">
        <v>-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878</v>
      </c>
      <c r="B879" t="str">
        <f>HYPERLINK("https://thanhxuan.hanoi.gov.vn/phuong-khuong-inh", "UBND Ủy ban nhân dân phường Khương Đình  thành phố Hà Nội")</f>
        <v>UBND Ủy ban nhân dân phường Khương Đình  thành phố Hà Nội</v>
      </c>
      <c r="C879" t="str">
        <v>https://thanhxuan.hanoi.gov.vn/phuong-khuong-inh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879</v>
      </c>
      <c r="B880" t="str">
        <f>HYPERLINK("https://www.facebook.com/groups/872923503303346", "Công an phường Thanh Xuân Bắc  thành phố Hà Nội")</f>
        <v>Công an phường Thanh Xuân Bắc  thành phố Hà Nội</v>
      </c>
      <c r="C880" t="str">
        <v>https://www.facebook.com/groups/872923503303346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880</v>
      </c>
      <c r="B881" t="str">
        <f>HYPERLINK("https://thanhxuan.hanoi.gov.vn/phuong-thanh-xuan-bac", "UBND Ủy ban nhân dân phường Thanh Xuân Bắc  thành phố Hà Nội")</f>
        <v>UBND Ủy ban nhân dân phường Thanh Xuân Bắc  thành phố Hà Nội</v>
      </c>
      <c r="C881" t="str">
        <v>https://thanhxuan.hanoi.gov.vn/phuong-thanh-xuan-bac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881</v>
      </c>
      <c r="B882" t="str">
        <f>HYPERLINK("Công an phường Thanh Xuân Nam  thành phố Hà Nội", "Công an phường Thanh Xuân Nam  thành phố Hà Nội")</f>
        <v>Công an phường Thanh Xuân Nam  thành phố Hà Nội</v>
      </c>
      <c r="C882" t="str">
        <v>Công an phường Thanh Xuân Nam  thành phố Hà Nội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882</v>
      </c>
      <c r="B883" t="str">
        <f>HYPERLINK("https://thanhxuan.hanoi.gov.vn/phuong-thanh-xuan-nam", "UBND Ủy ban nhân dân phường Thanh Xuân Nam  thành phố Hà Nội")</f>
        <v>UBND Ủy ban nhân dân phường Thanh Xuân Nam  thành phố Hà Nội</v>
      </c>
      <c r="C883" t="str">
        <v>https://thanhxuan.hanoi.gov.vn/phuong-thanh-xuan-nam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883</v>
      </c>
      <c r="B884" t="str">
        <f>HYPERLINK("https://www.facebook.com/groups/164415039055204/", "Công an phường Kim Giang  thành phố Hà Nội")</f>
        <v>Công an phường Kim Giang  thành phố Hà Nội</v>
      </c>
      <c r="C884" t="str">
        <v>https://www.facebook.com/groups/164415039055204/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884</v>
      </c>
      <c r="B885" t="str">
        <f>HYPERLINK("https://kimgiang.thanhxuan.hanoi.gov.vn/", "UBND Ủy ban nhân dân phường Kim Giang  thành phố Hà Nội")</f>
        <v>UBND Ủy ban nhân dân phường Kim Giang  thành phố Hà Nội</v>
      </c>
      <c r="C885" t="str">
        <v>https://kimgiang.thanhxuan.hanoi.gov.vn/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885</v>
      </c>
      <c r="B886" t="str">
        <f>HYPERLINK("https://www.facebook.com/pages/C%C3%B4ng%20an%20Th%E1%BB%8B%20Tr%E1%BA%A5n%20S%C3%B3c%20S%C6%A1n%20Huy%E1%BB%87n%20S%C3%B3c%20S%C6%A1n/566603470124112/", "Công an thị trấn Sóc Sơn  thành phố Hà Nội")</f>
        <v>Công an thị trấn Sóc Sơn  thành phố Hà Nội</v>
      </c>
      <c r="C886" t="str">
        <v>https://www.facebook.com/pages/C%C3%B4ng%20an%20Th%E1%BB%8B%20Tr%E1%BA%A5n%20S%C3%B3c%20S%C6%A1n%20Huy%E1%BB%87n%20S%C3%B3c%20S%C6%A1n/566603470124112/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886</v>
      </c>
      <c r="B887" t="str">
        <f>HYPERLINK("https://socson.hanoi.gov.vn/", "UBND Ủy ban nhân dân thị trấn Sóc Sơn  thành phố Hà Nội")</f>
        <v>UBND Ủy ban nhân dân thị trấn Sóc Sơn  thành phố Hà Nội</v>
      </c>
      <c r="C887" t="str">
        <v>https://socson.hanoi.gov.vn/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887</v>
      </c>
      <c r="B888" t="str">
        <v>Công an xã Bắc Sơn  thành phố Hà Nội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888</v>
      </c>
      <c r="B889" t="str">
        <f>HYPERLINK("http://bacson.socson.hanoi.gov.vn/", "UBND Ủy ban nhân dân xã Bắc Sơn  thành phố Hà Nội")</f>
        <v>UBND Ủy ban nhân dân xã Bắc Sơn  thành phố Hà Nội</v>
      </c>
      <c r="C889" t="str">
        <v>http://bacson.socson.hanoi.gov.vn/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889</v>
      </c>
      <c r="B890" t="str">
        <v>Công an xã Minh Trí  thành phố Hà Nội</v>
      </c>
      <c r="C890" t="str">
        <v>-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890</v>
      </c>
      <c r="B891" t="str">
        <f>HYPERLINK("http://minhtri.socson.hanoi.gov.vn/", "UBND Ủy ban nhân dân xã Minh Trí  thành phố Hà Nội")</f>
        <v>UBND Ủy ban nhân dân xã Minh Trí  thành phố Hà Nội</v>
      </c>
      <c r="C891" t="str">
        <v>http://minhtri.socson.hanoi.gov.vn/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891</v>
      </c>
      <c r="B892" t="str">
        <v>Công an xã Hồng Kỳ  thành phố Hà Nội</v>
      </c>
      <c r="C892" t="str">
        <v>-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892</v>
      </c>
      <c r="B893" t="str">
        <f>HYPERLINK("http://hongky.socson.hanoi.gov.vn/ubnd", "UBND Ủy ban nhân dân xã Hồng Kỳ  thành phố Hà Nội")</f>
        <v>UBND Ủy ban nhân dân xã Hồng Kỳ  thành phố Hà Nội</v>
      </c>
      <c r="C893" t="str">
        <v>http://hongky.socson.hanoi.gov.vn/ubnd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893</v>
      </c>
      <c r="B894" t="str">
        <v>Công an xã Nam Sơn  thành phố Hà Nội</v>
      </c>
      <c r="C894" t="str">
        <v>-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894</v>
      </c>
      <c r="B895" t="str">
        <f>HYPERLINK("http://namson.socson.hanoi.gov.vn/uy-ban-nhan-dan", "UBND Ủy ban nhân dân xã Nam Sơn  thành phố Hà Nội")</f>
        <v>UBND Ủy ban nhân dân xã Nam Sơn  thành phố Hà Nội</v>
      </c>
      <c r="C895" t="str">
        <v>http://namson.socson.hanoi.gov.vn/uy-ban-nhan-dan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895</v>
      </c>
      <c r="B896" t="str">
        <f>HYPERLINK("https://www.facebook.com/groups/toi.yeu.xa.trung.gia.huyen.soc.son/posts/1091751756288765/?_rdr", "Công an xã Trung Giã  thành phố Hà Nội")</f>
        <v>Công an xã Trung Giã  thành phố Hà Nội</v>
      </c>
      <c r="C896" t="str">
        <v>https://www.facebook.com/groups/toi.yeu.xa.trung.gia.huyen.soc.son/posts/1091751756288765/?_rdr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896</v>
      </c>
      <c r="B897" t="str">
        <f>HYPERLINK("http://trunggia.socson.hanoi.gov.vn/uy-ban-nhan-dan", "UBND Ủy ban nhân dân xã Trung Giã  thành phố Hà Nội")</f>
        <v>UBND Ủy ban nhân dân xã Trung Giã  thành phố Hà Nội</v>
      </c>
      <c r="C897" t="str">
        <v>http://trunggia.socson.hanoi.gov.vn/uy-ban-nhan-dan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897</v>
      </c>
      <c r="B898" t="str">
        <f>HYPERLINK("https://www.facebook.com/TanHungpolice/", "Công an xã Tân Hưng  thành phố Hà Nội")</f>
        <v>Công an xã Tân Hưng  thành phố Hà Nội</v>
      </c>
      <c r="C898" t="str">
        <v>https://www.facebook.com/TanHungpolice/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898</v>
      </c>
      <c r="B899" t="str">
        <f>HYPERLINK("http://tanhung.socson.hanoi.gov.vn/gioi-thieu", "UBND Ủy ban nhân dân xã Tân Hưng  thành phố Hà Nội")</f>
        <v>UBND Ủy ban nhân dân xã Tân Hưng  thành phố Hà Nội</v>
      </c>
      <c r="C899" t="str">
        <v>http://tanhung.socson.hanoi.gov.vn/gioi-thieu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899</v>
      </c>
      <c r="B900" t="str">
        <v>Công an xã Minh Phú  thành phố Hà Nội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900</v>
      </c>
      <c r="B901" t="str">
        <f>HYPERLINK("https://minhphu.socson.hanoi.gov.vn/", "UBND Ủy ban nhân dân xã Minh Phú  thành phố Hà Nội")</f>
        <v>UBND Ủy ban nhân dân xã Minh Phú  thành phố Hà Nội</v>
      </c>
      <c r="C901" t="str">
        <v>https://minhphu.socson.hanoi.gov.vn/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901</v>
      </c>
      <c r="B902" t="str">
        <f>HYPERLINK("https://www.facebook.com/p/UBND-X%C3%83-PH%C3%99-LINH-100079472415525/", "Công an xã Phù Linh  thành phố Hà Nội")</f>
        <v>Công an xã Phù Linh  thành phố Hà Nội</v>
      </c>
      <c r="C902" t="str">
        <v>https://www.facebook.com/p/UBND-X%C3%83-PH%C3%99-LINH-100079472415525/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902</v>
      </c>
      <c r="B903" t="str">
        <f>HYPERLINK("http://phulinh.socson.hanoi.gov.vn/uy-ban-nhan-dan", "UBND Ủy ban nhân dân xã Phù Linh  thành phố Hà Nội")</f>
        <v>UBND Ủy ban nhân dân xã Phù Linh  thành phố Hà Nội</v>
      </c>
      <c r="C903" t="str">
        <v>http://phulinh.socson.hanoi.gov.vn/uy-ban-nhan-dan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903</v>
      </c>
      <c r="B904" t="str">
        <v>Công an xã Bắc Phú  thành phố Hà Nội</v>
      </c>
      <c r="C904" t="str">
        <v>-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904</v>
      </c>
      <c r="B905" t="str">
        <f>HYPERLINK("http://bacphu.socson.hanoi.gov.vn/", "UBND Ủy ban nhân dân xã Bắc Phú  thành phố Hà Nội")</f>
        <v>UBND Ủy ban nhân dân xã Bắc Phú  thành phố Hà Nội</v>
      </c>
      <c r="C905" t="str">
        <v>http://bacphu.socson.hanoi.gov.vn/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905</v>
      </c>
      <c r="B906" t="str">
        <v>Công an xã Tân Minh  thành phố Hà Nội</v>
      </c>
      <c r="C906" t="str">
        <v>-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906</v>
      </c>
      <c r="B907" t="str">
        <f>HYPERLINK("http://tanminh.socson.hanoi.gov.vn/", "UBND Ủy ban nhân dân xã Tân Minh  thành phố Hà Nội")</f>
        <v>UBND Ủy ban nhân dân xã Tân Minh  thành phố Hà Nội</v>
      </c>
      <c r="C907" t="str">
        <v>http://tanminh.socson.hanoi.gov.vn/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907</v>
      </c>
      <c r="B908" t="str">
        <v>Công an xã Quang Tiến  thành phố Hà Nội</v>
      </c>
      <c r="C908" t="str">
        <v>-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908</v>
      </c>
      <c r="B909" t="str">
        <f>HYPERLINK("http://quangtien.socson.hanoi.gov.vn/uy-ban-nhan-dan", "UBND Ủy ban nhân dân xã Quang Tiến  thành phố Hà Nội")</f>
        <v>UBND Ủy ban nhân dân xã Quang Tiến  thành phố Hà Nội</v>
      </c>
      <c r="C909" t="str">
        <v>http://quangtien.socson.hanoi.gov.vn/uy-ban-nhan-dan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909</v>
      </c>
      <c r="B910" t="str">
        <f>HYPERLINK("https://www.facebook.com/p/UBND-x%C3%A3-Hi%E1%BB%81n-Ninh-100067381736905/", "Công an xã Hiền Ninh  thành phố Hà Nội")</f>
        <v>Công an xã Hiền Ninh  thành phố Hà Nội</v>
      </c>
      <c r="C910" t="str">
        <v>https://www.facebook.com/p/UBND-x%C3%A3-Hi%E1%BB%81n-Ninh-100067381736905/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910</v>
      </c>
      <c r="B911" t="str">
        <f>HYPERLINK("http://hienninh.socson.hanoi.gov.vn/", "UBND Ủy ban nhân dân xã Hiền Ninh  thành phố Hà Nội")</f>
        <v>UBND Ủy ban nhân dân xã Hiền Ninh  thành phố Hà Nội</v>
      </c>
      <c r="C911" t="str">
        <v>http://hienninh.socson.hanoi.gov.vn/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911</v>
      </c>
      <c r="B912" t="str">
        <v>Công an xã Tân Dân  thành phố Hà Nội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912</v>
      </c>
      <c r="B913" t="str">
        <f>HYPERLINK("http://tandan.socson.hanoi.gov.vn/uy-ban-nhan-dan", "UBND Ủy ban nhân dân xã Tân Dân  thành phố Hà Nội")</f>
        <v>UBND Ủy ban nhân dân xã Tân Dân  thành phố Hà Nội</v>
      </c>
      <c r="C913" t="str">
        <v>http://tandan.socson.hanoi.gov.vn/uy-ban-nhan-dan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913</v>
      </c>
      <c r="B914" t="str">
        <v>Công an xã Tiên Dược  thành phố Hà Nội</v>
      </c>
      <c r="C914" t="str">
        <v>-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914</v>
      </c>
      <c r="B915" t="str">
        <f>HYPERLINK("http://tienduoc.socson.hanoi.gov.vn/", "UBND Ủy ban nhân dân xã Tiên Dược  thành phố Hà Nội")</f>
        <v>UBND Ủy ban nhân dân xã Tiên Dược  thành phố Hà Nội</v>
      </c>
      <c r="C915" t="str">
        <v>http://tienduoc.socson.hanoi.gov.vn/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915</v>
      </c>
      <c r="B916" t="str">
        <v>Công an xã Việt Long  thành phố Hà Nội</v>
      </c>
      <c r="C916" t="str">
        <v>-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916</v>
      </c>
      <c r="B917" t="str">
        <f>HYPERLINK("http://vietlong.socson.hanoi.gov.vn/", "UBND Ủy ban nhân dân xã Việt Long  thành phố Hà Nội")</f>
        <v>UBND Ủy ban nhân dân xã Việt Long  thành phố Hà Nội</v>
      </c>
      <c r="C917" t="str">
        <v>http://vietlong.socson.hanoi.gov.vn/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917</v>
      </c>
      <c r="B918" t="str">
        <f>HYPERLINK("https://www.facebook.com/p/C%C3%B4ng-an-x%C3%A3-Xu%C3%A2n-Giang-100069958610694/?locale=vi_VN", "Công an xã Xuân Giang  thành phố Hà Nội")</f>
        <v>Công an xã Xuân Giang  thành phố Hà Nội</v>
      </c>
      <c r="C918" t="str">
        <v>https://www.facebook.com/p/C%C3%B4ng-an-x%C3%A3-Xu%C3%A2n-Giang-100069958610694/?locale=vi_VN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918</v>
      </c>
      <c r="B919" t="str">
        <f>HYPERLINK("http://xuangiang.nghixuan.hatinh.gov.vn/", "UBND Ủy ban nhân dân xã Xuân Giang  thành phố Hà Nội")</f>
        <v>UBND Ủy ban nhân dân xã Xuân Giang  thành phố Hà Nội</v>
      </c>
      <c r="C919" t="str">
        <v>http://xuangiang.nghixuan.hatinh.gov.vn/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919</v>
      </c>
      <c r="B920" t="str">
        <f>HYPERLINK("https://www.facebook.com/groups/toi.yeu.xa.mai.dinh.huyen.soc.son/", "Công an xã Mai Đình  thành phố Hà Nội")</f>
        <v>Công an xã Mai Đình  thành phố Hà Nội</v>
      </c>
      <c r="C920" t="str">
        <v>https://www.facebook.com/groups/toi.yeu.xa.mai.dinh.huyen.soc.son/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920</v>
      </c>
      <c r="B921" t="str">
        <f>HYPERLINK("http://maidinh.socson.hanoi.gov.vn/", "UBND Ủy ban nhân dân xã Mai Đình  thành phố Hà Nội")</f>
        <v>UBND Ủy ban nhân dân xã Mai Đình  thành phố Hà Nội</v>
      </c>
      <c r="C921" t="str">
        <v>http://maidinh.socson.hanoi.gov.vn/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921</v>
      </c>
      <c r="B922" t="str">
        <f>HYPERLINK("https://www.facebook.com/DoancosoConganhuyenDucHoa/", "Công an xã Đức Hoà  thành phố Hà Nội")</f>
        <v>Công an xã Đức Hoà  thành phố Hà Nội</v>
      </c>
      <c r="C922" t="str">
        <v>https://www.facebook.com/DoancosoConganhuyenDucHoa/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922</v>
      </c>
      <c r="B923" t="str">
        <f>HYPERLINK("http://duchoa.socson.hanoi.gov.vn/uy-ban-nhan-dan", "UBND Ủy ban nhân dân xã Đức Hoà  thành phố Hà Nội")</f>
        <v>UBND Ủy ban nhân dân xã Đức Hoà  thành phố Hà Nội</v>
      </c>
      <c r="C923" t="str">
        <v>http://duchoa.socson.hanoi.gov.vn/uy-ban-nhan-dan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923</v>
      </c>
      <c r="B924" t="str">
        <v>Công an xã Thanh Xuân  thành phố Hà Nội</v>
      </c>
      <c r="C924" t="str">
        <v>-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924</v>
      </c>
      <c r="B925" t="str">
        <f>HYPERLINK("https://thanhxuan.hanoi.gov.vn/uy-ban-nhan-dan", "UBND Ủy ban nhân dân xã Thanh Xuân  thành phố Hà Nội")</f>
        <v>UBND Ủy ban nhân dân xã Thanh Xuân  thành phố Hà Nội</v>
      </c>
      <c r="C925" t="str">
        <v>https://thanhxuan.hanoi.gov.vn/uy-ban-nhan-dan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925</v>
      </c>
      <c r="B926" t="str">
        <f>HYPERLINK("https://thanhxuan.socson.hanoi.gov.vn/", "Công an xã Đông Xuân  thành phố Hà Nội")</f>
        <v>Công an xã Đông Xuân  thành phố Hà Nội</v>
      </c>
      <c r="C926" t="str">
        <v>https://thanhxuan.socson.hanoi.gov.vn/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926</v>
      </c>
      <c r="B927" t="str">
        <f>HYPERLINK("https://dongxuan.socson.hanoi.gov.vn/", "UBND Ủy ban nhân dân xã Đông Xuân  thành phố Hà Nội")</f>
        <v>UBND Ủy ban nhân dân xã Đông Xuân  thành phố Hà Nội</v>
      </c>
      <c r="C927" t="str">
        <v>https://dongxuan.socson.hanoi.gov.vn/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927</v>
      </c>
      <c r="B928" t="str">
        <v>Công an xã Kim Lũ  thành phố Hà Nội</v>
      </c>
      <c r="C928" t="str">
        <v>-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928</v>
      </c>
      <c r="B929" t="str">
        <f>HYPERLINK("http://kimlu.socson.hanoi.gov.vn/", "UBND Ủy ban nhân dân xã Kim Lũ  thành phố Hà Nội")</f>
        <v>UBND Ủy ban nhân dân xã Kim Lũ  thành phố Hà Nội</v>
      </c>
      <c r="C929" t="str">
        <v>http://kimlu.socson.hanoi.gov.vn/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929</v>
      </c>
      <c r="B930" t="str">
        <v>Công an xã Phú Cường  thành phố Hà Nội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930</v>
      </c>
      <c r="B931" t="str">
        <f>HYPERLINK("http://phucuong.socson.hanoi.gov.vn/", "UBND Ủy ban nhân dân xã Phú Cường  thành phố Hà Nội")</f>
        <v>UBND Ủy ban nhân dân xã Phú Cường  thành phố Hà Nội</v>
      </c>
      <c r="C931" t="str">
        <v>http://phucuong.socson.hanoi.gov.vn/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931</v>
      </c>
      <c r="B932" t="str">
        <f>HYPERLINK("https://www.facebook.com/vanhoathongtin.phuminh/", "Công an xã Phú Minh  thành phố Hà Nội")</f>
        <v>Công an xã Phú Minh  thành phố Hà Nội</v>
      </c>
      <c r="C932" t="str">
        <v>https://www.facebook.com/vanhoathongtin.phuminh/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932</v>
      </c>
      <c r="B933" t="str">
        <f>HYPERLINK("http://phuminh.socson.hanoi.gov.vn/", "UBND Ủy ban nhân dân xã Phú Minh  thành phố Hà Nội")</f>
        <v>UBND Ủy ban nhân dân xã Phú Minh  thành phố Hà Nội</v>
      </c>
      <c r="C933" t="str">
        <v>http://phuminh.socson.hanoi.gov.vn/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933</v>
      </c>
      <c r="B934" t="str">
        <f>HYPERLINK("https://www.facebook.com/p/Ph%C3%B9-L%E1%BB%97-V%C3%B9ng-%C4%90%E1%BA%A5t-Con-Ng%C6%B0%E1%BB%9Di-100065179714867/", "Công an xã Phù Lỗ  thành phố Hà Nội")</f>
        <v>Công an xã Phù Lỗ  thành phố Hà Nội</v>
      </c>
      <c r="C934" t="str">
        <v>https://www.facebook.com/p/Ph%C3%B9-L%E1%BB%97-V%C3%B9ng-%C4%90%E1%BA%A5t-Con-Ng%C6%B0%E1%BB%9Di-100065179714867/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934</v>
      </c>
      <c r="B935" t="str">
        <f>HYPERLINK("http://ttsocson.socson.hanoi.gov.vn/web/xa-phu-lo/trang-chu/-/view_content/325415-che-nhai-phu-lo.html?p_p_auth=nqRN1l8r", "UBND Ủy ban nhân dân xã Phù Lỗ  thành phố Hà Nội")</f>
        <v>UBND Ủy ban nhân dân xã Phù Lỗ  thành phố Hà Nội</v>
      </c>
      <c r="C935" t="str">
        <v>http://ttsocson.socson.hanoi.gov.vn/web/xa-phu-lo/trang-chu/-/view_content/325415-che-nhai-phu-lo.html?p_p_auth=nqRN1l8r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935</v>
      </c>
      <c r="B936" t="str">
        <f>HYPERLINK("https://www.facebook.com/groups/toi.yeu.xa.xuan.thu.huyen.soc.son/", "Công an xã Xuân Thu  thành phố Hà Nội")</f>
        <v>Công an xã Xuân Thu  thành phố Hà Nội</v>
      </c>
      <c r="C936" t="str">
        <v>https://www.facebook.com/groups/toi.yeu.xa.xuan.thu.huyen.soc.son/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936</v>
      </c>
      <c r="B937" t="str">
        <f>HYPERLINK("http://xuanthu.socson.hanoi.gov.vn/", "UBND Ủy ban nhân dân xã Xuân Thu  thành phố Hà Nội")</f>
        <v>UBND Ủy ban nhân dân xã Xuân Thu  thành phố Hà Nội</v>
      </c>
      <c r="C937" t="str">
        <v>http://xuanthu.socson.hanoi.gov.vn/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937</v>
      </c>
      <c r="B938" t="str">
        <f>HYPERLINK("https://www.facebook.com/TTCAHDongAnh/?locale=vi_VN", "Công an thị trấn Đông Anh  thành phố Hà Nội")</f>
        <v>Công an thị trấn Đông Anh  thành phố Hà Nội</v>
      </c>
      <c r="C938" t="str">
        <v>https://www.facebook.com/TTCAHDongAnh/?locale=vi_VN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938</v>
      </c>
      <c r="B939" t="str">
        <f>HYPERLINK("https://thitran.donganh.hanoi.gov.vn/uy-ban-nhan-dan-thi-tran", "UBND Ủy ban nhân dân thị trấn Đông Anh  thành phố Hà Nội")</f>
        <v>UBND Ủy ban nhân dân thị trấn Đông Anh  thành phố Hà Nội</v>
      </c>
      <c r="C939" t="str">
        <v>https://thitran.donganh.hanoi.gov.vn/uy-ban-nhan-dan-thi-tran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939</v>
      </c>
      <c r="B940" t="str">
        <v>Công an xã Xuân Nộn  thành phố Hà Nội</v>
      </c>
      <c r="C940" t="str">
        <v>-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940</v>
      </c>
      <c r="B941" t="str">
        <f>HYPERLINK("https://xuannon.donganh.hanoi.gov.vn/", "UBND Ủy ban nhân dân xã Xuân Nộn  thành phố Hà Nội")</f>
        <v>UBND Ủy ban nhân dân xã Xuân Nộn  thành phố Hà Nội</v>
      </c>
      <c r="C941" t="str">
        <v>https://xuannon.donganh.hanoi.gov.vn/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941</v>
      </c>
      <c r="B942" t="str">
        <v>Công an xã Thuỵ Lâm  thành phố Hà Nội</v>
      </c>
      <c r="C942" t="str">
        <v>-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942</v>
      </c>
      <c r="B943" t="str">
        <f>HYPERLINK("https://thuylam.donganh.hanoi.gov.vn/", "UBND Ủy ban nhân dân xã Thuỵ Lâm  thành phố Hà Nội")</f>
        <v>UBND Ủy ban nhân dân xã Thuỵ Lâm  thành phố Hà Nội</v>
      </c>
      <c r="C943" t="str">
        <v>https://thuylam.donganh.hanoi.gov.vn/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943</v>
      </c>
      <c r="B944" t="str">
        <f>HYPERLINK("https://www.facebook.com/groups/toi.yeu.xa.bac.hong.huyen.dong.anh/", "Công an xã Bắc Hồng  thành phố Hà Nội")</f>
        <v>Công an xã Bắc Hồng  thành phố Hà Nội</v>
      </c>
      <c r="C944" t="str">
        <v>https://www.facebook.com/groups/toi.yeu.xa.bac.hong.huyen.dong.anh/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944</v>
      </c>
      <c r="B945" t="str">
        <f>HYPERLINK("https://bachong.donganh.hanoi.gov.vn/", "UBND Ủy ban nhân dân xã Bắc Hồng  thành phố Hà Nội")</f>
        <v>UBND Ủy ban nhân dân xã Bắc Hồng  thành phố Hà Nội</v>
      </c>
      <c r="C945" t="str">
        <v>https://bachong.donganh.hanoi.gov.vn/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945</v>
      </c>
      <c r="B946" t="str">
        <v>Công an xã Nguyên Khê  thành phố Hà Nội</v>
      </c>
      <c r="C946" t="str">
        <v>-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946</v>
      </c>
      <c r="B947" t="str">
        <f>HYPERLINK("https://nguyenkhe.donganh.hanoi.gov.vn/", "UBND Ủy ban nhân dân xã Nguyên Khê  thành phố Hà Nội")</f>
        <v>UBND Ủy ban nhân dân xã Nguyên Khê  thành phố Hà Nội</v>
      </c>
      <c r="C947" t="str">
        <v>https://nguyenkhe.donganh.hanoi.gov.vn/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947</v>
      </c>
      <c r="B948" t="str">
        <v>Công an xã Nam Hồng  thành phố Hà Nội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948</v>
      </c>
      <c r="B949" t="str">
        <f>HYPERLINK("https://namhong.donganh.hanoi.gov.vn/", "UBND Ủy ban nhân dân xã Nam Hồng  thành phố Hà Nội")</f>
        <v>UBND Ủy ban nhân dân xã Nam Hồng  thành phố Hà Nội</v>
      </c>
      <c r="C949" t="str">
        <v>https://namhong.donganh.hanoi.gov.vn/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949</v>
      </c>
      <c r="B950" t="str">
        <v>Công an xã Tiên Dương  thành phố Hà Nội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950</v>
      </c>
      <c r="B951" t="str">
        <f>HYPERLINK("https://tienduong.donganh.hanoi.gov.vn/", "UBND Ủy ban nhân dân xã Tiên Dương  thành phố Hà Nội")</f>
        <v>UBND Ủy ban nhân dân xã Tiên Dương  thành phố Hà Nội</v>
      </c>
      <c r="C951" t="str">
        <v>https://tienduong.donganh.hanoi.gov.vn/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951</v>
      </c>
      <c r="B952" t="str">
        <f>HYPERLINK("https://www.facebook.com/CAxVanHa/", "Công an xã Vân Hà  thành phố Hà Nội")</f>
        <v>Công an xã Vân Hà  thành phố Hà Nội</v>
      </c>
      <c r="C952" t="str">
        <v>https://www.facebook.com/CAxVanHa/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952</v>
      </c>
      <c r="B953" t="str">
        <f>HYPERLINK("https://vanha.donganh.hanoi.gov.vn/", "UBND Ủy ban nhân dân xã Vân Hà  thành phố Hà Nội")</f>
        <v>UBND Ủy ban nhân dân xã Vân Hà  thành phố Hà Nội</v>
      </c>
      <c r="C953" t="str">
        <v>https://vanha.donganh.hanoi.gov.vn/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953</v>
      </c>
      <c r="B954" t="str">
        <v>Công an xã Uy Nỗ  thành phố Hà Nội</v>
      </c>
      <c r="C954" t="str">
        <v>-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954</v>
      </c>
      <c r="B955" t="str">
        <f>HYPERLINK("https://uyno.donganh.hanoi.gov.vn/", "UBND Ủy ban nhân dân xã Uy Nỗ  thành phố Hà Nội")</f>
        <v>UBND Ủy ban nhân dân xã Uy Nỗ  thành phố Hà Nội</v>
      </c>
      <c r="C955" t="str">
        <v>https://uyno.donganh.hanoi.gov.vn/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955</v>
      </c>
      <c r="B956" t="str">
        <v>Công an xã Vân Nội  thành phố Hà Nội</v>
      </c>
      <c r="C956" t="str">
        <v>-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956</v>
      </c>
      <c r="B957" t="str">
        <f>HYPERLINK("https://vannoi.donganh.hanoi.gov.vn/", "UBND Ủy ban nhân dân xã Vân Nội  thành phố Hà Nội")</f>
        <v>UBND Ủy ban nhân dân xã Vân Nội  thành phố Hà Nội</v>
      </c>
      <c r="C957" t="str">
        <v>https://vannoi.donganh.hanoi.gov.vn/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957</v>
      </c>
      <c r="B958" t="str">
        <v>Công an xã Liên Hà  thành phố Hà Nội</v>
      </c>
      <c r="C958" t="str">
        <v>-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958</v>
      </c>
      <c r="B959" t="str">
        <f>HYPERLINK("https://lienha.donganh.hanoi.gov.vn/", "UBND Ủy ban nhân dân xã Liên Hà  thành phố Hà Nội")</f>
        <v>UBND Ủy ban nhân dân xã Liên Hà  thành phố Hà Nội</v>
      </c>
      <c r="C959" t="str">
        <v>https://lienha.donganh.hanoi.gov.vn/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959</v>
      </c>
      <c r="B960" t="str">
        <f>HYPERLINK("https://www.facebook.com/thonducnoiviethung/", "Công an xã Việt Hùng  thành phố Hà Nội")</f>
        <v>Công an xã Việt Hùng  thành phố Hà Nội</v>
      </c>
      <c r="C960" t="str">
        <v>https://www.facebook.com/thonducnoiviethung/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960</v>
      </c>
      <c r="B961" t="str">
        <f>HYPERLINK("https://viethung.donganh.hanoi.gov.vn/", "UBND Ủy ban nhân dân xã Việt Hùng  thành phố Hà Nội")</f>
        <v>UBND Ủy ban nhân dân xã Việt Hùng  thành phố Hà Nội</v>
      </c>
      <c r="C961" t="str">
        <v>https://viethung.donganh.hanoi.gov.vn/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961</v>
      </c>
      <c r="B962" t="str">
        <v>Công an xã Kim Nỗ  thành phố Hà Nội</v>
      </c>
      <c r="C962" t="str">
        <v>-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962</v>
      </c>
      <c r="B963" t="str">
        <f>HYPERLINK("https://kimno.donganh.hanoi.gov.vn/", "UBND Ủy ban nhân dân xã Kim Nỗ  thành phố Hà Nội")</f>
        <v>UBND Ủy ban nhân dân xã Kim Nỗ  thành phố Hà Nội</v>
      </c>
      <c r="C963" t="str">
        <v>https://kimno.donganh.hanoi.gov.vn/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963</v>
      </c>
      <c r="B964" t="str">
        <v>Công an xã Kim Chung  thành phố Hà Nội</v>
      </c>
      <c r="C964" t="str">
        <v>-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964</v>
      </c>
      <c r="B965" t="str">
        <f>HYPERLINK("https://kimchung.donganh.hanoi.gov.vn/uy-ban-nhan-dan-xa-kim-chung", "UBND Ủy ban nhân dân xã Kim Chung  thành phố Hà Nội")</f>
        <v>UBND Ủy ban nhân dân xã Kim Chung  thành phố Hà Nội</v>
      </c>
      <c r="C965" t="str">
        <v>https://kimchung.donganh.hanoi.gov.vn/uy-ban-nhan-dan-xa-kim-chung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965</v>
      </c>
      <c r="B966" t="str">
        <v>Công an xã Dục Tú  thành phố Hà Nội</v>
      </c>
      <c r="C966" t="str">
        <v>-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966</v>
      </c>
      <c r="B967" t="str">
        <f>HYPERLINK("https://ductu.donganh.hanoi.gov.vn/uy-ban-nhan-dan-phuong-khuong-mai", "UBND Ủy ban nhân dân xã Dục Tú  thành phố Hà Nội")</f>
        <v>UBND Ủy ban nhân dân xã Dục Tú  thành phố Hà Nội</v>
      </c>
      <c r="C967" t="str">
        <v>https://ductu.donganh.hanoi.gov.vn/uy-ban-nhan-dan-phuong-khuong-mai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967</v>
      </c>
      <c r="B968" t="str">
        <f>HYPERLINK("https://www.facebook.com/groups/toi.yeu.xa.dai.mach.huyen.dong.anh/", "Công an xã Đại Mạch  thành phố Hà Nội")</f>
        <v>Công an xã Đại Mạch  thành phố Hà Nội</v>
      </c>
      <c r="C968" t="str">
        <v>https://www.facebook.com/groups/toi.yeu.xa.dai.mach.huyen.dong.anh/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968</v>
      </c>
      <c r="B969" t="str">
        <f>HYPERLINK("https://daimach.donganh.hanoi.gov.vn/", "UBND Ủy ban nhân dân xã Đại Mạch  thành phố Hà Nội")</f>
        <v>UBND Ủy ban nhân dân xã Đại Mạch  thành phố Hà Nội</v>
      </c>
      <c r="C969" t="str">
        <v>https://daimach.donganh.hanoi.gov.vn/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969</v>
      </c>
      <c r="B970" t="str">
        <v>Công an xã Vĩnh Ngọc  thành phố Hà Nội</v>
      </c>
      <c r="C970" t="str">
        <v>-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970</v>
      </c>
      <c r="B971" t="str">
        <f>HYPERLINK("https://vinhngoc.donganh.hanoi.gov.vn/", "UBND Ủy ban nhân dân xã Vĩnh Ngọc  thành phố Hà Nội")</f>
        <v>UBND Ủy ban nhân dân xã Vĩnh Ngọc  thành phố Hà Nội</v>
      </c>
      <c r="C971" t="str">
        <v>https://vinhngoc.donganh.hanoi.gov.vn/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971</v>
      </c>
      <c r="B972" t="str">
        <v>Công an xã Cổ Loa  thành phố Hà Nội</v>
      </c>
      <c r="C972" t="str">
        <v>-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972</v>
      </c>
      <c r="B973" t="str">
        <f>HYPERLINK("https://coloa.donganh.hanoi.gov.vn/uy-ban-nhan-dan-xa-co-loa", "UBND Ủy ban nhân dân xã Cổ Loa  thành phố Hà Nội")</f>
        <v>UBND Ủy ban nhân dân xã Cổ Loa  thành phố Hà Nội</v>
      </c>
      <c r="C973" t="str">
        <v>https://coloa.donganh.hanoi.gov.vn/uy-ban-nhan-dan-xa-co-loa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973</v>
      </c>
      <c r="B974" t="str">
        <v>Công an xã Hải Bối  thành phố Hà Nội</v>
      </c>
      <c r="C974" t="str">
        <v>-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974</v>
      </c>
      <c r="B975" t="str">
        <f>HYPERLINK("https://haiboi.donganh.hanoi.gov.vn/", "UBND Ủy ban nhân dân xã Hải Bối  thành phố Hà Nội")</f>
        <v>UBND Ủy ban nhân dân xã Hải Bối  thành phố Hà Nội</v>
      </c>
      <c r="C975" t="str">
        <v>https://haiboi.donganh.hanoi.gov.vn/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975</v>
      </c>
      <c r="B976" t="str">
        <f>HYPERLINK("https://www.facebook.com/xuancanh24h/", "Công an xã Xuân Canh  thành phố Hà Nội")</f>
        <v>Công an xã Xuân Canh  thành phố Hà Nội</v>
      </c>
      <c r="C976" t="str">
        <v>https://www.facebook.com/xuancanh24h/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976</v>
      </c>
      <c r="B977" t="str">
        <f>HYPERLINK("https://xuancanh.donganh.hanoi.gov.vn/", "UBND Ủy ban nhân dân xã Xuân Canh  thành phố Hà Nội")</f>
        <v>UBND Ủy ban nhân dân xã Xuân Canh  thành phố Hà Nội</v>
      </c>
      <c r="C977" t="str">
        <v>https://xuancanh.donganh.hanoi.gov.vn/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977</v>
      </c>
      <c r="B978" t="str">
        <f>HYPERLINK("https://www.facebook.com/p/UBND-x%C3%A3-V%C3%B5ng-La-huy%E1%BB%87n-%C4%90%C3%B4ng-Anh-TP-H%C3%A0-N%E1%BB%99i-100068982827310/", "Công an xã Võng La  thành phố Hà Nội")</f>
        <v>Công an xã Võng La  thành phố Hà Nội</v>
      </c>
      <c r="C978" t="str">
        <v>https://www.facebook.com/p/UBND-x%C3%A3-V%C3%B5ng-La-huy%E1%BB%87n-%C4%90%C3%B4ng-Anh-TP-H%C3%A0-N%E1%BB%99i-100068982827310/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978</v>
      </c>
      <c r="B979" t="str">
        <f>HYPERLINK("https://vongla.donganh.hanoi.gov.vn/", "UBND Ủy ban nhân dân xã Võng La  thành phố Hà Nội")</f>
        <v>UBND Ủy ban nhân dân xã Võng La  thành phố Hà Nội</v>
      </c>
      <c r="C979" t="str">
        <v>https://vongla.donganh.hanoi.gov.vn/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979</v>
      </c>
      <c r="B980" t="str">
        <v>Công an xã Tàm Xá  thành phố Hà Nội</v>
      </c>
      <c r="C980" t="str">
        <v>-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980</v>
      </c>
      <c r="B981" t="str">
        <f>HYPERLINK("https://tamxa.donganh.hanoi.gov.vn/", "UBND Ủy ban nhân dân xã Tàm Xá  thành phố Hà Nội")</f>
        <v>UBND Ủy ban nhân dân xã Tàm Xá  thành phố Hà Nội</v>
      </c>
      <c r="C981" t="str">
        <v>https://tamxa.donganh.hanoi.gov.vn/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981</v>
      </c>
      <c r="B982" t="str">
        <v>Công an xã Mai Lâm  thành phố Hà Nội</v>
      </c>
      <c r="C982" t="str">
        <v>-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982</v>
      </c>
      <c r="B983" t="str">
        <f>HYPERLINK("https://mailam.donganh.hanoi.gov.vn/", "UBND Ủy ban nhân dân xã Mai Lâm  thành phố Hà Nội")</f>
        <v>UBND Ủy ban nhân dân xã Mai Lâm  thành phố Hà Nội</v>
      </c>
      <c r="C983" t="str">
        <v>https://mailam.donganh.hanoi.gov.vn/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983</v>
      </c>
      <c r="B984" t="str">
        <v>Công an xã Đông Hội  thành phố Hà Nội</v>
      </c>
      <c r="C984" t="str">
        <v>-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984</v>
      </c>
      <c r="B985" t="str">
        <f>HYPERLINK("https://donghoi.donganh.hanoi.gov.vn/", "UBND Ủy ban nhân dân xã Đông Hội  thành phố Hà Nội")</f>
        <v>UBND Ủy ban nhân dân xã Đông Hội  thành phố Hà Nội</v>
      </c>
      <c r="C985" t="str">
        <v>https://donghoi.donganh.hanoi.gov.vn/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985</v>
      </c>
      <c r="B986" t="str">
        <f>HYPERLINK("https://www.facebook.com/p/%E1%BB%A6y-Ban-Nh%C3%A2n-D%C3%A2n-th%E1%BB%8B-tr%E1%BA%A5n-Y%C3%AAn-Vi%C3%AAn-100069742186125/", "Công an thị trấn Yên Viên  thành phố Hà Nội")</f>
        <v>Công an thị trấn Yên Viên  thành phố Hà Nội</v>
      </c>
      <c r="C986" t="str">
        <v>https://www.facebook.com/p/%E1%BB%A6y-Ban-Nh%C3%A2n-D%C3%A2n-th%E1%BB%8B-tr%E1%BA%A5n-Y%C3%AAn-Vi%C3%AAn-100069742186125/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986</v>
      </c>
      <c r="B987" t="str">
        <f>HYPERLINK("http://gialam.hanoi.gov.vn/ubnd-cac-xa-thi-tran/-/view_content/391439-thi-tran-yen-vien.html", "UBND Ủy ban nhân dân thị trấn Yên Viên  thành phố Hà Nội")</f>
        <v>UBND Ủy ban nhân dân thị trấn Yên Viên  thành phố Hà Nội</v>
      </c>
      <c r="C987" t="str">
        <v>http://gialam.hanoi.gov.vn/ubnd-cac-xa-thi-tran/-/view_content/391439-thi-tran-yen-vien.html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987</v>
      </c>
      <c r="B988" t="str">
        <f>HYPERLINK("https://www.facebook.com/groups/toi.yeu.xa.yen.thuong.gia.lam/", "Công an xã Yên Thường  thành phố Hà Nội")</f>
        <v>Công an xã Yên Thường  thành phố Hà Nội</v>
      </c>
      <c r="C988" t="str">
        <v>https://www.facebook.com/groups/toi.yeu.xa.yen.thuong.gia.lam/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988</v>
      </c>
      <c r="B989" t="str">
        <f>HYPERLINK("https://yenthuong.gialam.hanoi.gov.vn/", "UBND Ủy ban nhân dân xã Yên Thường  thành phố Hà Nội")</f>
        <v>UBND Ủy ban nhân dân xã Yên Thường  thành phố Hà Nội</v>
      </c>
      <c r="C989" t="str">
        <v>https://yenthuong.gialam.hanoi.gov.vn/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989</v>
      </c>
      <c r="B990" t="str">
        <f>HYPERLINK("https://www.facebook.com/c1yenvien/", "Công an xã Yên Viên  thành phố Hà Nội")</f>
        <v>Công an xã Yên Viên  thành phố Hà Nội</v>
      </c>
      <c r="C990" t="str">
        <v>https://www.facebook.com/c1yenvien/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990</v>
      </c>
      <c r="B991" t="str">
        <f>HYPERLINK("https://xayenvien.gialam.hanoi.gov.vn/danh-ba-dien-thoai", "UBND Ủy ban nhân dân xã Yên Viên  thành phố Hà Nội")</f>
        <v>UBND Ủy ban nhân dân xã Yên Viên  thành phố Hà Nội</v>
      </c>
      <c r="C991" t="str">
        <v>https://xayenvien.gialam.hanoi.gov.vn/danh-ba-dien-thoai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991</v>
      </c>
      <c r="B992" t="str">
        <v>Công an xã Ninh Hiệp  thành phố Hà Nội</v>
      </c>
      <c r="C992" t="str">
        <v>-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992</v>
      </c>
      <c r="B993" t="str">
        <f>HYPERLINK("https://ninhhiep.gialam.hanoi.gov.vn/ubnd1", "UBND Ủy ban nhân dân xã Ninh Hiệp  thành phố Hà Nội")</f>
        <v>UBND Ủy ban nhân dân xã Ninh Hiệp  thành phố Hà Nội</v>
      </c>
      <c r="C993" t="str">
        <v>https://ninhhiep.gialam.hanoi.gov.vn/ubnd1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993</v>
      </c>
      <c r="B994" t="str">
        <v>Công an xã Đình Xuyên  thành phố Hà Nội</v>
      </c>
      <c r="C994" t="str">
        <v>-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994</v>
      </c>
      <c r="B995" t="str">
        <f>HYPERLINK("https://dinhxuyen.gialam.hanoi.gov.vn/hoat-dong-cua-cac-xa/-/view_content/fdsfBhwlU", "UBND Ủy ban nhân dân xã Đình Xuyên  thành phố Hà Nội")</f>
        <v>UBND Ủy ban nhân dân xã Đình Xuyên  thành phố Hà Nội</v>
      </c>
      <c r="C995" t="str">
        <v>https://dinhxuyen.gialam.hanoi.gov.vn/hoat-dong-cua-cac-xa/-/view_content/fdsfBhwlU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995</v>
      </c>
      <c r="B996" t="str">
        <v>Công an xã Dương Hà  thành phố Hà Nội</v>
      </c>
      <c r="C996" t="str">
        <v>-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996</v>
      </c>
      <c r="B997" t="str">
        <f>HYPERLINK("https://duongha.gialam.hanoi.gov.vn/", "UBND Ủy ban nhân dân xã Dương Hà  thành phố Hà Nội")</f>
        <v>UBND Ủy ban nhân dân xã Dương Hà  thành phố Hà Nội</v>
      </c>
      <c r="C997" t="str">
        <v>https://duongha.gialam.hanoi.gov.vn/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997</v>
      </c>
      <c r="B998" t="str">
        <f>HYPERLINK("https://www.facebook.com/hanhchinhcongphudong/", "Công an xã Phù Đổng  thành phố Hà Nội")</f>
        <v>Công an xã Phù Đổng  thành phố Hà Nội</v>
      </c>
      <c r="C998" t="str">
        <v>https://www.facebook.com/hanhchinhcongphudong/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998</v>
      </c>
      <c r="B999" t="str">
        <f>HYPERLINK("https://phudong.gialam.hanoi.gov.vn/thong-tin-khac?p_p_auth=NZY0qrTV&amp;p_p_id=49&amp;p_p_lifecycle=1&amp;p_p_state=normal&amp;p_p_mode=view&amp;_49_struts_action=%2Fmy_sites%2Fview&amp;_49_groupId=35156&amp;_49_privateLayout=false", "UBND Ủy ban nhân dân xã Phù Đổng  thành phố Hà Nội")</f>
        <v>UBND Ủy ban nhân dân xã Phù Đổng  thành phố Hà Nội</v>
      </c>
      <c r="C999" t="str">
        <v>https://phudong.gialam.hanoi.gov.vn/thong-tin-khac?p_p_auth=NZY0qrTV&amp;p_p_id=49&amp;p_p_lifecycle=1&amp;p_p_state=normal&amp;p_p_mode=view&amp;_49_struts_action=%2Fmy_sites%2Fview&amp;_49_groupId=35156&amp;_49_privateLayout=false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999</v>
      </c>
      <c r="B1000" t="str">
        <v>Công an xã Trung Mầu  thành phố Hà Nội</v>
      </c>
      <c r="C1000" t="str">
        <v>-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1000</v>
      </c>
      <c r="B1001" t="str">
        <f>HYPERLINK("https://trungmau.gialam.hanoi.gov.vn/danh-ba-dien-thoai", "UBND Ủy ban nhân dân xã Trung Mầu thành phố Hà Nội")</f>
        <v>UBND Ủy ban nhân dân xã Trung Mầu thành phố Hà Nội</v>
      </c>
      <c r="C1001" t="str">
        <v>https://trungmau.gialam.hanoi.gov.vn/danh-ba-dien-thoai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