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 xml:space="preserve">
      <c r="A1" t="str">
        <v>STT</v>
      </c>
      <c r="B1" t="str" xml:space="preserve">
        <v xml:space="preserve">Đơn Vị_x000d_
</v>
      </c>
      <c r="C1" t="str">
        <v>LINK</v>
      </c>
      <c r="D1" t="str">
        <v>DI ĐỘNG</v>
      </c>
      <c r="E1" t="str">
        <v>CỐ ĐỊNH</v>
      </c>
      <c r="F1" t="str">
        <v>EMAIL</v>
      </c>
      <c r="G1" t="str">
        <v>ĐỊA CHỈ</v>
      </c>
    </row>
    <row r="2">
      <c r="A2">
        <v>19001</v>
      </c>
      <c r="B2" t="str">
        <f>HYPERLINK("https://www.facebook.com/p/C%C3%B4ng-An-Ph%C6%B0%E1%BB%9Dng-S%C6%A1n-Giang-TX-Ph%C6%B0%E1%BB%9Bc-Long-100071655303212/", "Công an phường Sơn Giang tỉnh Bình Phước")</f>
        <v>Công an phường Sơn Giang tỉnh Bình Phước</v>
      </c>
      <c r="C2" t="str">
        <v>https://www.facebook.com/p/C%C3%B4ng-An-Ph%C6%B0%E1%BB%9Dng-S%C6%A1n-Giang-TX-Ph%C6%B0%E1%BB%9Bc-Long-100071655303212/</v>
      </c>
      <c r="D2" t="str">
        <v>-</v>
      </c>
      <c r="E2" t="str">
        <v/>
      </c>
      <c r="F2" t="str">
        <v>-</v>
      </c>
      <c r="G2" t="str">
        <v>-</v>
      </c>
    </row>
    <row r="3">
      <c r="A3">
        <v>19002</v>
      </c>
      <c r="B3" t="str">
        <f>HYPERLINK("https://songiang.phuoclong.binhphuoc.gov.vn/", "UBND Ủy ban nhân dân phường Sơn Giang tỉnh Bình Phước")</f>
        <v>UBND Ủy ban nhân dân phường Sơn Giang tỉnh Bình Phước</v>
      </c>
      <c r="C3" t="str">
        <v>https://songiang.phuoclong.binhphuoc.gov.vn/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19003</v>
      </c>
      <c r="B4" t="str">
        <v>Công an xã Long Giang tỉnh Bình Phước</v>
      </c>
      <c r="C4" t="str">
        <v>-</v>
      </c>
      <c r="D4" t="str">
        <v>-</v>
      </c>
      <c r="E4" t="str">
        <v/>
      </c>
      <c r="F4" t="str">
        <v>-</v>
      </c>
      <c r="G4" t="str">
        <v>-</v>
      </c>
    </row>
    <row r="5">
      <c r="A5">
        <v>19004</v>
      </c>
      <c r="B5" t="str">
        <f>HYPERLINK("https://longgiang.phuoclong.binhphuoc.gov.vn/", "UBND Ủy ban nhân dân xã Long Giang tỉnh Bình Phước")</f>
        <v>UBND Ủy ban nhân dân xã Long Giang tỉnh Bình Phước</v>
      </c>
      <c r="C5" t="str">
        <v>https://longgiang.phuoclong.binhphuoc.gov.vn/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19005</v>
      </c>
      <c r="B6" t="str">
        <f>HYPERLINK("https://www.facebook.com/118059233628122", "Công an xã Phước Tín tỉnh Bình Phước")</f>
        <v>Công an xã Phước Tín tỉnh Bình Phước</v>
      </c>
      <c r="C6" t="str">
        <v>https://www.facebook.com/118059233628122</v>
      </c>
      <c r="D6" t="str">
        <v>-</v>
      </c>
      <c r="E6" t="str">
        <v/>
      </c>
      <c r="F6" t="str">
        <v>-</v>
      </c>
      <c r="G6" t="str">
        <v>-</v>
      </c>
    </row>
    <row r="7">
      <c r="A7">
        <v>19006</v>
      </c>
      <c r="B7" t="str">
        <f>HYPERLINK("https://phuoctin.phuoclong.binhphuoc.gov.vn/", "UBND Ủy ban nhân dân xã Phước Tín tỉnh Bình Phước")</f>
        <v>UBND Ủy ban nhân dân xã Phước Tín tỉnh Bình Phước</v>
      </c>
      <c r="C7" t="str">
        <v>https://phuoctin.phuoclong.binhphuoc.gov.vn/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19007</v>
      </c>
      <c r="B8" t="str">
        <f>HYPERLINK("https://www.facebook.com/p/C%C3%B4ng-an-ph%C6%B0%E1%BB%9Dng-T%C3%A2n-Ph%C3%BA-100083557354028/", "Công an phường Tân Phú tỉnh Bình Phước")</f>
        <v>Công an phường Tân Phú tỉnh Bình Phước</v>
      </c>
      <c r="C8" t="str">
        <v>https://www.facebook.com/p/C%C3%B4ng-an-ph%C6%B0%E1%BB%9Dng-T%C3%A2n-Ph%C3%BA-100083557354028/</v>
      </c>
      <c r="D8" t="str">
        <v>-</v>
      </c>
      <c r="E8" t="str">
        <v/>
      </c>
      <c r="F8" t="str">
        <v>-</v>
      </c>
      <c r="G8" t="str">
        <v>-</v>
      </c>
    </row>
    <row r="9">
      <c r="A9">
        <v>19008</v>
      </c>
      <c r="B9" t="str">
        <f>HYPERLINK("https://tanphu.dongxoai.binhphuoc.gov.vn/", "UBND Ủy ban nhân dân phường Tân Phú tỉnh Bình Phước")</f>
        <v>UBND Ủy ban nhân dân phường Tân Phú tỉnh Bình Phước</v>
      </c>
      <c r="C9" t="str">
        <v>https://tanphu.dongxoai.binhphuoc.gov.vn/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19009</v>
      </c>
      <c r="B10" t="str">
        <v>Công an phường Tân Đồng tỉnh Bình Phước</v>
      </c>
      <c r="C10" t="str">
        <v>-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19010</v>
      </c>
      <c r="B11" t="str">
        <f>HYPERLINK("https://tandong.dongxoai.binhphuoc.gov.vn/", "UBND Ủy ban nhân dân phường Tân Đồng tỉnh Bình Phước")</f>
        <v>UBND Ủy ban nhân dân phường Tân Đồng tỉnh Bình Phước</v>
      </c>
      <c r="C11" t="str">
        <v>https://tandong.dongxoai.binhphuoc.gov.vn/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19011</v>
      </c>
      <c r="B12" t="str">
        <f>HYPERLINK("https://www.facebook.com/p/C%C3%B4ng-an-ph%C6%B0%E1%BB%9Dng-T%C3%A2n-B%C3%ACnh-100083729034656/", "Công an phường Tân Bình tỉnh Bình Phước")</f>
        <v>Công an phường Tân Bình tỉnh Bình Phước</v>
      </c>
      <c r="C12" t="str">
        <v>https://www.facebook.com/p/C%C3%B4ng-an-ph%C6%B0%E1%BB%9Dng-T%C3%A2n-B%C3%ACnh-100083729034656/</v>
      </c>
      <c r="D12" t="str">
        <v>-</v>
      </c>
      <c r="E12" t="str">
        <v/>
      </c>
      <c r="F12" t="str">
        <v>-</v>
      </c>
      <c r="G12" t="str">
        <v>-</v>
      </c>
    </row>
    <row r="13">
      <c r="A13">
        <v>19012</v>
      </c>
      <c r="B13" t="str">
        <f>HYPERLINK("https://tanbinh.dongxoai.binhphuoc.gov.vn/", "UBND Ủy ban nhân dân phường Tân Bình tỉnh Bình Phước")</f>
        <v>UBND Ủy ban nhân dân phường Tân Bình tỉnh Bình Phước</v>
      </c>
      <c r="C13" t="str">
        <v>https://tanbinh.dongxoai.binhphuoc.gov.vn/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19013</v>
      </c>
      <c r="B14" t="str">
        <f>HYPERLINK("https://www.facebook.com/p/C%C3%B4ng-an-Ph%C6%B0%E1%BB%9Dng-T%C3%A2n-Xu%C3%A2n-100083629577660/", "Công an phường Tân Xuân tỉnh Bình Phước")</f>
        <v>Công an phường Tân Xuân tỉnh Bình Phước</v>
      </c>
      <c r="C14" t="str">
        <v>https://www.facebook.com/p/C%C3%B4ng-an-Ph%C6%B0%E1%BB%9Dng-T%C3%A2n-Xu%C3%A2n-100083629577660/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19014</v>
      </c>
      <c r="B15" t="str">
        <f>HYPERLINK("https://tanxuan.dongxoai.binhphuoc.gov.vn/", "UBND Ủy ban nhân dân phường Tân Xuân tỉnh Bình Phước")</f>
        <v>UBND Ủy ban nhân dân phường Tân Xuân tỉnh Bình Phước</v>
      </c>
      <c r="C15" t="str">
        <v>https://tanxuan.dongxoai.binhphuoc.gov.vn/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19015</v>
      </c>
      <c r="B16" t="str">
        <f>HYPERLINK("https://www.facebook.com/p/C%C3%B4ng-an-ph%C6%B0%E1%BB%9Dng-T%C3%A2n-Thi%E1%BB%87n-100083916917150/", "Công an phường Tân Thiện tỉnh Bình Phước")</f>
        <v>Công an phường Tân Thiện tỉnh Bình Phước</v>
      </c>
      <c r="C16" t="str">
        <v>https://www.facebook.com/p/C%C3%B4ng-an-ph%C6%B0%E1%BB%9Dng-T%C3%A2n-Thi%E1%BB%87n-100083916917150/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19016</v>
      </c>
      <c r="B17" t="str">
        <f>HYPERLINK("https://tanthien.dongxoai.binhphuoc.gov.vn/", "UBND Ủy ban nhân dân phường Tân Thiện tỉnh Bình Phước")</f>
        <v>UBND Ủy ban nhân dân phường Tân Thiện tỉnh Bình Phước</v>
      </c>
      <c r="C17" t="str">
        <v>https://tanthien.dongxoai.binhphuoc.gov.vn/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19017</v>
      </c>
      <c r="B18" t="str">
        <v>Công an xã Tân Thành tỉnh Bình Phước</v>
      </c>
      <c r="C18" t="str">
        <v>-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19018</v>
      </c>
      <c r="B19" t="str">
        <f>HYPERLINK("https://tanthanh.dongxoai.binhphuoc.gov.vn/", "UBND Ủy ban nhân dân xã Tân Thành tỉnh Bình Phước")</f>
        <v>UBND Ủy ban nhân dân xã Tân Thành tỉnh Bình Phước</v>
      </c>
      <c r="C19" t="str">
        <v>https://tanthanh.dongxoai.binhphuoc.gov.vn/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19019</v>
      </c>
      <c r="B20" t="str">
        <v>Công an xã Tiến Thành tỉnh Bình Phước</v>
      </c>
      <c r="C20" t="str">
        <v>-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19020</v>
      </c>
      <c r="B21" t="str">
        <f>HYPERLINK("https://tienthanh.dongxoai.binhphuoc.gov.vn/", "UBND Ủy ban nhân dân xã Tiến Thành tỉnh Bình Phước")</f>
        <v>UBND Ủy ban nhân dân xã Tiến Thành tỉnh Bình Phước</v>
      </c>
      <c r="C21" t="str">
        <v>https://tienthanh.dongxoai.binhphuoc.gov.vn/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19021</v>
      </c>
      <c r="B22" t="str">
        <f>HYPERLINK("https://www.facebook.com/p/C%C3%B4ng-an-x%C3%A3-Ti%E1%BA%BFn-H%C6%B0ng-100083859636366/?locale=hr_HR", "Công an xã Tiến Hưng tỉnh Bình Phước")</f>
        <v>Công an xã Tiến Hưng tỉnh Bình Phước</v>
      </c>
      <c r="C22" t="str">
        <v>https://www.facebook.com/p/C%C3%B4ng-an-x%C3%A3-Ti%E1%BA%BFn-H%C6%B0ng-100083859636366/?locale=hr_HR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19022</v>
      </c>
      <c r="B23" t="str">
        <f>HYPERLINK("https://tienhung.dongxoai.binhphuoc.gov.vn/", "UBND Ủy ban nhân dân xã Tiến Hưng tỉnh Bình Phước")</f>
        <v>UBND Ủy ban nhân dân xã Tiến Hưng tỉnh Bình Phước</v>
      </c>
      <c r="C23" t="str">
        <v>https://tienhung.dongxoai.binhphuoc.gov.vn/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19023</v>
      </c>
      <c r="B24" t="str">
        <f>HYPERLINK("https://www.facebook.com/p/C%C3%B4ng-an-Ph%C6%B0%E1%BB%9Dng-H%C6%B0ng-Chi%E1%BA%BFn-th%E1%BB%8B-x%C3%A3-B%C3%ACnh-Long-t%E1%BB%89nh-B%C3%ACnh-Ph%C6%B0%E1%BB%9Bc-100084159032913/", "Công an phường Hưng Chiến tỉnh Bình Phước")</f>
        <v>Công an phường Hưng Chiến tỉnh Bình Phước</v>
      </c>
      <c r="C24" t="str">
        <v>https://www.facebook.com/p/C%C3%B4ng-an-Ph%C6%B0%E1%BB%9Dng-H%C6%B0ng-Chi%E1%BA%BFn-th%E1%BB%8B-x%C3%A3-B%C3%ACnh-Long-t%E1%BB%89nh-B%C3%ACnh-Ph%C6%B0%E1%BB%9Bc-100084159032913/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19024</v>
      </c>
      <c r="B25" t="str">
        <f>HYPERLINK("https://binhlong.binhphuoc.gov.vn/vi/co-cau-to-chuc/vieworg/Xa-phuong-thuoc-thi-xa-Binh-Long-15/", "UBND Ủy ban nhân dân phường Hưng Chiến tỉnh Bình Phước")</f>
        <v>UBND Ủy ban nhân dân phường Hưng Chiến tỉnh Bình Phước</v>
      </c>
      <c r="C25" t="str">
        <v>https://binhlong.binhphuoc.gov.vn/vi/co-cau-to-chuc/vieworg/Xa-phuong-thuoc-thi-xa-Binh-Long-15/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19025</v>
      </c>
      <c r="B26" t="str">
        <v>Công an phường An Lộc tỉnh Bình Phước</v>
      </c>
      <c r="C26" t="str">
        <v>-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19026</v>
      </c>
      <c r="B27" t="str">
        <f>HYPERLINK("https://phuocloc.lagi.binhthuan.gov.vn/", "UBND Ủy ban nhân dân phường An Lộc tỉnh Bình Phước")</f>
        <v>UBND Ủy ban nhân dân phường An Lộc tỉnh Bình Phước</v>
      </c>
      <c r="C27" t="str">
        <v>https://phuocloc.lagi.binhthuan.gov.vn/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19027</v>
      </c>
      <c r="B28" t="str">
        <v>Công an phường Phú Thịnh tỉnh Bình Phước</v>
      </c>
      <c r="C28" t="str">
        <v>-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19028</v>
      </c>
      <c r="B29" t="str">
        <f>HYPERLINK("https://dichvucong.binhphuoc.gov.vn/danh-gia-can-bo?uId=2143", "UBND Ủy ban nhân dân phường Phú Thịnh tỉnh Bình Phước")</f>
        <v>UBND Ủy ban nhân dân phường Phú Thịnh tỉnh Bình Phước</v>
      </c>
      <c r="C29" t="str">
        <v>https://dichvucong.binhphuoc.gov.vn/danh-gia-can-bo?uId=2143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19029</v>
      </c>
      <c r="B30" t="str">
        <v>Công an phường Phú Đức tỉnh Bình Phước</v>
      </c>
      <c r="C30" t="str">
        <v>-</v>
      </c>
      <c r="D30" t="str">
        <v>-</v>
      </c>
      <c r="E30" t="str">
        <v/>
      </c>
      <c r="F30" t="str">
        <v>-</v>
      </c>
      <c r="G30" t="str">
        <v>-</v>
      </c>
    </row>
    <row r="31">
      <c r="A31">
        <v>19030</v>
      </c>
      <c r="B31" t="str">
        <f>HYPERLINK("https://binhlong.binhphuoc.gov.vn/vi/phuongphuduc/", "UBND Ủy ban nhân dân phường Phú Đức tỉnh Bình Phước")</f>
        <v>UBND Ủy ban nhân dân phường Phú Đức tỉnh Bình Phước</v>
      </c>
      <c r="C31" t="str">
        <v>https://binhlong.binhphuoc.gov.vn/vi/phuongphuduc/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19031</v>
      </c>
      <c r="B32" t="str">
        <f>HYPERLINK("https://www.facebook.com/p/X%C3%A3-Thanh-L%C6%B0%C6%A1ng-Th%E1%BB%8B-x%C3%A3-B%C3%ACnh-Long-100081300855436/", "Công an xã Thanh Lương tỉnh Bình Phước")</f>
        <v>Công an xã Thanh Lương tỉnh Bình Phước</v>
      </c>
      <c r="C32" t="str">
        <v>https://www.facebook.com/p/X%C3%A3-Thanh-L%C6%B0%C6%A1ng-Th%E1%BB%8B-x%C3%A3-B%C3%ACnh-Long-100081300855436/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19032</v>
      </c>
      <c r="B33" t="str">
        <f>HYPERLINK("https://thanhluong.binhlong.binhphuoc.gov.vn/", "UBND Ủy ban nhân dân xã Thanh Lương tỉnh Bình Phước")</f>
        <v>UBND Ủy ban nhân dân xã Thanh Lương tỉnh Bình Phước</v>
      </c>
      <c r="C33" t="str">
        <v>https://thanhluong.binhlong.binhphuoc.gov.vn/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19033</v>
      </c>
      <c r="B34" t="str">
        <f>HYPERLINK("https://www.facebook.com/p/C%C3%B4ng-an-x%C3%A3-Thanh-Ph%C3%BA-Th%E1%BB%8B-x%C3%A3-B%C3%ACnh-Long-t%E1%BB%89nh-B%C3%ACnh-Ph%C6%B0%E1%BB%9Bc-100083410764580/", "Công an xã Thanh Phú tỉnh Bình Phước")</f>
        <v>Công an xã Thanh Phú tỉnh Bình Phước</v>
      </c>
      <c r="C34" t="str">
        <v>https://www.facebook.com/p/C%C3%B4ng-an-x%C3%A3-Thanh-Ph%C3%BA-Th%E1%BB%8B-x%C3%A3-B%C3%ACnh-Long-t%E1%BB%89nh-B%C3%ACnh-Ph%C6%B0%E1%BB%9Bc-100083410764580/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19034</v>
      </c>
      <c r="B35" t="str">
        <f>HYPERLINK("https://binhlong.binhphuoc.gov.vn/vi/xathanhphu/", "UBND Ủy ban nhân dân xã Thanh Phú tỉnh Bình Phước")</f>
        <v>UBND Ủy ban nhân dân xã Thanh Phú tỉnh Bình Phước</v>
      </c>
      <c r="C35" t="str">
        <v>https://binhlong.binhphuoc.gov.vn/vi/xathanhphu/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19035</v>
      </c>
      <c r="B36" t="str">
        <f>HYPERLINK("https://www.facebook.com/cabgmbp/", "Công an xã Bù Gia Mập tỉnh Bình Phước")</f>
        <v>Công an xã Bù Gia Mập tỉnh Bình Phước</v>
      </c>
      <c r="C36" t="str">
        <v>https://www.facebook.com/cabgmbp/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19036</v>
      </c>
      <c r="B37" t="str">
        <f>HYPERLINK("https://bugiamap.binhphuoc.gov.vn/", "UBND Ủy ban nhân dân xã Bù Gia Mập tỉnh Bình Phước")</f>
        <v>UBND Ủy ban nhân dân xã Bù Gia Mập tỉnh Bình Phước</v>
      </c>
      <c r="C37" t="str">
        <v>https://bugiamap.binhphuoc.gov.vn/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19037</v>
      </c>
      <c r="B38" t="str">
        <f>HYPERLINK("https://www.facebook.com/118059233628122", "Công an xã Đak Ơ tỉnh Bình Phước")</f>
        <v>Công an xã Đak Ơ tỉnh Bình Phước</v>
      </c>
      <c r="C38" t="str">
        <v>https://www.facebook.com/118059233628122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19038</v>
      </c>
      <c r="B39" t="str">
        <f>HYPERLINK("https://dako.bugiamap.binhphuoc.gov.vn/", "UBND Ủy ban nhân dân xã Đak Ơ tỉnh Bình Phước")</f>
        <v>UBND Ủy ban nhân dân xã Đak Ơ tỉnh Bình Phước</v>
      </c>
      <c r="C39" t="str">
        <v>https://dako.bugiamap.binhphuoc.gov.vn/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19039</v>
      </c>
      <c r="B40" t="str">
        <v>Công an xã Đức Hạnh tỉnh Bình Phước</v>
      </c>
      <c r="C40" t="str">
        <v>-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19040</v>
      </c>
      <c r="B41" t="str">
        <f>HYPERLINK("https://bugiamap.binhphuoc.gov.vn/vi/duchanh/", "UBND Ủy ban nhân dân xã Đức Hạnh tỉnh Bình Phước")</f>
        <v>UBND Ủy ban nhân dân xã Đức Hạnh tỉnh Bình Phước</v>
      </c>
      <c r="C41" t="str">
        <v>https://bugiamap.binhphuoc.gov.vn/vi/duchanh/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19041</v>
      </c>
      <c r="B42" t="str">
        <v>Công an xã Phú Văn tỉnh Bình Phước</v>
      </c>
      <c r="C42" t="str">
        <v>-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19042</v>
      </c>
      <c r="B43" t="str">
        <f>HYPERLINK("https://bugiamap.binhphuoc.gov.vn/vi/phuvan/", "UBND Ủy ban nhân dân xã Phú Văn tỉnh Bình Phước")</f>
        <v>UBND Ủy ban nhân dân xã Phú Văn tỉnh Bình Phước</v>
      </c>
      <c r="C43" t="str">
        <v>https://bugiamap.binhphuoc.gov.vn/vi/phuvan/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19043</v>
      </c>
      <c r="B44" t="str">
        <f>HYPERLINK("https://www.facebook.com/p/Tu%E1%BB%95i-Tr%E1%BA%BB-%C4%90akia-100065440784777/?locale=tr_TR", "Công an xã Đa Kia tỉnh Bình Phước")</f>
        <v>Công an xã Đa Kia tỉnh Bình Phước</v>
      </c>
      <c r="C44" t="str">
        <v>https://www.facebook.com/p/Tu%E1%BB%95i-Tr%E1%BA%BB-%C4%90akia-100065440784777/?locale=tr_TR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19044</v>
      </c>
      <c r="B45" t="str">
        <f>HYPERLINK("https://bugiamap.binhphuoc.gov.vn/vi/dakia/", "UBND Ủy ban nhân dân xã Đa Kia tỉnh Bình Phước")</f>
        <v>UBND Ủy ban nhân dân xã Đa Kia tỉnh Bình Phước</v>
      </c>
      <c r="C45" t="str">
        <v>https://bugiamap.binhphuoc.gov.vn/vi/dakia/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19045</v>
      </c>
      <c r="B46" t="str">
        <f>HYPERLINK("https://www.facebook.com/p/Tu%E1%BB%95i-tr%E1%BA%BB-C%C3%B4ng-an-huy%E1%BB%87n-Ninh-Ph%C6%B0%E1%BB%9Bc-100068114569027/", "Công an xã Phước Minh tỉnh Bình Phước")</f>
        <v>Công an xã Phước Minh tỉnh Bình Phước</v>
      </c>
      <c r="C46" t="str">
        <v>https://www.facebook.com/p/Tu%E1%BB%95i-tr%E1%BA%BB-C%C3%B4ng-an-huy%E1%BB%87n-Ninh-Ph%C6%B0%E1%BB%9Bc-100068114569027/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19046</v>
      </c>
      <c r="B47" t="str">
        <f>HYPERLINK("https://bugiamap.binhphuoc.gov.vn/vi/phuocminh/", "UBND Ủy ban nhân dân xã Phước Minh tỉnh Bình Phước")</f>
        <v>UBND Ủy ban nhân dân xã Phước Minh tỉnh Bình Phước</v>
      </c>
      <c r="C47" t="str">
        <v>https://bugiamap.binhphuoc.gov.vn/vi/phuocminh/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19047</v>
      </c>
      <c r="B48" t="str">
        <f>HYPERLINK("https://www.facebook.com/people/C%C3%B4ng-an-x%C3%A3-B%C3%ACnh-Th%E1%BA%AFng-B%C3%B9-Gia-M%E1%BA%ADp/100063927224267/", "Công an xã Bình Thắng tỉnh Bình Phước")</f>
        <v>Công an xã Bình Thắng tỉnh Bình Phước</v>
      </c>
      <c r="C48" t="str">
        <v>https://www.facebook.com/people/C%C3%B4ng-an-x%C3%A3-B%C3%ACnh-Th%E1%BA%AFng-B%C3%B9-Gia-M%E1%BA%ADp/100063927224267/</v>
      </c>
      <c r="D48" t="str">
        <v>0398360257</v>
      </c>
      <c r="E48" t="str">
        <v>-</v>
      </c>
      <c r="F48" t="str">
        <v>-</v>
      </c>
      <c r="G48" t="str">
        <v>-</v>
      </c>
    </row>
    <row r="49">
      <c r="A49">
        <v>19048</v>
      </c>
      <c r="B49" t="str">
        <f>HYPERLINK("https://bugiamap.binhphuoc.gov.vn/vi/binhthang/", "UBND Ủy ban nhân dân xã Bình Thắng tỉnh Bình Phước")</f>
        <v>UBND Ủy ban nhân dân xã Bình Thắng tỉnh Bình Phước</v>
      </c>
      <c r="C49" t="str">
        <v>https://bugiamap.binhphuoc.gov.vn/vi/binhthang/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19049</v>
      </c>
      <c r="B50" t="str">
        <f>HYPERLINK("https://www.facebook.com/conganxaphunghia/", "Công an xã Phú Nghĩa tỉnh Bình Phước")</f>
        <v>Công an xã Phú Nghĩa tỉnh Bình Phước</v>
      </c>
      <c r="C50" t="str">
        <v>https://www.facebook.com/conganxaphunghia/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19050</v>
      </c>
      <c r="B51" t="str">
        <f>HYPERLINK("https://phunghia.bugiamap.binhphuoc.gov.vn/vi/co-cau-to-chuc/", "UBND Ủy ban nhân dân xã Phú Nghĩa tỉnh Bình Phước")</f>
        <v>UBND Ủy ban nhân dân xã Phú Nghĩa tỉnh Bình Phước</v>
      </c>
      <c r="C51" t="str">
        <v>https://phunghia.bugiamap.binhphuoc.gov.vn/vi/co-cau-to-chuc/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19051</v>
      </c>
      <c r="B52" t="str">
        <v>Công an xã Lộc Hòa tỉnh Bình Phước</v>
      </c>
      <c r="C52" t="str">
        <v>-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19052</v>
      </c>
      <c r="B53" t="str">
        <f>HYPERLINK("https://lochoa.locninh.binhphuoc.gov.vn/", "UBND Ủy ban nhân dân xã Lộc Hòa tỉnh Bình Phước")</f>
        <v>UBND Ủy ban nhân dân xã Lộc Hòa tỉnh Bình Phước</v>
      </c>
      <c r="C53" t="str">
        <v>https://lochoa.locninh.binhphuoc.gov.vn/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19053</v>
      </c>
      <c r="B54" t="str">
        <f>HYPERLINK("https://www.facebook.com/conganlocthien/?locale=hi_IN", "Công an xã Lộc An tỉnh Bình Phước")</f>
        <v>Công an xã Lộc An tỉnh Bình Phước</v>
      </c>
      <c r="C54" t="str">
        <v>https://www.facebook.com/conganlocthien/?locale=hi_IN</v>
      </c>
      <c r="D54" t="str">
        <v>-</v>
      </c>
      <c r="E54" t="str">
        <v/>
      </c>
      <c r="F54" t="str">
        <v>-</v>
      </c>
      <c r="G54" t="str">
        <v>-</v>
      </c>
    </row>
    <row r="55">
      <c r="A55">
        <v>19054</v>
      </c>
      <c r="B55" t="str">
        <f>HYPERLINK("https://lochung.locninh.binhphuoc.gov.vn/", "UBND Ủy ban nhân dân xã Lộc An tỉnh Bình Phước")</f>
        <v>UBND Ủy ban nhân dân xã Lộc An tỉnh Bình Phước</v>
      </c>
      <c r="C55" t="str">
        <v>https://lochung.locninh.binhphuoc.gov.vn/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19055</v>
      </c>
      <c r="B56" t="str">
        <v>Công an xã Lộc Tấn tỉnh Bình Phước</v>
      </c>
      <c r="C56" t="str">
        <v>-</v>
      </c>
      <c r="D56" t="str">
        <v>-</v>
      </c>
      <c r="E56" t="str">
        <v/>
      </c>
      <c r="F56" t="str">
        <v>-</v>
      </c>
      <c r="G56" t="str">
        <v>-</v>
      </c>
    </row>
    <row r="57">
      <c r="A57">
        <v>19056</v>
      </c>
      <c r="B57" t="str">
        <f>HYPERLINK("https://dvc1.binhphuoc.gov.vn/danh-gia-can-bo?uId=1511", "UBND Ủy ban nhân dân xã Lộc Tấn tỉnh Bình Phước")</f>
        <v>UBND Ủy ban nhân dân xã Lộc Tấn tỉnh Bình Phước</v>
      </c>
      <c r="C57" t="str">
        <v>https://dvc1.binhphuoc.gov.vn/danh-gia-can-bo?uId=1511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19057</v>
      </c>
      <c r="B58" t="str">
        <f>HYPERLINK("https://www.facebook.com/people/C%C3%B4ng-an-X%C3%A3-L%E1%BB%99c-Th%E1%BA%A1nh/100090376058208/", "Công an xã Lộc Thạnh tỉnh Bình Phước")</f>
        <v>Công an xã Lộc Thạnh tỉnh Bình Phước</v>
      </c>
      <c r="C58" t="str">
        <v>https://www.facebook.com/people/C%C3%B4ng-an-X%C3%A3-L%E1%BB%99c-Th%E1%BA%A1nh/100090376058208/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19058</v>
      </c>
      <c r="B59" t="str">
        <f>HYPERLINK("https://locthanh.locninh.binhphuoc.gov.vn/", "UBND Ủy ban nhân dân xã Lộc Thạnh tỉnh Bình Phước")</f>
        <v>UBND Ủy ban nhân dân xã Lộc Thạnh tỉnh Bình Phước</v>
      </c>
      <c r="C59" t="str">
        <v>https://locthanh.locninh.binhphuoc.gov.vn/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19059</v>
      </c>
      <c r="B60" t="str">
        <v>Công an xã Lộc Hiệp tỉnh Bình Phước</v>
      </c>
      <c r="C60" t="str">
        <v>-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19060</v>
      </c>
      <c r="B61" t="str">
        <f>HYPERLINK("https://lochiep.locninh.binhphuoc.gov.vn/", "UBND Ủy ban nhân dân xã Lộc Hiệp tỉnh Bình Phước")</f>
        <v>UBND Ủy ban nhân dân xã Lộc Hiệp tỉnh Bình Phước</v>
      </c>
      <c r="C61" t="str">
        <v>https://lochiep.locninh.binhphuoc.gov.vn/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19061</v>
      </c>
      <c r="B62" t="str">
        <f>HYPERLINK("https://www.facebook.com/conganlocthien/?locale=hi_IN", "Công an xã Lộc Thiện tỉnh Bình Phước")</f>
        <v>Công an xã Lộc Thiện tỉnh Bình Phước</v>
      </c>
      <c r="C62" t="str">
        <v>https://www.facebook.com/conganlocthien/?locale=hi_IN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19062</v>
      </c>
      <c r="B63" t="str">
        <f>HYPERLINK("https://locthien.locninh.binhphuoc.gov.vn/", "UBND Ủy ban nhân dân xã Lộc Thiện tỉnh Bình Phước")</f>
        <v>UBND Ủy ban nhân dân xã Lộc Thiện tỉnh Bình Phước</v>
      </c>
      <c r="C63" t="str">
        <v>https://locthien.locninh.binhphuoc.gov.vn/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19063</v>
      </c>
      <c r="B64" t="str">
        <v>Công an xã Lộc Thuận tỉnh Bình Phước</v>
      </c>
      <c r="C64" t="str">
        <v>-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19064</v>
      </c>
      <c r="B65" t="str">
        <f>HYPERLINK("https://huongtoan.thuathienhue.gov.vn/?gd=1&amp;cn=127&amp;tc=1616", "UBND Ủy ban nhân dân xã Lộc Thuận tỉnh Bình Phước")</f>
        <v>UBND Ủy ban nhân dân xã Lộc Thuận tỉnh Bình Phước</v>
      </c>
      <c r="C65" t="str">
        <v>https://huongtoan.thuathienhue.gov.vn/?gd=1&amp;cn=127&amp;tc=1616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19065</v>
      </c>
      <c r="B66" t="str">
        <f>HYPERLINK("https://www.facebook.com/p/C%C3%B4ng-An-x%C3%A3-L%E1%BB%99c-Quang-100089130987295/", "Công an xã Lộc Quang tỉnh Bình Phước")</f>
        <v>Công an xã Lộc Quang tỉnh Bình Phước</v>
      </c>
      <c r="C66" t="str">
        <v>https://www.facebook.com/p/C%C3%B4ng-An-x%C3%A3-L%E1%BB%99c-Quang-100089130987295/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19066</v>
      </c>
      <c r="B67" t="str">
        <f>HYPERLINK("https://binhphuoc.gov.vn/vi/news/tin-tuc-su-kien-421/loc-quang-duoc-cong-nhan-xa-nong-thon-moi-28605.html", "UBND Ủy ban nhân dân xã Lộc Quang tỉnh Bình Phước")</f>
        <v>UBND Ủy ban nhân dân xã Lộc Quang tỉnh Bình Phước</v>
      </c>
      <c r="C67" t="str">
        <v>https://binhphuoc.gov.vn/vi/news/tin-tuc-su-kien-421/loc-quang-duoc-cong-nhan-xa-nong-thon-moi-28605.html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19067</v>
      </c>
      <c r="B68" t="str">
        <v>Công an xã Lộc Phú tỉnh Bình Phước</v>
      </c>
      <c r="C68" t="str">
        <v>-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19068</v>
      </c>
      <c r="B69" t="str">
        <f>HYPERLINK("https://locninh.binhphuoc.gov.vn/", "UBND Ủy ban nhân dân xã Lộc Phú tỉnh Bình Phước")</f>
        <v>UBND Ủy ban nhân dân xã Lộc Phú tỉnh Bình Phước</v>
      </c>
      <c r="C69" t="str">
        <v>https://locninh.binhphuoc.gov.vn/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19069</v>
      </c>
      <c r="B70" t="str">
        <f>HYPERLINK("https://www.facebook.com/people/C%C3%B4ng-an-X%C3%A3-L%E1%BB%99c-Th%E1%BA%A1nh/100090376058208/", "Công an xã Lộc Thành tỉnh Bình Phước")</f>
        <v>Công an xã Lộc Thành tỉnh Bình Phước</v>
      </c>
      <c r="C70" t="str">
        <v>https://www.facebook.com/people/C%C3%B4ng-an-X%C3%A3-L%E1%BB%99c-Th%E1%BA%A1nh/100090376058208/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19070</v>
      </c>
      <c r="B71" t="str">
        <f>HYPERLINK("https://locthanh.locninh.binhphuoc.gov.vn/", "UBND Ủy ban nhân dân xã Lộc Thành tỉnh Bình Phước")</f>
        <v>UBND Ủy ban nhân dân xã Lộc Thành tỉnh Bình Phước</v>
      </c>
      <c r="C71" t="str">
        <v>https://locthanh.locninh.binhphuoc.gov.vn/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19071</v>
      </c>
      <c r="B72" t="str">
        <f>HYPERLINK("https://www.facebook.com/p/C%C3%B4ng-an-x%C3%A3-L%E1%BB%99c-Th%C3%A1i-100090354399742/", "Công an xã Lộc Thái tỉnh Bình Phước")</f>
        <v>Công an xã Lộc Thái tỉnh Bình Phước</v>
      </c>
      <c r="C72" t="str">
        <v>https://www.facebook.com/p/C%C3%B4ng-an-x%C3%A3-L%E1%BB%99c-Th%C3%A1i-100090354399742/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19072</v>
      </c>
      <c r="B73" t="str">
        <f>HYPERLINK("https://locthai.locninh.binhphuoc.gov.vn/", "UBND Ủy ban nhân dân xã Lộc Thái tỉnh Bình Phước")</f>
        <v>UBND Ủy ban nhân dân xã Lộc Thái tỉnh Bình Phước</v>
      </c>
      <c r="C73" t="str">
        <v>https://locthai.locninh.binhphuoc.gov.vn/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19073</v>
      </c>
      <c r="B74" t="str">
        <v>Công an xã Lộc Điền tỉnh Bình Phước</v>
      </c>
      <c r="C74" t="str">
        <v>-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19074</v>
      </c>
      <c r="B75" t="str">
        <f>HYPERLINK("https://locdien.locninh.binhphuoc.gov.vn/", "UBND Ủy ban nhân dân xã Lộc Điền tỉnh Bình Phước")</f>
        <v>UBND Ủy ban nhân dân xã Lộc Điền tỉnh Bình Phước</v>
      </c>
      <c r="C75" t="str">
        <v>https://locdien.locninh.binhphuoc.gov.vn/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19075</v>
      </c>
      <c r="B76" t="str">
        <v>Công an xã Lộc Hưng tỉnh Bình Phước</v>
      </c>
      <c r="C76" t="str">
        <v>-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19076</v>
      </c>
      <c r="B77" t="str">
        <f>HYPERLINK("https://lochung.locninh.binhphuoc.gov.vn/", "UBND Ủy ban nhân dân xã Lộc Hưng tỉnh Bình Phước")</f>
        <v>UBND Ủy ban nhân dân xã Lộc Hưng tỉnh Bình Phước</v>
      </c>
      <c r="C77" t="str">
        <v>https://lochung.locninh.binhphuoc.gov.vn/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19077</v>
      </c>
      <c r="B78" t="str">
        <v>Công an xã Lộc Thịnh tỉnh Bình Phước</v>
      </c>
      <c r="C78" t="str">
        <v>-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19078</v>
      </c>
      <c r="B79" t="str">
        <f>HYPERLINK("https://congbobanan.toaan.gov.vn/5ta875204t1cvn/BA_TuyenCT_UB_Loc_Thinh.pdf", "UBND Ủy ban nhân dân xã Lộc Thịnh tỉnh Bình Phước")</f>
        <v>UBND Ủy ban nhân dân xã Lộc Thịnh tỉnh Bình Phước</v>
      </c>
      <c r="C79" t="str">
        <v>https://congbobanan.toaan.gov.vn/5ta875204t1cvn/BA_TuyenCT_UB_Loc_Thinh.pdf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19079</v>
      </c>
      <c r="B80" t="str">
        <f>HYPERLINK("https://www.facebook.com/p/Tu%E1%BB%95i-tr%E1%BA%BB-C%C3%B4ng-an-huy%E1%BB%87n-Ninh-Ph%C6%B0%E1%BB%9Bc-100068114569027/", "Công an xã Lộc Khánh tỉnh Bình Phước")</f>
        <v>Công an xã Lộc Khánh tỉnh Bình Phước</v>
      </c>
      <c r="C80" t="str">
        <v>https://www.facebook.com/p/Tu%E1%BB%95i-tr%E1%BA%BB-C%C3%B4ng-an-huy%E1%BB%87n-Ninh-Ph%C6%B0%E1%BB%9Bc-100068114569027/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19080</v>
      </c>
      <c r="B81" t="str">
        <f>HYPERLINK("https://locninh.binhphuoc.gov.vn/vi/co-cau-to-chuc/vieworg/Cac-xa-thi-tran-26/", "UBND Ủy ban nhân dân xã Lộc Khánh tỉnh Bình Phước")</f>
        <v>UBND Ủy ban nhân dân xã Lộc Khánh tỉnh Bình Phước</v>
      </c>
      <c r="C81" t="str">
        <v>https://locninh.binhphuoc.gov.vn/vi/co-cau-to-chuc/vieworg/Cac-xa-thi-tran-26/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19081</v>
      </c>
      <c r="B82" t="str">
        <f>HYPERLINK("https://www.facebook.com/thanhnienHungPhuoc/", "Công an xã Hưng Phước tỉnh Bình Phước")</f>
        <v>Công an xã Hưng Phước tỉnh Bình Phước</v>
      </c>
      <c r="C82" t="str">
        <v>https://www.facebook.com/thanhnienHungPhuoc/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19082</v>
      </c>
      <c r="B83" t="str">
        <f>HYPERLINK("https://budop.binhphuoc.gov.vn/vi/co-cau-to-chuc/vieworg/UBND-xa-Hung-Phuoc-37/", "UBND Ủy ban nhân dân xã Hưng Phước tỉnh Bình Phước")</f>
        <v>UBND Ủy ban nhân dân xã Hưng Phước tỉnh Bình Phước</v>
      </c>
      <c r="C83" t="str">
        <v>https://budop.binhphuoc.gov.vn/vi/co-cau-to-chuc/vieworg/UBND-xa-Hung-Phuoc-37/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19083</v>
      </c>
      <c r="B84" t="str">
        <v>Công an xã Phước Thiện tỉnh Bình Phước</v>
      </c>
      <c r="C84" t="str">
        <v>-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19084</v>
      </c>
      <c r="B85" t="str">
        <f>HYPERLINK("https://phuocthien.budop.binhphuoc.gov.vn/", "UBND Ủy ban nhân dân xã Phước Thiện tỉnh Bình Phước")</f>
        <v>UBND Ủy ban nhân dân xã Phước Thiện tỉnh Bình Phước</v>
      </c>
      <c r="C85" t="str">
        <v>https://phuocthien.budop.binhphuoc.gov.vn/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19085</v>
      </c>
      <c r="B86" t="str">
        <f>HYPERLINK("https://www.facebook.com/p/C%C3%B4ng-An-X%C3%A3-Thi%E1%BB%87n-H%C6%B0ng-100064073322514/", "Công an xã Thiện Hưng tỉnh Bình Phước")</f>
        <v>Công an xã Thiện Hưng tỉnh Bình Phước</v>
      </c>
      <c r="C86" t="str">
        <v>https://www.facebook.com/p/C%C3%B4ng-An-X%C3%A3-Thi%E1%BB%87n-H%C6%B0ng-100064073322514/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19086</v>
      </c>
      <c r="B87" t="str">
        <f>HYPERLINK("https://budop.binhphuoc.gov.vn/vi/co-cau-to-chuc/vieworg/UBND-xa-Thien-Hung-39/", "UBND Ủy ban nhân dân xã Thiện Hưng tỉnh Bình Phước")</f>
        <v>UBND Ủy ban nhân dân xã Thiện Hưng tỉnh Bình Phước</v>
      </c>
      <c r="C87" t="str">
        <v>https://budop.binhphuoc.gov.vn/vi/co-cau-to-chuc/vieworg/UBND-xa-Thien-Hung-39/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19087</v>
      </c>
      <c r="B88" t="str">
        <v>Công an xã Thanh Hòa tỉnh Bình Phước</v>
      </c>
      <c r="C88" t="str">
        <v>-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19088</v>
      </c>
      <c r="B89" t="str">
        <f>HYPERLINK("http://thanhhoa.budop.gov.vn/", "UBND Ủy ban nhân dân xã Thanh Hòa tỉnh Bình Phước")</f>
        <v>UBND Ủy ban nhân dân xã Thanh Hòa tỉnh Bình Phước</v>
      </c>
      <c r="C89" t="str">
        <v>http://thanhhoa.budop.gov.vn/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19089</v>
      </c>
      <c r="B90" t="str">
        <v>Công an xã Tân Thành tỉnh Bình Phước</v>
      </c>
      <c r="C90" t="str">
        <v>-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19090</v>
      </c>
      <c r="B91" t="str">
        <f>HYPERLINK("https://tanthanh.dongxoai.binhphuoc.gov.vn/", "UBND Ủy ban nhân dân xã Tân Thành tỉnh Bình Phước")</f>
        <v>UBND Ủy ban nhân dân xã Tân Thành tỉnh Bình Phước</v>
      </c>
      <c r="C91" t="str">
        <v>https://tanthanh.dongxoai.binhphuoc.gov.vn/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19091</v>
      </c>
      <c r="B92" t="str">
        <f>HYPERLINK("https://www.facebook.com/p/Tr%C6%B0%E1%BB%9Dng-THCS-T%C3%A2n-Ti%E1%BA%BFn-%C4%90%E1%BB%93ng-Ph%C3%BA-B%C3%ACnh-Ph%C6%B0%E1%BB%9Bc-100076248007951/?locale=vi_VN", "Công an xã Tân Tiến tỉnh Bình Phước")</f>
        <v>Công an xã Tân Tiến tỉnh Bình Phước</v>
      </c>
      <c r="C92" t="str">
        <v>https://www.facebook.com/p/Tr%C6%B0%E1%BB%9Dng-THCS-T%C3%A2n-Ti%E1%BA%BFn-%C4%90%E1%BB%93ng-Ph%C3%BA-B%C3%ACnh-Ph%C6%B0%E1%BB%9Bc-100076248007951/?locale=vi_VN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19092</v>
      </c>
      <c r="B93" t="str">
        <f>HYPERLINK("https://budop.binhphuoc.gov.vn/vi/co-cau-to-chuc/vieworg/UBND-xa-Tan-Tien-42/", "UBND Ủy ban nhân dân xã Tân Tiến tỉnh Bình Phước")</f>
        <v>UBND Ủy ban nhân dân xã Tân Tiến tỉnh Bình Phước</v>
      </c>
      <c r="C93" t="str">
        <v>https://budop.binhphuoc.gov.vn/vi/co-cau-to-chuc/vieworg/UBND-xa-Tan-Tien-42/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19093</v>
      </c>
      <c r="B94" t="str">
        <v>Công an xã Thanh An tỉnh Bình Phước</v>
      </c>
      <c r="C94" t="str">
        <v>-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19094</v>
      </c>
      <c r="B95" t="str">
        <f>HYPERLINK("https://godau.tayninh.gov.vn/vi/page/Uy-ban-nhan-dan-xa-Thanh-Phuoc.html", "UBND Ủy ban nhân dân xã Thanh An tỉnh Bình Phước")</f>
        <v>UBND Ủy ban nhân dân xã Thanh An tỉnh Bình Phước</v>
      </c>
      <c r="C95" t="str">
        <v>https://godau.tayninh.gov.vn/vi/page/Uy-ban-nhan-dan-xa-Thanh-Phuoc.html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19095</v>
      </c>
      <c r="B96" t="str">
        <v>Công an xã An Khương tỉnh Bình Phước</v>
      </c>
      <c r="C96" t="str">
        <v>-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19096</v>
      </c>
      <c r="B97" t="str">
        <f>HYPERLINK("https://ankhuong.honquan.binhphuoc.gov.vn/", "UBND Ủy ban nhân dân xã An Khương tỉnh Bình Phước")</f>
        <v>UBND Ủy ban nhân dân xã An Khương tỉnh Bình Phước</v>
      </c>
      <c r="C97" t="str">
        <v>https://ankhuong.honquan.binhphuoc.gov.vn/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19097</v>
      </c>
      <c r="B98" t="str">
        <f>HYPERLINK("https://www.facebook.com/conganBaTri/", "Công an xã An Phú tỉnh Bình Phước")</f>
        <v>Công an xã An Phú tỉnh Bình Phước</v>
      </c>
      <c r="C98" t="str">
        <v>https://www.facebook.com/conganBaTri/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19098</v>
      </c>
      <c r="B99" t="str">
        <f>HYPERLINK("https://phurieng.binhphuoc.gov.vn/", "UBND Ủy ban nhân dân xã An Phú tỉnh Bình Phước")</f>
        <v>UBND Ủy ban nhân dân xã An Phú tỉnh Bình Phước</v>
      </c>
      <c r="C99" t="str">
        <v>https://phurieng.binhphuoc.gov.vn/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19099</v>
      </c>
      <c r="B100" t="str">
        <f>HYPERLINK("https://www.facebook.com/conganBaTri/", "Công an xã Tân Lợi tỉnh Bình Phước")</f>
        <v>Công an xã Tân Lợi tỉnh Bình Phước</v>
      </c>
      <c r="C100" t="str">
        <v>https://www.facebook.com/conganBaTri/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19100</v>
      </c>
      <c r="B101" t="str">
        <f>HYPERLINK("https://tanloi.honquan.binhphuoc.gov.vn/", "UBND Ủy ban nhân dân xã Tân Lợi tỉnh Bình Phước")</f>
        <v>UBND Ủy ban nhân dân xã Tân Lợi tỉnh Bình Phước</v>
      </c>
      <c r="C101" t="str">
        <v>https://tanloi.honquan.binhphuoc.gov.vn/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19101</v>
      </c>
      <c r="B102" t="str">
        <f>HYPERLINK("https://www.facebook.com/p/C%C3%B4ng-an-x%C3%A3-T%C3%A2n-H%C6%B0ng-huy%E1%BB%87n-H%E1%BB%9Bn-Qu%E1%BA%A3n-100079919810613/", "Công an xã Tân Hưng tỉnh Bình Phước")</f>
        <v>Công an xã Tân Hưng tỉnh Bình Phước</v>
      </c>
      <c r="C102" t="str">
        <v>https://www.facebook.com/p/C%C3%B4ng-an-x%C3%A3-T%C3%A2n-H%C6%B0ng-huy%E1%BB%87n-H%E1%BB%9Bn-Qu%E1%BA%A3n-100079919810613/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19102</v>
      </c>
      <c r="B103" t="str">
        <f>HYPERLINK("https://tanhung.dongphu.binhphuoc.gov.vn/", "UBND Ủy ban nhân dân xã Tân Hưng tỉnh Bình Phước")</f>
        <v>UBND Ủy ban nhân dân xã Tân Hưng tỉnh Bình Phước</v>
      </c>
      <c r="C103" t="str">
        <v>https://tanhung.dongphu.binhphuoc.gov.vn/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19103</v>
      </c>
      <c r="B104" t="str">
        <f>HYPERLINK("https://www.facebook.com/p/B%E1%BA%A3n-Tin-X%C3%A3-Minh-%C4%90%E1%BB%A9c-100057515256641/", "Công an xã Minh Đức tỉnh Bình Phước")</f>
        <v>Công an xã Minh Đức tỉnh Bình Phước</v>
      </c>
      <c r="C104" t="str">
        <v>https://www.facebook.com/p/B%E1%BA%A3n-Tin-X%C3%A3-Minh-%C4%90%E1%BB%A9c-100057515256641/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19104</v>
      </c>
      <c r="B105" t="str">
        <f>HYPERLINK("http://minhduc.honquan.binhphuoc.gov.vn/", "UBND Ủy ban nhân dân xã Minh Đức tỉnh Bình Phước")</f>
        <v>UBND Ủy ban nhân dân xã Minh Đức tỉnh Bình Phước</v>
      </c>
      <c r="C105" t="str">
        <v>http://minhduc.honquan.binhphuoc.gov.vn/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19105</v>
      </c>
      <c r="B106" t="str">
        <v>Công an xã Minh Tâm tỉnh Bình Phước</v>
      </c>
      <c r="C106" t="str">
        <v>-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19106</v>
      </c>
      <c r="B107" t="str">
        <f>HYPERLINK("http://minhtam.honquan.binhphuoc.gov.vn/", "UBND Ủy ban nhân dân xã Minh Tâm tỉnh Bình Phước")</f>
        <v>UBND Ủy ban nhân dân xã Minh Tâm tỉnh Bình Phước</v>
      </c>
      <c r="C107" t="str">
        <v>http://minhtam.honquan.binhphuoc.gov.vn/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19107</v>
      </c>
      <c r="B108" t="str">
        <f>HYPERLINK("https://www.facebook.com/p/Tu%E1%BB%95i-tr%E1%BA%BB-C%C3%B4ng-an-huy%E1%BB%87n-Ninh-Ph%C6%B0%E1%BB%9Bc-100068114569027/", "Công an xã Phước An tỉnh Bình Phước")</f>
        <v>Công an xã Phước An tỉnh Bình Phước</v>
      </c>
      <c r="C108" t="str">
        <v>https://www.facebook.com/p/Tu%E1%BB%95i-tr%E1%BA%BB-C%C3%B4ng-an-huy%E1%BB%87n-Ninh-Ph%C6%B0%E1%BB%9Bc-100068114569027/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19108</v>
      </c>
      <c r="B109" t="str">
        <f>HYPERLINK("http://phuocan.tuyphuoc.binhdinh.gov.vn/", "UBND Ủy ban nhân dân xã Phước An tỉnh Bình Phước")</f>
        <v>UBND Ủy ban nhân dân xã Phước An tỉnh Bình Phước</v>
      </c>
      <c r="C109" t="str">
        <v>http://phuocan.tuyphuoc.binhdinh.gov.vn/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19109</v>
      </c>
      <c r="B110" t="str">
        <v>Công an xã Thanh Bình tỉnh Bình Phước</v>
      </c>
      <c r="C110" t="str">
        <v>-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19110</v>
      </c>
      <c r="B111" t="str">
        <f>HYPERLINK("https://honquan.binhphuoc.gov.vn/Xa-Thanh-Binh/", "UBND Ủy ban nhân dân xã Thanh Bình tỉnh Bình Phước")</f>
        <v>UBND Ủy ban nhân dân xã Thanh Bình tỉnh Bình Phước</v>
      </c>
      <c r="C111" t="str">
        <v>https://honquan.binhphuoc.gov.vn/Xa-Thanh-Binh/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19111</v>
      </c>
      <c r="B112" t="str">
        <v>Công an xã Tân Khai tỉnh Bình Phước</v>
      </c>
      <c r="C112" t="str">
        <v>-</v>
      </c>
      <c r="D112" t="str">
        <v>-</v>
      </c>
      <c r="E112" t="str">
        <v/>
      </c>
      <c r="F112" t="str">
        <v>-</v>
      </c>
      <c r="G112" t="str">
        <v>-</v>
      </c>
    </row>
    <row r="113">
      <c r="A113">
        <v>19112</v>
      </c>
      <c r="B113" t="str">
        <f>HYPERLINK("https://honquan.binhphuoc.gov.vn/Tan-Khai/", "UBND Ủy ban nhân dân xã Tân Khai tỉnh Bình Phước")</f>
        <v>UBND Ủy ban nhân dân xã Tân Khai tỉnh Bình Phước</v>
      </c>
      <c r="C113" t="str">
        <v>https://honquan.binhphuoc.gov.vn/Tan-Khai/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19113</v>
      </c>
      <c r="B114" t="str">
        <f>HYPERLINK("https://www.facebook.com/p/C%C3%B4ng-an-x%C3%A3-%C4%90%E1%BB%93ng-N%C6%A1-100083561283159/", "Công an xã Đồng Nơ tỉnh Bình Phước")</f>
        <v>Công an xã Đồng Nơ tỉnh Bình Phước</v>
      </c>
      <c r="C114" t="str">
        <v>https://www.facebook.com/p/C%C3%B4ng-an-x%C3%A3-%C4%90%E1%BB%93ng-N%C6%A1-100083561283159/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19114</v>
      </c>
      <c r="B115" t="str">
        <f>HYPERLINK("http://dongno.honquan.binhphuoc.gov.vn/", "UBND Ủy ban nhân dân xã Đồng Nơ tỉnh Bình Phước")</f>
        <v>UBND Ủy ban nhân dân xã Đồng Nơ tỉnh Bình Phước</v>
      </c>
      <c r="C115" t="str">
        <v>http://dongno.honquan.binhphuoc.gov.vn/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19115</v>
      </c>
      <c r="B116" t="str">
        <f>HYPERLINK("https://www.facebook.com/HONGSINH.1991/?locale=vi_VN", "Công an xã Tân Hiệp tỉnh Bình Phước")</f>
        <v>Công an xã Tân Hiệp tỉnh Bình Phước</v>
      </c>
      <c r="C116" t="str">
        <v>https://www.facebook.com/HONGSINH.1991/?locale=vi_VN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19116</v>
      </c>
      <c r="B117" t="str">
        <f>HYPERLINK("https://tanhiep.honquan.binhphuoc.gov.vn/", "UBND Ủy ban nhân dân xã Tân Hiệp tỉnh Bình Phước")</f>
        <v>UBND Ủy ban nhân dân xã Tân Hiệp tỉnh Bình Phước</v>
      </c>
      <c r="C117" t="str">
        <v>https://tanhiep.honquan.binhphuoc.gov.vn/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19117</v>
      </c>
      <c r="B118" t="str">
        <v>Công an xã Tân Quan tỉnh Bình Phước</v>
      </c>
      <c r="C118" t="str">
        <v>-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19118</v>
      </c>
      <c r="B119" t="str">
        <f>HYPERLINK("http://tanquan.honquan.binhphuoc.gov.vn/", "UBND Ủy ban nhân dân xã Tân Quan tỉnh Bình Phước")</f>
        <v>UBND Ủy ban nhân dân xã Tân Quan tỉnh Bình Phước</v>
      </c>
      <c r="C119" t="str">
        <v>http://tanquan.honquan.binhphuoc.gov.vn/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19119</v>
      </c>
      <c r="B120" t="str">
        <f>HYPERLINK("https://www.facebook.com/p/Tu%E1%BB%95i-tr%E1%BA%BB-C%C3%B4ng-an-huy%E1%BB%87n-Ninh-Ph%C6%B0%E1%BB%9Bc-100068114569027/", "Công an xã Thuận Lợi tỉnh Bình Phước")</f>
        <v>Công an xã Thuận Lợi tỉnh Bình Phước</v>
      </c>
      <c r="C120" t="str">
        <v>https://www.facebook.com/p/Tu%E1%BB%95i-tr%E1%BA%BB-C%C3%B4ng-an-huy%E1%BB%87n-Ninh-Ph%C6%B0%E1%BB%9Bc-100068114569027/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19120</v>
      </c>
      <c r="B121" t="str">
        <f>HYPERLINK("https://dongphu.binhphuoc.gov.vn/vi/co-cau-to-chuc/", "UBND Ủy ban nhân dân xã Thuận Lợi tỉnh Bình Phước")</f>
        <v>UBND Ủy ban nhân dân xã Thuận Lợi tỉnh Bình Phước</v>
      </c>
      <c r="C121" t="str">
        <v>https://dongphu.binhphuoc.gov.vn/vi/co-cau-to-chuc/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19121</v>
      </c>
      <c r="B122" t="str">
        <f>HYPERLINK("https://www.facebook.com/p/Tu%E1%BB%95i-tr%E1%BA%BB-C%C3%B4ng-an-huy%E1%BB%87n-Ninh-Ph%C6%B0%E1%BB%9Bc-100068114569027/", "Công an xã Đồng Tâm tỉnh Bình Phước")</f>
        <v>Công an xã Đồng Tâm tỉnh Bình Phước</v>
      </c>
      <c r="C122" t="str">
        <v>https://www.facebook.com/p/Tu%E1%BB%95i-tr%E1%BA%BB-C%C3%B4ng-an-huy%E1%BB%87n-Ninh-Ph%C6%B0%E1%BB%9Bc-100068114569027/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19122</v>
      </c>
      <c r="B123" t="str">
        <f>HYPERLINK("https://dongphu.binhphuoc.gov.vn/vi/co-cau-to-chuc/vieworg/Xa-Dong-Tam-26/", "UBND Ủy ban nhân dân xã Đồng Tâm tỉnh Bình Phước")</f>
        <v>UBND Ủy ban nhân dân xã Đồng Tâm tỉnh Bình Phước</v>
      </c>
      <c r="C123" t="str">
        <v>https://dongphu.binhphuoc.gov.vn/vi/co-cau-to-chuc/vieworg/Xa-Dong-Tam-26/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19123</v>
      </c>
      <c r="B124" t="str">
        <v>Công an xã Tân Phước tỉnh Bình Phước</v>
      </c>
      <c r="C124" t="str">
        <v>-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19124</v>
      </c>
      <c r="B125" t="str">
        <f>HYPERLINK("https://tanphuoc.tiengiang.gov.vn/", "UBND Ủy ban nhân dân xã Tân Phước tỉnh Bình Phước")</f>
        <v>UBND Ủy ban nhân dân xã Tân Phước tỉnh Bình Phước</v>
      </c>
      <c r="C125" t="str">
        <v>https://tanphuoc.tiengiang.gov.vn/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19125</v>
      </c>
      <c r="B126" t="str">
        <f>HYPERLINK("https://www.facebook.com/p/C%C3%B4ng-an-x%C3%A3-T%C3%A2n-H%C6%B0ng-huy%E1%BB%87n-H%E1%BB%9Bn-Qu%E1%BA%A3n-100079919810613/", "Công an xã Tân Hưng tỉnh Bình Phước")</f>
        <v>Công an xã Tân Hưng tỉnh Bình Phước</v>
      </c>
      <c r="C126" t="str">
        <v>https://www.facebook.com/p/C%C3%B4ng-an-x%C3%A3-T%C3%A2n-H%C6%B0ng-huy%E1%BB%87n-H%E1%BB%9Bn-Qu%E1%BA%A3n-100079919810613/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19126</v>
      </c>
      <c r="B127" t="str">
        <f>HYPERLINK("https://tanhung.dongphu.binhphuoc.gov.vn/", "UBND Ủy ban nhân dân xã Tân Hưng tỉnh Bình Phước")</f>
        <v>UBND Ủy ban nhân dân xã Tân Hưng tỉnh Bình Phước</v>
      </c>
      <c r="C127" t="str">
        <v>https://tanhung.dongphu.binhphuoc.gov.vn/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19127</v>
      </c>
      <c r="B128" t="str">
        <f>HYPERLINK("https://www.facebook.com/conganBaTri/", "Công an xã Tân Lợi tỉnh Bình Phước")</f>
        <v>Công an xã Tân Lợi tỉnh Bình Phước</v>
      </c>
      <c r="C128" t="str">
        <v>https://www.facebook.com/conganBaTri/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19128</v>
      </c>
      <c r="B129" t="str">
        <f>HYPERLINK("https://tanloi.honquan.binhphuoc.gov.vn/", "UBND Ủy ban nhân dân xã Tân Lợi tỉnh Bình Phước")</f>
        <v>UBND Ủy ban nhân dân xã Tân Lợi tỉnh Bình Phước</v>
      </c>
      <c r="C129" t="str">
        <v>https://tanloi.honquan.binhphuoc.gov.vn/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19129</v>
      </c>
      <c r="B130" t="str">
        <f>HYPERLINK("https://www.facebook.com/p/C%C3%B4ng-an-x%C3%A3-T%C3%A2n-L%E1%BA%ADp-huy%E1%BB%87n-%C4%90%E1%BB%93ng-Ph%C3%BA-t%E1%BB%89nh-B%C3%ACnh-Ph%C6%B0%E1%BB%9Bc-100083158849281/", "Công an xã Tân Lập tỉnh Bình Phước")</f>
        <v>Công an xã Tân Lập tỉnh Bình Phước</v>
      </c>
      <c r="C130" t="str">
        <v>https://www.facebook.com/p/C%C3%B4ng-an-x%C3%A3-T%C3%A2n-L%E1%BA%ADp-huy%E1%BB%87n-%C4%90%E1%BB%93ng-Ph%C3%BA-t%E1%BB%89nh-B%C3%ACnh-Ph%C6%B0%E1%BB%9Bc-100083158849281/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19130</v>
      </c>
      <c r="B131" t="str">
        <f>HYPERLINK("https://tanlap.dongphu.binhphuoc.gov.vn/", "UBND Ủy ban nhân dân xã Tân Lập tỉnh Bình Phước")</f>
        <v>UBND Ủy ban nhân dân xã Tân Lập tỉnh Bình Phước</v>
      </c>
      <c r="C131" t="str">
        <v>https://tanlap.dongphu.binhphuoc.gov.vn/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19131</v>
      </c>
      <c r="B132" t="str">
        <v>Công an xã Tân Hòa tỉnh Bình Phước</v>
      </c>
      <c r="C132" t="str">
        <v>-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19132</v>
      </c>
      <c r="B133" t="str">
        <f>HYPERLINK("https://tanphuoc.tiengiang.gov.vn/ubnd-xa-tan-hoa-ong", "UBND Ủy ban nhân dân xã Tân Hòa tỉnh Bình Phước")</f>
        <v>UBND Ủy ban nhân dân xã Tân Hòa tỉnh Bình Phước</v>
      </c>
      <c r="C133" t="str">
        <v>https://tanphuoc.tiengiang.gov.vn/ubnd-xa-tan-hoa-ong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19133</v>
      </c>
      <c r="B134" t="str">
        <f>HYPERLINK("https://www.facebook.com/p/C%C3%B4ng-an-x%C3%A3-Thu%E1%BA%ADn-Ph%C3%BA-100083360500120/", "Công an xã Thuận Phú tỉnh Bình Phước")</f>
        <v>Công an xã Thuận Phú tỉnh Bình Phước</v>
      </c>
      <c r="C134" t="str">
        <v>https://www.facebook.com/p/C%C3%B4ng-an-x%C3%A3-Thu%E1%BA%ADn-Ph%C3%BA-100083360500120/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19134</v>
      </c>
      <c r="B135" t="str">
        <f>HYPERLINK("https://thuanphu.dongphu.binhphuoc.gov.vn/", "UBND Ủy ban nhân dân xã Thuận Phú tỉnh Bình Phước")</f>
        <v>UBND Ủy ban nhân dân xã Thuận Phú tỉnh Bình Phước</v>
      </c>
      <c r="C135" t="str">
        <v>https://thuanphu.dongphu.binhphuoc.gov.vn/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19135</v>
      </c>
      <c r="B136" t="str">
        <v>Công an xã Đồng Tiến tỉnh Bình Phước</v>
      </c>
      <c r="C136" t="str">
        <v>-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19136</v>
      </c>
      <c r="B137" t="str">
        <f>HYPERLINK("https://dongtien.dongphu.binhphuoc.gov.vn/", "UBND Ủy ban nhân dân xã Đồng Tiến tỉnh Bình Phước")</f>
        <v>UBND Ủy ban nhân dân xã Đồng Tiến tỉnh Bình Phước</v>
      </c>
      <c r="C137" t="str">
        <v>https://dongtien.dongphu.binhphuoc.gov.vn/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19137</v>
      </c>
      <c r="B138" t="str">
        <f>HYPERLINK("https://www.facebook.com/p/Tr%C6%B0%E1%BB%9Dng-THCS-T%C3%A2n-Ti%E1%BA%BFn-%C4%90%E1%BB%93ng-Ph%C3%BA-B%C3%ACnh-Ph%C6%B0%E1%BB%9Bc-100076248007951/?locale=vi_VN", "Công an xã Tân Tiến tỉnh Bình Phước")</f>
        <v>Công an xã Tân Tiến tỉnh Bình Phước</v>
      </c>
      <c r="C138" t="str">
        <v>https://www.facebook.com/p/Tr%C6%B0%E1%BB%9Dng-THCS-T%C3%A2n-Ti%E1%BA%BFn-%C4%90%E1%BB%93ng-Ph%C3%BA-B%C3%ACnh-Ph%C6%B0%E1%BB%9Bc-100076248007951/?locale=vi_VN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19138</v>
      </c>
      <c r="B139" t="str">
        <f>HYPERLINK("https://budop.binhphuoc.gov.vn/vi/co-cau-to-chuc/vieworg/UBND-xa-Tan-Tien-42/", "UBND Ủy ban nhân dân xã Tân Tiến tỉnh Bình Phước")</f>
        <v>UBND Ủy ban nhân dân xã Tân Tiến tỉnh Bình Phước</v>
      </c>
      <c r="C139" t="str">
        <v>https://budop.binhphuoc.gov.vn/vi/co-cau-to-chuc/vieworg/UBND-xa-Tan-Tien-42/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19139</v>
      </c>
      <c r="B140" t="str">
        <v>Công an xã Đường 10 tỉnh Bình Phước</v>
      </c>
      <c r="C140" t="str">
        <v>-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19140</v>
      </c>
      <c r="B141" t="str">
        <f>HYPERLINK("https://duong10.budang.binhphuoc.gov.vn/", "UBND Ủy ban nhân dân xã Đường 10 tỉnh Bình Phước")</f>
        <v>UBND Ủy ban nhân dân xã Đường 10 tỉnh Bình Phước</v>
      </c>
      <c r="C141" t="str">
        <v>https://duong10.budang.binhphuoc.gov.vn/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19141</v>
      </c>
      <c r="B142" t="str">
        <f>HYPERLINK("https://www.facebook.com/Conganxa.DakNhau/", "Công an xã Đak Nhau tỉnh Bình Phước")</f>
        <v>Công an xã Đak Nhau tỉnh Bình Phước</v>
      </c>
      <c r="C142" t="str">
        <v>https://www.facebook.com/Conganxa.DakNhau/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19142</v>
      </c>
      <c r="B143" t="str">
        <f>HYPERLINK("https://daknhau.budang.binhphuoc.gov.vn/", "UBND Ủy ban nhân dân xã Đak Nhau tỉnh Bình Phước")</f>
        <v>UBND Ủy ban nhân dân xã Đak Nhau tỉnh Bình Phước</v>
      </c>
      <c r="C143" t="str">
        <v>https://daknhau.budang.binhphuoc.gov.vn/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19143</v>
      </c>
      <c r="B144" t="str">
        <v>Công an xã Phú Sơn tỉnh Bình Phước</v>
      </c>
      <c r="C144" t="str">
        <v>-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19144</v>
      </c>
      <c r="B145" t="str">
        <f>HYPERLINK("https://phuson.budang.binhphuoc.gov.vn/", "UBND Ủy ban nhân dân xã Phú Sơn tỉnh Bình Phước")</f>
        <v>UBND Ủy ban nhân dân xã Phú Sơn tỉnh Bình Phước</v>
      </c>
      <c r="C145" t="str">
        <v>https://phuson.budang.binhphuoc.gov.vn/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19145</v>
      </c>
      <c r="B146" t="str">
        <v>Công an xã Thọ Sơn tỉnh Bình Phước</v>
      </c>
      <c r="C146" t="str">
        <v>-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19146</v>
      </c>
      <c r="B147" t="str">
        <f>HYPERLINK("https://thoson.budang.binhphuoc.gov.vn/", "UBND Ủy ban nhân dân xã Thọ Sơn tỉnh Bình Phước")</f>
        <v>UBND Ủy ban nhân dân xã Thọ Sơn tỉnh Bình Phước</v>
      </c>
      <c r="C147" t="str">
        <v>https://thoson.budang.binhphuoc.gov.vn/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19147</v>
      </c>
      <c r="B148" t="str">
        <v>Công an xã Bình Minh tỉnh Bình Phước</v>
      </c>
      <c r="C148" t="str">
        <v>-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19148</v>
      </c>
      <c r="B149" t="str">
        <f>HYPERLINK("https://txbinhminh.vinhlong.gov.vn/", "UBND Ủy ban nhân dân xã Bình Minh tỉnh Bình Phước")</f>
        <v>UBND Ủy ban nhân dân xã Bình Minh tỉnh Bình Phước</v>
      </c>
      <c r="C149" t="str">
        <v>https://txbinhminh.vinhlong.gov.vn/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19149</v>
      </c>
      <c r="B150" t="str">
        <v>Công an xã Bom Bo tỉnh Bình Phước</v>
      </c>
      <c r="C150" t="str">
        <v>-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19150</v>
      </c>
      <c r="B151" t="str">
        <f>HYPERLINK("https://bombo.budang.binhphuoc.gov.vn/", "UBND Ủy ban nhân dân xã Bom Bo tỉnh Bình Phước")</f>
        <v>UBND Ủy ban nhân dân xã Bom Bo tỉnh Bình Phước</v>
      </c>
      <c r="C151" t="str">
        <v>https://bombo.budang.binhphuoc.gov.vn/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19151</v>
      </c>
      <c r="B152" t="str">
        <f>HYPERLINK("https://www.facebook.com/CAXMinhhung/", "Công an xã Minh Hưng tỉnh Bình Phước")</f>
        <v>Công an xã Minh Hưng tỉnh Bình Phước</v>
      </c>
      <c r="C152" t="str">
        <v>https://www.facebook.com/CAXMinhhung/</v>
      </c>
      <c r="D152" t="str">
        <v>-</v>
      </c>
      <c r="E152" t="str">
        <v/>
      </c>
      <c r="F152" t="str">
        <v>-</v>
      </c>
      <c r="G152" t="str">
        <v>-</v>
      </c>
    </row>
    <row r="153">
      <c r="A153">
        <v>19152</v>
      </c>
      <c r="B153" t="str">
        <f>HYPERLINK("https://budang.binhphuoc.gov.vn/vi/news/cai-cach-hanh-chinh/ubnd-xa-minh-hung-huyen-bu-dang-trao-giay-chung-nhan-ket-hon-cho-cong-dan-3723.html", "UBND Ủy ban nhân dân xã Minh Hưng tỉnh Bình Phước")</f>
        <v>UBND Ủy ban nhân dân xã Minh Hưng tỉnh Bình Phước</v>
      </c>
      <c r="C153" t="str">
        <v>https://budang.binhphuoc.gov.vn/vi/news/cai-cach-hanh-chinh/ubnd-xa-minh-hung-huyen-bu-dang-trao-giay-chung-nhan-ket-hon-cho-cong-dan-3723.html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19153</v>
      </c>
      <c r="B154" t="str">
        <v>Công an xã Đoàn Kết tỉnh Bình Phước</v>
      </c>
      <c r="C154" t="str">
        <v>-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19154</v>
      </c>
      <c r="B155" t="str">
        <f>HYPERLINK("https://doanket.budang.binhphuoc.gov.vn/", "UBND Ủy ban nhân dân xã Đoàn Kết tỉnh Bình Phước")</f>
        <v>UBND Ủy ban nhân dân xã Đoàn Kết tỉnh Bình Phước</v>
      </c>
      <c r="C155" t="str">
        <v>https://doanket.budang.binhphuoc.gov.vn/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19155</v>
      </c>
      <c r="B156" t="str">
        <f>HYPERLINK("https://www.facebook.com/p/Tu%E1%BB%95i-tr%E1%BA%BB-C%C3%B4ng-an-huy%E1%BB%87n-Ninh-Ph%C6%B0%E1%BB%9Bc-100068114569027/", "Công an xã Đồng Nai tỉnh Bình Phước")</f>
        <v>Công an xã Đồng Nai tỉnh Bình Phước</v>
      </c>
      <c r="C156" t="str">
        <v>https://www.facebook.com/p/Tu%E1%BB%95i-tr%E1%BA%BB-C%C3%B4ng-an-huy%E1%BB%87n-Ninh-Ph%C6%B0%E1%BB%9Bc-100068114569027/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19156</v>
      </c>
      <c r="B157" t="str">
        <f>HYPERLINK("https://dongnai.budang.binhphuoc.gov.vn/", "UBND Ủy ban nhân dân xã Đồng Nai tỉnh Bình Phước")</f>
        <v>UBND Ủy ban nhân dân xã Đồng Nai tỉnh Bình Phước</v>
      </c>
      <c r="C157" t="str">
        <v>https://dongnai.budang.binhphuoc.gov.vn/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19157</v>
      </c>
      <c r="B158" t="str">
        <v>Công an xã Đức Liễu tỉnh Bình Phước</v>
      </c>
      <c r="C158" t="str">
        <v>-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19158</v>
      </c>
      <c r="B159" t="str">
        <f>HYPERLINK("https://duclieu.budang.binhphuoc.gov.vn/", "UBND Ủy ban nhân dân xã Đức Liễu tỉnh Bình Phước")</f>
        <v>UBND Ủy ban nhân dân xã Đức Liễu tỉnh Bình Phước</v>
      </c>
      <c r="C159" t="str">
        <v>https://duclieu.budang.binhphuoc.gov.vn/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19159</v>
      </c>
      <c r="B160" t="str">
        <f>HYPERLINK("https://www.facebook.com/p/Tu%E1%BB%95i-tr%E1%BA%BB-C%C3%B4ng-an-huy%E1%BB%87n-Ninh-Ph%C6%B0%E1%BB%9Bc-100068114569027/", "Công an xã Thống Nhất tỉnh Bình Phước")</f>
        <v>Công an xã Thống Nhất tỉnh Bình Phước</v>
      </c>
      <c r="C160" t="str">
        <v>https://www.facebook.com/p/Tu%E1%BB%95i-tr%E1%BA%BB-C%C3%B4ng-an-huy%E1%BB%87n-Ninh-Ph%C6%B0%E1%BB%9Bc-100068114569027/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19160</v>
      </c>
      <c r="B161" t="str">
        <f>HYPERLINK("https://thongnhat.budang.binhphuoc.gov.vn/", "UBND Ủy ban nhân dân xã Thống Nhất tỉnh Bình Phước")</f>
        <v>UBND Ủy ban nhân dân xã Thống Nhất tỉnh Bình Phước</v>
      </c>
      <c r="C161" t="str">
        <v>https://thongnhat.budang.binhphuoc.gov.vn/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19161</v>
      </c>
      <c r="B162" t="str">
        <v>Công an xã Nghĩa Trung tỉnh Bình Phước</v>
      </c>
      <c r="C162" t="str">
        <v>-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19162</v>
      </c>
      <c r="B163" t="str">
        <f>HYPERLINK("https://nghiatrung.budang.binhphuoc.gov.vn/", "UBND Ủy ban nhân dân xã Nghĩa Trung tỉnh Bình Phước")</f>
        <v>UBND Ủy ban nhân dân xã Nghĩa Trung tỉnh Bình Phước</v>
      </c>
      <c r="C163" t="str">
        <v>https://nghiatrung.budang.binhphuoc.gov.vn/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19163</v>
      </c>
      <c r="B164" t="str">
        <v>Công an xã Nghĩa Bình tỉnh Bình Phước</v>
      </c>
      <c r="C164" t="str">
        <v>-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19164</v>
      </c>
      <c r="B165" t="str">
        <f>HYPERLINK("https://nghiabinh.budang.binhphuoc.gov.vn/", "UBND Ủy ban nhân dân xã Nghĩa Bình tỉnh Bình Phước")</f>
        <v>UBND Ủy ban nhân dân xã Nghĩa Bình tỉnh Bình Phước</v>
      </c>
      <c r="C165" t="str">
        <v>https://nghiabinh.budang.binhphuoc.gov.vn/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19165</v>
      </c>
      <c r="B166" t="str">
        <f>HYPERLINK("https://www.facebook.com/p/Tu%E1%BB%95i-tr%E1%BA%BB-C%C3%B4ng-an-huy%E1%BB%87n-Ninh-Ph%C6%B0%E1%BB%9Bc-100068114569027/", "Công an xã Đăng Hà tỉnh Bình Phước")</f>
        <v>Công an xã Đăng Hà tỉnh Bình Phước</v>
      </c>
      <c r="C166" t="str">
        <v>https://www.facebook.com/p/Tu%E1%BB%95i-tr%E1%BA%BB-C%C3%B4ng-an-huy%E1%BB%87n-Ninh-Ph%C6%B0%E1%BB%9Bc-100068114569027/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19166</v>
      </c>
      <c r="B167" t="str">
        <f>HYPERLINK("https://dangha.budang.binhphuoc.gov.vn/", "UBND Ủy ban nhân dân xã Đăng Hà tỉnh Bình Phước")</f>
        <v>UBND Ủy ban nhân dân xã Đăng Hà tỉnh Bình Phước</v>
      </c>
      <c r="C167" t="str">
        <v>https://dangha.budang.binhphuoc.gov.vn/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19167</v>
      </c>
      <c r="B168" t="str">
        <f>HYPERLINK("https://www.facebook.com/p/Tu%E1%BB%95i-tr%E1%BA%BB-C%C3%B4ng-an-huy%E1%BB%87n-Ninh-Ph%C6%B0%E1%BB%9Bc-100068114569027/", "Công an xã Phước Sơn tỉnh Bình Phước")</f>
        <v>Công an xã Phước Sơn tỉnh Bình Phước</v>
      </c>
      <c r="C168" t="str">
        <v>https://www.facebook.com/p/Tu%E1%BB%95i-tr%E1%BA%BB-C%C3%B4ng-an-huy%E1%BB%87n-Ninh-Ph%C6%B0%E1%BB%9Bc-100068114569027/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19168</v>
      </c>
      <c r="B169" t="str">
        <f>HYPERLINK("http://phuocson.tuyphuoc.binhdinh.gov.vn/Index.aspx?P=D11&amp;M=45&amp;I=070415469", "UBND Ủy ban nhân dân xã Phước Sơn tỉnh Bình Phước")</f>
        <v>UBND Ủy ban nhân dân xã Phước Sơn tỉnh Bình Phước</v>
      </c>
      <c r="C169" t="str">
        <v>http://phuocson.tuyphuoc.binhdinh.gov.vn/Index.aspx?P=D11&amp;M=45&amp;I=070415469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19169</v>
      </c>
      <c r="B170" t="str">
        <v>Công an xã Thành Tâm tỉnh Bình Phước</v>
      </c>
      <c r="C170" t="str">
        <v>-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19170</v>
      </c>
      <c r="B171" t="str">
        <f>HYPERLINK("https://thanhtam.chonthanh.binhphuoc.gov.vn/", "UBND Ủy ban nhân dân xã Thành Tâm tỉnh Bình Phước")</f>
        <v>UBND Ủy ban nhân dân xã Thành Tâm tỉnh Bình Phước</v>
      </c>
      <c r="C171" t="str">
        <v>https://thanhtam.chonthanh.binhphuoc.gov.vn/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19171</v>
      </c>
      <c r="B172" t="str">
        <v>Công an xã Minh Lập tỉnh Bình Phước</v>
      </c>
      <c r="C172" t="str">
        <v>-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19172</v>
      </c>
      <c r="B173" t="str">
        <f>HYPERLINK("https://minhlap.chonthanh.binhphuoc.gov.vn/", "UBND Ủy ban nhân dân xã Minh Lập tỉnh Bình Phước")</f>
        <v>UBND Ủy ban nhân dân xã Minh Lập tỉnh Bình Phước</v>
      </c>
      <c r="C173" t="str">
        <v>https://minhlap.chonthanh.binhphuoc.gov.vn/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19173</v>
      </c>
      <c r="B174" t="str">
        <v>Công an xã Quang Minh tỉnh Bình Phước</v>
      </c>
      <c r="C174" t="str">
        <v>-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19174</v>
      </c>
      <c r="B175" t="str">
        <f>HYPERLINK("https://quangminh.chonthanh.binhphuoc.gov.vn/", "UBND Ủy ban nhân dân xã Quang Minh tỉnh Bình Phước")</f>
        <v>UBND Ủy ban nhân dân xã Quang Minh tỉnh Bình Phước</v>
      </c>
      <c r="C175" t="str">
        <v>https://quangminh.chonthanh.binhphuoc.gov.vn/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19175</v>
      </c>
      <c r="B176" t="str">
        <f>HYPERLINK("https://www.facebook.com/CAXMinhhung/", "Công an xã Minh Hưng tỉnh Bình Phước")</f>
        <v>Công an xã Minh Hưng tỉnh Bình Phước</v>
      </c>
      <c r="C176" t="str">
        <v>https://www.facebook.com/CAXMinhhung/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19176</v>
      </c>
      <c r="B177" t="str">
        <f>HYPERLINK("https://budang.binhphuoc.gov.vn/vi/news/cai-cach-hanh-chinh/ubnd-xa-minh-hung-huyen-bu-dang-trao-giay-chung-nhan-ket-hon-cho-cong-dan-3723.html", "UBND Ủy ban nhân dân xã Minh Hưng tỉnh Bình Phước")</f>
        <v>UBND Ủy ban nhân dân xã Minh Hưng tỉnh Bình Phước</v>
      </c>
      <c r="C177" t="str">
        <v>https://budang.binhphuoc.gov.vn/vi/news/cai-cach-hanh-chinh/ubnd-xa-minh-hung-huyen-bu-dang-trao-giay-chung-nhan-ket-hon-cho-cong-dan-3723.html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19177</v>
      </c>
      <c r="B178" t="str">
        <f>HYPERLINK("https://www.facebook.com/thcsmlct/", "Công an xã Minh Long tỉnh Bình Phước")</f>
        <v>Công an xã Minh Long tỉnh Bình Phước</v>
      </c>
      <c r="C178" t="str">
        <v>https://www.facebook.com/thcsmlct/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19178</v>
      </c>
      <c r="B179" t="str">
        <f>HYPERLINK("https://minhlong.chonthanh.binhphuoc.gov.vn/", "UBND Ủy ban nhân dân xã Minh Long tỉnh Bình Phước")</f>
        <v>UBND Ủy ban nhân dân xã Minh Long tỉnh Bình Phước</v>
      </c>
      <c r="C179" t="str">
        <v>https://minhlong.chonthanh.binhphuoc.gov.vn/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19179</v>
      </c>
      <c r="B180" t="str">
        <f>HYPERLINK("https://www.facebook.com/tuyenquangttv/videos/ch%C6%B0%C6%A1ng-tr%C3%ACnh-th%E1%BB%9Di-s%E1%BB%B1-tr%E1%BB%B1c-ti%E1%BA%BFp-11h30-ng%C3%A0y-2632024/274921095660441/", "Công an xã Minh Thành tỉnh Bình Phước")</f>
        <v>Công an xã Minh Thành tỉnh Bình Phước</v>
      </c>
      <c r="C180" t="str">
        <v>https://www.facebook.com/tuyenquangttv/videos/ch%C6%B0%C6%A1ng-tr%C3%ACnh-th%E1%BB%9Di-s%E1%BB%B1-tr%E1%BB%B1c-ti%E1%BA%BFp-11h30-ng%C3%A0y-2632024/274921095660441/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19180</v>
      </c>
      <c r="B181" t="str">
        <f>HYPERLINK("https://minhthanh.chonthanh.binhphuoc.gov.vn/", "UBND Ủy ban nhân dân xã Minh Thành tỉnh Bình Phước")</f>
        <v>UBND Ủy ban nhân dân xã Minh Thành tỉnh Bình Phước</v>
      </c>
      <c r="C181" t="str">
        <v>https://minhthanh.chonthanh.binhphuoc.gov.vn/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19181</v>
      </c>
      <c r="B182" t="str">
        <f>HYPERLINK("https://www.facebook.com/caxnhabich/?locale=vi_VN", "Công an xã Nha Bích tỉnh Bình Phước")</f>
        <v>Công an xã Nha Bích tỉnh Bình Phước</v>
      </c>
      <c r="C182" t="str">
        <v>https://www.facebook.com/caxnhabich/?locale=vi_VN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19182</v>
      </c>
      <c r="B183" t="str">
        <f>HYPERLINK("http://nhabich.chonthanh.binhphuoc.gov.vn/", "UBND Ủy ban nhân dân xã Nha Bích tỉnh Bình Phước")</f>
        <v>UBND Ủy ban nhân dân xã Nha Bích tỉnh Bình Phước</v>
      </c>
      <c r="C183" t="str">
        <v>http://nhabich.chonthanh.binhphuoc.gov.vn/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19183</v>
      </c>
      <c r="B184" t="str">
        <f>HYPERLINK("https://www.facebook.com/caxminhthang/", "Công an xã Minh Thắng tỉnh Bình Phước")</f>
        <v>Công an xã Minh Thắng tỉnh Bình Phước</v>
      </c>
      <c r="C184" t="str">
        <v>https://www.facebook.com/caxminhthang/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19184</v>
      </c>
      <c r="B185" t="str">
        <f>HYPERLINK("https://minhthang.chonthanh.binhphuoc.gov.vn/", "UBND Ủy ban nhân dân xã Minh Thắng tỉnh Bình Phước")</f>
        <v>UBND Ủy ban nhân dân xã Minh Thắng tỉnh Bình Phước</v>
      </c>
      <c r="C185" t="str">
        <v>https://minhthang.chonthanh.binhphuoc.gov.vn/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19185</v>
      </c>
      <c r="B186" t="str">
        <v>Công an xã Long Bình tỉnh Bình Phước</v>
      </c>
      <c r="C186" t="str">
        <v>-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19186</v>
      </c>
      <c r="B187" t="str">
        <f>HYPERLINK("https://longha.phurieng.binhphuoc.gov.vn/", "UBND Ủy ban nhân dân xã Long Bình tỉnh Bình Phước")</f>
        <v>UBND Ủy ban nhân dân xã Long Bình tỉnh Bình Phước</v>
      </c>
      <c r="C187" t="str">
        <v>https://longha.phurieng.binhphuoc.gov.vn/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19187</v>
      </c>
      <c r="B188" t="str">
        <v>Công an xã Bình Tân tỉnh Bình Phước</v>
      </c>
      <c r="C188" t="str">
        <v>-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19188</v>
      </c>
      <c r="B189" t="str">
        <f>HYPERLINK("https://binhtan.phurieng.binhphuoc.gov.vn/", "UBND Ủy ban nhân dân xã Bình Tân tỉnh Bình Phước")</f>
        <v>UBND Ủy ban nhân dân xã Bình Tân tỉnh Bình Phước</v>
      </c>
      <c r="C189" t="str">
        <v>https://binhtan.phurieng.binhphuoc.gov.vn/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19189</v>
      </c>
      <c r="B190" t="str">
        <v>Công an xã Bình Sơn tỉnh Bình Phước</v>
      </c>
      <c r="C190" t="str">
        <v>-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19190</v>
      </c>
      <c r="B191" t="str">
        <f>HYPERLINK("https://binhson.quangngai.gov.vn/", "UBND Ủy ban nhân dân xã Bình Sơn tỉnh Bình Phước")</f>
        <v>UBND Ủy ban nhân dân xã Bình Sơn tỉnh Bình Phước</v>
      </c>
      <c r="C191" t="str">
        <v>https://binhson.quangngai.gov.vn/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19191</v>
      </c>
      <c r="B192" t="str">
        <f>HYPERLINK("https://www.facebook.com/p/C%C3%B4ng-an-x%C3%A3-Long-H%C6%B0ng-Ph%C3%BA-Ri%E1%BB%81ng-100089070446405/", "Công an xã Long Hưng tỉnh Bình Phước")</f>
        <v>Công an xã Long Hưng tỉnh Bình Phước</v>
      </c>
      <c r="C192" t="str">
        <v>https://www.facebook.com/p/C%C3%B4ng-an-x%C3%A3-Long-H%C6%B0ng-Ph%C3%BA-Ri%E1%BB%81ng-100089070446405/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19192</v>
      </c>
      <c r="B193" t="str">
        <f>HYPERLINK("https://longhung.phurieng.binhphuoc.gov.vn/", "UBND Ủy ban nhân dân xã Long Hưng tỉnh Bình Phước")</f>
        <v>UBND Ủy ban nhân dân xã Long Hưng tỉnh Bình Phước</v>
      </c>
      <c r="C193" t="str">
        <v>https://longhung.phurieng.binhphuoc.gov.vn/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19193</v>
      </c>
      <c r="B194" t="str">
        <v>Công an xã Phước Tân tỉnh Bình Phước</v>
      </c>
      <c r="C194" t="str">
        <v>-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19194</v>
      </c>
      <c r="B195" t="str">
        <f>HYPERLINK("https://mc.ninhthuan.gov.vn/portaldvc/KenhTin/dich-vu-cong-truc-tuyen.aspx?_dv=000-21-32-H43", "UBND Ủy ban nhân dân xã Phước Tân tỉnh Bình Phước")</f>
        <v>UBND Ủy ban nhân dân xã Phước Tân tỉnh Bình Phước</v>
      </c>
      <c r="C195" t="str">
        <v>https://mc.ninhthuan.gov.vn/portaldvc/KenhTin/dich-vu-cong-truc-tuyen.aspx?_dv=000-21-32-H43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19195</v>
      </c>
      <c r="B196" t="str">
        <f>HYPERLINK("https://www.facebook.com/Trangbunhongaymoi/", "Công an xã Bù Nho tỉnh Bình Phước")</f>
        <v>Công an xã Bù Nho tỉnh Bình Phước</v>
      </c>
      <c r="C196" t="str">
        <v>https://www.facebook.com/Trangbunhongaymoi/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19196</v>
      </c>
      <c r="B197" t="str">
        <f>HYPERLINK("https://bunho.phurieng.binhphuoc.gov.vn/", "UBND Ủy ban nhân dân xã Bù Nho tỉnh Bình Phước")</f>
        <v>UBND Ủy ban nhân dân xã Bù Nho tỉnh Bình Phước</v>
      </c>
      <c r="C197" t="str">
        <v>https://bunho.phurieng.binhphuoc.gov.vn/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19197</v>
      </c>
      <c r="B198" t="str">
        <v>Công an xã Long Hà tỉnh Bình Phước</v>
      </c>
      <c r="C198" t="str">
        <v>-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19198</v>
      </c>
      <c r="B199" t="str">
        <f>HYPERLINK("https://longha.phurieng.binhphuoc.gov.vn/", "UBND Ủy ban nhân dân xã Long Hà tỉnh Bình Phước")</f>
        <v>UBND Ủy ban nhân dân xã Long Hà tỉnh Bình Phước</v>
      </c>
      <c r="C199" t="str">
        <v>https://longha.phurieng.binhphuoc.gov.vn/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19199</v>
      </c>
      <c r="B200" t="str">
        <f>HYPERLINK("https://www.facebook.com/p/C%C3%B4ng-An-X%C3%A3-Long-T%C3%A2n-100072414188764/", "Công an xã Long Tân tỉnh Bình Phước")</f>
        <v>Công an xã Long Tân tỉnh Bình Phước</v>
      </c>
      <c r="C200" t="str">
        <v>https://www.facebook.com/p/C%C3%B4ng-An-X%C3%A3-Long-T%C3%A2n-100072414188764/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19200</v>
      </c>
      <c r="B201" t="str">
        <f>HYPERLINK("https://longtan.phurieng.binhphuoc.gov.vn/", "UBND Ủy ban nhân dân xã Long Tân tỉnh Bình Phước")</f>
        <v>UBND Ủy ban nhân dân xã Long Tân tỉnh Bình Phước</v>
      </c>
      <c r="C201" t="str">
        <v>https://longtan.phurieng.binhphuoc.gov.vn/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19201</v>
      </c>
      <c r="B202" t="str">
        <f>HYPERLINK("https://www.facebook.com/conganBaTri/", "Công an xã Phú Trung tỉnh Bình Phước")</f>
        <v>Công an xã Phú Trung tỉnh Bình Phước</v>
      </c>
      <c r="C202" t="str">
        <v>https://www.facebook.com/conganBaTri/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19202</v>
      </c>
      <c r="B203" t="str">
        <f>HYPERLINK("https://phutrung.phurieng.binhphuoc.gov.vn/", "UBND Ủy ban nhân dân xã Phú Trung tỉnh Bình Phước")</f>
        <v>UBND Ủy ban nhân dân xã Phú Trung tỉnh Bình Phước</v>
      </c>
      <c r="C203" t="str">
        <v>https://phutrung.phurieng.binhphuoc.gov.vn/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19203</v>
      </c>
      <c r="B204" t="str">
        <f>HYPERLINK("https://www.facebook.com/conganhuyenphurieng/", "Công an xã Phú Riềng tỉnh Bình Phước")</f>
        <v>Công an xã Phú Riềng tỉnh Bình Phước</v>
      </c>
      <c r="C204" t="str">
        <v>https://www.facebook.com/conganhuyenphurieng/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19204</v>
      </c>
      <c r="B205" t="str">
        <f>HYPERLINK("https://phurieng.binhphuoc.gov.vn/", "UBND Ủy ban nhân dân xã Phú Riềng tỉnh Bình Phước")</f>
        <v>UBND Ủy ban nhân dân xã Phú Riềng tỉnh Bình Phước</v>
      </c>
      <c r="C205" t="str">
        <v>https://phurieng.binhphuoc.gov.vn/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19205</v>
      </c>
      <c r="B206" t="str">
        <f>HYPERLINK("https://www.facebook.com/Conganphuong1TPTN/", "Công an phường 1 tỉnh Tây Ninh")</f>
        <v>Công an phường 1 tỉnh Tây Ninh</v>
      </c>
      <c r="C206" t="str">
        <v>https://www.facebook.com/Conganphuong1TPTN/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19206</v>
      </c>
      <c r="B207" t="str">
        <f>HYPERLINK("https://phuong1.tayninh.gov.vn/", "UBND Ủy ban nhân dân phường 1 tỉnh Tây Ninh")</f>
        <v>UBND Ủy ban nhân dân phường 1 tỉnh Tây Ninh</v>
      </c>
      <c r="C207" t="str">
        <v>https://phuong1.tayninh.gov.vn/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19207</v>
      </c>
      <c r="B208" t="str">
        <f>HYPERLINK("https://www.facebook.com/p/C%C3%B4ng-an-Ph%C6%B0%E1%BB%9Dng-3-100067874285562/", "Công an phường 3 tỉnh Tây Ninh")</f>
        <v>Công an phường 3 tỉnh Tây Ninh</v>
      </c>
      <c r="C208" t="str">
        <v>https://www.facebook.com/p/C%C3%B4ng-an-Ph%C6%B0%E1%BB%9Dng-3-100067874285562/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19208</v>
      </c>
      <c r="B209" t="str">
        <f>HYPERLINK("https://phuong3.tayninh.gov.vn/vi/page/lien-he.html", "UBND Ủy ban nhân dân phường 3 tỉnh Tây Ninh")</f>
        <v>UBND Ủy ban nhân dân phường 3 tỉnh Tây Ninh</v>
      </c>
      <c r="C209" t="str">
        <v>https://phuong3.tayninh.gov.vn/vi/page/lien-he.html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19209</v>
      </c>
      <c r="B210" t="str">
        <f>HYPERLINK("https://www.facebook.com/p/C%C3%B4ng-An-Ph%C6%B0%E1%BB%9Dng-4-th%C3%A0nh-ph%E1%BB%91-T%C3%A2y-Ninh-100086431322847/", "Công an phường 4 tỉnh Tây Ninh")</f>
        <v>Công an phường 4 tỉnh Tây Ninh</v>
      </c>
      <c r="C210" t="str">
        <v>https://www.facebook.com/p/C%C3%B4ng-An-Ph%C6%B0%E1%BB%9Dng-4-th%C3%A0nh-ph%E1%BB%91-T%C3%A2y-Ninh-100086431322847/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19210</v>
      </c>
      <c r="B211" t="str">
        <f>HYPERLINK("https://phuong4.tayninh.gov.vn/", "UBND Ủy ban nhân dân phường 4 tỉnh Tây Ninh")</f>
        <v>UBND Ủy ban nhân dân phường 4 tỉnh Tây Ninh</v>
      </c>
      <c r="C211" t="str">
        <v>https://phuong4.tayninh.gov.vn/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19211</v>
      </c>
      <c r="B212" t="str">
        <f>HYPERLINK("https://www.facebook.com/CAPvinuocquenthanvidanphucvu/", "Công an phường Hiệp Ninh tỉnh Tây Ninh")</f>
        <v>Công an phường Hiệp Ninh tỉnh Tây Ninh</v>
      </c>
      <c r="C212" t="str">
        <v>https://www.facebook.com/CAPvinuocquenthanvidanphucvu/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19212</v>
      </c>
      <c r="B213" t="str">
        <f>HYPERLINK("https://hiepninh.tayninh.gov.vn/", "UBND Ủy ban nhân dân phường Hiệp Ninh tỉnh Tây Ninh")</f>
        <v>UBND Ủy ban nhân dân phường Hiệp Ninh tỉnh Tây Ninh</v>
      </c>
      <c r="C213" t="str">
        <v>https://hiepninh.tayninh.gov.vn/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19213</v>
      </c>
      <c r="B214" t="str">
        <f>HYPERLINK("https://www.facebook.com/p/C%C3%B4ng-an-Ph%C6%B0%E1%BB%9Dng-2-th%C3%A0nh-ph%E1%BB%91-T%C3%A2y-Ninh-100091637054099/", "Công an phường 2 tỉnh Tây Ninh")</f>
        <v>Công an phường 2 tỉnh Tây Ninh</v>
      </c>
      <c r="C214" t="str">
        <v>https://www.facebook.com/p/C%C3%B4ng-an-Ph%C6%B0%E1%BB%9Dng-2-th%C3%A0nh-ph%E1%BB%91-T%C3%A2y-Ninh-100091637054099/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19214</v>
      </c>
      <c r="B215" t="str">
        <f>HYPERLINK("https://phuong2.tayninh.gov.vn/", "UBND Ủy ban nhân dân phường 2 tỉnh Tây Ninh")</f>
        <v>UBND Ủy ban nhân dân phường 2 tỉnh Tây Ninh</v>
      </c>
      <c r="C215" t="str">
        <v>https://phuong2.tayninh.gov.vn/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19215</v>
      </c>
      <c r="B216" t="str">
        <v>Công an xã Thạnh Tân tỉnh Tây Ninh</v>
      </c>
      <c r="C216" t="str">
        <v>-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19216</v>
      </c>
      <c r="B217" t="str">
        <f>HYPERLINK("https://thanhtan.tayninh.gov.vn/", "UBND Ủy ban nhân dân xã Thạnh Tân tỉnh Tây Ninh")</f>
        <v>UBND Ủy ban nhân dân xã Thạnh Tân tỉnh Tây Ninh</v>
      </c>
      <c r="C217" t="str">
        <v>https://thanhtan.tayninh.gov.vn/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19217</v>
      </c>
      <c r="B218" t="str">
        <f>HYPERLINK("https://www.facebook.com/groups/1297918403694656/", "Công an xã Tân Bình tỉnh Tây Ninh")</f>
        <v>Công an xã Tân Bình tỉnh Tây Ninh</v>
      </c>
      <c r="C218" t="str">
        <v>https://www.facebook.com/groups/1297918403694656/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19218</v>
      </c>
      <c r="B219" t="str">
        <f>HYPERLINK("https://tanbinhthanhpho.tayninh.gov.vn/", "UBND Ủy ban nhân dân xã Tân Bình tỉnh Tây Ninh")</f>
        <v>UBND Ủy ban nhân dân xã Tân Bình tỉnh Tây Ninh</v>
      </c>
      <c r="C219" t="str">
        <v>https://tanbinhthanhpho.tayninh.gov.vn/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19219</v>
      </c>
      <c r="B220" t="str">
        <v>Công an xã Bình Minh tỉnh Tây Ninh</v>
      </c>
      <c r="C220" t="str">
        <v>-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19220</v>
      </c>
      <c r="B221" t="str">
        <f>HYPERLINK("https://binhminh.tayninh.gov.vn/vi/page/Uy-ban-nhan-dan-xa-Binh-Minh.html", "UBND Ủy ban nhân dân xã Bình Minh tỉnh Tây Ninh")</f>
        <v>UBND Ủy ban nhân dân xã Bình Minh tỉnh Tây Ninh</v>
      </c>
      <c r="C221" t="str">
        <v>https://binhminh.tayninh.gov.vn/vi/page/Uy-ban-nhan-dan-xa-Binh-Minh.html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19221</v>
      </c>
      <c r="B222" t="str">
        <f>HYPERLINK("https://www.facebook.com/p/C%C3%B4ng-an-ph%C6%B0%E1%BB%9Dng-Ninh-S%C6%A1n-TP-T%C3%A2y-Ninh-100070618254289/", "Công an phường Ninh Sơn tỉnh Tây Ninh")</f>
        <v>Công an phường Ninh Sơn tỉnh Tây Ninh</v>
      </c>
      <c r="C222" t="str">
        <v>https://www.facebook.com/p/C%C3%B4ng-an-ph%C6%B0%E1%BB%9Dng-Ninh-S%C6%A1n-TP-T%C3%A2y-Ninh-100070618254289/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19222</v>
      </c>
      <c r="B223" t="str">
        <f>HYPERLINK("https://ninhson.tayninh.gov.vn/", "UBND Ủy ban nhân dân phường Ninh Sơn tỉnh Tây Ninh")</f>
        <v>UBND Ủy ban nhân dân phường Ninh Sơn tỉnh Tây Ninh</v>
      </c>
      <c r="C223" t="str">
        <v>https://ninhson.tayninh.gov.vn/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19223</v>
      </c>
      <c r="B224" t="str">
        <f>HYPERLINK("https://www.facebook.com/p/C%C3%B4ng-an-ph%C6%B0%E1%BB%9Dng-Ninh-Th%E1%BA%A1nh-100071313291976/?locale=vi_VN", "Công an phường Ninh Thạnh tỉnh Tây Ninh")</f>
        <v>Công an phường Ninh Thạnh tỉnh Tây Ninh</v>
      </c>
      <c r="C224" t="str">
        <v>https://www.facebook.com/p/C%C3%B4ng-an-ph%C6%B0%E1%BB%9Dng-Ninh-Th%E1%BA%A1nh-100071313291976/?locale=vi_VN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19224</v>
      </c>
      <c r="B225" t="str">
        <f>HYPERLINK("https://ninhthanh.tayninh.gov.vn/", "UBND Ủy ban nhân dân phường Ninh Thạnh tỉnh Tây Ninh")</f>
        <v>UBND Ủy ban nhân dân phường Ninh Thạnh tỉnh Tây Ninh</v>
      </c>
      <c r="C225" t="str">
        <v>https://ninhthanh.tayninh.gov.vn/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19225</v>
      </c>
      <c r="B226" t="str">
        <v>Công an xã Tân Lập tỉnh Tây Ninh</v>
      </c>
      <c r="C226" t="str">
        <v>-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19226</v>
      </c>
      <c r="B227" t="str">
        <f>HYPERLINK("https://tanbien.tayninh.gov.vn/vi/news/phuong-ninh-thanh/", "UBND Ủy ban nhân dân xã Tân Lập tỉnh Tây Ninh")</f>
        <v>UBND Ủy ban nhân dân xã Tân Lập tỉnh Tây Ninh</v>
      </c>
      <c r="C227" t="str">
        <v>https://tanbien.tayninh.gov.vn/vi/news/phuong-ninh-thanh/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19227</v>
      </c>
      <c r="B228" t="str">
        <v>Công an xã Thạnh Bắc tỉnh Tây Ninh</v>
      </c>
      <c r="C228" t="str">
        <v>-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19228</v>
      </c>
      <c r="B229" t="str">
        <f>HYPERLINK("https://tanbien.tayninh.gov.vn/vi/news/to-chuc-bo-may-436/to-chuc-bo-may-xa-thanh-bac-5241.html", "UBND Ủy ban nhân dân xã Thạnh Bắc tỉnh Tây Ninh")</f>
        <v>UBND Ủy ban nhân dân xã Thạnh Bắc tỉnh Tây Ninh</v>
      </c>
      <c r="C229" t="str">
        <v>https://tanbien.tayninh.gov.vn/vi/news/to-chuc-bo-may-436/to-chuc-bo-may-xa-thanh-bac-5241.html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19229</v>
      </c>
      <c r="B230" t="str">
        <f>HYPERLINK("https://www.facebook.com/groups/1297918403694656/", "Công an xã Tân Bình tỉnh Tây Ninh")</f>
        <v>Công an xã Tân Bình tỉnh Tây Ninh</v>
      </c>
      <c r="C230" t="str">
        <v>https://www.facebook.com/groups/1297918403694656/</v>
      </c>
      <c r="D230" t="str">
        <v>-</v>
      </c>
      <c r="E230" t="str">
        <v/>
      </c>
      <c r="F230" t="str">
        <v>-</v>
      </c>
      <c r="G230" t="str">
        <v>-</v>
      </c>
    </row>
    <row r="231">
      <c r="A231">
        <v>19230</v>
      </c>
      <c r="B231" t="str">
        <f>HYPERLINK("https://tanbinhthanhpho.tayninh.gov.vn/", "UBND Ủy ban nhân dân xã Tân Bình tỉnh Tây Ninh")</f>
        <v>UBND Ủy ban nhân dân xã Tân Bình tỉnh Tây Ninh</v>
      </c>
      <c r="C231" t="str">
        <v>https://tanbinhthanhpho.tayninh.gov.vn/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19231</v>
      </c>
      <c r="B232" t="str">
        <v>Công an xã Thạnh Bình tỉnh Tây Ninh</v>
      </c>
      <c r="C232" t="str">
        <v>-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19232</v>
      </c>
      <c r="B233" t="str">
        <f>HYPERLINK("https://tanbien.tayninh.gov.vn/vi/news/phuong-iv/thong-tin-bo-may-hanh-chinh-cua-xa-thanh-binh-cung-cap-vao-cong-thong-tin-dien-tu-cua-xa-6950.html", "UBND Ủy ban nhân dân xã Thạnh Bình tỉnh Tây Ninh")</f>
        <v>UBND Ủy ban nhân dân xã Thạnh Bình tỉnh Tây Ninh</v>
      </c>
      <c r="C233" t="str">
        <v>https://tanbien.tayninh.gov.vn/vi/news/phuong-iv/thong-tin-bo-may-hanh-chinh-cua-xa-thanh-binh-cung-cap-vao-cong-thong-tin-dien-tu-cua-xa-6950.html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19233</v>
      </c>
      <c r="B234" t="str">
        <v>Công an xã Thạnh Tây tỉnh Tây Ninh</v>
      </c>
      <c r="C234" t="str">
        <v>-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19234</v>
      </c>
      <c r="B235" t="str">
        <f>HYPERLINK("https://tanbien.tayninh.gov.vn/vi/news/xa-thanh-tay/", "UBND Ủy ban nhân dân xã Thạnh Tây tỉnh Tây Ninh")</f>
        <v>UBND Ủy ban nhân dân xã Thạnh Tây tỉnh Tây Ninh</v>
      </c>
      <c r="C235" t="str">
        <v>https://tanbien.tayninh.gov.vn/vi/news/xa-thanh-tay/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19235</v>
      </c>
      <c r="B236" t="str">
        <f>HYPERLINK("https://www.facebook.com/p/C%C3%B4ng-an-x%C3%A3-Ho%C3%A0-Hi%E1%BB%87p-100070072673778/", "Công an xã Hòa Hiệp tỉnh Tây Ninh")</f>
        <v>Công an xã Hòa Hiệp tỉnh Tây Ninh</v>
      </c>
      <c r="C236" t="str">
        <v>https://www.facebook.com/p/C%C3%B4ng-an-x%C3%A3-Ho%C3%A0-Hi%E1%BB%87p-100070072673778/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19236</v>
      </c>
      <c r="B237" t="str">
        <f>HYPERLINK("https://tanbien.tayninh.gov.vn/vi/news/phuong-3/", "UBND Ủy ban nhân dân xã Hòa Hiệp tỉnh Tây Ninh")</f>
        <v>UBND Ủy ban nhân dân xã Hòa Hiệp tỉnh Tây Ninh</v>
      </c>
      <c r="C237" t="str">
        <v>https://tanbien.tayninh.gov.vn/vi/news/phuong-3/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19237</v>
      </c>
      <c r="B238" t="str">
        <f>HYPERLINK("https://www.facebook.com/p/C%C3%B4ng-an-x%C3%A3-T%C3%A2n-Phong-100066777291543/", "Công an xã Tân Phong tỉnh Tây Ninh")</f>
        <v>Công an xã Tân Phong tỉnh Tây Ninh</v>
      </c>
      <c r="C238" t="str">
        <v>https://www.facebook.com/p/C%C3%B4ng-an-x%C3%A3-T%C3%A2n-Phong-100066777291543/</v>
      </c>
      <c r="D238" t="str">
        <v>-</v>
      </c>
      <c r="E238" t="str">
        <v/>
      </c>
      <c r="F238" t="str">
        <v>-</v>
      </c>
      <c r="G238" t="str">
        <v>-</v>
      </c>
    </row>
    <row r="239">
      <c r="A239">
        <v>19238</v>
      </c>
      <c r="B239" t="str">
        <f>HYPERLINK("https://tanphong.tayninh.gov.vn/", "UBND Ủy ban nhân dân xã Tân Phong tỉnh Tây Ninh")</f>
        <v>UBND Ủy ban nhân dân xã Tân Phong tỉnh Tây Ninh</v>
      </c>
      <c r="C239" t="str">
        <v>https://tanphong.tayninh.gov.vn/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19239</v>
      </c>
      <c r="B240" t="str">
        <f>HYPERLINK("https://www.facebook.com/p/C%C3%B4ng-an-x%C3%A3-M%E1%BB%8F-C%C3%B4ng-100068081329717/", "Công an xã Mỏ Công tỉnh Tây Ninh")</f>
        <v>Công an xã Mỏ Công tỉnh Tây Ninh</v>
      </c>
      <c r="C240" t="str">
        <v>https://www.facebook.com/p/C%C3%B4ng-an-x%C3%A3-M%E1%BB%8F-C%C3%B4ng-100068081329717/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19240</v>
      </c>
      <c r="B241" t="str">
        <f>HYPERLINK("https://tanbien.tayninh.gov.vn/vi/news/xa-mo-cong/", "UBND Ủy ban nhân dân xã Mỏ Công tỉnh Tây Ninh")</f>
        <v>UBND Ủy ban nhân dân xã Mỏ Công tỉnh Tây Ninh</v>
      </c>
      <c r="C241" t="str">
        <v>https://tanbien.tayninh.gov.vn/vi/news/xa-mo-cong/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19241</v>
      </c>
      <c r="B242" t="str">
        <f>HYPERLINK("https://www.facebook.com/CAX.Travong/", "Công an xã Trà Vong tỉnh Tây Ninh")</f>
        <v>Công an xã Trà Vong tỉnh Tây Ninh</v>
      </c>
      <c r="C242" t="str">
        <v>https://www.facebook.com/CAX.Travong/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19242</v>
      </c>
      <c r="B243" t="str">
        <f>HYPERLINK("https://tanbien.tayninh.gov.vn/vi/news/to-chuc-bo-may-407/thong-tin-lanh-dao-xa-tra-vong-5847.html", "UBND Ủy ban nhân dân xã Trà Vong tỉnh Tây Ninh")</f>
        <v>UBND Ủy ban nhân dân xã Trà Vong tỉnh Tây Ninh</v>
      </c>
      <c r="C243" t="str">
        <v>https://tanbien.tayninh.gov.vn/vi/news/to-chuc-bo-may-407/thong-tin-lanh-dao-xa-tra-vong-5847.html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19243</v>
      </c>
      <c r="B244" t="str">
        <f>HYPERLINK("https://www.facebook.com/p/C%C3%B4ng-An-x%C3%A3-T%C3%A2n-H%C3%A0-100070057856366/", "Công an xã Tân Hà tỉnh Tây Ninh")</f>
        <v>Công an xã Tân Hà tỉnh Tây Ninh</v>
      </c>
      <c r="C244" t="str">
        <v>https://www.facebook.com/p/C%C3%B4ng-An-x%C3%A3-T%C3%A2n-H%C3%A0-100070057856366/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19244</v>
      </c>
      <c r="B245" t="str">
        <f>HYPERLINK("https://tanchau.tayninh.gov.vn/vi/page/Uy-ban-nhan-dan-xa-Tan-Ha.html", "UBND Ủy ban nhân dân xã Tân Hà tỉnh Tây Ninh")</f>
        <v>UBND Ủy ban nhân dân xã Tân Hà tỉnh Tây Ninh</v>
      </c>
      <c r="C245" t="str">
        <v>https://tanchau.tayninh.gov.vn/vi/page/Uy-ban-nhan-dan-xa-Tan-Ha.html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19245</v>
      </c>
      <c r="B246" t="str">
        <v>Công an xã Tân Đông tỉnh Tây Ninh</v>
      </c>
      <c r="C246" t="str">
        <v>-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19246</v>
      </c>
      <c r="B247" t="str">
        <f>HYPERLINK("https://tanchau.tayninh.gov.vn/vi/page/Uy-ban-nhan-dan-xa-Tan-Dong.html", "UBND Ủy ban nhân dân xã Tân Đông tỉnh Tây Ninh")</f>
        <v>UBND Ủy ban nhân dân xã Tân Đông tỉnh Tây Ninh</v>
      </c>
      <c r="C247" t="str">
        <v>https://tanchau.tayninh.gov.vn/vi/page/Uy-ban-nhan-dan-xa-Tan-Dong.html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19247</v>
      </c>
      <c r="B248" t="str">
        <f>HYPERLINK("https://www.facebook.com/p/C%C3%B4ng-an-x%C3%A3-T%C3%A2n-H%E1%BB%99i-100092568781903/", "Công an xã Tân Hội tỉnh Tây Ninh")</f>
        <v>Công an xã Tân Hội tỉnh Tây Ninh</v>
      </c>
      <c r="C248" t="str">
        <v>https://www.facebook.com/p/C%C3%B4ng-an-x%C3%A3-T%C3%A2n-H%E1%BB%99i-100092568781903/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19248</v>
      </c>
      <c r="B249" t="str">
        <f>HYPERLINK("https://tanchau.tayninh.gov.vn/vi/page/Uy-ban-nhan-dan-xa-Tan-Hoi.html", "UBND Ủy ban nhân dân xã Tân Hội tỉnh Tây Ninh")</f>
        <v>UBND Ủy ban nhân dân xã Tân Hội tỉnh Tây Ninh</v>
      </c>
      <c r="C249" t="str">
        <v>https://tanchau.tayninh.gov.vn/vi/page/Uy-ban-nhan-dan-xa-Tan-Hoi.html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19249</v>
      </c>
      <c r="B250" t="str">
        <f>HYPERLINK("https://www.facebook.com/ConganxaTanhoa/", "Công an xã Tân Hòa tỉnh Tây Ninh")</f>
        <v>Công an xã Tân Hòa tỉnh Tây Ninh</v>
      </c>
      <c r="C250" t="str">
        <v>https://www.facebook.com/ConganxaTanhoa/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19250</v>
      </c>
      <c r="B251" t="str">
        <f>HYPERLINK("https://tanchau.tayninh.gov.vn/vi/page/Uy-ban-nhan-dan-xa-Tan-Hoa.html", "UBND Ủy ban nhân dân xã Tân Hòa tỉnh Tây Ninh")</f>
        <v>UBND Ủy ban nhân dân xã Tân Hòa tỉnh Tây Ninh</v>
      </c>
      <c r="C251" t="str">
        <v>https://tanchau.tayninh.gov.vn/vi/page/Uy-ban-nhan-dan-xa-Tan-Hoa.html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19251</v>
      </c>
      <c r="B252" t="str">
        <f>HYPERLINK("https://www.facebook.com/groups/518687299486534/", "Công an xã Suối Ngô tỉnh Tây Ninh")</f>
        <v>Công an xã Suối Ngô tỉnh Tây Ninh</v>
      </c>
      <c r="C252" t="str">
        <v>https://www.facebook.com/groups/518687299486534/</v>
      </c>
      <c r="D252" t="str">
        <v>-</v>
      </c>
      <c r="E252" t="str">
        <v/>
      </c>
      <c r="F252" t="str">
        <v>-</v>
      </c>
      <c r="G252" t="str">
        <v>-</v>
      </c>
    </row>
    <row r="253">
      <c r="A253">
        <v>19252</v>
      </c>
      <c r="B253" t="str">
        <f>HYPERLINK("https://tanchau.tayninh.gov.vn/vi/page/Uy-ban-nhan-dan-xa-Suoi-Ngo.html", "UBND Ủy ban nhân dân xã Suối Ngô tỉnh Tây Ninh")</f>
        <v>UBND Ủy ban nhân dân xã Suối Ngô tỉnh Tây Ninh</v>
      </c>
      <c r="C253" t="str">
        <v>https://tanchau.tayninh.gov.vn/vi/page/Uy-ban-nhan-dan-xa-Suoi-Ngo.html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19253</v>
      </c>
      <c r="B254" t="str">
        <f>HYPERLINK("https://www.facebook.com/conganxaxsuoiday/", "Công an xã Suối Dây tỉnh Tây Ninh")</f>
        <v>Công an xã Suối Dây tỉnh Tây Ninh</v>
      </c>
      <c r="C254" t="str">
        <v>https://www.facebook.com/conganxaxsuoiday/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19254</v>
      </c>
      <c r="B255" t="str">
        <f>HYPERLINK("https://tanchau.tayninh.gov.vn/vi/page/Uy-ban-nhan-dan-xa-Suoi-Day.html", "UBND Ủy ban nhân dân xã Suối Dây tỉnh Tây Ninh")</f>
        <v>UBND Ủy ban nhân dân xã Suối Dây tỉnh Tây Ninh</v>
      </c>
      <c r="C255" t="str">
        <v>https://tanchau.tayninh.gov.vn/vi/page/Uy-ban-nhan-dan-xa-Suoi-Day.html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19255</v>
      </c>
      <c r="B256" t="str">
        <f>HYPERLINK("https://www.facebook.com/p/C%C3%B4ng-an-ph%C6%B0%E1%BB%9Dng-Hi%E1%BB%87p-T%C3%A2n-th%E1%BB%8B-x%C3%A3-Ho%C3%A0-Th%C3%A0nh-t%E1%BB%89nh-T%C3%A2y-Ninh-100081150403267/", "Công an xã Tân Hiệp tỉnh Tây Ninh")</f>
        <v>Công an xã Tân Hiệp tỉnh Tây Ninh</v>
      </c>
      <c r="C256" t="str">
        <v>https://www.facebook.com/p/C%C3%B4ng-an-ph%C6%B0%E1%BB%9Dng-Hi%E1%BB%87p-T%C3%A2n-th%E1%BB%8B-x%C3%A3-Ho%C3%A0-Th%C3%A0nh-t%E1%BB%89nh-T%C3%A2y-Ninh-100081150403267/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19256</v>
      </c>
      <c r="B257" t="str">
        <f>HYPERLINK("https://tanchau.tayninh.gov.vn/vi/page/Uy-ban-nhan-dan-xa-Tan-Hiep.html", "UBND Ủy ban nhân dân xã Tân Hiệp tỉnh Tây Ninh")</f>
        <v>UBND Ủy ban nhân dân xã Tân Hiệp tỉnh Tây Ninh</v>
      </c>
      <c r="C257" t="str">
        <v>https://tanchau.tayninh.gov.vn/vi/page/Uy-ban-nhan-dan-xa-Tan-Hiep.html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19257</v>
      </c>
      <c r="B258" t="str">
        <f>HYPERLINK("https://www.facebook.com/CAXTDTN/", "Công an xã Thạnh Đông tỉnh Tây Ninh")</f>
        <v>Công an xã Thạnh Đông tỉnh Tây Ninh</v>
      </c>
      <c r="C258" t="str">
        <v>https://www.facebook.com/CAXTDTN/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19258</v>
      </c>
      <c r="B259" t="str">
        <f>HYPERLINK("https://tanchau.tayninh.gov.vn/vi/page/Uy-ban-nhan-dan-xa-Thanh-Dong.html", "UBND Ủy ban nhân dân xã Thạnh Đông tỉnh Tây Ninh")</f>
        <v>UBND Ủy ban nhân dân xã Thạnh Đông tỉnh Tây Ninh</v>
      </c>
      <c r="C259" t="str">
        <v>https://tanchau.tayninh.gov.vn/vi/page/Uy-ban-nhan-dan-xa-Thanh-Dong.html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19259</v>
      </c>
      <c r="B260" t="str">
        <v>Công an xã Tân Thành tỉnh Tây Ninh</v>
      </c>
      <c r="C260" t="str">
        <v>-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19260</v>
      </c>
      <c r="B261" t="str">
        <f>HYPERLINK("https://tanchau.tayninh.gov.vn/vi/page/Uy-ban-nhan-dan-xa-Tan-Thanh.html", "UBND Ủy ban nhân dân xã Tân Thành tỉnh Tây Ninh")</f>
        <v>UBND Ủy ban nhân dân xã Tân Thành tỉnh Tây Ninh</v>
      </c>
      <c r="C261" t="str">
        <v>https://tanchau.tayninh.gov.vn/vi/page/Uy-ban-nhan-dan-xa-Tan-Thanh.html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19261</v>
      </c>
      <c r="B262" t="str">
        <v>Công an xã Tân Phú tỉnh Tây Ninh</v>
      </c>
      <c r="C262" t="str">
        <v>-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19262</v>
      </c>
      <c r="B263" t="str">
        <f>HYPERLINK("https://tanchau.tayninh.gov.vn/vi/page/Uy-ban-nhan-dan-xa-Tan-Phu.html", "UBND Ủy ban nhân dân xã Tân Phú tỉnh Tây Ninh")</f>
        <v>UBND Ủy ban nhân dân xã Tân Phú tỉnh Tây Ninh</v>
      </c>
      <c r="C263" t="str">
        <v>https://tanchau.tayninh.gov.vn/vi/page/Uy-ban-nhan-dan-xa-Tan-Phu.html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19263</v>
      </c>
      <c r="B264" t="str">
        <v>Công an xã Tân Hưng tỉnh Tây Ninh</v>
      </c>
      <c r="C264" t="str">
        <v>-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19264</v>
      </c>
      <c r="B265" t="str">
        <f>HYPERLINK("https://tanchau.tayninh.gov.vn/vi/page/Uy-ban-nhan-dan-xa-Tan-Hung.html", "UBND Ủy ban nhân dân xã Tân Hưng tỉnh Tây Ninh")</f>
        <v>UBND Ủy ban nhân dân xã Tân Hưng tỉnh Tây Ninh</v>
      </c>
      <c r="C265" t="str">
        <v>https://tanchau.tayninh.gov.vn/vi/page/Uy-ban-nhan-dan-xa-Tan-Hung.html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19265</v>
      </c>
      <c r="B266" t="str">
        <f>HYPERLINK("https://www.facebook.com/p/C%C3%B4ng-an-x%C3%A3-Su%E1%BB%91i-%C4%90%C3%A1-100070632272565/", "Công an xã Suối Đá tỉnh Tây Ninh")</f>
        <v>Công an xã Suối Đá tỉnh Tây Ninh</v>
      </c>
      <c r="C266" t="str">
        <v>https://www.facebook.com/p/C%C3%B4ng-an-x%C3%A3-Su%E1%BB%91i-%C4%90%C3%A1-100070632272565/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19266</v>
      </c>
      <c r="B267" t="str">
        <f>HYPERLINK("https://www.tayninh.gov.vn/vi/news/dua-nghi/t-y-ninh-s-p-nh-p-p-su-i-nh-m-v-o-p-ph-c-l-i-2-x-su-i---huy-n-d-ng-minh-ch-u-33611.html", "UBND Ủy ban nhân dân xã Suối Đá tỉnh Tây Ninh")</f>
        <v>UBND Ủy ban nhân dân xã Suối Đá tỉnh Tây Ninh</v>
      </c>
      <c r="C267" t="str">
        <v>https://www.tayninh.gov.vn/vi/news/dua-nghi/t-y-ninh-s-p-nh-p-p-su-i-nh-m-v-o-p-ph-c-l-i-2-x-su-i---huy-n-d-ng-minh-ch-u-33611.html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19267</v>
      </c>
      <c r="B268" t="str">
        <v>Công an xã Phan tỉnh Tây Ninh</v>
      </c>
      <c r="C268" t="str">
        <v>-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19268</v>
      </c>
      <c r="B269" t="str">
        <f>HYPERLINK("https://duongminhchau.tayninh.gov.vn/", "UBND Ủy ban nhân dân xã Phan tỉnh Tây Ninh")</f>
        <v>UBND Ủy ban nhân dân xã Phan tỉnh Tây Ninh</v>
      </c>
      <c r="C269" t="str">
        <v>https://duongminhchau.tayninh.gov.vn/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19269</v>
      </c>
      <c r="B270" t="str">
        <f>HYPERLINK("https://www.facebook.com/p/C%C3%B4ng-an-x%C3%A3-Ph%C6%B0%E1%BB%9Bc-Ninh-100069805142208/", "Công an xã Phước Ninh tỉnh Tây Ninh")</f>
        <v>Công an xã Phước Ninh tỉnh Tây Ninh</v>
      </c>
      <c r="C270" t="str">
        <v>https://www.facebook.com/p/C%C3%B4ng-an-x%C3%A3-Ph%C6%B0%E1%BB%9Bc-Ninh-100069805142208/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19270</v>
      </c>
      <c r="B271" t="str">
        <f>HYPERLINK("https://godau.tayninh.gov.vn/vi/page/Uy-ban-nhan-dan-xa-Phuoc-Dong.html", "UBND Ủy ban nhân dân xã Phước Ninh tỉnh Tây Ninh")</f>
        <v>UBND Ủy ban nhân dân xã Phước Ninh tỉnh Tây Ninh</v>
      </c>
      <c r="C271" t="str">
        <v>https://godau.tayninh.gov.vn/vi/page/Uy-ban-nhan-dan-xa-Phuoc-Dong.html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19271</v>
      </c>
      <c r="B272" t="str">
        <v>Công an xã Phước Minh tỉnh Tây Ninh</v>
      </c>
      <c r="C272" t="str">
        <v>-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19272</v>
      </c>
      <c r="B273" t="str">
        <f>HYPERLINK("https://duongminhchau.tayninh.gov.vn/", "UBND Ủy ban nhân dân xã Phước Minh tỉnh Tây Ninh")</f>
        <v>UBND Ủy ban nhân dân xã Phước Minh tỉnh Tây Ninh</v>
      </c>
      <c r="C273" t="str">
        <v>https://duongminhchau.tayninh.gov.vn/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19273</v>
      </c>
      <c r="B274" t="str">
        <f>HYPERLINK("https://www.facebook.com/CaxBauNang/", "Công an xã Bàu Năng tỉnh Tây Ninh")</f>
        <v>Công an xã Bàu Năng tỉnh Tây Ninh</v>
      </c>
      <c r="C274" t="str">
        <v>https://www.facebook.com/CaxBauNang/</v>
      </c>
      <c r="D274" t="str">
        <v>-</v>
      </c>
      <c r="E274" t="str">
        <v/>
      </c>
      <c r="F274" t="str">
        <v>-</v>
      </c>
      <c r="G274" t="str">
        <v>-</v>
      </c>
    </row>
    <row r="275">
      <c r="A275">
        <v>19274</v>
      </c>
      <c r="B275" t="str">
        <f>HYPERLINK("https://mattrantoquoc.tayninh.gov.vn/vi/news/uy-vien-uy-ban-mat-tran-to-quoc-viet-nam/ban-thanh-tra-nh-n-d-n-x-b-u-n-ng-gi-m-s-t-ubnd-x-v-c-ng-t-c-thu-l-ph-c-ng-ch-ng-ch-ng-th-c-9373.html", "UBND Ủy ban nhân dân xã Bàu Năng tỉnh Tây Ninh")</f>
        <v>UBND Ủy ban nhân dân xã Bàu Năng tỉnh Tây Ninh</v>
      </c>
      <c r="C275" t="str">
        <v>https://mattrantoquoc.tayninh.gov.vn/vi/news/uy-vien-uy-ban-mat-tran-to-quoc-viet-nam/ban-thanh-tra-nh-n-d-n-x-b-u-n-ng-gi-m-s-t-ubnd-x-v-c-ng-t-c-thu-l-ph-c-ng-ch-ng-ch-ng-th-c-9373.html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19275</v>
      </c>
      <c r="B276" t="str">
        <f>HYPERLINK("https://www.facebook.com/p/C%C3%B4ng-an-x%C3%A3-Ch%C3%A0-L%C3%A0-100069692137152/", "Công an xã Chà Là tỉnh Tây Ninh")</f>
        <v>Công an xã Chà Là tỉnh Tây Ninh</v>
      </c>
      <c r="C276" t="str">
        <v>https://www.facebook.com/p/C%C3%B4ng-an-x%C3%A3-Ch%C3%A0-L%C3%A0-100069692137152/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19276</v>
      </c>
      <c r="B277" t="str">
        <f>HYPERLINK("https://www.tayninh.gov.vn/vi/news/thong-tin-dat-dai/giao--t-cho-ubnd-x-ch-l-x-y-d-ng-khu-di-t-ch-l-ch-s-c-n-c-l-ng--ch-l--38531.html", "UBND Ủy ban nhân dân xã Chà Là tỉnh Tây Ninh")</f>
        <v>UBND Ủy ban nhân dân xã Chà Là tỉnh Tây Ninh</v>
      </c>
      <c r="C277" t="str">
        <v>https://www.tayninh.gov.vn/vi/news/thong-tin-dat-dai/giao--t-cho-ubnd-x-ch-l-x-y-d-ng-khu-di-t-ch-l-ch-s-c-n-c-l-ng--ch-l--38531.html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19277</v>
      </c>
      <c r="B278" t="str">
        <f>HYPERLINK("https://www.facebook.com/p/Tr%E1%BA%A1m-y-t%E1%BA%BF-x%C3%A3-C%E1%BA%A7u-Kh%E1%BB%9Fi-100068025999396/", "Công an xã Cầu Khởi tỉnh Tây Ninh")</f>
        <v>Công an xã Cầu Khởi tỉnh Tây Ninh</v>
      </c>
      <c r="C278" t="str">
        <v>https://www.facebook.com/p/Tr%E1%BA%A1m-y-t%E1%BA%BF-x%C3%A3-C%E1%BA%A7u-Kh%E1%BB%9Fi-100068025999396/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19278</v>
      </c>
      <c r="B279" t="str">
        <f>HYPERLINK("https://www.tayninh.gov.vn/vi/news/tin-noi-bat/l-nh--o-t-nh-d-l-c-ng-b-x-c-u-kh-i-huy-n-d-ng-minh-ch-u--t-chu-n-n-ng-th-n-m-i-v-x-v-n-h-a-n-ng-th-n-m-i-2018-4387.html", "UBND Ủy ban nhân dân xã Cầu Khởi tỉnh Tây Ninh")</f>
        <v>UBND Ủy ban nhân dân xã Cầu Khởi tỉnh Tây Ninh</v>
      </c>
      <c r="C279" t="str">
        <v>https://www.tayninh.gov.vn/vi/news/tin-noi-bat/l-nh--o-t-nh-d-l-c-ng-b-x-c-u-kh-i-huy-n-d-ng-minh-ch-u--t-chu-n-n-ng-th-n-m-i-v-x-v-n-h-a-n-ng-th-n-m-i-2018-4387.html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19279</v>
      </c>
      <c r="B280" t="str">
        <f>HYPERLINK("https://www.facebook.com/groups/331932144009367/", "Công an xã Bến Củi tỉnh Tây Ninh")</f>
        <v>Công an xã Bến Củi tỉnh Tây Ninh</v>
      </c>
      <c r="C280" t="str">
        <v>https://www.facebook.com/groups/331932144009367/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19280</v>
      </c>
      <c r="B281" t="str">
        <f>HYPERLINK("https://xabencui.tayninh.gov.vn/vi/page/to-chuc.html", "UBND Ủy ban nhân dân xã Bến Củi tỉnh Tây Ninh")</f>
        <v>UBND Ủy ban nhân dân xã Bến Củi tỉnh Tây Ninh</v>
      </c>
      <c r="C281" t="str">
        <v>https://xabencui.tayninh.gov.vn/vi/page/to-chuc.html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19281</v>
      </c>
      <c r="B282" t="str">
        <v>Công an xã Lộc Ninh tỉnh Tây Ninh</v>
      </c>
      <c r="C282" t="str">
        <v>-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19282</v>
      </c>
      <c r="B283" t="str">
        <f>HYPERLINK("https://1022.tayninh.gov.vn/vi/chi-tiet-phan-anh?id=41238", "UBND Ủy ban nhân dân xã Lộc Ninh tỉnh Tây Ninh")</f>
        <v>UBND Ủy ban nhân dân xã Lộc Ninh tỉnh Tây Ninh</v>
      </c>
      <c r="C283" t="str">
        <v>https://1022.tayninh.gov.vn/vi/chi-tiet-phan-anh?id=41238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19283</v>
      </c>
      <c r="B284" t="str">
        <v>Công an xã Truông Mít tỉnh Tây Ninh</v>
      </c>
      <c r="C284" t="str">
        <v>-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19284</v>
      </c>
      <c r="B285" t="str">
        <f>HYPERLINK("https://duongminhchau.tayninh.gov.vn/", "UBND Ủy ban nhân dân xã Truông Mít tỉnh Tây Ninh")</f>
        <v>UBND Ủy ban nhân dân xã Truông Mít tỉnh Tây Ninh</v>
      </c>
      <c r="C285" t="str">
        <v>https://duongminhchau.tayninh.gov.vn/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19285</v>
      </c>
      <c r="B286" t="str">
        <v>Công an xã Hảo Đước tỉnh Tây Ninh</v>
      </c>
      <c r="C286" t="str">
        <v>-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19286</v>
      </c>
      <c r="B287" t="str">
        <f>HYPERLINK("https://chauthanh.tayninh.gov.vn/vi/co-cau-to-chuc/vieworg/UBND-xa-Hao-Duoc-47/", "UBND Ủy ban nhân dân xã Hảo Đước tỉnh Tây Ninh")</f>
        <v>UBND Ủy ban nhân dân xã Hảo Đước tỉnh Tây Ninh</v>
      </c>
      <c r="C287" t="str">
        <v>https://chauthanh.tayninh.gov.vn/vi/co-cau-to-chuc/vieworg/UBND-xa-Hao-Duoc-47/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19287</v>
      </c>
      <c r="B288" t="str">
        <f>HYPERLINK("https://www.facebook.com/p/C%C3%B4ng-an-x%C3%A3-Ph%C6%B0%E1%BB%9Bc-Vinh-huy%E1%BB%87n-Ninh-Ph%C6%B0%E1%BB%9Bc-100068912764094/", "Công an xã Phước Vinh tỉnh Tây Ninh")</f>
        <v>Công an xã Phước Vinh tỉnh Tây Ninh</v>
      </c>
      <c r="C288" t="str">
        <v>https://www.facebook.com/p/C%C3%B4ng-an-x%C3%A3-Ph%C6%B0%E1%BB%9Bc-Vinh-huy%E1%BB%87n-Ninh-Ph%C6%B0%E1%BB%9Bc-100068912764094/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19288</v>
      </c>
      <c r="B289" t="str">
        <f>HYPERLINK("https://chauthanh.tayninh.gov.vn/vi/news/phuoc-vinh/ubnd-xa-phuoc-vinh-thong-bao-tiep-nhan-dich-vu-cong-truc-tuyen-http-dichvucong-tayninh-gov-vn-1973.html", "UBND Ủy ban nhân dân xã Phước Vinh tỉnh Tây Ninh")</f>
        <v>UBND Ủy ban nhân dân xã Phước Vinh tỉnh Tây Ninh</v>
      </c>
      <c r="C289" t="str">
        <v>https://chauthanh.tayninh.gov.vn/vi/news/phuoc-vinh/ubnd-xa-phuoc-vinh-thong-bao-tiep-nhan-dich-vu-cong-truc-tuyen-http-dichvucong-tayninh-gov-vn-1973.html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19289</v>
      </c>
      <c r="B290" t="str">
        <f>HYPERLINK("https://www.facebook.com/p/C%C3%B4ng-an-x%C3%A3-%C4%90%E1%BB%93ng-Kh%E1%BB%9Fi-100071459858269/", "Công an xã Đồng Khởi tỉnh Tây Ninh")</f>
        <v>Công an xã Đồng Khởi tỉnh Tây Ninh</v>
      </c>
      <c r="C290" t="str">
        <v>https://www.facebook.com/p/C%C3%B4ng-an-x%C3%A3-%C4%90%E1%BB%93ng-Kh%E1%BB%9Fi-100071459858269/</v>
      </c>
      <c r="D290" t="str">
        <v>-</v>
      </c>
      <c r="E290" t="str">
        <v/>
      </c>
      <c r="F290" t="str">
        <v>-</v>
      </c>
      <c r="G290" t="str">
        <v>-</v>
      </c>
    </row>
    <row r="291">
      <c r="A291">
        <v>19290</v>
      </c>
      <c r="B291" t="str">
        <f>HYPERLINK("https://chauthanh.tayninh.gov.vn/vi/news/dong-khoi/", "UBND Ủy ban nhân dân xã Đồng Khởi tỉnh Tây Ninh")</f>
        <v>UBND Ủy ban nhân dân xã Đồng Khởi tỉnh Tây Ninh</v>
      </c>
      <c r="C291" t="str">
        <v>https://chauthanh.tayninh.gov.vn/vi/news/dong-khoi/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19291</v>
      </c>
      <c r="B292" t="str">
        <f>HYPERLINK("https://www.facebook.com/p/C%C3%B4ng-an-x%C3%A3-Th%C3%A1i-B%C3%ACnh-100067203055640/", "Công an xã Thái Bình tỉnh Tây Ninh")</f>
        <v>Công an xã Thái Bình tỉnh Tây Ninh</v>
      </c>
      <c r="C292" t="str">
        <v>https://www.facebook.com/p/C%C3%B4ng-an-x%C3%A3-Th%C3%A1i-B%C3%ACnh-100067203055640/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19292</v>
      </c>
      <c r="B293" t="str">
        <f>HYPERLINK("https://chauthanh.tayninh.gov.vn/vi/co-cau-to-chuc/vieworg/UBND-xa-Thai-Binh-41/", "UBND Ủy ban nhân dân xã Thái Bình tỉnh Tây Ninh")</f>
        <v>UBND Ủy ban nhân dân xã Thái Bình tỉnh Tây Ninh</v>
      </c>
      <c r="C293" t="str">
        <v>https://chauthanh.tayninh.gov.vn/vi/co-cau-to-chuc/vieworg/UBND-xa-Thai-Binh-41/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19293</v>
      </c>
      <c r="B294" t="str">
        <f>HYPERLINK("https://www.facebook.com/doanthanhniencongantayninh/", "Công an xã An Cơ tỉnh Tây Ninh")</f>
        <v>Công an xã An Cơ tỉnh Tây Ninh</v>
      </c>
      <c r="C294" t="str">
        <v>https://www.facebook.com/doanthanhniencongantayninh/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19294</v>
      </c>
      <c r="B295" t="str">
        <f>HYPERLINK("https://www.tayninh.gov.vn/", "UBND Ủy ban nhân dân xã An Cơ tỉnh Tây Ninh")</f>
        <v>UBND Ủy ban nhân dân xã An Cơ tỉnh Tây Ninh</v>
      </c>
      <c r="C295" t="str">
        <v>https://www.tayninh.gov.vn/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19295</v>
      </c>
      <c r="B296" t="str">
        <v>Công an xã Biên Giới tỉnh Tây Ninh</v>
      </c>
      <c r="C296" t="str">
        <v>-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19296</v>
      </c>
      <c r="B297" t="str">
        <f>HYPERLINK("https://www.tayninh.gov.vn/vi/page/Lanh-dao-UBND-tinh.html", "UBND Ủy ban nhân dân xã Biên Giới tỉnh Tây Ninh")</f>
        <v>UBND Ủy ban nhân dân xã Biên Giới tỉnh Tây Ninh</v>
      </c>
      <c r="C297" t="str">
        <v>https://www.tayninh.gov.vn/vi/page/Lanh-dao-UBND-tinh.html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19297</v>
      </c>
      <c r="B298" t="str">
        <f>HYPERLINK("https://www.facebook.com/catxhoathanhtn/?locale=vi_VN", "Công an xã Hòa Thạnh tỉnh Tây Ninh")</f>
        <v>Công an xã Hòa Thạnh tỉnh Tây Ninh</v>
      </c>
      <c r="C298" t="str">
        <v>https://www.facebook.com/catxhoathanhtn/?locale=vi_VN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19298</v>
      </c>
      <c r="B299" t="str">
        <f>HYPERLINK("https://hoathanh.tayninh.gov.vn/", "UBND Ủy ban nhân dân xã Hòa Thạnh tỉnh Tây Ninh")</f>
        <v>UBND Ủy ban nhân dân xã Hòa Thạnh tỉnh Tây Ninh</v>
      </c>
      <c r="C299" t="str">
        <v>https://hoathanh.tayninh.gov.vn/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19299</v>
      </c>
      <c r="B300" t="str">
        <f>HYPERLINK("https://www.facebook.com/conganBaTri/", "Công an xã Trí Bình tỉnh Tây Ninh")</f>
        <v>Công an xã Trí Bình tỉnh Tây Ninh</v>
      </c>
      <c r="C300" t="str">
        <v>https://www.facebook.com/conganBaTri/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19300</v>
      </c>
      <c r="B301" t="str">
        <f>HYPERLINK("https://chauthanh.tayninh.gov.vn/vi/co-cau-to-chuc/vieworg/UBND-xa-Tri-Binh-45/", "UBND Ủy ban nhân dân xã Trí Bình tỉnh Tây Ninh")</f>
        <v>UBND Ủy ban nhân dân xã Trí Bình tỉnh Tây Ninh</v>
      </c>
      <c r="C301" t="str">
        <v>https://chauthanh.tayninh.gov.vn/vi/co-cau-to-chuc/vieworg/UBND-xa-Tri-Binh-45/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19301</v>
      </c>
      <c r="B302" t="str">
        <v>Công an xã Hòa Hội tỉnh Tây Ninh</v>
      </c>
      <c r="C302" t="str">
        <v>-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19302</v>
      </c>
      <c r="B303" t="str">
        <f>HYPERLINK("https://chauthanh.tayninh.gov.vn/vi/news/hoa-hoi/xa-hoa-hoi-thong-bao-phan-cong-can-bo-cong-chuc-phu-trach-huong-dan-ho-tro-ca-nhan-to-chuc-doanh-nghiep-de-dang-tiep-can-thuc-hien-ho-so-truc-tuyen-tren-cong-dich-vu-cong-cua-tinh-nam-2022-1955.html", "UBND Ủy ban nhân dân xã Hòa Hội tỉnh Tây Ninh")</f>
        <v>UBND Ủy ban nhân dân xã Hòa Hội tỉnh Tây Ninh</v>
      </c>
      <c r="C303" t="str">
        <v>https://chauthanh.tayninh.gov.vn/vi/news/hoa-hoi/xa-hoa-hoi-thong-bao-phan-cong-can-bo-cong-chuc-phu-trach-huong-dan-ho-tro-ca-nhan-to-chuc-doanh-nghiep-de-dang-tiep-can-thuc-hien-ho-so-truc-tuyen-tren-cong-dich-vu-cong-cua-tinh-nam-2022-1955.html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19303</v>
      </c>
      <c r="B304" t="str">
        <f>HYPERLINK("https://www.facebook.com/conganBaTri/", "Công an xã An Bình tỉnh Tây Ninh")</f>
        <v>Công an xã An Bình tỉnh Tây Ninh</v>
      </c>
      <c r="C304" t="str">
        <v>https://www.facebook.com/conganBaTri/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19304</v>
      </c>
      <c r="B305" t="str">
        <f>HYPERLINK("https://binhminh.tayninh.gov.vn/vi/page/Uy-ban-nhan-dan-xa-Binh-Minh.html", "UBND Ủy ban nhân dân xã An Bình tỉnh Tây Ninh")</f>
        <v>UBND Ủy ban nhân dân xã An Bình tỉnh Tây Ninh</v>
      </c>
      <c r="C305" t="str">
        <v>https://binhminh.tayninh.gov.vn/vi/page/Uy-ban-nhan-dan-xa-Binh-Minh.html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19305</v>
      </c>
      <c r="B306" t="str">
        <v>Công an xã Thanh Điền tỉnh Tây Ninh</v>
      </c>
      <c r="C306" t="str">
        <v>-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19306</v>
      </c>
      <c r="B307" t="str">
        <f>HYPERLINK("https://chauthanh.tayninh.gov.vn/vi/co-cau-to-chuc/vieworg/UBND-xa-Thanh-Dien-42/", "UBND Ủy ban nhân dân xã Thanh Điền tỉnh Tây Ninh")</f>
        <v>UBND Ủy ban nhân dân xã Thanh Điền tỉnh Tây Ninh</v>
      </c>
      <c r="C307" t="str">
        <v>https://chauthanh.tayninh.gov.vn/vi/co-cau-to-chuc/vieworg/UBND-xa-Thanh-Dien-42/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19307</v>
      </c>
      <c r="B308" t="str">
        <f>HYPERLINK("https://www.facebook.com/p/C%C3%B4ng-an-x%C3%A3-Th%C3%A0nh-Long-100077574795124/", "Công an xã Thành Long tỉnh Tây Ninh")</f>
        <v>Công an xã Thành Long tỉnh Tây Ninh</v>
      </c>
      <c r="C308" t="str">
        <v>https://www.facebook.com/p/C%C3%B4ng-an-x%C3%A3-Th%C3%A0nh-Long-100077574795124/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19308</v>
      </c>
      <c r="B309" t="str">
        <f>HYPERLINK("https://chauthanh.tayninh.gov.vn/vi/co-cau-to-chuc/vieworg/UBND-xa-Thanh-Long-52/", "UBND Ủy ban nhân dân xã Thành Long tỉnh Tây Ninh")</f>
        <v>UBND Ủy ban nhân dân xã Thành Long tỉnh Tây Ninh</v>
      </c>
      <c r="C309" t="str">
        <v>https://chauthanh.tayninh.gov.vn/vi/co-cau-to-chuc/vieworg/UBND-xa-Thanh-Long-52/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19309</v>
      </c>
      <c r="B310" t="str">
        <v>Công an xã Ninh Điền tỉnh Tây Ninh</v>
      </c>
      <c r="C310" t="str">
        <v>-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19310</v>
      </c>
      <c r="B311" t="str">
        <f>HYPERLINK("https://chauthanh.tayninh.gov.vn/vi/page/UBND-xa-Ninh-Dien.html", "UBND Ủy ban nhân dân xã Ninh Điền tỉnh Tây Ninh")</f>
        <v>UBND Ủy ban nhân dân xã Ninh Điền tỉnh Tây Ninh</v>
      </c>
      <c r="C311" t="str">
        <v>https://chauthanh.tayninh.gov.vn/vi/page/UBND-xa-Ninh-Dien.html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19311</v>
      </c>
      <c r="B312" t="str">
        <f>HYPERLINK("https://www.facebook.com/CAXLongVinh/", "Công an xã Long Vĩnh tỉnh Tây Ninh")</f>
        <v>Công an xã Long Vĩnh tỉnh Tây Ninh</v>
      </c>
      <c r="C312" t="str">
        <v>https://www.facebook.com/CAXLongVinh/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19312</v>
      </c>
      <c r="B313" t="str">
        <f>HYPERLINK("https://chauthanh.tayninh.gov.vn/vi/news/long-vinh/t-ch-c-b-m-y-h-nh-ch-nh-th-ng-tin-li-n-h-c-a-c-n-b--c-ng-ch-c-x-long-v-nh-470.html", "UBND Ủy ban nhân dân xã Long Vĩnh tỉnh Tây Ninh")</f>
        <v>UBND Ủy ban nhân dân xã Long Vĩnh tỉnh Tây Ninh</v>
      </c>
      <c r="C313" t="str">
        <v>https://chauthanh.tayninh.gov.vn/vi/news/long-vinh/t-ch-c-b-m-y-h-nh-ch-nh-th-ng-tin-li-n-h-c-a-c-n-b--c-ng-ch-c-x-long-v-nh-470.html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19313</v>
      </c>
      <c r="B314" t="str">
        <f>HYPERLINK("https://www.facebook.com/p/C%C3%B4ng-an-ph%C6%B0%E1%BB%9Dng-Hi%E1%BB%87p-T%C3%A2n-th%E1%BB%8B-x%C3%A3-Ho%C3%A0-Th%C3%A0nh-t%E1%BB%89nh-T%C3%A2y-Ninh-100081150403267/", "Công an xã Hiệp Tân tỉnh Tây Ninh")</f>
        <v>Công an xã Hiệp Tân tỉnh Tây Ninh</v>
      </c>
      <c r="C314" t="str">
        <v>https://www.facebook.com/p/C%C3%B4ng-an-ph%C6%B0%E1%BB%9Dng-Hi%E1%BB%87p-T%C3%A2n-th%E1%BB%8B-x%C3%A3-Ho%C3%A0-Th%C3%A0nh-t%E1%BB%89nh-T%C3%A2y-Ninh-100081150403267/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19314</v>
      </c>
      <c r="B315" t="str">
        <f>HYPERLINK("https://hoathanh.tayninh.gov.vn/vi/news/ubnd-phuong-hiep-tan/", "UBND Ủy ban nhân dân xã Hiệp Tân tỉnh Tây Ninh")</f>
        <v>UBND Ủy ban nhân dân xã Hiệp Tân tỉnh Tây Ninh</v>
      </c>
      <c r="C315" t="str">
        <v>https://hoathanh.tayninh.gov.vn/vi/news/ubnd-phuong-hiep-tan/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19315</v>
      </c>
      <c r="B316" t="str">
        <f>HYPERLINK("https://www.facebook.com/p/C%C3%B4ng-an-ph%C6%B0%E1%BB%9Dng-Long-Th%C3%A0nh-B%E1%BA%AFc-100069459531911/", "Công an xã Long Thành Bắc tỉnh Tây Ninh")</f>
        <v>Công an xã Long Thành Bắc tỉnh Tây Ninh</v>
      </c>
      <c r="C316" t="str">
        <v>https://www.facebook.com/p/C%C3%B4ng-an-ph%C6%B0%E1%BB%9Dng-Long-Th%C3%A0nh-B%E1%BA%AFc-100069459531911/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19316</v>
      </c>
      <c r="B317" t="str">
        <f>HYPERLINK("https://hoathanh.tayninh.gov.vn/vi/news/ubnd-phuong-long-thanh-bac/", "UBND Ủy ban nhân dân xã Long Thành Bắc tỉnh Tây Ninh")</f>
        <v>UBND Ủy ban nhân dân xã Long Thành Bắc tỉnh Tây Ninh</v>
      </c>
      <c r="C317" t="str">
        <v>https://hoathanh.tayninh.gov.vn/vi/news/ubnd-phuong-long-thanh-bac/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19317</v>
      </c>
      <c r="B318" t="str">
        <f>HYPERLINK("https://www.facebook.com/caxTruongTay/?locale=vi_VN", "Công an xã Trường Hòa tỉnh Tây Ninh")</f>
        <v>Công an xã Trường Hòa tỉnh Tây Ninh</v>
      </c>
      <c r="C318" t="str">
        <v>https://www.facebook.com/caxTruongTay/?locale=vi_VN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19318</v>
      </c>
      <c r="B319" t="str">
        <f>HYPERLINK("https://hoathanh.tayninh.gov.vn/vi/news/thong-tin-lien-he-402/thong-tin-lien-he-cua-uy-ban-nhan-dan-xa-truong-hoa-7354.html", "UBND Ủy ban nhân dân xã Trường Hòa tỉnh Tây Ninh")</f>
        <v>UBND Ủy ban nhân dân xã Trường Hòa tỉnh Tây Ninh</v>
      </c>
      <c r="C319" t="str">
        <v>https://hoathanh.tayninh.gov.vn/vi/news/thong-tin-lien-he-402/thong-tin-lien-he-cua-uy-ban-nhan-dan-xa-truong-hoa-7354.html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19319</v>
      </c>
      <c r="B320" t="str">
        <f>HYPERLINK("https://www.facebook.com/conganxatruongdong/", "Công an xã Trường Đông tỉnh Tây Ninh")</f>
        <v>Công an xã Trường Đông tỉnh Tây Ninh</v>
      </c>
      <c r="C320" t="str">
        <v>https://www.facebook.com/conganxatruongdong/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19320</v>
      </c>
      <c r="B321" t="str">
        <f>HYPERLINK("https://hoathanh.tayninh.gov.vn/vi/news/ubnd-xa-truong-dong/", "UBND Ủy ban nhân dân xã Trường Đông tỉnh Tây Ninh")</f>
        <v>UBND Ủy ban nhân dân xã Trường Đông tỉnh Tây Ninh</v>
      </c>
      <c r="C321" t="str">
        <v>https://hoathanh.tayninh.gov.vn/vi/news/ubnd-xa-truong-dong/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19321</v>
      </c>
      <c r="B322" t="str">
        <f>HYPERLINK("https://www.facebook.com/caplongthanhtrunght/", "Công an xã Long Thành Trung tỉnh Tây Ninh")</f>
        <v>Công an xã Long Thành Trung tỉnh Tây Ninh</v>
      </c>
      <c r="C322" t="str">
        <v>https://www.facebook.com/caplongthanhtrunght/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19322</v>
      </c>
      <c r="B323" t="str">
        <f>HYPERLINK("https://hoathanh.tayninh.gov.vn/vi/news/ubnd-phuong-long-thanh-trung/", "UBND Ủy ban nhân dân xã Long Thành Trung tỉnh Tây Ninh")</f>
        <v>UBND Ủy ban nhân dân xã Long Thành Trung tỉnh Tây Ninh</v>
      </c>
      <c r="C323" t="str">
        <v>https://hoathanh.tayninh.gov.vn/vi/news/ubnd-phuong-long-thanh-trung/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19323</v>
      </c>
      <c r="B324" t="str">
        <f>HYPERLINK("https://www.facebook.com/caxTruongTay/?locale=vi_VN", "Công an xã Trường Tây tỉnh Tây Ninh")</f>
        <v>Công an xã Trường Tây tỉnh Tây Ninh</v>
      </c>
      <c r="C324" t="str">
        <v>https://www.facebook.com/caxTruongTay/?locale=vi_VN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19324</v>
      </c>
      <c r="B325" t="str">
        <f>HYPERLINK("https://hoathanh.tayninh.gov.vn/vi/news/thong-tin-lien-he-406/thong-tin-lien-he-tai-xa-truong-tay-7496.html", "UBND Ủy ban nhân dân xã Trường Tây tỉnh Tây Ninh")</f>
        <v>UBND Ủy ban nhân dân xã Trường Tây tỉnh Tây Ninh</v>
      </c>
      <c r="C325" t="str">
        <v>https://hoathanh.tayninh.gov.vn/vi/news/thong-tin-lien-he-406/thong-tin-lien-he-tai-xa-truong-tay-7496.html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19325</v>
      </c>
      <c r="B326" t="str">
        <f>HYPERLINK("https://www.facebook.com/p/C%C3%B4ng-an-x%C3%A3-Long-Th%C3%A0nh-Nam-100069128499366/", "Công an xã Long Thành Nam tỉnh Tây Ninh")</f>
        <v>Công an xã Long Thành Nam tỉnh Tây Ninh</v>
      </c>
      <c r="C326" t="str">
        <v>https://www.facebook.com/p/C%C3%B4ng-an-x%C3%A3-Long-Th%C3%A0nh-Nam-100069128499366/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19326</v>
      </c>
      <c r="B327" t="str">
        <f>HYPERLINK("https://hoathanh.tayninh.gov.vn/vi/news/ubnd-xa-long-thanh-nam/", "UBND Ủy ban nhân dân xã Long Thành Nam tỉnh Tây Ninh")</f>
        <v>UBND Ủy ban nhân dân xã Long Thành Nam tỉnh Tây Ninh</v>
      </c>
      <c r="C327" t="str">
        <v>https://hoathanh.tayninh.gov.vn/vi/news/ubnd-xa-long-thanh-nam/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19327</v>
      </c>
      <c r="B328" t="str">
        <v>Công an xã Thạnh Đức tỉnh Tây Ninh</v>
      </c>
      <c r="C328" t="str">
        <v>-</v>
      </c>
      <c r="D328" t="str">
        <v>-</v>
      </c>
      <c r="E328" t="str">
        <v/>
      </c>
      <c r="F328" t="str">
        <v>-</v>
      </c>
      <c r="G328" t="str">
        <v>-</v>
      </c>
    </row>
    <row r="329">
      <c r="A329">
        <v>19328</v>
      </c>
      <c r="B329" t="str">
        <f>HYPERLINK("https://godau.tayninh.gov.vn/vi/page/Uy-ban-nhan-dan-xa-Thanh-Duc.html", "UBND Ủy ban nhân dân xã Thạnh Đức tỉnh Tây Ninh")</f>
        <v>UBND Ủy ban nhân dân xã Thạnh Đức tỉnh Tây Ninh</v>
      </c>
      <c r="C329" t="str">
        <v>https://godau.tayninh.gov.vn/vi/page/Uy-ban-nhan-dan-xa-Thanh-Duc.html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19329</v>
      </c>
      <c r="B330" t="str">
        <v>Công an xã Cẩm Giang tỉnh Tây Ninh</v>
      </c>
      <c r="C330" t="str">
        <v>-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19330</v>
      </c>
      <c r="B331" t="str">
        <f>HYPERLINK("https://godau.tayninh.gov.vn/vi/page/Uy-ban-nhan-dan-xa-Cam-Giang.html", "UBND Ủy ban nhân dân xã Cẩm Giang tỉnh Tây Ninh")</f>
        <v>UBND Ủy ban nhân dân xã Cẩm Giang tỉnh Tây Ninh</v>
      </c>
      <c r="C331" t="str">
        <v>https://godau.tayninh.gov.vn/vi/page/Uy-ban-nhan-dan-xa-Cam-Giang.html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19331</v>
      </c>
      <c r="B332" t="str">
        <v>Công an xã Hiệp Thạnh tỉnh Tây Ninh</v>
      </c>
      <c r="C332" t="str">
        <v>-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19332</v>
      </c>
      <c r="B333" t="str">
        <f>HYPERLINK("https://godau.tayninh.gov.vn/vi/page/Uy-ban-nhan-dan-xa-Hiep-Thanh.html", "UBND Ủy ban nhân dân xã Hiệp Thạnh tỉnh Tây Ninh")</f>
        <v>UBND Ủy ban nhân dân xã Hiệp Thạnh tỉnh Tây Ninh</v>
      </c>
      <c r="C333" t="str">
        <v>https://godau.tayninh.gov.vn/vi/page/Uy-ban-nhan-dan-xa-Hiep-Thanh.html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19333</v>
      </c>
      <c r="B334" t="str">
        <f>HYPERLINK("https://www.facebook.com/congangodautayninh/", "Công an xã Bàu Đồn tỉnh Tây Ninh")</f>
        <v>Công an xã Bàu Đồn tỉnh Tây Ninh</v>
      </c>
      <c r="C334" t="str">
        <v>https://www.facebook.com/congangodautayninh/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19334</v>
      </c>
      <c r="B335" t="str">
        <f>HYPERLINK("https://godau.tayninh.gov.vn/vi/page/Uy-ban-nhan-dan-xa-Bau-Don.html", "UBND Ủy ban nhân dân xã Bàu Đồn tỉnh Tây Ninh")</f>
        <v>UBND Ủy ban nhân dân xã Bàu Đồn tỉnh Tây Ninh</v>
      </c>
      <c r="C335" t="str">
        <v>https://godau.tayninh.gov.vn/vi/page/Uy-ban-nhan-dan-xa-Bau-Don.html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19335</v>
      </c>
      <c r="B336" t="str">
        <v>Công an xã Phước Thạnh tỉnh Tây Ninh</v>
      </c>
      <c r="C336" t="str">
        <v>-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19336</v>
      </c>
      <c r="B337" t="str">
        <f>HYPERLINK("https://godau.tayninh.gov.vn/vi/page/Uy-ban-nhan-dan-xa-Phuoc-Thanh.html", "UBND Ủy ban nhân dân xã Phước Thạnh tỉnh Tây Ninh")</f>
        <v>UBND Ủy ban nhân dân xã Phước Thạnh tỉnh Tây Ninh</v>
      </c>
      <c r="C337" t="str">
        <v>https://godau.tayninh.gov.vn/vi/page/Uy-ban-nhan-dan-xa-Phuoc-Thanh.html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19337</v>
      </c>
      <c r="B338" t="str">
        <f>HYPERLINK("https://www.facebook.com/danphuocdong/", "Công an xã Phước Đông tỉnh Tây Ninh")</f>
        <v>Công an xã Phước Đông tỉnh Tây Ninh</v>
      </c>
      <c r="C338" t="str">
        <v>https://www.facebook.com/danphuocdong/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19338</v>
      </c>
      <c r="B339" t="str">
        <f>HYPERLINK("https://godau.tayninh.gov.vn/vi/page/Uy-ban-nhan-dan-xa-Phuoc-Dong.html", "UBND Ủy ban nhân dân xã Phước Đông tỉnh Tây Ninh")</f>
        <v>UBND Ủy ban nhân dân xã Phước Đông tỉnh Tây Ninh</v>
      </c>
      <c r="C339" t="str">
        <v>https://godau.tayninh.gov.vn/vi/page/Uy-ban-nhan-dan-xa-Phuoc-Dong.html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19339</v>
      </c>
      <c r="B340" t="str">
        <v>Công an xã Phước Trạch tỉnh Tây Ninh</v>
      </c>
      <c r="C340" t="str">
        <v>-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19340</v>
      </c>
      <c r="B341" t="str">
        <f>HYPERLINK("https://godau.tayninh.gov.vn/vi/page/Uy-ban-nhan-dan-xa-Phuoc-Trach.html", "UBND Ủy ban nhân dân xã Phước Trạch tỉnh Tây Ninh")</f>
        <v>UBND Ủy ban nhân dân xã Phước Trạch tỉnh Tây Ninh</v>
      </c>
      <c r="C341" t="str">
        <v>https://godau.tayninh.gov.vn/vi/page/Uy-ban-nhan-dan-xa-Phuoc-Trach.html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19341</v>
      </c>
      <c r="B342" t="str">
        <f>HYPERLINK("https://www.facebook.com/ConganxaThanhPhuoc/", "Công an xã Thanh Phước tỉnh Tây Ninh")</f>
        <v>Công an xã Thanh Phước tỉnh Tây Ninh</v>
      </c>
      <c r="C342" t="str">
        <v>https://www.facebook.com/ConganxaThanhPhuoc/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19342</v>
      </c>
      <c r="B343" t="str">
        <f>HYPERLINK("https://godau.tayninh.gov.vn/vi/page/Uy-ban-nhan-dan-xa-Thanh-Phuoc.html", "UBND Ủy ban nhân dân xã Thanh Phước tỉnh Tây Ninh")</f>
        <v>UBND Ủy ban nhân dân xã Thanh Phước tỉnh Tây Ninh</v>
      </c>
      <c r="C343" t="str">
        <v>https://godau.tayninh.gov.vn/vi/page/Uy-ban-nhan-dan-xa-Thanh-Phuoc.html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19343</v>
      </c>
      <c r="B344" t="str">
        <f>HYPERLINK("https://www.facebook.com/p/C%C3%B4ng-an-x%C3%A3-Long-Ch%E1%BB%AF-100070065970486/", "Công an xã Long Chữ tỉnh Tây Ninh")</f>
        <v>Công an xã Long Chữ tỉnh Tây Ninh</v>
      </c>
      <c r="C344" t="str">
        <v>https://www.facebook.com/p/C%C3%B4ng-an-x%C3%A3-Long-Ch%E1%BB%AF-100070065970486/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19344</v>
      </c>
      <c r="B345" t="str">
        <f>HYPERLINK("https://bencau.tayninh.gov.vn/vi/news/xa-long-chu/c-c-u-t-ch-c-x-long-ch--32.html", "UBND Ủy ban nhân dân xã Long Chữ tỉnh Tây Ninh")</f>
        <v>UBND Ủy ban nhân dân xã Long Chữ tỉnh Tây Ninh</v>
      </c>
      <c r="C345" t="str">
        <v>https://bencau.tayninh.gov.vn/vi/news/xa-long-chu/c-c-u-t-ch-c-x-long-ch--32.html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19345</v>
      </c>
      <c r="B346" t="str">
        <v>Công an xã Long Phước tỉnh Tây Ninh</v>
      </c>
      <c r="C346" t="str">
        <v>-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19346</v>
      </c>
      <c r="B347" t="str">
        <f>HYPERLINK("https://www.tayninh.gov.vn/vi/news/tin-noi-bat/c-ng-b-song-ph-ng-c-p-c-a-kh-u-ph-long-ph-c-t-nh-t-y-ninh-vi-t-nam-prey-taey-t-nh-svay-ri-ng-v-ng-qu-c-campuchia-3825.html", "UBND Ủy ban nhân dân xã Long Phước tỉnh Tây Ninh")</f>
        <v>UBND Ủy ban nhân dân xã Long Phước tỉnh Tây Ninh</v>
      </c>
      <c r="C347" t="str">
        <v>https://www.tayninh.gov.vn/vi/news/tin-noi-bat/c-ng-b-song-ph-ng-c-p-c-a-kh-u-ph-long-ph-c-t-nh-t-y-ninh-vi-t-nam-prey-taey-t-nh-svay-ri-ng-v-ng-qu-c-campuchia-3825.html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19347</v>
      </c>
      <c r="B348" t="str">
        <v>Công an xã Long Giang tỉnh Tây Ninh</v>
      </c>
      <c r="C348" t="str">
        <v>-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19348</v>
      </c>
      <c r="B349" t="str">
        <f>HYPERLINK("https://bencau.tayninh.gov.vn/vi/news/xa-long-giang/li-n-h-x-long-giang-50.html", "UBND Ủy ban nhân dân xã Long Giang tỉnh Tây Ninh")</f>
        <v>UBND Ủy ban nhân dân xã Long Giang tỉnh Tây Ninh</v>
      </c>
      <c r="C349" t="str">
        <v>https://bencau.tayninh.gov.vn/vi/news/xa-long-giang/li-n-h-x-long-giang-50.html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19349</v>
      </c>
      <c r="B350" t="str">
        <f>HYPERLINK("https://www.facebook.com/catienthuan/", "Công an xã Tiên Thuận tỉnh Tây Ninh")</f>
        <v>Công an xã Tiên Thuận tỉnh Tây Ninh</v>
      </c>
      <c r="C350" t="str">
        <v>https://www.facebook.com/catienthuan/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19350</v>
      </c>
      <c r="B351" t="str">
        <f>HYPERLINK("https://bencau.tayninh.gov.vn/vi/news/xa-tien-thuan/li-n-h-x-ti-n-thu-n-56.html", "UBND Ủy ban nhân dân xã Tiên Thuận tỉnh Tây Ninh")</f>
        <v>UBND Ủy ban nhân dân xã Tiên Thuận tỉnh Tây Ninh</v>
      </c>
      <c r="C351" t="str">
        <v>https://bencau.tayninh.gov.vn/vi/news/xa-tien-thuan/li-n-h-x-ti-n-thu-n-56.html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19351</v>
      </c>
      <c r="B352" t="str">
        <v>Công an xã Long Khánh tỉnh Tây Ninh</v>
      </c>
      <c r="C352" t="str">
        <v>-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19352</v>
      </c>
      <c r="B353" t="str">
        <f>HYPERLINK("https://bencau.tayninh.gov.vn/vi/news/xa-long-khanh/th-ng-tin-li-n-h-x-long-kh-nh-37.html", "UBND Ủy ban nhân dân xã Long Khánh tỉnh Tây Ninh")</f>
        <v>UBND Ủy ban nhân dân xã Long Khánh tỉnh Tây Ninh</v>
      </c>
      <c r="C353" t="str">
        <v>https://bencau.tayninh.gov.vn/vi/news/xa-long-khanh/th-ng-tin-li-n-h-x-long-kh-nh-37.html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19353</v>
      </c>
      <c r="B354" t="str">
        <v>Công an xã Lợi Thuận tỉnh Tây Ninh</v>
      </c>
      <c r="C354" t="str">
        <v>-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19354</v>
      </c>
      <c r="B355" t="str">
        <f>HYPERLINK("https://bencau.tayninh.gov.vn/vi/page/UBND-Xa-Thi-Tran.html", "UBND Ủy ban nhân dân xã Lợi Thuận tỉnh Tây Ninh")</f>
        <v>UBND Ủy ban nhân dân xã Lợi Thuận tỉnh Tây Ninh</v>
      </c>
      <c r="C355" t="str">
        <v>https://bencau.tayninh.gov.vn/vi/page/UBND-Xa-Thi-Tran.html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19355</v>
      </c>
      <c r="B356" t="str">
        <f>HYPERLINK("https://www.facebook.com/p/C%C3%B4ng-an-x%C3%A3-Long-Thu%E1%BA%ADn-100064732354409/?locale=ml_IN", "Công an xã Long Thuận tỉnh Tây Ninh")</f>
        <v>Công an xã Long Thuận tỉnh Tây Ninh</v>
      </c>
      <c r="C356" t="str">
        <v>https://www.facebook.com/p/C%C3%B4ng-an-x%C3%A3-Long-Thu%E1%BA%ADn-100064732354409/?locale=ml_IN</v>
      </c>
      <c r="D356" t="str">
        <v>-</v>
      </c>
      <c r="E356" t="str">
        <v/>
      </c>
      <c r="F356" t="str">
        <v>-</v>
      </c>
      <c r="G356" t="str">
        <v>-</v>
      </c>
    </row>
    <row r="357">
      <c r="A357">
        <v>19356</v>
      </c>
      <c r="B357" t="str">
        <f>HYPERLINK("https://bencau.tayninh.gov.vn/vi/page/UBND-Xa-Thi-Tran.html", "UBND Ủy ban nhân dân xã Long Thuận tỉnh Tây Ninh")</f>
        <v>UBND Ủy ban nhân dân xã Long Thuận tỉnh Tây Ninh</v>
      </c>
      <c r="C357" t="str">
        <v>https://bencau.tayninh.gov.vn/vi/page/UBND-Xa-Thi-Tran.html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19357</v>
      </c>
      <c r="B358" t="str">
        <f>HYPERLINK("https://www.facebook.com/caxanthanh/", "Công an xã An Thạnh tỉnh Tây Ninh")</f>
        <v>Công an xã An Thạnh tỉnh Tây Ninh</v>
      </c>
      <c r="C358" t="str">
        <v>https://www.facebook.com/caxanthanh/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19358</v>
      </c>
      <c r="B359" t="str">
        <f>HYPERLINK("https://godau.tayninh.gov.vn/vi/page/Uy-ban-nhan-dan-xa-Thanh-Duc.html", "UBND Ủy ban nhân dân xã An Thạnh tỉnh Tây Ninh")</f>
        <v>UBND Ủy ban nhân dân xã An Thạnh tỉnh Tây Ninh</v>
      </c>
      <c r="C359" t="str">
        <v>https://godau.tayninh.gov.vn/vi/page/Uy-ban-nhan-dan-xa-Thanh-Duc.html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19359</v>
      </c>
      <c r="B360" t="str">
        <f>HYPERLINK("https://www.facebook.com/p/C%C3%B4ng-an-X%C3%A3-%C4%90%C3%B4n-Thu%E1%BA%ADn-100063786161167/", "Công an xã Đôn Thuận tỉnh Tây Ninh")</f>
        <v>Công an xã Đôn Thuận tỉnh Tây Ninh</v>
      </c>
      <c r="C360" t="str">
        <v>https://www.facebook.com/p/C%C3%B4ng-an-X%C3%A3-%C4%90%C3%B4n-Thu%E1%BA%ADn-100063786161167/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19360</v>
      </c>
      <c r="B361" t="str">
        <f>HYPERLINK("https://trangbang.tayninh.gov.vn/vi/news/xa-don-thuan/th-ng-tin-li-n-h-x--n-thu-n-1285.html", "UBND Ủy ban nhân dân xã Đôn Thuận tỉnh Tây Ninh")</f>
        <v>UBND Ủy ban nhân dân xã Đôn Thuận tỉnh Tây Ninh</v>
      </c>
      <c r="C361" t="str">
        <v>https://trangbang.tayninh.gov.vn/vi/news/xa-don-thuan/th-ng-tin-li-n-h-x--n-thu-n-1285.html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19361</v>
      </c>
      <c r="B362" t="str">
        <f>HYPERLINK("https://www.facebook.com/p/C%C3%B4ng-an-x%C3%A3-H%C6%B0ng-Thu%E1%BA%ADn-100069447652528/", "Công an xã Hưng Thuận tỉnh Tây Ninh")</f>
        <v>Công an xã Hưng Thuận tỉnh Tây Ninh</v>
      </c>
      <c r="C362" t="str">
        <v>https://www.facebook.com/p/C%C3%B4ng-an-x%C3%A3-H%C6%B0ng-Thu%E1%BA%ADn-100069447652528/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19362</v>
      </c>
      <c r="B363" t="str">
        <f>HYPERLINK("https://trangbang.tayninh.gov.vn/vi/news/co-cau-to-chuc-443/co-cau-to-chuc-ubnd-xa-hung-thuan-1732.html", "UBND Ủy ban nhân dân xã Hưng Thuận tỉnh Tây Ninh")</f>
        <v>UBND Ủy ban nhân dân xã Hưng Thuận tỉnh Tây Ninh</v>
      </c>
      <c r="C363" t="str">
        <v>https://trangbang.tayninh.gov.vn/vi/news/co-cau-to-chuc-443/co-cau-to-chuc-ubnd-xa-hung-thuan-1732.html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19363</v>
      </c>
      <c r="B364" t="str">
        <f>HYPERLINK("https://www.facebook.com/thanhnienlochung/", "Công an xã Lộc Hưng tỉnh Tây Ninh")</f>
        <v>Công an xã Lộc Hưng tỉnh Tây Ninh</v>
      </c>
      <c r="C364" t="str">
        <v>https://www.facebook.com/thanhnienlochung/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19364</v>
      </c>
      <c r="B365" t="str">
        <f>HYPERLINK("https://trangbang.tayninh.gov.vn/vi/news/co-cau-to-chuc-448/co-cau-to-chuc-ubnd-phuong-loc-hung-1891.html", "UBND Ủy ban nhân dân xã Lộc Hưng tỉnh Tây Ninh")</f>
        <v>UBND Ủy ban nhân dân xã Lộc Hưng tỉnh Tây Ninh</v>
      </c>
      <c r="C365" t="str">
        <v>https://trangbang.tayninh.gov.vn/vi/news/co-cau-to-chuc-448/co-cau-to-chuc-ubnd-phuong-loc-hung-1891.html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19365</v>
      </c>
      <c r="B366" t="str">
        <v>Công an xã Gia Lộc tỉnh Tây Ninh</v>
      </c>
      <c r="C366" t="str">
        <v>-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19366</v>
      </c>
      <c r="B367" t="str">
        <f>HYPERLINK("https://trangbang.tayninh.gov.vn/vi/page/Uy-Ban-nhan-dan-xa-Gia-Loc.html", "UBND Ủy ban nhân dân xã Gia Lộc tỉnh Tây Ninh")</f>
        <v>UBND Ủy ban nhân dân xã Gia Lộc tỉnh Tây Ninh</v>
      </c>
      <c r="C367" t="str">
        <v>https://trangbang.tayninh.gov.vn/vi/page/Uy-Ban-nhan-dan-xa-Gia-Loc.html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19367</v>
      </c>
      <c r="B368" t="str">
        <v>Công an xã Gia Bình tỉnh Tây Ninh</v>
      </c>
      <c r="C368" t="str">
        <v>-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19368</v>
      </c>
      <c r="B369" t="str">
        <f>HYPERLINK("https://trangbang.tayninh.gov.vn/vi/news/co-cau-to-chuc-463/co-cau-to-chuc-ubnd-phuong-gia-binh-1772.html", "UBND Ủy ban nhân dân xã Gia Bình tỉnh Tây Ninh")</f>
        <v>UBND Ủy ban nhân dân xã Gia Bình tỉnh Tây Ninh</v>
      </c>
      <c r="C369" t="str">
        <v>https://trangbang.tayninh.gov.vn/vi/news/co-cau-to-chuc-463/co-cau-to-chuc-ubnd-phuong-gia-binh-1772.html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19369</v>
      </c>
      <c r="B370" t="str">
        <f>HYPERLINK("https://www.facebook.com/conganBaTri/", "Công an xã Phước Lưu tỉnh Tây Ninh")</f>
        <v>Công an xã Phước Lưu tỉnh Tây Ninh</v>
      </c>
      <c r="C370" t="str">
        <v>https://www.facebook.com/conganBaTri/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19370</v>
      </c>
      <c r="B371" t="str">
        <f>HYPERLINK("https://phuochao.chauthanh.travinh.gov.vn/tin-noi-bat/uy-ban-nhan-dan-huyen-chau-thanh-tinh-tra-vinh-to-chuc-doan-hoc-tap-va-trao-doi-kinh-nghiem-ve-c-720177", "UBND Ủy ban nhân dân xã Phước Lưu tỉnh Tây Ninh")</f>
        <v>UBND Ủy ban nhân dân xã Phước Lưu tỉnh Tây Ninh</v>
      </c>
      <c r="C371" t="str">
        <v>https://phuochao.chauthanh.travinh.gov.vn/tin-noi-bat/uy-ban-nhan-dan-huyen-chau-thanh-tinh-tra-vinh-to-chuc-doan-hoc-tap-va-trao-doi-kinh-nghiem-ve-c-720177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19371</v>
      </c>
      <c r="B372" t="str">
        <v>Công an xã Bình Thạnh tỉnh Tây Ninh</v>
      </c>
      <c r="C372" t="str">
        <v>-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19372</v>
      </c>
      <c r="B373" t="str">
        <f>HYPERLINK("https://www.tayninh.gov.vn/", "UBND Ủy ban nhân dân xã Bình Thạnh tỉnh Tây Ninh")</f>
        <v>UBND Ủy ban nhân dân xã Bình Thạnh tỉnh Tây Ninh</v>
      </c>
      <c r="C373" t="str">
        <v>https://www.tayninh.gov.vn/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19373</v>
      </c>
      <c r="B374" t="str">
        <f>HYPERLINK("https://www.facebook.com/doanthanhniencongantayninh/", "Công an xã An Tịnh tỉnh Tây Ninh")</f>
        <v>Công an xã An Tịnh tỉnh Tây Ninh</v>
      </c>
      <c r="C374" t="str">
        <v>https://www.facebook.com/doanthanhniencongantayninh/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19374</v>
      </c>
      <c r="B375" t="str">
        <f>HYPERLINK("https://www.tayninh.gov.vn/", "UBND Ủy ban nhân dân xã An Tịnh tỉnh Tây Ninh")</f>
        <v>UBND Ủy ban nhân dân xã An Tịnh tỉnh Tây Ninh</v>
      </c>
      <c r="C375" t="str">
        <v>https://www.tayninh.gov.vn/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19375</v>
      </c>
      <c r="B376" t="str">
        <v>Công an xã An Hòa tỉnh Tây Ninh</v>
      </c>
      <c r="C376" t="str">
        <v>-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19376</v>
      </c>
      <c r="B377" t="str">
        <f>HYPERLINK("https://hoathanh.tayninh.gov.vn/vi/news/thong-tin-lien-he-402/thong-tin-lien-he-cua-uy-ban-nhan-dan-xa-truong-hoa-7354.html", "UBND Ủy ban nhân dân xã An Hòa tỉnh Tây Ninh")</f>
        <v>UBND Ủy ban nhân dân xã An Hòa tỉnh Tây Ninh</v>
      </c>
      <c r="C377" t="str">
        <v>https://hoathanh.tayninh.gov.vn/vi/news/thong-tin-lien-he-402/thong-tin-lien-he-cua-uy-ban-nhan-dan-xa-truong-hoa-7354.html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19377</v>
      </c>
      <c r="B378" t="str">
        <v>Công an xã Phước Chỉ tỉnh Tây Ninh</v>
      </c>
      <c r="C378" t="str">
        <v>-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19378</v>
      </c>
      <c r="B379" t="str">
        <f>HYPERLINK("https://trangbang.tayninh.gov.vn/vi/news/xa-phuoc-chi/", "UBND Ủy ban nhân dân xã Phước Chỉ tỉnh Tây Ninh")</f>
        <v>UBND Ủy ban nhân dân xã Phước Chỉ tỉnh Tây Ninh</v>
      </c>
      <c r="C379" t="str">
        <v>https://trangbang.tayninh.gov.vn/vi/news/xa-phuoc-chi/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19379</v>
      </c>
      <c r="B380" t="str">
        <f>HYPERLINK("https://www.facebook.com/TuoitrephuongHiepThanhTDM/", "Công an phường Hiệp Thành tỉnh Bình Dương")</f>
        <v>Công an phường Hiệp Thành tỉnh Bình Dương</v>
      </c>
      <c r="C380" t="str">
        <v>https://www.facebook.com/TuoitrephuongHiepThanhTDM/</v>
      </c>
      <c r="D380" t="str">
        <v>-</v>
      </c>
      <c r="E380" t="str">
        <v/>
      </c>
      <c r="F380" t="str">
        <v>-</v>
      </c>
      <c r="G380" t="str">
        <v>-</v>
      </c>
    </row>
    <row r="381">
      <c r="A381">
        <v>19380</v>
      </c>
      <c r="B381" t="str">
        <f>HYPERLINK("https://hiepthanh.thudaumot.binhduong.gov.vn/", "UBND Ủy ban nhân dân phường Hiệp Thành tỉnh Bình Dương")</f>
        <v>UBND Ủy ban nhân dân phường Hiệp Thành tỉnh Bình Dương</v>
      </c>
      <c r="C381" t="str">
        <v>https://hiepthanh.thudaumot.binhduong.gov.vn/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19381</v>
      </c>
      <c r="B382" t="str">
        <f>HYPERLINK("https://www.facebook.com/tuoitrebinhduong2020/", "Công an phường Phú Lợi tỉnh Bình Dương")</f>
        <v>Công an phường Phú Lợi tỉnh Bình Dương</v>
      </c>
      <c r="C382" t="str">
        <v>https://www.facebook.com/tuoitrebinhduong2020/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19382</v>
      </c>
      <c r="B383" t="str">
        <f>HYPERLINK("https://phuloi.thudaumot.binhduong.gov.vn/", "UBND Ủy ban nhân dân phường Phú Lợi tỉnh Bình Dương")</f>
        <v>UBND Ủy ban nhân dân phường Phú Lợi tỉnh Bình Dương</v>
      </c>
      <c r="C383" t="str">
        <v>https://phuloi.thudaumot.binhduong.gov.vn/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19383</v>
      </c>
      <c r="B384" t="str">
        <v>Công an phường Phú Cường tỉnh Bình Dương</v>
      </c>
      <c r="C384" t="str">
        <v>-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19384</v>
      </c>
      <c r="B385" t="str">
        <f>HYPERLINK("https://phucuong.thudaumot.binhduong.gov.vn/", "UBND Ủy ban nhân dân phường Phú Cường tỉnh Bình Dương")</f>
        <v>UBND Ủy ban nhân dân phường Phú Cường tỉnh Bình Dương</v>
      </c>
      <c r="C385" t="str">
        <v>https://phucuong.thudaumot.binhduong.gov.vn/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19385</v>
      </c>
      <c r="B386" t="str">
        <f>HYPERLINK("https://www.facebook.com/phuongphuhoathanhphothudaumot/?locale=vi_VN", "Công an phường Phú Hòa tỉnh Bình Dương")</f>
        <v>Công an phường Phú Hòa tỉnh Bình Dương</v>
      </c>
      <c r="C386" t="str">
        <v>https://www.facebook.com/phuongphuhoathanhphothudaumot/?locale=vi_VN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19386</v>
      </c>
      <c r="B387" t="str">
        <f>HYPERLINK("https://thudaumot.binhduong.gov.vn/phu-hoa", "UBND Ủy ban nhân dân phường Phú Hòa tỉnh Bình Dương")</f>
        <v>UBND Ủy ban nhân dân phường Phú Hòa tỉnh Bình Dương</v>
      </c>
      <c r="C387" t="str">
        <v>https://thudaumot.binhduong.gov.vn/phu-hoa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19387</v>
      </c>
      <c r="B388" t="str">
        <f>HYPERLINK("https://www.facebook.com/p/Ph%C3%BA-Th%E1%BB%8D-t%E1%BB%B1-h%C3%A0o-%C4%91%E1%BA%A5t-Th%E1%BB%A7-100063494953103/", "Công an phường Phú Thọ tỉnh Bình Dương")</f>
        <v>Công an phường Phú Thọ tỉnh Bình Dương</v>
      </c>
      <c r="C388" t="str">
        <v>https://www.facebook.com/p/Ph%C3%BA-Th%E1%BB%8D-t%E1%BB%B1-h%C3%A0o-%C4%91%E1%BA%A5t-Th%E1%BB%A7-100063494953103/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19388</v>
      </c>
      <c r="B389" t="str">
        <f>HYPERLINK("https://thudaumot.binhduong.gov.vn/chinh-quyen/bo-may-to-chuc/ubnd-cac-phuong", "UBND Ủy ban nhân dân phường Phú Thọ tỉnh Bình Dương")</f>
        <v>UBND Ủy ban nhân dân phường Phú Thọ tỉnh Bình Dương</v>
      </c>
      <c r="C389" t="str">
        <v>https://thudaumot.binhduong.gov.vn/chinh-quyen/bo-may-to-chuc/ubnd-cac-phuong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19389</v>
      </c>
      <c r="B390" t="str">
        <f>HYPERLINK("https://www.facebook.com/people/Ch%C3%A1nh-Ngh%C4%A9a-qu%C3%AA-t%C3%B4i/100076174868292/", "Công an phường Chánh Nghĩa tỉnh Bình Dương")</f>
        <v>Công an phường Chánh Nghĩa tỉnh Bình Dương</v>
      </c>
      <c r="C390" t="str">
        <v>https://www.facebook.com/people/Ch%C3%A1nh-Ngh%C4%A9a-qu%C3%AA-t%C3%B4i/100076174868292/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19390</v>
      </c>
      <c r="B391" t="str">
        <f>HYPERLINK("https://thudaumot.binhduong.gov.vn/chinh-quyen/bo-may-to-chuc/ubnd-cac-phuong", "UBND Ủy ban nhân dân phường Chánh Nghĩa tỉnh Bình Dương")</f>
        <v>UBND Ủy ban nhân dân phường Chánh Nghĩa tỉnh Bình Dương</v>
      </c>
      <c r="C391" t="str">
        <v>https://thudaumot.binhduong.gov.vn/chinh-quyen/bo-may-to-chuc/ubnd-cac-phuong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19391</v>
      </c>
      <c r="B392" t="str">
        <f>HYPERLINK("https://www.facebook.com/p/C%C3%94NG-AN-PH%C6%AF%E1%BB%9CNG-%C4%90%E1%BB%8ANH-H%C3%92A-100065554927412/", "Công an phường Định Hoà tỉnh Bình Dương")</f>
        <v>Công an phường Định Hoà tỉnh Bình Dương</v>
      </c>
      <c r="C392" t="str">
        <v>https://www.facebook.com/p/C%C3%94NG-AN-PH%C6%AF%E1%BB%9CNG-%C4%90%E1%BB%8ANH-H%C3%92A-100065554927412/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19392</v>
      </c>
      <c r="B393" t="str">
        <f>HYPERLINK("https://thudaumot.binhduong.gov.vn/chi-tiet?id=ART230700000025", "UBND Ủy ban nhân dân phường Định Hoà tỉnh Bình Dương")</f>
        <v>UBND Ủy ban nhân dân phường Định Hoà tỉnh Bình Dương</v>
      </c>
      <c r="C393" t="str">
        <v>https://thudaumot.binhduong.gov.vn/chi-tiet?id=ART230700000025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19393</v>
      </c>
      <c r="B394" t="str">
        <f>HYPERLINK("https://www.facebook.com/tuoitrebinhduong2020/", "Công an phường Hoà Phú tỉnh Bình Dương")</f>
        <v>Công an phường Hoà Phú tỉnh Bình Dương</v>
      </c>
      <c r="C394" t="str">
        <v>https://www.facebook.com/tuoitrebinhduong2020/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19394</v>
      </c>
      <c r="B395" t="str">
        <f>HYPERLINK("https://thudaumot.binhduong.gov.vn/phu-hoa", "UBND Ủy ban nhân dân phường Hoà Phú tỉnh Bình Dương")</f>
        <v>UBND Ủy ban nhân dân phường Hoà Phú tỉnh Bình Dương</v>
      </c>
      <c r="C395" t="str">
        <v>https://thudaumot.binhduong.gov.vn/phu-hoa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19395</v>
      </c>
      <c r="B396" t="str">
        <f>HYPERLINK("https://www.facebook.com/conganphuongphumy/", "Công an phường Phú Mỹ tỉnh Bình Dương")</f>
        <v>Công an phường Phú Mỹ tỉnh Bình Dương</v>
      </c>
      <c r="C396" t="str">
        <v>https://www.facebook.com/conganphuongphumy/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19396</v>
      </c>
      <c r="B397" t="str">
        <f>HYPERLINK("https://thudaumot.binhduong.gov.vn/chinh-quyen/bo-may-to-chuc/ubnd-cac-phuong", "UBND Ủy ban nhân dân phường Phú Mỹ tỉnh Bình Dương")</f>
        <v>UBND Ủy ban nhân dân phường Phú Mỹ tỉnh Bình Dương</v>
      </c>
      <c r="C397" t="str">
        <v>https://thudaumot.binhduong.gov.vn/chinh-quyen/bo-may-to-chuc/ubnd-cac-phuong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19397</v>
      </c>
      <c r="B398" t="str">
        <f>HYPERLINK("https://www.facebook.com/p/C%C3%B4ng-an-ph%C6%B0%E1%BB%9Dng-Ph%C3%BA-T%C3%A2n-Th%C3%A0nh-ph%E1%BB%91-B%E1%BA%BFn-Tre-100070282148008/", "Công an phường Phú Tân tỉnh Bình Dương")</f>
        <v>Công an phường Phú Tân tỉnh Bình Dương</v>
      </c>
      <c r="C398" t="str">
        <v>https://www.facebook.com/p/C%C3%B4ng-an-ph%C6%B0%E1%BB%9Dng-Ph%C3%BA-T%C3%A2n-Th%C3%A0nh-ph%E1%BB%91-B%E1%BA%BFn-Tre-100070282148008/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19398</v>
      </c>
      <c r="B399" t="str">
        <f>HYPERLINK("https://thudaumot.binhduong.gov.vn/chinh-quyen/bo-may-to-chuc/ubnd-cac-phuong", "UBND Ủy ban nhân dân phường Phú Tân tỉnh Bình Dương")</f>
        <v>UBND Ủy ban nhân dân phường Phú Tân tỉnh Bình Dương</v>
      </c>
      <c r="C399" t="str">
        <v>https://thudaumot.binhduong.gov.vn/chinh-quyen/bo-may-to-chuc/ubnd-cac-phuong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19399</v>
      </c>
      <c r="B400" t="str">
        <f>HYPERLINK("https://www.facebook.com/tuoitrebinhduong2020/", "Công an phường Tân An tỉnh Bình Dương")</f>
        <v>Công an phường Tân An tỉnh Bình Dương</v>
      </c>
      <c r="C400" t="str">
        <v>https://www.facebook.com/tuoitrebinhduong2020/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19400</v>
      </c>
      <c r="B401" t="str">
        <f>HYPERLINK("http://tanhiep.tanuyen.binhduong.gov.vn/", "UBND Ủy ban nhân dân phường Tân An tỉnh Bình Dương")</f>
        <v>UBND Ủy ban nhân dân phường Tân An tỉnh Bình Dương</v>
      </c>
      <c r="C401" t="str">
        <v>http://tanhiep.tanuyen.binhduong.gov.vn/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19401</v>
      </c>
      <c r="B402" t="str">
        <f>HYPERLINK("https://www.facebook.com/p/Hi%E1%BB%87p-An-Qu%C3%AA-h%C6%B0%C6%A1ng-t%C3%B4i-100066646444821/", "Công an phường Hiệp An tỉnh Bình Dương")</f>
        <v>Công an phường Hiệp An tỉnh Bình Dương</v>
      </c>
      <c r="C402" t="str">
        <v>https://www.facebook.com/p/Hi%E1%BB%87p-An-Qu%C3%AA-h%C6%B0%C6%A1ng-t%C3%B4i-100066646444821/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19402</v>
      </c>
      <c r="B403" t="str">
        <f>HYPERLINK("https://thudaumot.binhduong.gov.vn/chinh-quyen/bo-may-to-chuc/ubnd-cac-phuong", "UBND Ủy ban nhân dân phường Hiệp An tỉnh Bình Dương")</f>
        <v>UBND Ủy ban nhân dân phường Hiệp An tỉnh Bình Dương</v>
      </c>
      <c r="C403" t="str">
        <v>https://thudaumot.binhduong.gov.vn/chinh-quyen/bo-may-to-chuc/ubnd-cac-phuong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19403</v>
      </c>
      <c r="B404" t="str">
        <f>HYPERLINK("https://www.facebook.com/@LangNgheQueToi/", "Công an phường Tương Bình Hiệp tỉnh Bình Dương")</f>
        <v>Công an phường Tương Bình Hiệp tỉnh Bình Dương</v>
      </c>
      <c r="C404" t="str">
        <v>https://www.facebook.com/@LangNgheQueToi/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19404</v>
      </c>
      <c r="B405" t="str">
        <f>HYPERLINK("https://thudaumot.binhduong.gov.vn/chinh-quyen/bo-may-to-chuc/ubnd-cac-phuong", "UBND Ủy ban nhân dân phường Tương Bình Hiệp tỉnh Bình Dương")</f>
        <v>UBND Ủy ban nhân dân phường Tương Bình Hiệp tỉnh Bình Dương</v>
      </c>
      <c r="C405" t="str">
        <v>https://thudaumot.binhduong.gov.vn/chinh-quyen/bo-may-to-chuc/ubnd-cac-phuong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19405</v>
      </c>
      <c r="B406" t="str">
        <f>HYPERLINK("https://www.facebook.com/p/Ch%C3%A1nh-M%E1%BB%B9-Qu%C3%AA-h%C6%B0%C6%A1ng-t%C3%B4i-100064891986518/", "Công an phường Chánh Mỹ tỉnh Bình Dương")</f>
        <v>Công an phường Chánh Mỹ tỉnh Bình Dương</v>
      </c>
      <c r="C406" t="str">
        <v>https://www.facebook.com/p/Ch%C3%A1nh-M%E1%BB%B9-Qu%C3%AA-h%C6%B0%C6%A1ng-t%C3%B4i-100064891986518/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19406</v>
      </c>
      <c r="B407" t="str">
        <f>HYPERLINK("https://thudaumot.binhduong.gov.vn/chinh-quyen/bo-may-to-chuc/ubnd-cac-phuong", "UBND Ủy ban nhân dân phường Chánh Mỹ tỉnh Bình Dương")</f>
        <v>UBND Ủy ban nhân dân phường Chánh Mỹ tỉnh Bình Dương</v>
      </c>
      <c r="C407" t="str">
        <v>https://thudaumot.binhduong.gov.vn/chinh-quyen/bo-may-to-chuc/ubnd-cac-phuong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19407</v>
      </c>
      <c r="B408" t="str">
        <f>HYPERLINK("https://www.facebook.com/p/Tu%E1%BB%95i-tr%E1%BA%BB-THCS-Tr%E1%BB%AB-V%C4%83n-Th%E1%BB%91-100068267437922/", "Công an xã Trừ Văn Thố tỉnh Bình Dương")</f>
        <v>Công an xã Trừ Văn Thố tỉnh Bình Dương</v>
      </c>
      <c r="C408" t="str">
        <v>https://www.facebook.com/p/Tu%E1%BB%95i-tr%E1%BA%BB-THCS-Tr%E1%BB%AB-V%C4%83n-Th%E1%BB%91-100068267437922/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19408</v>
      </c>
      <c r="B409" t="str">
        <f>HYPERLINK("https://baubang.binhduong.gov.vn/ubnd-xa-thi-tran", "UBND Ủy ban nhân dân xã Trừ Văn Thố tỉnh Bình Dương")</f>
        <v>UBND Ủy ban nhân dân xã Trừ Văn Thố tỉnh Bình Dương</v>
      </c>
      <c r="C409" t="str">
        <v>https://baubang.binhduong.gov.vn/ubnd-xa-thi-tran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19409</v>
      </c>
      <c r="B410" t="str">
        <f>HYPERLINK("https://www.facebook.com/people/HTX-SX-M%C4%83ng-tre-%C4%91i%E1%BB%81n-tr%C3%BAc-x%C3%A3-C%C3%A2y-Tr%C6%B0%E1%BB%9Dng-II-B%C3%A0u-B%C3%A0ng-B%C3%ACnh-D%C6%B0%C6%A1ng/61550813185135/", "Công an xã Cây Trường II tỉnh Bình Dương")</f>
        <v>Công an xã Cây Trường II tỉnh Bình Dương</v>
      </c>
      <c r="C410" t="str">
        <v>https://www.facebook.com/people/HTX-SX-M%C4%83ng-tre-%C4%91i%E1%BB%81n-tr%C3%BAc-x%C3%A3-C%C3%A2y-Tr%C6%B0%E1%BB%9Dng-II-B%C3%A0u-B%C3%A0ng-B%C3%ACnh-D%C6%B0%C6%A1ng/61550813185135/</v>
      </c>
      <c r="D410" t="str">
        <v>-</v>
      </c>
      <c r="E410" t="str">
        <v/>
      </c>
      <c r="F410" t="str">
        <v>-</v>
      </c>
      <c r="G410" t="str">
        <v>Xã Cây Trường II</v>
      </c>
    </row>
    <row r="411">
      <c r="A411">
        <v>19410</v>
      </c>
      <c r="B411" t="str">
        <f>HYPERLINK("https://baubang.binhduong.gov.vn/ubnd-xa-thi-tran", "UBND Ủy ban nhân dân xã Cây Trường II tỉnh Bình Dương")</f>
        <v>UBND Ủy ban nhân dân xã Cây Trường II tỉnh Bình Dương</v>
      </c>
      <c r="C411" t="str">
        <v>https://baubang.binhduong.gov.vn/ubnd-xa-thi-tran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19411</v>
      </c>
      <c r="B412" t="str">
        <v>Công an xã Lai Uyên tỉnh Bình Dương</v>
      </c>
      <c r="C412" t="str">
        <v>-</v>
      </c>
      <c r="D412" t="str">
        <v>-</v>
      </c>
      <c r="E412" t="str">
        <v/>
      </c>
      <c r="F412" t="str">
        <v>-</v>
      </c>
      <c r="G412" t="str">
        <v>-</v>
      </c>
    </row>
    <row r="413">
      <c r="A413">
        <v>19412</v>
      </c>
      <c r="B413" t="str">
        <f>HYPERLINK("https://baubang.binhduong.gov.vn/ubnd-xa-thi-tran", "UBND Ủy ban nhân dân xã Lai Uyên tỉnh Bình Dương")</f>
        <v>UBND Ủy ban nhân dân xã Lai Uyên tỉnh Bình Dương</v>
      </c>
      <c r="C413" t="str">
        <v>https://baubang.binhduong.gov.vn/ubnd-xa-thi-tran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19413</v>
      </c>
      <c r="B414" t="str">
        <v>Công an xã Tân Hưng tỉnh Bình Dương</v>
      </c>
      <c r="C414" t="str">
        <v>-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19414</v>
      </c>
      <c r="B415" t="str">
        <f>HYPERLINK("https://tiengiang.gov.vn/chi-tiet-tin?/chu-tich-ubnd-huyen-cai-be-gap-go-nhan-dan-xa-tan-hung/18307054", "UBND Ủy ban nhân dân xã Tân Hưng tỉnh Bình Dương")</f>
        <v>UBND Ủy ban nhân dân xã Tân Hưng tỉnh Bình Dương</v>
      </c>
      <c r="C415" t="str">
        <v>https://tiengiang.gov.vn/chi-tiet-tin?/chu-tich-ubnd-huyen-cai-be-gap-go-nhan-dan-xa-tan-hung/18307054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19415</v>
      </c>
      <c r="B416" t="str">
        <v>Công an xã Long Nguyên tỉnh Bình Dương</v>
      </c>
      <c r="C416" t="str">
        <v>-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19416</v>
      </c>
      <c r="B417" t="str">
        <f>HYPERLINK("https://baubang.binhduong.gov.vn/ubnd-xa-thi-tran", "UBND Ủy ban nhân dân xã Long Nguyên tỉnh Bình Dương")</f>
        <v>UBND Ủy ban nhân dân xã Long Nguyên tỉnh Bình Dương</v>
      </c>
      <c r="C417" t="str">
        <v>https://baubang.binhduong.gov.vn/ubnd-xa-thi-tran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19417</v>
      </c>
      <c r="B418" t="str">
        <f>HYPERLINK("https://www.facebook.com/groups/589106038168941/?locale=eo_EO", "Công an xã Hưng Hòa tỉnh Bình Dương")</f>
        <v>Công an xã Hưng Hòa tỉnh Bình Dương</v>
      </c>
      <c r="C418" t="str">
        <v>https://www.facebook.com/groups/589106038168941/?locale=eo_EO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19418</v>
      </c>
      <c r="B419" t="str">
        <f>HYPERLINK("https://baubang.binhduong.gov.vn/ubnd-xa-thi-tran", "UBND Ủy ban nhân dân xã Hưng Hòa tỉnh Bình Dương")</f>
        <v>UBND Ủy ban nhân dân xã Hưng Hòa tỉnh Bình Dương</v>
      </c>
      <c r="C419" t="str">
        <v>https://baubang.binhduong.gov.vn/ubnd-xa-thi-tran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19419</v>
      </c>
      <c r="B420" t="str">
        <f>HYPERLINK("https://www.facebook.com/tuoitrebinhduong2020/", "Công an xã Lai Hưng tỉnh Bình Dương")</f>
        <v>Công an xã Lai Hưng tỉnh Bình Dương</v>
      </c>
      <c r="C420" t="str">
        <v>https://www.facebook.com/tuoitrebinhduong2020/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19420</v>
      </c>
      <c r="B421" t="str">
        <f>HYPERLINK("https://baubang.binhduong.gov.vn/ubnd-xa-thi-tran", "UBND Ủy ban nhân dân xã Lai Hưng tỉnh Bình Dương")</f>
        <v>UBND Ủy ban nhân dân xã Lai Hưng tỉnh Bình Dương</v>
      </c>
      <c r="C421" t="str">
        <v>https://baubang.binhduong.gov.vn/ubnd-xa-thi-tran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19421</v>
      </c>
      <c r="B422" t="str">
        <f>HYPERLINK("https://www.facebook.com/p/X%C3%A3-Minh-Ho%C3%A0-huy%E1%BB%87n-D%E1%BA%A7u-Ti%E1%BA%BFng-t%E1%BB%89nh-B%C3%ACnh-D%C6%B0%C6%A1ng-100042275333852/", "Công an xã Minh Hoà tỉnh Bình Dương")</f>
        <v>Công an xã Minh Hoà tỉnh Bình Dương</v>
      </c>
      <c r="C422" t="str">
        <v>https://www.facebook.com/p/X%C3%A3-Minh-Ho%C3%A0-huy%E1%BB%87n-D%E1%BA%A7u-Ti%E1%BA%BFng-t%E1%BB%89nh-B%C3%ACnh-D%C6%B0%C6%A1ng-100042275333852/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19422</v>
      </c>
      <c r="B423" t="str">
        <f>HYPERLINK("https://www.binhduong.gov.vn/chinh-quyen-tin-chi-dao-dieu-hanh/2024/08/66-nhiem-vu-quy-hoach-chung-do-thi-moi-minh-hoa-huyen-dau-tieng-den-nam-204", "UBND Ủy ban nhân dân xã Minh Hoà tỉnh Bình Dương")</f>
        <v>UBND Ủy ban nhân dân xã Minh Hoà tỉnh Bình Dương</v>
      </c>
      <c r="C423" t="str">
        <v>https://www.binhduong.gov.vn/chinh-quyen-tin-chi-dao-dieu-hanh/2024/08/66-nhiem-vu-quy-hoach-chung-do-thi-moi-minh-hoa-huyen-dau-tieng-den-nam-204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19423</v>
      </c>
      <c r="B424" t="str">
        <f>HYPERLINK("https://www.facebook.com/p/M%E1%BA%B7t-Tr%E1%BA%ADn-x%C3%A3-Minh-Th%E1%BA%A1nh-huy%E1%BB%87n-D%E1%BA%A7u-Ti%E1%BA%BFng-t%E1%BB%89nh-B%C3%ACnh-D%C6%B0%C6%A1ng-100075914565162/", "Công an xã Minh Thạnh tỉnh Bình Dương")</f>
        <v>Công an xã Minh Thạnh tỉnh Bình Dương</v>
      </c>
      <c r="C424" t="str">
        <v>https://www.facebook.com/p/M%E1%BA%B7t-Tr%E1%BA%ADn-x%C3%A3-Minh-Th%E1%BA%A1nh-huy%E1%BB%87n-D%E1%BA%A7u-Ti%E1%BA%BFng-t%E1%BB%89nh-B%C3%ACnh-D%C6%B0%C6%A1ng-100075914565162/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19424</v>
      </c>
      <c r="B425" t="str">
        <f>HYPERLINK("https://www.binhduong.gov.vn/dau-tu-thong-tin-can-biet/2021/06/596-nguoi-phat-ngon-cua-huyen-dau-tieng-va-cac-xa-thi-tran-thuoc-huye", "UBND Ủy ban nhân dân xã Minh Thạnh tỉnh Bình Dương")</f>
        <v>UBND Ủy ban nhân dân xã Minh Thạnh tỉnh Bình Dương</v>
      </c>
      <c r="C425" t="str">
        <v>https://www.binhduong.gov.vn/dau-tu-thong-tin-can-biet/2021/06/596-nguoi-phat-ngon-cua-huyen-dau-tieng-va-cac-xa-thi-tran-thuoc-huye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19425</v>
      </c>
      <c r="B426" t="str">
        <v>Công an xã Minh Tân tỉnh Bình Dương</v>
      </c>
      <c r="C426" t="str">
        <v>-</v>
      </c>
      <c r="D426" t="str">
        <v>-</v>
      </c>
      <c r="E426" t="str">
        <v/>
      </c>
      <c r="F426" t="str">
        <v>-</v>
      </c>
      <c r="G426" t="str">
        <v>-</v>
      </c>
    </row>
    <row r="427">
      <c r="A427">
        <v>19426</v>
      </c>
      <c r="B427" t="str">
        <f>HYPERLINK("https://kienxuong.thaibinh.gov.vn/cac-don-vi-hanh-chinh/xa-minh-tan", "UBND Ủy ban nhân dân xã Minh Tân tỉnh Bình Dương")</f>
        <v>UBND Ủy ban nhân dân xã Minh Tân tỉnh Bình Dương</v>
      </c>
      <c r="C427" t="str">
        <v>https://kienxuong.thaibinh.gov.vn/cac-don-vi-hanh-chinh/xa-minh-tan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19427</v>
      </c>
      <c r="B428" t="str">
        <f>HYPERLINK("https://www.facebook.com/ConganhuyenDauTieng/", "Công an xã Định An tỉnh Bình Dương")</f>
        <v>Công an xã Định An tỉnh Bình Dương</v>
      </c>
      <c r="C428" t="str">
        <v>https://www.facebook.com/ConganhuyenDauTieng/</v>
      </c>
      <c r="D428" t="str">
        <v>-</v>
      </c>
      <c r="E428" t="str">
        <v/>
      </c>
      <c r="F428" t="str">
        <v>-</v>
      </c>
      <c r="G428" t="str">
        <v>-</v>
      </c>
    </row>
    <row r="429">
      <c r="A429">
        <v>19428</v>
      </c>
      <c r="B429" t="str">
        <f>HYPERLINK("https://www.binhduong.gov.vn/", "UBND Ủy ban nhân dân xã Định An tỉnh Bình Dương")</f>
        <v>UBND Ủy ban nhân dân xã Định An tỉnh Bình Dương</v>
      </c>
      <c r="C429" t="str">
        <v>https://www.binhduong.gov.vn/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19429</v>
      </c>
      <c r="B430" t="str">
        <f>HYPERLINK("https://www.facebook.com/ConganhuyenDauTieng/", "Công an xã Long Hoà tỉnh Bình Dương")</f>
        <v>Công an xã Long Hoà tỉnh Bình Dương</v>
      </c>
      <c r="C430" t="str">
        <v>https://www.facebook.com/ConganhuyenDauTieng/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19430</v>
      </c>
      <c r="B431" t="str">
        <f>HYPERLINK("https://longhoa.phutan.angiang.gov.vn/", "UBND Ủy ban nhân dân xã Long Hoà tỉnh Bình Dương")</f>
        <v>UBND Ủy ban nhân dân xã Long Hoà tỉnh Bình Dương</v>
      </c>
      <c r="C431" t="str">
        <v>https://longhoa.phutan.angiang.gov.vn/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19431</v>
      </c>
      <c r="B432" t="str">
        <f>HYPERLINK("https://www.facebook.com/TuoitreCongantinhBinhDinh/", "Công an xã Định Thành tỉnh Bình Dương")</f>
        <v>Công an xã Định Thành tỉnh Bình Dương</v>
      </c>
      <c r="C432" t="str">
        <v>https://www.facebook.com/TuoitreCongantinhBinhDinh/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19432</v>
      </c>
      <c r="B433" t="str">
        <f>HYPERLINK("https://www.binhduong.gov.vn/", "UBND Ủy ban nhân dân xã Định Thành tỉnh Bình Dương")</f>
        <v>UBND Ủy ban nhân dân xã Định Thành tỉnh Bình Dương</v>
      </c>
      <c r="C433" t="str">
        <v>https://www.binhduong.gov.vn/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19433</v>
      </c>
      <c r="B434" t="str">
        <v>Công an xã Định Hiệp tỉnh Bình Dương</v>
      </c>
      <c r="C434" t="str">
        <v>-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19434</v>
      </c>
      <c r="B435" t="str">
        <f>HYPERLINK("https://www.binhduong.gov.vn/chinhquyen/Pages/Van-ban-Chi-dao-Dieu-hanh.aspx?LoaiVanBan=Quy%E1%BA%BFt+%C4%91%E1%BB%8Bnh", "UBND Ủy ban nhân dân xã Định Hiệp tỉnh Bình Dương")</f>
        <v>UBND Ủy ban nhân dân xã Định Hiệp tỉnh Bình Dương</v>
      </c>
      <c r="C435" t="str">
        <v>https://www.binhduong.gov.vn/chinhquyen/Pages/Van-ban-Chi-dao-Dieu-hanh.aspx?LoaiVanBan=Quy%E1%BA%BFt+%C4%91%E1%BB%8Bnh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19435</v>
      </c>
      <c r="B436" t="str">
        <f>HYPERLINK("https://www.facebook.com/ConganhuyenDauTieng/", "Công an xã An Lập tỉnh Bình Dương")</f>
        <v>Công an xã An Lập tỉnh Bình Dương</v>
      </c>
      <c r="C436" t="str">
        <v>https://www.facebook.com/ConganhuyenDauTieng/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19436</v>
      </c>
      <c r="B437" t="str">
        <f>HYPERLINK("https://www.binhduong.gov.vn/", "UBND Ủy ban nhân dân xã An Lập tỉnh Bình Dương")</f>
        <v>UBND Ủy ban nhân dân xã An Lập tỉnh Bình Dương</v>
      </c>
      <c r="C437" t="str">
        <v>https://www.binhduong.gov.vn/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19437</v>
      </c>
      <c r="B438" t="str">
        <f>HYPERLINK("https://www.facebook.com/p/C%C3%B4ng-An-X%C3%A3-Long-T%C3%A2n-100072414188764/", "Công an xã Long Tân tỉnh Bình Dương")</f>
        <v>Công an xã Long Tân tỉnh Bình Dương</v>
      </c>
      <c r="C438" t="str">
        <v>https://www.facebook.com/p/C%C3%B4ng-An-X%C3%A3-Long-T%C3%A2n-100072414188764/</v>
      </c>
      <c r="D438" t="str">
        <v>-</v>
      </c>
      <c r="E438" t="str">
        <v/>
      </c>
      <c r="F438" t="str">
        <v>-</v>
      </c>
      <c r="G438" t="str">
        <v>-</v>
      </c>
    </row>
    <row r="439">
      <c r="A439">
        <v>19438</v>
      </c>
      <c r="B439" t="str">
        <f>HYPERLINK("https://www.binhduong.gov.vn/", "UBND Ủy ban nhân dân xã Long Tân tỉnh Bình Dương")</f>
        <v>UBND Ủy ban nhân dân xã Long Tân tỉnh Bình Dương</v>
      </c>
      <c r="C439" t="str">
        <v>https://www.binhduong.gov.vn/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19439</v>
      </c>
      <c r="B440" t="str">
        <f>HYPERLINK("https://www.facebook.com/tuoitrebinhduong2020/", "Công an xã Thanh An tỉnh Bình Dương")</f>
        <v>Công an xã Thanh An tỉnh Bình Dương</v>
      </c>
      <c r="C440" t="str">
        <v>https://www.facebook.com/tuoitrebinhduong2020/</v>
      </c>
      <c r="D440" t="str">
        <v>-</v>
      </c>
      <c r="E440" t="str">
        <v/>
      </c>
      <c r="F440" t="str">
        <v>-</v>
      </c>
      <c r="G440" t="str">
        <v>-</v>
      </c>
    </row>
    <row r="441">
      <c r="A441">
        <v>19440</v>
      </c>
      <c r="B441" t="str">
        <f>HYPERLINK("https://www.binhduong.gov.vn/", "UBND Ủy ban nhân dân xã Thanh An tỉnh Bình Dương")</f>
        <v>UBND Ủy ban nhân dân xã Thanh An tỉnh Bình Dương</v>
      </c>
      <c r="C441" t="str">
        <v>https://www.binhduong.gov.vn/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19441</v>
      </c>
      <c r="B442" t="str">
        <v>Công an xã Thanh Tuyền tỉnh Bình Dương</v>
      </c>
      <c r="C442" t="str">
        <v>-</v>
      </c>
      <c r="D442" t="str">
        <v>-</v>
      </c>
      <c r="E442" t="str">
        <v/>
      </c>
      <c r="F442" t="str">
        <v>-</v>
      </c>
      <c r="G442" t="str">
        <v>-</v>
      </c>
    </row>
    <row r="443">
      <c r="A443">
        <v>19442</v>
      </c>
      <c r="B443" t="str">
        <f>HYPERLINK("https://www.binhduong.gov.vn/dautuphattrien/Lists/QuyHoachPhatTrien/ChiTiet.aspx?ID=358&amp;ContentTypeId=0x01006B434E144EA34B09B66CBCE45AAE3E9100FF707E975B4A6F42AD4D1308587FB676", "UBND Ủy ban nhân dân xã Thanh Tuyền tỉnh Bình Dương")</f>
        <v>UBND Ủy ban nhân dân xã Thanh Tuyền tỉnh Bình Dương</v>
      </c>
      <c r="C443" t="str">
        <v>https://www.binhduong.gov.vn/dautuphattrien/Lists/QuyHoachPhatTrien/ChiTiet.aspx?ID=358&amp;ContentTypeId=0x01006B434E144EA34B09B66CBCE45AAE3E9100FF707E975B4A6F42AD4D1308587FB676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19443</v>
      </c>
      <c r="B444" t="str">
        <f>HYPERLINK("https://www.facebook.com/tuoitrebinhduong2020/", "Công an phường Mỹ Phước tỉnh Bình Dương")</f>
        <v>Công an phường Mỹ Phước tỉnh Bình Dương</v>
      </c>
      <c r="C444" t="str">
        <v>https://www.facebook.com/tuoitrebinhduong2020/</v>
      </c>
      <c r="D444" t="str">
        <v>-</v>
      </c>
      <c r="E444" t="str">
        <v/>
      </c>
      <c r="F444" t="str">
        <v>-</v>
      </c>
      <c r="G444" t="str">
        <v>-</v>
      </c>
    </row>
    <row r="445">
      <c r="A445">
        <v>19444</v>
      </c>
      <c r="B445" t="str">
        <f>HYPERLINK("https://myphuoc.longxuyen.angiang.gov.vn/", "UBND Ủy ban nhân dân phường Mỹ Phước tỉnh Bình Dương")</f>
        <v>UBND Ủy ban nhân dân phường Mỹ Phước tỉnh Bình Dương</v>
      </c>
      <c r="C445" t="str">
        <v>https://myphuoc.longxuyen.angiang.gov.vn/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19445</v>
      </c>
      <c r="B446" t="str">
        <f>HYPERLINK("https://www.facebook.com/ubndchanhphuhoa/", "Công an phường Chánh Phú Hòa tỉnh Bình Dương")</f>
        <v>Công an phường Chánh Phú Hòa tỉnh Bình Dương</v>
      </c>
      <c r="C446" t="str">
        <v>https://www.facebook.com/ubndchanhphuhoa/</v>
      </c>
      <c r="D446" t="str">
        <v>-</v>
      </c>
      <c r="E446" t="str">
        <v/>
      </c>
      <c r="F446" t="str">
        <v>-</v>
      </c>
      <c r="G446" t="str">
        <v>-</v>
      </c>
    </row>
    <row r="447">
      <c r="A447">
        <v>19446</v>
      </c>
      <c r="B447" t="str">
        <f>HYPERLINK("https://bencat.binhduong.gov.vn/gioi-thieu/ubnd-xa-phuong", "UBND Ủy ban nhân dân phường Chánh Phú Hòa tỉnh Bình Dương")</f>
        <v>UBND Ủy ban nhân dân phường Chánh Phú Hòa tỉnh Bình Dương</v>
      </c>
      <c r="C447" t="str">
        <v>https://bencat.binhduong.gov.vn/gioi-thieu/ubnd-xa-phuong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19447</v>
      </c>
      <c r="B448" t="str">
        <f>HYPERLINK("https://www.facebook.com/p/C%C3%B4ng-an-ph%C6%B0%E1%BB%9Dng-an-%C4%91i%E1%BB%81n-th%C3%A0nh-ph%E1%BB%91-b%E1%BA%BFn-c%C3%A1t-100092848686791/", "Công an xã An Điền tỉnh Bình Dương")</f>
        <v>Công an xã An Điền tỉnh Bình Dương</v>
      </c>
      <c r="C448" t="str">
        <v>https://www.facebook.com/p/C%C3%B4ng-an-ph%C6%B0%E1%BB%9Dng-an-%C4%91i%E1%BB%81n-th%C3%A0nh-ph%E1%BB%91-b%E1%BA%BFn-c%C3%A1t-100092848686791/</v>
      </c>
      <c r="D448" t="str">
        <v>-</v>
      </c>
      <c r="E448" t="str">
        <v/>
      </c>
      <c r="F448" t="str">
        <v>-</v>
      </c>
      <c r="G448" t="str">
        <v>-</v>
      </c>
    </row>
    <row r="449">
      <c r="A449">
        <v>19448</v>
      </c>
      <c r="B449" t="str">
        <f>HYPERLINK("https://bencat.binhduong.gov.vn/tin-tuc/hoi-dong-nhan-dan-xa-an-dien-to-chuc-ky-hop-chuyen-de", "UBND Ủy ban nhân dân xã An Điền tỉnh Bình Dương")</f>
        <v>UBND Ủy ban nhân dân xã An Điền tỉnh Bình Dương</v>
      </c>
      <c r="C449" t="str">
        <v>https://bencat.binhduong.gov.vn/tin-tuc/hoi-dong-nhan-dan-xa-an-dien-to-chuc-ky-hop-chuyen-de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19449</v>
      </c>
      <c r="B450" t="str">
        <f>HYPERLINK("https://www.facebook.com/tuoitrebinhduong2020/", "Công an xã An Tây tỉnh Bình Dương")</f>
        <v>Công an xã An Tây tỉnh Bình Dương</v>
      </c>
      <c r="C450" t="str">
        <v>https://www.facebook.com/tuoitrebinhduong2020/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19450</v>
      </c>
      <c r="B451" t="str">
        <f>HYPERLINK("https://bencat.binhduong.gov.vn/gioi-thieu/ubnd-xa-phuong", "UBND Ủy ban nhân dân xã An Tây tỉnh Bình Dương")</f>
        <v>UBND Ủy ban nhân dân xã An Tây tỉnh Bình Dương</v>
      </c>
      <c r="C451" t="str">
        <v>https://bencat.binhduong.gov.vn/gioi-thieu/ubnd-xa-phuong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19451</v>
      </c>
      <c r="B452" t="str">
        <f>HYPERLINK("https://www.facebook.com/quansuthoihoa/", "Công an phường Thới Hòa tỉnh Bình Dương")</f>
        <v>Công an phường Thới Hòa tỉnh Bình Dương</v>
      </c>
      <c r="C452" t="str">
        <v>https://www.facebook.com/quansuthoihoa/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19452</v>
      </c>
      <c r="B453" t="str">
        <f>HYPERLINK("https://bencat.binhduong.gov.vn/gioi-thieu/ubnd-xa-phuong", "UBND Ủy ban nhân dân phường Thới Hòa tỉnh Bình Dương")</f>
        <v>UBND Ủy ban nhân dân phường Thới Hòa tỉnh Bình Dương</v>
      </c>
      <c r="C453" t="str">
        <v>https://bencat.binhduong.gov.vn/gioi-thieu/ubnd-xa-phuong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19453</v>
      </c>
      <c r="B454" t="str">
        <f>HYPERLINK("https://www.facebook.com/p/%E1%BB%A6Y-BAN-NH%C3%82N-D%C3%82N-PH%C6%AF%E1%BB%9CNG-H%C3%92A-L%E1%BB%A2I-100083333199249/", "Công an phường Hòa Lợi tỉnh Bình Dương")</f>
        <v>Công an phường Hòa Lợi tỉnh Bình Dương</v>
      </c>
      <c r="C454" t="str">
        <v>https://www.facebook.com/p/%E1%BB%A6Y-BAN-NH%C3%82N-D%C3%82N-PH%C6%AF%E1%BB%9CNG-H%C3%92A-L%E1%BB%A2I-100083333199249/</v>
      </c>
      <c r="D454" t="str">
        <v>-</v>
      </c>
      <c r="E454" t="str">
        <v/>
      </c>
      <c r="F454" t="str">
        <v>-</v>
      </c>
      <c r="G454" t="str">
        <v>-</v>
      </c>
    </row>
    <row r="455">
      <c r="A455">
        <v>19454</v>
      </c>
      <c r="B455" t="str">
        <f>HYPERLINK("https://www.binhduong.gov.vn/", "UBND Ủy ban nhân dân phường Hòa Lợi tỉnh Bình Dương")</f>
        <v>UBND Ủy ban nhân dân phường Hòa Lợi tỉnh Bình Dương</v>
      </c>
      <c r="C455" t="str">
        <v>https://www.binhduong.gov.vn/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19455</v>
      </c>
      <c r="B456" t="str">
        <f>HYPERLINK("https://www.facebook.com/p/C%C3%B4ng-an-Ph%C6%B0%E1%BB%9Dng-T%C3%A2n-%C4%90%E1%BB%8Bnh-B%E1%BA%BFn-C%C3%A1t-100080887004116/", "Công an phường Tân Định tỉnh Bình Dương")</f>
        <v>Công an phường Tân Định tỉnh Bình Dương</v>
      </c>
      <c r="C456" t="str">
        <v>https://www.facebook.com/p/C%C3%B4ng-an-Ph%C6%B0%E1%BB%9Dng-T%C3%A2n-%C4%90%E1%BB%8Bnh-B%E1%BA%BFn-C%C3%A1t-100080887004116/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19456</v>
      </c>
      <c r="B457" t="str">
        <f>HYPERLINK("https://bencat.binhduong.gov.vn/gioi-thieu/ubnd-xa-phuong", "UBND Ủy ban nhân dân phường Tân Định tỉnh Bình Dương")</f>
        <v>UBND Ủy ban nhân dân phường Tân Định tỉnh Bình Dương</v>
      </c>
      <c r="C457" t="str">
        <v>https://bencat.binhduong.gov.vn/gioi-thieu/ubnd-xa-phuong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19457</v>
      </c>
      <c r="B458" t="str">
        <f>HYPERLINK("https://www.facebook.com/tuoitrebinhduong2020/", "Công an xã Phú An tỉnh Bình Dương")</f>
        <v>Công an xã Phú An tỉnh Bình Dương</v>
      </c>
      <c r="C458" t="str">
        <v>https://www.facebook.com/tuoitrebinhduong2020/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19458</v>
      </c>
      <c r="B459" t="str">
        <f>HYPERLINK("https://www.binhduong.gov.vn/", "UBND Ủy ban nhân dân xã Phú An tỉnh Bình Dương")</f>
        <v>UBND Ủy ban nhân dân xã Phú An tỉnh Bình Dương</v>
      </c>
      <c r="C459" t="str">
        <v>https://www.binhduong.gov.vn/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19459</v>
      </c>
      <c r="B460" t="str">
        <f>HYPERLINK("https://www.facebook.com/tuoitrebinhduong2020/", "Công an xã An Linh tỉnh Bình Dương")</f>
        <v>Công an xã An Linh tỉnh Bình Dương</v>
      </c>
      <c r="C460" t="str">
        <v>https://www.facebook.com/tuoitrebinhduong2020/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19460</v>
      </c>
      <c r="B461" t="str">
        <f>HYPERLINK("https://phugiao.binhduong.gov.vn/", "UBND Ủy ban nhân dân xã An Linh tỉnh Bình Dương")</f>
        <v>UBND Ủy ban nhân dân xã An Linh tỉnh Bình Dương</v>
      </c>
      <c r="C461" t="str">
        <v>https://phugiao.binhduong.gov.vn/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19461</v>
      </c>
      <c r="B462" t="str">
        <v>Công an xã Phước Sang tỉnh Bình Dương</v>
      </c>
      <c r="C462" t="str">
        <v>-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19462</v>
      </c>
      <c r="B463" t="str">
        <f>HYPERLINK("https://phuocsang-phugiao.binhduong.gov.vn/", "UBND Ủy ban nhân dân xã Phước Sang tỉnh Bình Dương")</f>
        <v>UBND Ủy ban nhân dân xã Phước Sang tỉnh Bình Dương</v>
      </c>
      <c r="C463" t="str">
        <v>https://phuocsang-phugiao.binhduong.gov.vn/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19463</v>
      </c>
      <c r="B464" t="str">
        <f>HYPERLINK("https://www.facebook.com/p/C%C3%B4ng-an-Ph%C6%B0%E1%BB%9Dng-Th%C3%A1i-Ho%C3%A0-100090713896354/?locale=vi_VN", "Công an xã An Thái tỉnh Bình Dương")</f>
        <v>Công an xã An Thái tỉnh Bình Dương</v>
      </c>
      <c r="C464" t="str">
        <v>https://www.facebook.com/p/C%C3%B4ng-an-Ph%C6%B0%E1%BB%9Dng-Th%C3%A1i-Ho%C3%A0-100090713896354/?locale=vi_VN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19464</v>
      </c>
      <c r="B465" t="str">
        <f>HYPERLINK("https://www.binhduong.gov.vn/chinhquyen/Pages/Van-ban-Chi-dao-Dieu-hanh.aspx?LoaiVanBan=Quy%E1%BA%BFt+%C4%91%E1%BB%8Bnh", "UBND Ủy ban nhân dân xã An Thái tỉnh Bình Dương")</f>
        <v>UBND Ủy ban nhân dân xã An Thái tỉnh Bình Dương</v>
      </c>
      <c r="C465" t="str">
        <v>https://www.binhduong.gov.vn/chinhquyen/Pages/Van-ban-Chi-dao-Dieu-hanh.aspx?LoaiVanBan=Quy%E1%BA%BFt+%C4%91%E1%BB%8Bnh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19465</v>
      </c>
      <c r="B466" t="str">
        <f>HYPERLINK("https://www.facebook.com/ConganhuyenDauTieng/", "Công an xã An Long tỉnh Bình Dương")</f>
        <v>Công an xã An Long tỉnh Bình Dương</v>
      </c>
      <c r="C466" t="str">
        <v>https://www.facebook.com/ConganhuyenDauTieng/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19466</v>
      </c>
      <c r="B467" t="str">
        <f>HYPERLINK("https://www.binhduong.gov.vn/", "UBND Ủy ban nhân dân xã An Long tỉnh Bình Dương")</f>
        <v>UBND Ủy ban nhân dân xã An Long tỉnh Bình Dương</v>
      </c>
      <c r="C467" t="str">
        <v>https://www.binhduong.gov.vn/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19467</v>
      </c>
      <c r="B468" t="str">
        <f>HYPERLINK("https://www.facebook.com/tuoitrebinhduong2020/", "Công an xã An Bình tỉnh Bình Dương")</f>
        <v>Công an xã An Bình tỉnh Bình Dương</v>
      </c>
      <c r="C468" t="str">
        <v>https://www.facebook.com/tuoitrebinhduong2020/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19468</v>
      </c>
      <c r="B469" t="str">
        <f>HYPERLINK("https://www.binhduong.gov.vn/", "UBND Ủy ban nhân dân xã An Bình tỉnh Bình Dương")</f>
        <v>UBND Ủy ban nhân dân xã An Bình tỉnh Bình Dương</v>
      </c>
      <c r="C469" t="str">
        <v>https://www.binhduong.gov.vn/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19469</v>
      </c>
      <c r="B470" t="str">
        <v>Công an xã Tân Hiệp tỉnh Bình Dương</v>
      </c>
      <c r="C470" t="str">
        <v>-</v>
      </c>
      <c r="D470" t="str">
        <v>-</v>
      </c>
      <c r="E470" t="str">
        <v/>
      </c>
      <c r="F470" t="str">
        <v>-</v>
      </c>
      <c r="G470" t="str">
        <v>-</v>
      </c>
    </row>
    <row r="471">
      <c r="A471">
        <v>19470</v>
      </c>
      <c r="B471" t="str">
        <f>HYPERLINK("http://tanhiep.tanuyen.binhduong.gov.vn/", "UBND Ủy ban nhân dân xã Tân Hiệp tỉnh Bình Dương")</f>
        <v>UBND Ủy ban nhân dân xã Tân Hiệp tỉnh Bình Dương</v>
      </c>
      <c r="C471" t="str">
        <v>http://tanhiep.tanuyen.binhduong.gov.vn/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19471</v>
      </c>
      <c r="B472" t="str">
        <f>HYPERLINK("https://www.facebook.com/p/Th%C3%B4ng-tin-x%C3%A3-Tam-L%E1%BA%ADp-Ph%C3%BA-Gi%C3%A1o-100072103028527/", "Công an xã Tam Lập tỉnh Bình Dương")</f>
        <v>Công an xã Tam Lập tỉnh Bình Dương</v>
      </c>
      <c r="C472" t="str">
        <v>https://www.facebook.com/p/Th%C3%B4ng-tin-x%C3%A3-Tam-L%E1%BA%ADp-Ph%C3%BA-Gi%C3%A1o-100072103028527/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19472</v>
      </c>
      <c r="B473" t="str">
        <f>HYPERLINK("https://www.binhduong.gov.vn/", "UBND Ủy ban nhân dân xã Tam Lập tỉnh Bình Dương")</f>
        <v>UBND Ủy ban nhân dân xã Tam Lập tỉnh Bình Dương</v>
      </c>
      <c r="C473" t="str">
        <v>https://www.binhduong.gov.vn/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19473</v>
      </c>
      <c r="B474" t="str">
        <f>HYPERLINK("https://www.facebook.com/1242314036183730", "Công an xã Tân Long tỉnh Bình Dương")</f>
        <v>Công an xã Tân Long tỉnh Bình Dương</v>
      </c>
      <c r="C474" t="str">
        <v>https://www.facebook.com/1242314036183730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19474</v>
      </c>
      <c r="B475" t="str">
        <f>HYPERLINK("https://tanlong-phugiao.binhduong.gov.vn/", "UBND Ủy ban nhân dân xã Tân Long tỉnh Bình Dương")</f>
        <v>UBND Ủy ban nhân dân xã Tân Long tỉnh Bình Dương</v>
      </c>
      <c r="C475" t="str">
        <v>https://tanlong-phugiao.binhduong.gov.vn/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19475</v>
      </c>
      <c r="B476" t="str">
        <f>HYPERLINK("https://www.facebook.com/TuoitreConganVinhPhuc/", "Công an xã Vĩnh Hoà tỉnh Bình Dương")</f>
        <v>Công an xã Vĩnh Hoà tỉnh Bình Dương</v>
      </c>
      <c r="C476" t="str">
        <v>https://www.facebook.com/TuoitreConganVinhPhuc/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19476</v>
      </c>
      <c r="B477" t="str">
        <f>HYPERLINK("https://vinhhoa-phugiao.binhduong.gov.vn/", "UBND Ủy ban nhân dân xã Vĩnh Hoà tỉnh Bình Dương")</f>
        <v>UBND Ủy ban nhân dân xã Vĩnh Hoà tỉnh Bình Dương</v>
      </c>
      <c r="C477" t="str">
        <v>https://vinhhoa-phugiao.binhduong.gov.vn/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19477</v>
      </c>
      <c r="B478" t="str">
        <f>HYPERLINK("https://www.facebook.com/p/C%C3%B4ng-an-x%C3%A3-Ph%C6%B0%E1%BB%9Bc-H%C3%B2a-huy%E1%BB%87n-Ph%C3%BA-Gi%C3%A1o-100085919055199/", "Công an xã Phước Hoà tỉnh Bình Dương")</f>
        <v>Công an xã Phước Hoà tỉnh Bình Dương</v>
      </c>
      <c r="C478" t="str">
        <v>https://www.facebook.com/p/C%C3%B4ng-an-x%C3%A3-Ph%C6%B0%E1%BB%9Bc-H%C3%B2a-huy%E1%BB%87n-Ph%C3%BA-Gi%C3%A1o-100085919055199/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19478</v>
      </c>
      <c r="B479" t="str">
        <f>HYPERLINK("http://phuochoa.tuyphuoc.binhdinh.gov.vn/", "UBND Ủy ban nhân dân xã Phước Hoà tỉnh Bình Dương")</f>
        <v>UBND Ủy ban nhân dân xã Phước Hoà tỉnh Bình Dương</v>
      </c>
      <c r="C479" t="str">
        <v>http://phuochoa.tuyphuoc.binhdinh.gov.vn/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19479</v>
      </c>
      <c r="B480" t="str">
        <f>HYPERLINK("https://www.facebook.com/p/C%C3%B4ng-an-ph%C6%B0%E1%BB%9Dng-Uy%C3%AAn-H%C6%B0ng-th%C3%A0nh-ph%E1%BB%91-T%C3%A2n-Uy%C3%AAn-t%E1%BB%89nh-B%C3%ACnh-D%C6%B0%C6%A1ng-100082297067410/", "Công an phường Uyên Hưng tỉnh Bình Dương")</f>
        <v>Công an phường Uyên Hưng tỉnh Bình Dương</v>
      </c>
      <c r="C480" t="str">
        <v>https://www.facebook.com/p/C%C3%B4ng-an-ph%C6%B0%E1%BB%9Dng-Uy%C3%AAn-H%C6%B0ng-th%C3%A0nh-ph%E1%BB%91-T%C3%A2n-Uy%C3%AAn-t%E1%BB%89nh-B%C3%ACnh-D%C6%B0%C6%A1ng-100082297067410/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19480</v>
      </c>
      <c r="B481" t="str">
        <f>HYPERLINK("https://tanuyen.binhduong.gov.vn/gioi-thieu/ubnd-xa-phuong", "UBND Ủy ban nhân dân phường Uyên Hưng tỉnh Bình Dương")</f>
        <v>UBND Ủy ban nhân dân phường Uyên Hưng tỉnh Bình Dương</v>
      </c>
      <c r="C481" t="str">
        <v>https://tanuyen.binhduong.gov.vn/gioi-thieu/ubnd-xa-phuong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19481</v>
      </c>
      <c r="B482" t="str">
        <f>HYPERLINK("https://www.facebook.com/UBNDPTPK/?locale=vi_VN", "Công an phường Tân Phước Khánh tỉnh Bình Dương")</f>
        <v>Công an phường Tân Phước Khánh tỉnh Bình Dương</v>
      </c>
      <c r="C482" t="str">
        <v>https://www.facebook.com/UBNDPTPK/?locale=vi_VN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19482</v>
      </c>
      <c r="B483" t="str">
        <f>HYPERLINK("http://tanphuockhanh.tanuyen.binhduong.gov.vn/", "UBND Ủy ban nhân dân phường Tân Phước Khánh tỉnh Bình Dương")</f>
        <v>UBND Ủy ban nhân dân phường Tân Phước Khánh tỉnh Bình Dương</v>
      </c>
      <c r="C483" t="str">
        <v>http://tanphuockhanh.tanuyen.binhduong.gov.vn/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19483</v>
      </c>
      <c r="B484" t="str">
        <f>HYPERLINK("https://www.facebook.com/p/C%C3%B4ng-an-ph%C6%B0%E1%BB%9Dng-V%C4%A9nh-T%C3%A2n-100085697480427/", "Công an xã Vĩnh Tân tỉnh Bình Dương")</f>
        <v>Công an xã Vĩnh Tân tỉnh Bình Dương</v>
      </c>
      <c r="C484" t="str">
        <v>https://www.facebook.com/p/C%C3%B4ng-an-ph%C6%B0%E1%BB%9Dng-V%C4%A9nh-T%C3%A2n-100085697480427/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19484</v>
      </c>
      <c r="B485" t="str">
        <f>HYPERLINK("http://vinhtan.tanuyen.binhduong.gov.vn/", "UBND Ủy ban nhân dân xã Vĩnh Tân tỉnh Bình Dương")</f>
        <v>UBND Ủy ban nhân dân xã Vĩnh Tân tỉnh Bình Dương</v>
      </c>
      <c r="C485" t="str">
        <v>http://vinhtan.tanuyen.binhduong.gov.vn/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19485</v>
      </c>
      <c r="B486" t="str">
        <f>HYPERLINK("https://www.facebook.com/congantinhbinhduong/", "Công an xã Hội Nghĩa tỉnh Bình Dương")</f>
        <v>Công an xã Hội Nghĩa tỉnh Bình Dương</v>
      </c>
      <c r="C486" t="str">
        <v>https://www.facebook.com/congantinhbinhduong/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19486</v>
      </c>
      <c r="B487" t="str">
        <f>HYPERLINK("https://www.binhduong.gov.vn/", "UBND Ủy ban nhân dân xã Hội Nghĩa tỉnh Bình Dương")</f>
        <v>UBND Ủy ban nhân dân xã Hội Nghĩa tỉnh Bình Dương</v>
      </c>
      <c r="C487" t="str">
        <v>https://www.binhduong.gov.vn/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19487</v>
      </c>
      <c r="B488" t="str">
        <f>HYPERLINK("https://www.facebook.com/tuoitrebinhduong2020/", "Công an phường Tân Hiệp tỉnh Bình Dương")</f>
        <v>Công an phường Tân Hiệp tỉnh Bình Dương</v>
      </c>
      <c r="C488" t="str">
        <v>https://www.facebook.com/tuoitrebinhduong2020/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19488</v>
      </c>
      <c r="B489" t="str">
        <f>HYPERLINK("http://tanhiep.tanuyen.binhduong.gov.vn/", "UBND Ủy ban nhân dân phường Tân Hiệp tỉnh Bình Dương")</f>
        <v>UBND Ủy ban nhân dân phường Tân Hiệp tỉnh Bình Dương</v>
      </c>
      <c r="C489" t="str">
        <v>http://tanhiep.tanuyen.binhduong.gov.vn/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19489</v>
      </c>
      <c r="B490" t="str">
        <f>HYPERLINK("https://www.facebook.com/p/%E1%BB%A6y-Ban-Nh%C3%A2n-D%C3%A2n-Ph%C6%B0%E1%BB%9Dng-Kh%C3%A1nh-B%C3%ACnh-100079319847261/", "Công an phường Khánh Bình tỉnh Bình Dương")</f>
        <v>Công an phường Khánh Bình tỉnh Bình Dương</v>
      </c>
      <c r="C490" t="str">
        <v>https://www.facebook.com/p/%E1%BB%A6y-Ban-Nh%C3%A2n-D%C3%A2n-Ph%C6%B0%E1%BB%9Dng-Kh%C3%A1nh-B%C3%ACnh-100079319847261/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19490</v>
      </c>
      <c r="B491" t="str">
        <f>HYPERLINK("https://tanuyen.binhduong.gov.vn/gioi-thieu/ubnd-xa-phuong", "UBND Ủy ban nhân dân phường Khánh Bình tỉnh Bình Dương")</f>
        <v>UBND Ủy ban nhân dân phường Khánh Bình tỉnh Bình Dương</v>
      </c>
      <c r="C491" t="str">
        <v>https://tanuyen.binhduong.gov.vn/gioi-thieu/ubnd-xa-phuong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19491</v>
      </c>
      <c r="B492" t="str">
        <f>HYPERLINK("https://www.facebook.com/p/Ph%C6%B0%E1%BB%9Dng-Ph%C3%BA-Ch%C3%A1nh-Th%C3%A0nh-ph%E1%BB%91-T%C3%A2n-Uy%C3%AAn-100063057499024/", "Công an xã Phú Chánh tỉnh Bình Dương")</f>
        <v>Công an xã Phú Chánh tỉnh Bình Dương</v>
      </c>
      <c r="C492" t="str">
        <v>https://www.facebook.com/p/Ph%C6%B0%E1%BB%9Dng-Ph%C3%BA-Ch%C3%A1nh-Th%C3%A0nh-ph%E1%BB%91-T%C3%A2n-Uy%C3%AAn-100063057499024/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19492</v>
      </c>
      <c r="B493" t="str">
        <f>HYPERLINK("http://phuchanh.tanuyen.binhduong.gov.vn/", "UBND Ủy ban nhân dân xã Phú Chánh tỉnh Bình Dương")</f>
        <v>UBND Ủy ban nhân dân xã Phú Chánh tỉnh Bình Dương</v>
      </c>
      <c r="C493" t="str">
        <v>http://phuchanh.tanuyen.binhduong.gov.vn/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19493</v>
      </c>
      <c r="B494" t="str">
        <f>HYPERLINK("https://www.facebook.com/25930TanUyen", "Công an xã Bạch Đằng tỉnh Bình Dương")</f>
        <v>Công an xã Bạch Đằng tỉnh Bình Dương</v>
      </c>
      <c r="C494" t="str">
        <v>https://www.facebook.com/25930TanUyen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19494</v>
      </c>
      <c r="B495" t="str">
        <f>HYPERLINK("http://bachdang.tanuyen.binhduong.gov.vn/", "UBND Ủy ban nhân dân xã Bạch Đằng tỉnh Bình Dương")</f>
        <v>UBND Ủy ban nhân dân xã Bạch Đằng tỉnh Bình Dương</v>
      </c>
      <c r="C495" t="str">
        <v>http://bachdang.tanuyen.binhduong.gov.vn/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19495</v>
      </c>
      <c r="B496" t="str">
        <f>HYPERLINK("https://www.facebook.com/tuoitretanvinhhiep/", "Công an xã Tân Vĩnh Hiệp tỉnh Bình Dương")</f>
        <v>Công an xã Tân Vĩnh Hiệp tỉnh Bình Dương</v>
      </c>
      <c r="C496" t="str">
        <v>https://www.facebook.com/tuoitretanvinhhiep/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19496</v>
      </c>
      <c r="B497" t="str">
        <f>HYPERLINK("http://tanvinhhiep.tanuyen.binhduong.gov.vn/", "UBND Ủy ban nhân dân xã Tân Vĩnh Hiệp tỉnh Bình Dương")</f>
        <v>UBND Ủy ban nhân dân xã Tân Vĩnh Hiệp tỉnh Bình Dương</v>
      </c>
      <c r="C497" t="str">
        <v>http://tanvinhhiep.tanuyen.binhduong.gov.vn/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19497</v>
      </c>
      <c r="B498" t="str">
        <f>HYPERLINK("https://www.facebook.com/p/Th%C3%B4ng-tin-ph%C6%B0%E1%BB%9Dng-Th%E1%BA%A1nh-Ph%C6%B0%E1%BB%9Bc-100068166885100/", "Công an phường Thạnh Phước tỉnh Bình Dương")</f>
        <v>Công an phường Thạnh Phước tỉnh Bình Dương</v>
      </c>
      <c r="C498" t="str">
        <v>https://www.facebook.com/p/Th%C3%B4ng-tin-ph%C6%B0%E1%BB%9Dng-Th%E1%BA%A1nh-Ph%C6%B0%E1%BB%9Bc-100068166885100/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19498</v>
      </c>
      <c r="B499" t="str">
        <f>HYPERLINK("https://tanuyen.binhduong.gov.vn/", "UBND Ủy ban nhân dân phường Thạnh Phước tỉnh Bình Dương")</f>
        <v>UBND Ủy ban nhân dân phường Thạnh Phước tỉnh Bình Dương</v>
      </c>
      <c r="C499" t="str">
        <v>https://tanuyen.binhduong.gov.vn/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19499</v>
      </c>
      <c r="B500" t="str">
        <v>Công an xã Thạnh Hội tỉnh Bình Dương</v>
      </c>
      <c r="C500" t="str">
        <v>-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19500</v>
      </c>
      <c r="B501" t="str">
        <f>HYPERLINK("https://www.binhduong.gov.vn/thong-tin-tuyen-truyen/2024/11/379-xa-thanh-hoi-tp-tan-uyen-dat-chuan-xa-nong-thon-moi-kieu-mau-ve-giao-du", "UBND Ủy ban nhân dân xã Thạnh Hội tỉnh Bình Dương")</f>
        <v>UBND Ủy ban nhân dân xã Thạnh Hội tỉnh Bình Dương</v>
      </c>
      <c r="C501" t="str">
        <v>https://www.binhduong.gov.vn/thong-tin-tuyen-truyen/2024/11/379-xa-thanh-hoi-tp-tan-uyen-dat-chuan-xa-nong-thon-moi-kieu-mau-ve-giao-du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19501</v>
      </c>
      <c r="B502" t="str">
        <f>HYPERLINK("https://www.facebook.com/p/C%C3%B4ng-an-Ph%C6%B0%E1%BB%9Dng-Th%C3%A1i-Ho%C3%A0-100090713896354/?locale=vi_VN", "Công an phường Thái Hòa tỉnh Bình Dương")</f>
        <v>Công an phường Thái Hòa tỉnh Bình Dương</v>
      </c>
      <c r="C502" t="str">
        <v>https://www.facebook.com/p/C%C3%B4ng-an-Ph%C6%B0%E1%BB%9Dng-Th%C3%A1i-Ho%C3%A0-100090713896354/?locale=vi_VN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19502</v>
      </c>
      <c r="B503" t="str">
        <f>HYPERLINK("http://thaihoa.tanuyen.binhduong.gov.vn/", "UBND Ủy ban nhân dân phường Thái Hòa tỉnh Bình Dương")</f>
        <v>UBND Ủy ban nhân dân phường Thái Hòa tỉnh Bình Dương</v>
      </c>
      <c r="C503" t="str">
        <v>http://thaihoa.tanuyen.binhduong.gov.vn/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19503</v>
      </c>
      <c r="B504" t="str">
        <f>HYPERLINK("https://www.facebook.com/conganthanhphodian/", "Công an phường Dĩ An tỉnh Bình Dương")</f>
        <v>Công an phường Dĩ An tỉnh Bình Dương</v>
      </c>
      <c r="C504" t="str">
        <v>https://www.facebook.com/conganthanhphodian/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19504</v>
      </c>
      <c r="B505" t="str">
        <f>HYPERLINK("https://dian.binhduong.gov.vn/", "UBND Ủy ban nhân dân phường Dĩ An tỉnh Bình Dương")</f>
        <v>UBND Ủy ban nhân dân phường Dĩ An tỉnh Bình Dương</v>
      </c>
      <c r="C505" t="str">
        <v>https://dian.binhduong.gov.vn/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19505</v>
      </c>
      <c r="B506" t="str">
        <f>HYPERLINK("https://www.facebook.com/p/C%C3%B4ng-an-ph%C6%B0%E1%BB%9Dng-T%C3%A2n-B%C3%ACnh-100083729034656/", "Công an phường Tân Bình tỉnh Bình Dương")</f>
        <v>Công an phường Tân Bình tỉnh Bình Dương</v>
      </c>
      <c r="C506" t="str">
        <v>https://www.facebook.com/p/C%C3%B4ng-an-ph%C6%B0%E1%BB%9Dng-T%C3%A2n-B%C3%ACnh-100083729034656/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19506</v>
      </c>
      <c r="B507" t="str">
        <f>HYPERLINK("https://dian.binhduong.gov.vn/", "UBND Ủy ban nhân dân phường Tân Bình tỉnh Bình Dương")</f>
        <v>UBND Ủy ban nhân dân phường Tân Bình tỉnh Bình Dương</v>
      </c>
      <c r="C507" t="str">
        <v>https://dian.binhduong.gov.vn/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19507</v>
      </c>
      <c r="B508" t="str">
        <f>HYPERLINK("https://www.facebook.com/doncakcnsongthan/", "Công an phường Tân Đông Hiệp tỉnh Bình Dương")</f>
        <v>Công an phường Tân Đông Hiệp tỉnh Bình Dương</v>
      </c>
      <c r="C508" t="str">
        <v>https://www.facebook.com/doncakcnsongthan/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19508</v>
      </c>
      <c r="B509" t="str">
        <f>HYPERLINK("https://dichvucong.gov.vn/p/phananhkiennghi/pakn-detail.html?id=181631", "UBND Ủy ban nhân dân phường Tân Đông Hiệp tỉnh Bình Dương")</f>
        <v>UBND Ủy ban nhân dân phường Tân Đông Hiệp tỉnh Bình Dương</v>
      </c>
      <c r="C509" t="str">
        <v>https://dichvucong.gov.vn/p/phananhkiennghi/pakn-detail.html?id=181631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19509</v>
      </c>
      <c r="B510" t="str">
        <f>HYPERLINK("https://www.facebook.com/p/C%C3%B4ng-an-ph%C6%B0%E1%BB%9Dng-B%C3%8CNH-H%C3%92A-th%C3%A0nh-ph%E1%BB%91-THU%E1%BA%ACN-AN-t%E1%BB%89nh-B%C3%8CNH-D%C6%AF%C6%A0NG-100092031729024/?locale=vi_VN", "Công an phường Bình An tỉnh Bình Dương")</f>
        <v>Công an phường Bình An tỉnh Bình Dương</v>
      </c>
      <c r="C510" t="str">
        <v>https://www.facebook.com/p/C%C3%B4ng-an-ph%C6%B0%E1%BB%9Dng-B%C3%8CNH-H%C3%92A-th%C3%A0nh-ph%E1%BB%91-THU%E1%BA%ACN-AN-t%E1%BB%89nh-B%C3%8CNH-D%C6%AF%C6%A0NG-100092031729024/?locale=vi_VN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19510</v>
      </c>
      <c r="B511" t="str">
        <f>HYPERLINK("https://binhan-dian.gov.vn/", "UBND Ủy ban nhân dân phường Bình An tỉnh Bình Dương")</f>
        <v>UBND Ủy ban nhân dân phường Bình An tỉnh Bình Dương</v>
      </c>
      <c r="C511" t="str">
        <v>https://binhan-dian.gov.vn/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19511</v>
      </c>
      <c r="B512" t="str">
        <f>HYPERLINK("https://www.facebook.com/p/Tu%E1%BB%95i-tr%E1%BA%BB-ph%C6%B0%E1%BB%9Dng-B%C3%ACnh-Th%E1%BA%AFng-100064582402778/", "Công an phường Bình Thắng tỉnh Bình Dương")</f>
        <v>Công an phường Bình Thắng tỉnh Bình Dương</v>
      </c>
      <c r="C512" t="str">
        <v>https://www.facebook.com/p/Tu%E1%BB%95i-tr%E1%BA%BB-ph%C6%B0%E1%BB%9Dng-B%C3%ACnh-Th%E1%BA%AFng-100064582402778/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19512</v>
      </c>
      <c r="B513" t="str">
        <f>HYPERLINK("https://dian.binhduong.gov.vn/cac-to-chuc-su-nghiep-va-cac-ban-quan-ly-du-an-pmu-truc-thuoc-bo/khoi-giao-duc-dao-tao/truong-dai-hoc-cong-nghe-gtvt", "UBND Ủy ban nhân dân phường Bình Thắng tỉnh Bình Dương")</f>
        <v>UBND Ủy ban nhân dân phường Bình Thắng tỉnh Bình Dương</v>
      </c>
      <c r="C513" t="str">
        <v>https://dian.binhduong.gov.vn/cac-to-chuc-su-nghiep-va-cac-ban-quan-ly-du-an-pmu-truc-thuoc-bo/khoi-giao-duc-dao-tao/truong-dai-hoc-cong-nghe-gtvt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19513</v>
      </c>
      <c r="B514" t="str">
        <f>HYPERLINK("https://www.facebook.com/100063531609636", "Công an phường Đông Hòa tỉnh Bình Dương")</f>
        <v>Công an phường Đông Hòa tỉnh Bình Dương</v>
      </c>
      <c r="C514" t="str">
        <v>https://www.facebook.com/100063531609636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19514</v>
      </c>
      <c r="B515" t="str">
        <f>HYPERLINK("https://www.binhduong.gov.vn/dautuphattrien/Lists/ThongTinCanBiet/ChiTiet.aspx?ID=983", "UBND Ủy ban nhân dân phường Đông Hòa tỉnh Bình Dương")</f>
        <v>UBND Ủy ban nhân dân phường Đông Hòa tỉnh Bình Dương</v>
      </c>
      <c r="C515" t="str">
        <v>https://www.binhduong.gov.vn/dautuphattrien/Lists/ThongTinCanBiet/ChiTiet.aspx?ID=983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19515</v>
      </c>
      <c r="B516" t="str">
        <f>HYPERLINK("https://www.facebook.com/p/C%C3%B4ng-an-ph%C6%B0%E1%BB%9Dng-B%C3%8CNH-H%C3%92A-th%C3%A0nh-ph%E1%BB%91-THU%E1%BA%ACN-AN-t%E1%BB%89nh-B%C3%8CNH-D%C6%AF%C6%A0NG-100092031729024/?locale=vi_VN", "Công an phường An Bình tỉnh Bình Dương")</f>
        <v>Công an phường An Bình tỉnh Bình Dương</v>
      </c>
      <c r="C516" t="str">
        <v>https://www.facebook.com/p/C%C3%B4ng-an-ph%C6%B0%E1%BB%9Dng-B%C3%8CNH-H%C3%92A-th%C3%A0nh-ph%E1%BB%91-THU%E1%BA%ACN-AN-t%E1%BB%89nh-B%C3%8CNH-D%C6%AF%C6%A0NG-100092031729024/?locale=vi_VN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19516</v>
      </c>
      <c r="B517" t="str">
        <f>HYPERLINK("https://www.binhduong.gov.vn/", "UBND Ủy ban nhân dân phường An Bình tỉnh Bình Dương")</f>
        <v>UBND Ủy ban nhân dân phường An Bình tỉnh Bình Dương</v>
      </c>
      <c r="C517" t="str">
        <v>https://www.binhduong.gov.vn/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19517</v>
      </c>
      <c r="B518" t="str">
        <f>HYPERLINK("https://www.facebook.com/tuoitrebinhduong2020/", "Công an phường An Thạnh tỉnh Bình Dương")</f>
        <v>Công an phường An Thạnh tỉnh Bình Dương</v>
      </c>
      <c r="C518" t="str">
        <v>https://www.facebook.com/tuoitrebinhduong2020/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19518</v>
      </c>
      <c r="B519" t="str">
        <f>HYPERLINK("https://www.binhduong.gov.vn/", "UBND Ủy ban nhân dân phường An Thạnh tỉnh Bình Dương")</f>
        <v>UBND Ủy ban nhân dân phường An Thạnh tỉnh Bình Dương</v>
      </c>
      <c r="C519" t="str">
        <v>https://www.binhduong.gov.vn/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19519</v>
      </c>
      <c r="B520" t="str">
        <f>HYPERLINK("https://www.facebook.com/groups/1176282556421647/?locale=vi_VN", "Công an phường Bình Chuẩn tỉnh Bình Dương")</f>
        <v>Công an phường Bình Chuẩn tỉnh Bình Dương</v>
      </c>
      <c r="C520" t="str">
        <v>https://www.facebook.com/groups/1176282556421647/?locale=vi_VN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19520</v>
      </c>
      <c r="B521" t="str">
        <f>HYPERLINK("https://thuanan.binhduong.gov.vn/binhchuan", "UBND Ủy ban nhân dân phường Bình Chuẩn tỉnh Bình Dương")</f>
        <v>UBND Ủy ban nhân dân phường Bình Chuẩn tỉnh Bình Dương</v>
      </c>
      <c r="C521" t="str">
        <v>https://thuanan.binhduong.gov.vn/binhchuan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19521</v>
      </c>
      <c r="B522" t="str">
        <f>HYPERLINK("https://www.facebook.com/p/C%C3%B4ng-an-Ph%C6%B0%E1%BB%9Dng-Thu%E1%BA%ADn-Giao-100083096084529/", "Công an phường Thuận Giao tỉnh Bình Dương")</f>
        <v>Công an phường Thuận Giao tỉnh Bình Dương</v>
      </c>
      <c r="C522" t="str">
        <v>https://www.facebook.com/p/C%C3%B4ng-an-Ph%C6%B0%E1%BB%9Dng-Thu%E1%BA%ADn-Giao-100083096084529/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19522</v>
      </c>
      <c r="B523" t="str">
        <f>HYPERLINK("https://thuanan.binhduong.gov.vn/thuangiao", "UBND Ủy ban nhân dân phường Thuận Giao tỉnh Bình Dương")</f>
        <v>UBND Ủy ban nhân dân phường Thuận Giao tỉnh Bình Dương</v>
      </c>
      <c r="C523" t="str">
        <v>https://thuanan.binhduong.gov.vn/thuangiao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19523</v>
      </c>
      <c r="B524" t="str">
        <f>HYPERLINK("https://www.facebook.com/p/UBND-ph%C6%B0%E1%BB%9Dng-An-Ph%C3%BA-TP-Thu%E1%BA%ADn-An-B%C3%ACnh-D%C6%B0%C6%A1ng-100069803223935/", "Công an phường An Phú tỉnh Bình Dương")</f>
        <v>Công an phường An Phú tỉnh Bình Dương</v>
      </c>
      <c r="C524" t="str">
        <v>https://www.facebook.com/p/UBND-ph%C6%B0%E1%BB%9Dng-An-Ph%C3%BA-TP-Thu%E1%BA%ADn-An-B%C3%ACnh-D%C6%B0%C6%A1ng-100069803223935/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19524</v>
      </c>
      <c r="B525" t="str">
        <f>HYPERLINK("https://www.binhduong.gov.vn/", "UBND Ủy ban nhân dân phường An Phú tỉnh Bình Dương")</f>
        <v>UBND Ủy ban nhân dân phường An Phú tỉnh Bình Dương</v>
      </c>
      <c r="C525" t="str">
        <v>https://www.binhduong.gov.vn/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19525</v>
      </c>
      <c r="B526" t="str">
        <f>HYPERLINK("https://www.facebook.com/p/C%C3%B4ng-an-Ph%C6%B0%E1%BB%9Dng-H%C6%B0ng-%C4%90%E1%BB%8Bnh-100091273614814/", "Công an phường Hưng Định tỉnh Bình Dương")</f>
        <v>Công an phường Hưng Định tỉnh Bình Dương</v>
      </c>
      <c r="C526" t="str">
        <v>https://www.facebook.com/p/C%C3%B4ng-an-Ph%C6%B0%E1%BB%9Dng-H%C6%B0ng-%C4%90%E1%BB%8Bnh-100091273614814/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19526</v>
      </c>
      <c r="B527" t="str">
        <f>HYPERLINK("https://thuanan.binhduong.gov.vn/hungdinh", "UBND Ủy ban nhân dân phường Hưng Định tỉnh Bình Dương")</f>
        <v>UBND Ủy ban nhân dân phường Hưng Định tỉnh Bình Dương</v>
      </c>
      <c r="C527" t="str">
        <v>https://thuanan.binhduong.gov.vn/hungdinh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19527</v>
      </c>
      <c r="B528" t="str">
        <f>HYPERLINK("https://www.facebook.com/p/Tu%E1%BB%95i-tr%E1%BA%BB-C%C3%B4ng-an-th%E1%BB%8B-x%C3%A3-S%C6%A1n-T%C3%A2y-100040884909606/", "Công an xã An Sơn tỉnh Bình Dương")</f>
        <v>Công an xã An Sơn tỉnh Bình Dương</v>
      </c>
      <c r="C528" t="str">
        <v>https://www.facebook.com/p/Tu%E1%BB%95i-tr%E1%BA%BB-C%C3%B4ng-an-th%E1%BB%8B-x%C3%A3-S%C6%A1n-T%C3%A2y-100040884909606/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19528</v>
      </c>
      <c r="B529" t="str">
        <f>HYPERLINK("https://thuanan.binhduong.gov.vn/anson/cocautochuc?t=6", "UBND Ủy ban nhân dân xã An Sơn tỉnh Bình Dương")</f>
        <v>UBND Ủy ban nhân dân xã An Sơn tỉnh Bình Dương</v>
      </c>
      <c r="C529" t="str">
        <v>https://thuanan.binhduong.gov.vn/anson/cocautochuc?t=6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19529</v>
      </c>
      <c r="B530" t="str">
        <f>HYPERLINK("https://www.facebook.com/p/%E1%BB%A6y-ban-nh%C3%A2n-d%C3%A2n-ph%C6%B0%E1%BB%9Dng-B%C3%ACnh-Nh%C3%A2m-100067784149586/", "Công an phường Bình Nhâm tỉnh Bình Dương")</f>
        <v>Công an phường Bình Nhâm tỉnh Bình Dương</v>
      </c>
      <c r="C530" t="str">
        <v>https://www.facebook.com/p/%E1%BB%A6y-ban-nh%C3%A2n-d%C3%A2n-ph%C6%B0%E1%BB%9Dng-B%C3%ACnh-Nh%C3%A2m-100067784149586/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19530</v>
      </c>
      <c r="B531" t="str">
        <f>HYPERLINK("https://thuanan.binhduong.gov.vn/binhnham", "UBND Ủy ban nhân dân phường Bình Nhâm tỉnh Bình Dương")</f>
        <v>UBND Ủy ban nhân dân phường Bình Nhâm tỉnh Bình Dương</v>
      </c>
      <c r="C531" t="str">
        <v>https://thuanan.binhduong.gov.vn/binhnham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19531</v>
      </c>
      <c r="B532" t="str">
        <f>HYPERLINK("https://www.facebook.com/congan.phuongbinhhoa.thuanan.binhduong/", "Công an phường Bình Hòa tỉnh Bình Dương")</f>
        <v>Công an phường Bình Hòa tỉnh Bình Dương</v>
      </c>
      <c r="C532" t="str">
        <v>https://www.facebook.com/congan.phuongbinhhoa.thuanan.binhduong/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19532</v>
      </c>
      <c r="B533" t="str">
        <f>HYPERLINK("https://thuanan.binhduong.gov.vn/binhhoa/cocautochuc?t=6", "UBND Ủy ban nhân dân phường Bình Hòa tỉnh Bình Dương")</f>
        <v>UBND Ủy ban nhân dân phường Bình Hòa tỉnh Bình Dương</v>
      </c>
      <c r="C533" t="str">
        <v>https://thuanan.binhduong.gov.vn/binhhoa/cocautochuc?t=6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19533</v>
      </c>
      <c r="B534" t="str">
        <f>HYPERLINK("https://www.facebook.com/p/Tu%E1%BB%95i-tr%E1%BA%BB-C%C3%B4ng-an-Th%C3%A0nh-ph%E1%BB%91-V%C4%A9nh-Y%C3%AAn-100066497717181/", "Công an phường Vĩnh Phú tỉnh Bình Dương")</f>
        <v>Công an phường Vĩnh Phú tỉnh Bình Dương</v>
      </c>
      <c r="C534" t="str">
        <v>https://www.facebook.com/p/Tu%E1%BB%95i-tr%E1%BA%BB-C%C3%B4ng-an-Th%C3%A0nh-ph%E1%BB%91-V%C4%A9nh-Y%C3%AAn-100066497717181/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19534</v>
      </c>
      <c r="B535" t="str">
        <f>HYPERLINK("https://thuanan.binhduong.gov.vn/vinhphu", "UBND Ủy ban nhân dân phường Vĩnh Phú tỉnh Bình Dương")</f>
        <v>UBND Ủy ban nhân dân phường Vĩnh Phú tỉnh Bình Dương</v>
      </c>
      <c r="C535" t="str">
        <v>https://thuanan.binhduong.gov.vn/vinhphu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19535</v>
      </c>
      <c r="B536" t="str">
        <f>HYPERLINK("https://www.facebook.com/p/C%C3%B4ng-an-Ph%C6%B0%E1%BB%9Dng-T%C3%A2n-%C4%90%E1%BB%8Bnh-B%E1%BA%BFn-C%C3%A1t-100080887004116/", "Công an xã Tân Định tỉnh Bình Dương")</f>
        <v>Công an xã Tân Định tỉnh Bình Dương</v>
      </c>
      <c r="C536" t="str">
        <v>https://www.facebook.com/p/C%C3%B4ng-an-Ph%C6%B0%E1%BB%9Dng-T%C3%A2n-%C4%90%E1%BB%8Bnh-B%E1%BA%BFn-C%C3%A1t-100080887004116/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19536</v>
      </c>
      <c r="B537" t="str">
        <f>HYPERLINK("https://tandinh.bactanuyen.binhduong.gov.vn/", "UBND Ủy ban nhân dân xã Tân Định tỉnh Bình Dương")</f>
        <v>UBND Ủy ban nhân dân xã Tân Định tỉnh Bình Dương</v>
      </c>
      <c r="C537" t="str">
        <v>https://tandinh.bactanuyen.binhduong.gov.vn/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19537</v>
      </c>
      <c r="B538" t="str">
        <f>HYPERLINK("https://www.facebook.com/p/UBND-X%C3%83-B%C3%8CNH-M%E1%BB%B8-100057438520372/", "Công an xã Bình Mỹ tỉnh Bình Dương")</f>
        <v>Công an xã Bình Mỹ tỉnh Bình Dương</v>
      </c>
      <c r="C538" t="str">
        <v>https://www.facebook.com/p/UBND-X%C3%83-B%C3%8CNH-M%E1%BB%B8-100057438520372/</v>
      </c>
      <c r="D538" t="str">
        <v>-</v>
      </c>
      <c r="E538" t="str">
        <v/>
      </c>
      <c r="F538" t="str">
        <v>-</v>
      </c>
      <c r="G538" t="str">
        <v>-</v>
      </c>
    </row>
    <row r="539">
      <c r="A539">
        <v>19538</v>
      </c>
      <c r="B539" t="str">
        <f>HYPERLINK("https://binhmy.bactanuyen.binhduong.gov.vn/", "UBND Ủy ban nhân dân xã Bình Mỹ tỉnh Bình Dương")</f>
        <v>UBND Ủy ban nhân dân xã Bình Mỹ tỉnh Bình Dương</v>
      </c>
      <c r="C539" t="str">
        <v>https://binhmy.bactanuyen.binhduong.gov.vn/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19539</v>
      </c>
      <c r="B540" t="str">
        <f>HYPERLINK("https://www.facebook.com/tuoitrebinhduong2020/", "Công an xã Tân Bình tỉnh Bình Dương")</f>
        <v>Công an xã Tân Bình tỉnh Bình Dương</v>
      </c>
      <c r="C540" t="str">
        <v>https://www.facebook.com/tuoitrebinhduong2020/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19540</v>
      </c>
      <c r="B541" t="str">
        <f>HYPERLINK("https://tanbinh.bactanuyen.binhduong.gov.vn/", "UBND Ủy ban nhân dân xã Tân Bình tỉnh Bình Dương")</f>
        <v>UBND Ủy ban nhân dân xã Tân Bình tỉnh Bình Dương</v>
      </c>
      <c r="C541" t="str">
        <v>https://tanbinh.bactanuyen.binhduong.gov.vn/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19541</v>
      </c>
      <c r="B542" t="str">
        <f>HYPERLINK("https://www.facebook.com/groups/473458282776306/members/", "Công an xã Tân Lập tỉnh Bình Dương")</f>
        <v>Công an xã Tân Lập tỉnh Bình Dương</v>
      </c>
      <c r="C542" t="str">
        <v>https://www.facebook.com/groups/473458282776306/members/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19542</v>
      </c>
      <c r="B543" t="str">
        <f>HYPERLINK("https://tanlap.bactanuyen.binhduong.gov.vn/", "UBND Ủy ban nhân dân xã Tân Lập tỉnh Bình Dương")</f>
        <v>UBND Ủy ban nhân dân xã Tân Lập tỉnh Bình Dương</v>
      </c>
      <c r="C543" t="str">
        <v>https://tanlap.bactanuyen.binhduong.gov.vn/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19543</v>
      </c>
      <c r="B544" t="str">
        <f>HYPERLINK("https://www.facebook.com/p/C%C3%B4ng-an-X%C3%A3-T%C3%A2n-Th%C3%A0nh-B%C3%ACnh-100069313282047/", "Công an xã Tân Thành tỉnh Bình Dương")</f>
        <v>Công an xã Tân Thành tỉnh Bình Dương</v>
      </c>
      <c r="C544" t="str">
        <v>https://www.facebook.com/p/C%C3%B4ng-an-X%C3%A3-T%C3%A2n-Th%C3%A0nh-B%C3%ACnh-100069313282047/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19544</v>
      </c>
      <c r="B545" t="str">
        <f>HYPERLINK("https://tanthanh.vinhlong.gov.vn/", "UBND Ủy ban nhân dân xã Tân Thành tỉnh Bình Dương")</f>
        <v>UBND Ủy ban nhân dân xã Tân Thành tỉnh Bình Dương</v>
      </c>
      <c r="C545" t="str">
        <v>https://tanthanh.vinhlong.gov.vn/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19545</v>
      </c>
      <c r="B546" t="str">
        <v>Công an xã Đất Cuốc tỉnh Bình Dương</v>
      </c>
      <c r="C546" t="str">
        <v>-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19546</v>
      </c>
      <c r="B547" t="str">
        <f>HYPERLINK("https://datcuoc.bactanuyen.binhduong.gov.vn/", "UBND Ủy ban nhân dân xã Đất Cuốc tỉnh Bình Dương")</f>
        <v>UBND Ủy ban nhân dân xã Đất Cuốc tỉnh Bình Dương</v>
      </c>
      <c r="C547" t="str">
        <v>https://datcuoc.bactanuyen.binhduong.gov.vn/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19547</v>
      </c>
      <c r="B548" t="str">
        <f>HYPERLINK("https://www.facebook.com/p/C%C3%B4ng-an-x%C3%A3-Hi%E1%BA%BFu-Li%C3%AAm-100070003544266/", "Công an xã Hiếu Liêm tỉnh Bình Dương")</f>
        <v>Công an xã Hiếu Liêm tỉnh Bình Dương</v>
      </c>
      <c r="C548" t="str">
        <v>https://www.facebook.com/p/C%C3%B4ng-an-x%C3%A3-Hi%E1%BA%BFu-Li%C3%AAm-100070003544266/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19548</v>
      </c>
      <c r="B549" t="str">
        <f>HYPERLINK("https://hieuliem.bactanuyen.binhduong.gov.vn/", "UBND Ủy ban nhân dân xã Hiếu Liêm tỉnh Bình Dương")</f>
        <v>UBND Ủy ban nhân dân xã Hiếu Liêm tỉnh Bình Dương</v>
      </c>
      <c r="C549" t="str">
        <v>https://hieuliem.bactanuyen.binhduong.gov.vn/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19549</v>
      </c>
      <c r="B550" t="str">
        <v>Công an xã Lạc An tỉnh Bình Dương</v>
      </c>
      <c r="C550" t="str">
        <v>-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19550</v>
      </c>
      <c r="B551" t="str">
        <f>HYPERLINK("https://lacan.bactanuyen.binhduong.gov.vn/", "UBND Ủy ban nhân dân xã Lạc An tỉnh Bình Dương")</f>
        <v>UBND Ủy ban nhân dân xã Lạc An tỉnh Bình Dương</v>
      </c>
      <c r="C551" t="str">
        <v>https://lacan.bactanuyen.binhduong.gov.vn/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19551</v>
      </c>
      <c r="B552" t="str">
        <v>Công an xã Tân Mỹ tỉnh Bình Dương</v>
      </c>
      <c r="C552" t="str">
        <v>-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19552</v>
      </c>
      <c r="B553" t="str">
        <f>HYPERLINK("https://tanmy.bactanuyen.binhduong.gov.vn/", "UBND Ủy ban nhân dân xã Tân Mỹ tỉnh Bình Dương")</f>
        <v>UBND Ủy ban nhân dân xã Tân Mỹ tỉnh Bình Dương</v>
      </c>
      <c r="C553" t="str">
        <v>https://tanmy.bactanuyen.binhduong.gov.vn/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19553</v>
      </c>
      <c r="B554" t="str">
        <f>HYPERLINK("https://www.facebook.com/UBMTTQVNxaThuongTan/", "Công an xã Thường Tân tỉnh Bình Dương")</f>
        <v>Công an xã Thường Tân tỉnh Bình Dương</v>
      </c>
      <c r="C554" t="str">
        <v>https://www.facebook.com/UBMTTQVNxaThuongTan/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19554</v>
      </c>
      <c r="B555" t="str">
        <f>HYPERLINK("https://thuongtan.bactanuyen.binhduong.gov.vn/", "UBND Ủy ban nhân dân xã Thường Tân tỉnh Bình Dương")</f>
        <v>UBND Ủy ban nhân dân xã Thường Tân tỉnh Bình Dương</v>
      </c>
      <c r="C555" t="str">
        <v>https://thuongtan.bactanuyen.binhduong.gov.vn/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19555</v>
      </c>
      <c r="B556" t="str">
        <v>Công an phường Trảng Dài tỉnh Đồng Nai</v>
      </c>
      <c r="C556" t="str">
        <v>-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19556</v>
      </c>
      <c r="B557" t="str">
        <f>HYPERLINK("https://bienhoa.dongnai.gov.vn/Pages/gioithieu.aspx?CatID=95", "UBND Ủy ban nhân dân phường Trảng Dài tỉnh Đồng Nai")</f>
        <v>UBND Ủy ban nhân dân phường Trảng Dài tỉnh Đồng Nai</v>
      </c>
      <c r="C557" t="str">
        <v>https://bienhoa.dongnai.gov.vn/Pages/gioithieu.aspx?CatID=95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19557</v>
      </c>
      <c r="B558" t="str">
        <f>HYPERLINK("https://www.facebook.com/people/%C4%90o%C3%A0n-Ph%C6%B0%E1%BB%9Dng-T%C3%A2n-Phong/100064480761112/", "Công an phường Tân Phong tỉnh Đồng Nai")</f>
        <v>Công an phường Tân Phong tỉnh Đồng Nai</v>
      </c>
      <c r="C558" t="str">
        <v>https://www.facebook.com/people/%C4%90o%C3%A0n-Ph%C6%B0%E1%BB%9Dng-T%C3%A2n-Phong/100064480761112/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19558</v>
      </c>
      <c r="B559" t="str">
        <f>HYPERLINK("https://bienhoa.dongnai.gov.vn/Pages/gioithieu.aspx?CatID=107", "UBND Ủy ban nhân dân phường Tân Phong tỉnh Đồng Nai")</f>
        <v>UBND Ủy ban nhân dân phường Tân Phong tỉnh Đồng Nai</v>
      </c>
      <c r="C559" t="str">
        <v>https://bienhoa.dongnai.gov.vn/Pages/gioithieu.aspx?CatID=107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19559</v>
      </c>
      <c r="B560" t="str">
        <f>HYPERLINK("https://www.facebook.com/groups/3944800345645811/", "Công an phường Tân Biên tỉnh Đồng Nai")</f>
        <v>Công an phường Tân Biên tỉnh Đồng Nai</v>
      </c>
      <c r="C560" t="str">
        <v>https://www.facebook.com/groups/3944800345645811/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19560</v>
      </c>
      <c r="B561" t="str">
        <f>HYPERLINK("https://bienhoa.dongnai.gov.vn/Pages/gioithieu.aspx?CatID=103", "UBND Ủy ban nhân dân phường Tân Biên tỉnh Đồng Nai")</f>
        <v>UBND Ủy ban nhân dân phường Tân Biên tỉnh Đồng Nai</v>
      </c>
      <c r="C561" t="str">
        <v>https://bienhoa.dongnai.gov.vn/Pages/gioithieu.aspx?CatID=103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19561</v>
      </c>
      <c r="B562" t="str">
        <v>Công an phường Hố Nai tỉnh Đồng Nai</v>
      </c>
      <c r="C562" t="str">
        <v>-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19562</v>
      </c>
      <c r="B563" t="str">
        <f>HYPERLINK("https://bienhoa.dongnai.gov.vn/Pages/gioithieu.aspx?CatID=93", "UBND Ủy ban nhân dân phường Hố Nai tỉnh Đồng Nai")</f>
        <v>UBND Ủy ban nhân dân phường Hố Nai tỉnh Đồng Nai</v>
      </c>
      <c r="C563" t="str">
        <v>https://bienhoa.dongnai.gov.vn/Pages/gioithieu.aspx?CatID=93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19563</v>
      </c>
      <c r="B564" t="str">
        <f>HYPERLINK("https://www.facebook.com/conganphuongtanhoatpvl/", "Công an phường Tân Hòa tỉnh Đồng Nai")</f>
        <v>Công an phường Tân Hòa tỉnh Đồng Nai</v>
      </c>
      <c r="C564" t="str">
        <v>https://www.facebook.com/conganphuongtanhoatpvl/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19564</v>
      </c>
      <c r="B565" t="str">
        <f>HYPERLINK("https://bienhoa.dongnai.gov.vn/Pages/gioithieu.aspx?CatID=105", "UBND Ủy ban nhân dân phường Tân Hòa tỉnh Đồng Nai")</f>
        <v>UBND Ủy ban nhân dân phường Tân Hòa tỉnh Đồng Nai</v>
      </c>
      <c r="C565" t="str">
        <v>https://bienhoa.dongnai.gov.vn/Pages/gioithieu.aspx?CatID=105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19565</v>
      </c>
      <c r="B566" t="str">
        <v>Công an phường Tân Hiệp tỉnh Đồng Nai</v>
      </c>
      <c r="C566" t="str">
        <v>-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19566</v>
      </c>
      <c r="B567" t="str">
        <f>HYPERLINK("https://bienhoa.dongnai.gov.vn/Pages/gioithieu.aspx?CatID=104", "UBND Ủy ban nhân dân phường Tân Hiệp tỉnh Đồng Nai")</f>
        <v>UBND Ủy ban nhân dân phường Tân Hiệp tỉnh Đồng Nai</v>
      </c>
      <c r="C567" t="str">
        <v>https://bienhoa.dongnai.gov.vn/Pages/gioithieu.aspx?CatID=104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19567</v>
      </c>
      <c r="B568" t="str">
        <f>HYPERLINK("https://www.facebook.com/phuongbuulong/", "Công an phường Bửu Long tỉnh Đồng Nai")</f>
        <v>Công an phường Bửu Long tỉnh Đồng Nai</v>
      </c>
      <c r="C568" t="str">
        <v>https://www.facebook.com/phuongbuulong/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19568</v>
      </c>
      <c r="B569" t="str">
        <f>HYPERLINK("https://bienhoa.dongnai.gov.vn/Pages/gioithieu.aspx?CatID=92", "UBND Ủy ban nhân dân phường Bửu Long tỉnh Đồng Nai")</f>
        <v>UBND Ủy ban nhân dân phường Bửu Long tỉnh Đồng Nai</v>
      </c>
      <c r="C569" t="str">
        <v>https://bienhoa.dongnai.gov.vn/Pages/gioithieu.aspx?CatID=92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19569</v>
      </c>
      <c r="B570" t="str">
        <v>Công an phường Tân Tiến tỉnh Đồng Nai</v>
      </c>
      <c r="C570" t="str">
        <v>-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19570</v>
      </c>
      <c r="B571" t="str">
        <f>HYPERLINK("https://bienhoa.dongnai.gov.vn/Pages/gioithieu.aspx?CatID=108", "UBND Ủy ban nhân dân phường Tân Tiến tỉnh Đồng Nai")</f>
        <v>UBND Ủy ban nhân dân phường Tân Tiến tỉnh Đồng Nai</v>
      </c>
      <c r="C571" t="str">
        <v>https://bienhoa.dongnai.gov.vn/Pages/gioithieu.aspx?CatID=108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19571</v>
      </c>
      <c r="B572" t="str">
        <f>HYPERLINK("https://www.facebook.com/cap3hiep/", "Công an phường Tam Hiệp tỉnh Đồng Nai")</f>
        <v>Công an phường Tam Hiệp tỉnh Đồng Nai</v>
      </c>
      <c r="C572" t="str">
        <v>https://www.facebook.com/cap3hiep/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19572</v>
      </c>
      <c r="B573" t="str">
        <f>HYPERLINK("https://bienhoa.dongnai.gov.vn/Pages/gioithieu.aspx?CatID=101", "UBND Ủy ban nhân dân phường Tam Hiệp tỉnh Đồng Nai")</f>
        <v>UBND Ủy ban nhân dân phường Tam Hiệp tỉnh Đồng Nai</v>
      </c>
      <c r="C573" t="str">
        <v>https://bienhoa.dongnai.gov.vn/Pages/gioithieu.aspx?CatID=101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19573</v>
      </c>
      <c r="B574" t="str">
        <f>HYPERLINK("https://www.facebook.com/p/C%C3%B4ng-an-ph%C6%B0%E1%BB%9Dng-Long-B%C3%ACnh-100082997509616/", "Công an phường Long Bình tỉnh Đồng Nai")</f>
        <v>Công an phường Long Bình tỉnh Đồng Nai</v>
      </c>
      <c r="C574" t="str">
        <v>https://www.facebook.com/p/C%C3%B4ng-an-ph%C6%B0%E1%BB%9Dng-Long-B%C3%ACnh-100082997509616/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19574</v>
      </c>
      <c r="B575" t="str">
        <f>HYPERLINK("https://bienhoa.dongnai.gov.vn/Pages/gioithieu.aspx?CatID=97", "UBND Ủy ban nhân dân phường Long Bình tỉnh Đồng Nai")</f>
        <v>UBND Ủy ban nhân dân phường Long Bình tỉnh Đồng Nai</v>
      </c>
      <c r="C575" t="str">
        <v>https://bienhoa.dongnai.gov.vn/Pages/gioithieu.aspx?CatID=97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19575</v>
      </c>
      <c r="B576" t="str">
        <v>Công an phường Quang Vinh tỉnh Đồng Nai</v>
      </c>
      <c r="C576" t="str">
        <v>-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19576</v>
      </c>
      <c r="B577" t="str">
        <f>HYPERLINK("https://bienhoa.dongnai.gov.vn/Pages/gioithieu.aspx?CatID=99", "UBND Ủy ban nhân dân phường Quang Vinh tỉnh Đồng Nai")</f>
        <v>UBND Ủy ban nhân dân phường Quang Vinh tỉnh Đồng Nai</v>
      </c>
      <c r="C577" t="str">
        <v>https://bienhoa.dongnai.gov.vn/Pages/gioithieu.aspx?CatID=99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19577</v>
      </c>
      <c r="B578" t="str">
        <v>Công an phường Tân Mai tỉnh Đồng Nai</v>
      </c>
      <c r="C578" t="str">
        <v>-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19578</v>
      </c>
      <c r="B579" t="str">
        <f>HYPERLINK("https://bienhoa.dongnai.gov.vn/Pages/gioithieu.aspx?CatID=106", "UBND Ủy ban nhân dân phường Tân Mai tỉnh Đồng Nai")</f>
        <v>UBND Ủy ban nhân dân phường Tân Mai tỉnh Đồng Nai</v>
      </c>
      <c r="C579" t="str">
        <v>https://bienhoa.dongnai.gov.vn/Pages/gioithieu.aspx?CatID=106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19579</v>
      </c>
      <c r="B580" t="str">
        <f>HYPERLINK("https://www.facebook.com/Ph%C6%B0%E1%BB%9Dng-Th%E1%BB%91ng-Nh%E1%BA%A5t-Bi%C3%AAn-Ho%C3%A0-100060867672785/?locale=vi_VN", "Công an phường Thống Nhất tỉnh Đồng Nai")</f>
        <v>Công an phường Thống Nhất tỉnh Đồng Nai</v>
      </c>
      <c r="C580" t="str">
        <v>https://www.facebook.com/Ph%C6%B0%E1%BB%9Dng-Th%E1%BB%91ng-Nh%E1%BA%A5t-Bi%C3%AAn-Ho%C3%A0-100060867672785/?locale=vi_VN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19580</v>
      </c>
      <c r="B581" t="str">
        <f>HYPERLINK("https://bienhoa.dongnai.gov.vn/Pages/gioithieu.aspx?CatID=111", "UBND Ủy ban nhân dân phường Thống Nhất tỉnh Đồng Nai")</f>
        <v>UBND Ủy ban nhân dân phường Thống Nhất tỉnh Đồng Nai</v>
      </c>
      <c r="C581" t="str">
        <v>https://bienhoa.dongnai.gov.vn/Pages/gioithieu.aspx?CatID=111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19581</v>
      </c>
      <c r="B582" t="str">
        <v>Công an phường Trung Dũng tỉnh Đồng Nai</v>
      </c>
      <c r="C582" t="str">
        <v>-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19582</v>
      </c>
      <c r="B583" t="str">
        <f>HYPERLINK("https://bienhoa.dongnai.gov.vn/Pages/gioithieu.aspx?CatID=96", "UBND Ủy ban nhân dân phường Trung Dũng tỉnh Đồng Nai")</f>
        <v>UBND Ủy ban nhân dân phường Trung Dũng tỉnh Đồng Nai</v>
      </c>
      <c r="C583" t="str">
        <v>https://bienhoa.dongnai.gov.vn/Pages/gioithieu.aspx?CatID=96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19583</v>
      </c>
      <c r="B584" t="str">
        <f>HYPERLINK("https://www.facebook.com/tuoitrephuongtamhiep/", "Công an phường Tam Hòa tỉnh Đồng Nai")</f>
        <v>Công an phường Tam Hòa tỉnh Đồng Nai</v>
      </c>
      <c r="C584" t="str">
        <v>https://www.facebook.com/tuoitrephuongtamhiep/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19584</v>
      </c>
      <c r="B585" t="str">
        <f>HYPERLINK("https://bienhoa.dongnai.gov.vn/Pages/gioithieu.aspx?CatID=102", "UBND Ủy ban nhân dân phường Tam Hòa tỉnh Đồng Nai")</f>
        <v>UBND Ủy ban nhân dân phường Tam Hòa tỉnh Đồng Nai</v>
      </c>
      <c r="C585" t="str">
        <v>https://bienhoa.dongnai.gov.vn/Pages/gioithieu.aspx?CatID=102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19585</v>
      </c>
      <c r="B586" t="str">
        <f>HYPERLINK("https://www.facebook.com/chillgardenbienhoa/?locale=hi_IN", "Công an phường Hòa Bình tỉnh Đồng Nai")</f>
        <v>Công an phường Hòa Bình tỉnh Đồng Nai</v>
      </c>
      <c r="C586" t="str">
        <v>https://www.facebook.com/chillgardenbienhoa/?locale=hi_IN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19586</v>
      </c>
      <c r="B587" t="str">
        <f>HYPERLINK("https://bienhoa.dongnai.gov.vn/Pages/gioithieu.aspx?CatID=94", "UBND Ủy ban nhân dân phường Hòa Bình tỉnh Đồng Nai")</f>
        <v>UBND Ủy ban nhân dân phường Hòa Bình tỉnh Đồng Nai</v>
      </c>
      <c r="C587" t="str">
        <v>https://bienhoa.dongnai.gov.vn/Pages/gioithieu.aspx?CatID=94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19587</v>
      </c>
      <c r="B588" t="str">
        <v>Công an phường Quyết Thắng tỉnh Đồng Nai</v>
      </c>
      <c r="C588" t="str">
        <v>-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19588</v>
      </c>
      <c r="B589" t="str">
        <f>HYPERLINK("https://bienhoa.dongnai.gov.vn/Pages/gioithieu.aspx?CatID=100", "UBND Ủy ban nhân dân phường Quyết Thắng tỉnh Đồng Nai")</f>
        <v>UBND Ủy ban nhân dân phường Quyết Thắng tỉnh Đồng Nai</v>
      </c>
      <c r="C589" t="str">
        <v>https://bienhoa.dongnai.gov.vn/Pages/gioithieu.aspx?CatID=100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19589</v>
      </c>
      <c r="B590" t="str">
        <f>HYPERLINK("https://www.facebook.com/p/C%C3%B4ng-an-ph%C6%B0%E1%BB%9Dng-Thanh-B%C3%ACnh-C%C3%B4ng-an-th%C3%A0nh-ph%E1%BB%91-%C4%90i%E1%BB%87n-Bi%C3%AAn-Ph%E1%BB%A7-100069849813294/?locale=vi_VN", "Công an phường Thanh Bình tỉnh Đồng Nai")</f>
        <v>Công an phường Thanh Bình tỉnh Đồng Nai</v>
      </c>
      <c r="C590" t="str">
        <v>https://www.facebook.com/p/C%C3%B4ng-an-ph%C6%B0%E1%BB%9Dng-Thanh-B%C3%ACnh-C%C3%B4ng-an-th%C3%A0nh-ph%E1%BB%91-%C4%90i%E1%BB%87n-Bi%C3%AAn-Ph%E1%BB%A7-100069849813294/?locale=vi_VN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19590</v>
      </c>
      <c r="B591" t="str">
        <f>HYPERLINK("https://bienhoa.dongnai.gov.vn/Pages/gioithieu.aspx?CatID=110", "UBND Ủy ban nhân dân phường Thanh Bình tỉnh Đồng Nai")</f>
        <v>UBND Ủy ban nhân dân phường Thanh Bình tỉnh Đồng Nai</v>
      </c>
      <c r="C591" t="str">
        <v>https://bienhoa.dongnai.gov.vn/Pages/gioithieu.aspx?CatID=110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19591</v>
      </c>
      <c r="B592" t="str">
        <f>HYPERLINK("https://www.facebook.com/doanphuonglongbinh.bienhoa.dongnai/", "Công an phường Bình Đa tỉnh Đồng Nai")</f>
        <v>Công an phường Bình Đa tỉnh Đồng Nai</v>
      </c>
      <c r="C592" t="str">
        <v>https://www.facebook.com/doanphuonglongbinh.bienhoa.dongnai/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19592</v>
      </c>
      <c r="B593" t="str">
        <f>HYPERLINK("https://bienhoa.dongnai.gov.vn/Pages/gioithieu.aspx?CatID=90", "UBND Ủy ban nhân dân phường Bình Đa tỉnh Đồng Nai")</f>
        <v>UBND Ủy ban nhân dân phường Bình Đa tỉnh Đồng Nai</v>
      </c>
      <c r="C593" t="str">
        <v>https://bienhoa.dongnai.gov.vn/Pages/gioithieu.aspx?CatID=90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19593</v>
      </c>
      <c r="B594" t="str">
        <f>HYPERLINK("https://www.facebook.com/TTCADN/", "Công an phường An Bình tỉnh Đồng Nai")</f>
        <v>Công an phường An Bình tỉnh Đồng Nai</v>
      </c>
      <c r="C594" t="str">
        <v>https://www.facebook.com/TTCADN/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19594</v>
      </c>
      <c r="B595" t="str">
        <f>HYPERLINK("https://bienhoa.dongnai.gov.vn/Pages/gioithieu.aspx?CatID=120", "UBND Ủy ban nhân dân phường An Bình tỉnh Đồng Nai")</f>
        <v>UBND Ủy ban nhân dân phường An Bình tỉnh Đồng Nai</v>
      </c>
      <c r="C595" t="str">
        <v>https://bienhoa.dongnai.gov.vn/Pages/gioithieu.aspx?CatID=120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19595</v>
      </c>
      <c r="B596" t="str">
        <f>HYPERLINK("https://www.facebook.com/groups/799779687884682/", "Công an phường Bửu Hòa tỉnh Đồng Nai")</f>
        <v>Công an phường Bửu Hòa tỉnh Đồng Nai</v>
      </c>
      <c r="C596" t="str">
        <v>https://www.facebook.com/groups/799779687884682/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19596</v>
      </c>
      <c r="B597" t="str">
        <f>HYPERLINK("https://bienhoa.dongnai.gov.vn/Pages/gioithieu.aspx?CatID=91", "UBND Ủy ban nhân dân phường Bửu Hòa tỉnh Đồng Nai")</f>
        <v>UBND Ủy ban nhân dân phường Bửu Hòa tỉnh Đồng Nai</v>
      </c>
      <c r="C597" t="str">
        <v>https://bienhoa.dongnai.gov.vn/Pages/gioithieu.aspx?CatID=91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19597</v>
      </c>
      <c r="B598" t="str">
        <f>HYPERLINK("https://www.facebook.com/p/C%C3%B4ng-an-ph%C6%B0%E1%BB%9Dng-Long-B%C3%ACnh-100082997509616/", "Công an phường Long Bình Tân tỉnh Đồng Nai")</f>
        <v>Công an phường Long Bình Tân tỉnh Đồng Nai</v>
      </c>
      <c r="C598" t="str">
        <v>https://www.facebook.com/p/C%C3%B4ng-an-ph%C6%B0%E1%BB%9Dng-Long-B%C3%ACnh-100082997509616/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19598</v>
      </c>
      <c r="B599" t="str">
        <f>HYPERLINK("https://bienhoa.dongnai.gov.vn/Pages/gioithieu.aspx?CatID=98", "UBND Ủy ban nhân dân phường Long Bình Tân tỉnh Đồng Nai")</f>
        <v>UBND Ủy ban nhân dân phường Long Bình Tân tỉnh Đồng Nai</v>
      </c>
      <c r="C599" t="str">
        <v>https://bienhoa.dongnai.gov.vn/Pages/gioithieu.aspx?CatID=98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19599</v>
      </c>
      <c r="B600" t="str">
        <f>HYPERLINK("https://www.facebook.com/p/Ban-ch%E1%BB%89-%C4%91%E1%BA%A1o-35-Ph%C6%B0%E1%BB%9Dng-T%C3%A2n-V%E1%BA%A1n-100053716039170/", "Công an phường Tân Vạn tỉnh Đồng Nai")</f>
        <v>Công an phường Tân Vạn tỉnh Đồng Nai</v>
      </c>
      <c r="C600" t="str">
        <v>https://www.facebook.com/p/Ban-ch%E1%BB%89-%C4%91%E1%BA%A1o-35-Ph%C6%B0%E1%BB%9Dng-T%C3%A2n-V%E1%BA%A1n-100053716039170/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19600</v>
      </c>
      <c r="B601" t="str">
        <f>HYPERLINK("https://bienhoa.dongnai.gov.vn/Pages/gioithieu.aspx?CatID=109", "UBND Ủy ban nhân dân phường Tân Vạn tỉnh Đồng Nai")</f>
        <v>UBND Ủy ban nhân dân phường Tân Vạn tỉnh Đồng Nai</v>
      </c>
      <c r="C601" t="str">
        <v>https://bienhoa.dongnai.gov.vn/Pages/gioithieu.aspx?CatID=109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19601</v>
      </c>
      <c r="B602" t="str">
        <f>HYPERLINK("https://www.facebook.com/conganBaTri/", "Công an xã Tân Hạnh tỉnh Đồng Nai")</f>
        <v>Công an xã Tân Hạnh tỉnh Đồng Nai</v>
      </c>
      <c r="C602" t="str">
        <v>https://www.facebook.com/conganBaTri/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19602</v>
      </c>
      <c r="B603" t="str">
        <f>HYPERLINK("https://bienhoa.dongnai.gov.vn/Pages/gioithieu.aspx?CatID=115", "UBND Ủy ban nhân dân xã Tân Hạnh tỉnh Đồng Nai")</f>
        <v>UBND Ủy ban nhân dân xã Tân Hạnh tỉnh Đồng Nai</v>
      </c>
      <c r="C603" t="str">
        <v>https://bienhoa.dongnai.gov.vn/Pages/gioithieu.aspx?CatID=115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19603</v>
      </c>
      <c r="B604" t="str">
        <f>HYPERLINK("https://www.facebook.com/cahhiephoa/", "Công an xã Hiệp Hòa tỉnh Đồng Nai")</f>
        <v>Công an xã Hiệp Hòa tỉnh Đồng Nai</v>
      </c>
      <c r="C604" t="str">
        <v>https://www.facebook.com/cahhiephoa/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19604</v>
      </c>
      <c r="B605" t="str">
        <f>HYPERLINK("https://www.quangninh.gov.vn/donvi/TXQuangYen/Trang/ChiTietBVGioiThieu.aspx?bvid=203", "UBND Ủy ban nhân dân xã Hiệp Hòa tỉnh Đồng Nai")</f>
        <v>UBND Ủy ban nhân dân xã Hiệp Hòa tỉnh Đồng Nai</v>
      </c>
      <c r="C605" t="str">
        <v>https://www.quangninh.gov.vn/donvi/TXQuangYen/Trang/ChiTietBVGioiThieu.aspx?bvid=203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19605</v>
      </c>
      <c r="B606" t="str">
        <f>HYPERLINK("https://www.facebook.com/TTCADN/", "Công an xã Hóa An tỉnh Đồng Nai")</f>
        <v>Công an xã Hóa An tỉnh Đồng Nai</v>
      </c>
      <c r="C606" t="str">
        <v>https://www.facebook.com/TTCADN/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19606</v>
      </c>
      <c r="B607" t="str">
        <f>HYPERLINK("https://www.dongnai.gov.vn/", "UBND Ủy ban nhân dân xã Hóa An tỉnh Đồng Nai")</f>
        <v>UBND Ủy ban nhân dân xã Hóa An tỉnh Đồng Nai</v>
      </c>
      <c r="C607" t="str">
        <v>https://www.dongnai.gov.vn/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19607</v>
      </c>
      <c r="B608" t="str">
        <f>HYPERLINK("https://www.facebook.com/TTCADN/", "Công an xã An Hoà tỉnh Đồng Nai")</f>
        <v>Công an xã An Hoà tỉnh Đồng Nai</v>
      </c>
      <c r="C608" t="str">
        <v>https://www.facebook.com/TTCADN/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19608</v>
      </c>
      <c r="B609" t="str">
        <f>HYPERLINK("https://www.dongnai.gov.vn/", "UBND Ủy ban nhân dân xã An Hoà tỉnh Đồng Nai")</f>
        <v>UBND Ủy ban nhân dân xã An Hoà tỉnh Đồng Nai</v>
      </c>
      <c r="C609" t="str">
        <v>https://www.dongnai.gov.vn/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19609</v>
      </c>
      <c r="B610" t="str">
        <f>HYPERLINK("https://www.facebook.com/p/Tu%E1%BB%95i-tr%E1%BA%BB-ph%C6%B0%E1%BB%9Dng-Tam-Ph%C6%B0%E1%BB%9Bc-100070462713992/", "Công an xã Tam Phước tỉnh Đồng Nai")</f>
        <v>Công an xã Tam Phước tỉnh Đồng Nai</v>
      </c>
      <c r="C610" t="str">
        <v>https://www.facebook.com/p/Tu%E1%BB%95i-tr%E1%BA%BB-ph%C6%B0%E1%BB%9Dng-Tam-Ph%C6%B0%E1%BB%9Bc-100070462713992/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19610</v>
      </c>
      <c r="B611" t="str">
        <f>HYPERLINK("https://bienhoa.dongnai.gov.vn/Pages/gioithieu.aspx?CatID=116", "UBND Ủy ban nhân dân xã Tam Phước tỉnh Đồng Nai")</f>
        <v>UBND Ủy ban nhân dân xã Tam Phước tỉnh Đồng Nai</v>
      </c>
      <c r="C611" t="str">
        <v>https://bienhoa.dongnai.gov.vn/Pages/gioithieu.aspx?CatID=116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19611</v>
      </c>
      <c r="B612" t="str">
        <v>Công an xã Phước Tân tỉnh Đồng Nai</v>
      </c>
      <c r="C612" t="str">
        <v>-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19612</v>
      </c>
      <c r="B613" t="str">
        <f>HYPERLINK("https://bienhoa.dongnai.gov.vn/Pages/gioithieu.aspx?CatID=117", "UBND Ủy ban nhân dân xã Phước Tân tỉnh Đồng Nai")</f>
        <v>UBND Ủy ban nhân dân xã Phước Tân tỉnh Đồng Nai</v>
      </c>
      <c r="C613" t="str">
        <v>https://bienhoa.dongnai.gov.vn/Pages/gioithieu.aspx?CatID=117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19613</v>
      </c>
      <c r="B614" t="str">
        <v>Công an xã Long Hưng tỉnh Đồng Nai</v>
      </c>
      <c r="C614" t="str">
        <v>-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19614</v>
      </c>
      <c r="B615" t="str">
        <f>HYPERLINK("https://bienhoa.dongnai.gov.vn/Pages/gioithieu.aspx?CatID=118", "UBND Ủy ban nhân dân xã Long Hưng tỉnh Đồng Nai")</f>
        <v>UBND Ủy ban nhân dân xã Long Hưng tỉnh Đồng Nai</v>
      </c>
      <c r="C615" t="str">
        <v>https://bienhoa.dongnai.gov.vn/Pages/gioithieu.aspx?CatID=118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19615</v>
      </c>
      <c r="B616" t="str">
        <f>HYPERLINK("https://www.facebook.com/UBNDXuanTrungLongKhanh/", "Công an phường Xuân Trung tỉnh Đồng Nai")</f>
        <v>Công an phường Xuân Trung tỉnh Đồng Nai</v>
      </c>
      <c r="C616" t="str">
        <v>https://www.facebook.com/UBNDXuanTrungLongKhanh/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19616</v>
      </c>
      <c r="B617" t="str">
        <f>HYPERLINK("https://longkhanh.dongnai.gov.vn/Pages/newsdetail.aspx?NewsId=13123&amp;CatId=120", "UBND Ủy ban nhân dân phường Xuân Trung tỉnh Đồng Nai")</f>
        <v>UBND Ủy ban nhân dân phường Xuân Trung tỉnh Đồng Nai</v>
      </c>
      <c r="C617" t="str">
        <v>https://longkhanh.dongnai.gov.vn/Pages/newsdetail.aspx?NewsId=13123&amp;CatId=120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19617</v>
      </c>
      <c r="B618" t="str">
        <f>HYPERLINK("https://www.facebook.com/fanpageconganphuongxuanthanh/", "Công an phường Xuân Thanh tỉnh Đồng Nai")</f>
        <v>Công an phường Xuân Thanh tỉnh Đồng Nai</v>
      </c>
      <c r="C618" t="str">
        <v>https://www.facebook.com/fanpageconganphuongxuanthanh/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19618</v>
      </c>
      <c r="B619" t="str">
        <f>HYPERLINK("https://longkhanh.dongnai.gov.vn/Pages/newsdetail.aspx?NewsId=3972&amp;CatId=105", "UBND Ủy ban nhân dân phường Xuân Thanh tỉnh Đồng Nai")</f>
        <v>UBND Ủy ban nhân dân phường Xuân Thanh tỉnh Đồng Nai</v>
      </c>
      <c r="C619" t="str">
        <v>https://longkhanh.dongnai.gov.vn/Pages/newsdetail.aspx?NewsId=3972&amp;CatId=105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19619</v>
      </c>
      <c r="B620" t="str">
        <f>HYPERLINK("https://www.facebook.com/p/C%C3%B4ng-an-ph%C6%B0%E1%BB%9Dng-Xu%C3%A2n-An-TP-Long-Kh%C3%A1nh-100076081300178/", "Công an phường Xuân Bình tỉnh Đồng Nai")</f>
        <v>Công an phường Xuân Bình tỉnh Đồng Nai</v>
      </c>
      <c r="C620" t="str">
        <v>https://www.facebook.com/p/C%C3%B4ng-an-ph%C6%B0%E1%BB%9Dng-Xu%C3%A2n-An-TP-Long-Kh%C3%A1nh-100076081300178/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19620</v>
      </c>
      <c r="B621" t="str">
        <f>HYPERLINK("https://longkhanh.dongnai.gov.vn/Pages/newsdetail.aspx?NewsId=3972&amp;CatId=105", "UBND Ủy ban nhân dân phường Xuân Bình tỉnh Đồng Nai")</f>
        <v>UBND Ủy ban nhân dân phường Xuân Bình tỉnh Đồng Nai</v>
      </c>
      <c r="C621" t="str">
        <v>https://longkhanh.dongnai.gov.vn/Pages/newsdetail.aspx?NewsId=3972&amp;CatId=105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19621</v>
      </c>
      <c r="B622" t="str">
        <f>HYPERLINK("https://www.facebook.com/p/C%C3%B4ng-an-ph%C6%B0%E1%BB%9Dng-Xu%C3%A2n-An-TP-Long-Kh%C3%A1nh-100076081300178/", "Công an phường Xuân An tỉnh Đồng Nai")</f>
        <v>Công an phường Xuân An tỉnh Đồng Nai</v>
      </c>
      <c r="C622" t="str">
        <v>https://www.facebook.com/p/C%C3%B4ng-an-ph%C6%B0%E1%BB%9Dng-Xu%C3%A2n-An-TP-Long-Kh%C3%A1nh-100076081300178/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19622</v>
      </c>
      <c r="B623" t="str">
        <f>HYPERLINK("https://longkhanh.dongnai.gov.vn/Pages/newsdetail.aspx?NewsId=12194&amp;CatId=110", "UBND Ủy ban nhân dân phường Xuân An tỉnh Đồng Nai")</f>
        <v>UBND Ủy ban nhân dân phường Xuân An tỉnh Đồng Nai</v>
      </c>
      <c r="C623" t="str">
        <v>https://longkhanh.dongnai.gov.vn/Pages/newsdetail.aspx?NewsId=12194&amp;CatId=110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19623</v>
      </c>
      <c r="B624" t="str">
        <v>Công an phường Xuân Hoà tỉnh Đồng Nai</v>
      </c>
      <c r="C624" t="str">
        <v>-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19624</v>
      </c>
      <c r="B625" t="str">
        <f>HYPERLINK("https://longkhanh.dongnai.gov.vn/Pages/newsdetail.aspx?NewsId=3972&amp;CatId=105", "UBND Ủy ban nhân dân phường Xuân Hoà tỉnh Đồng Nai")</f>
        <v>UBND Ủy ban nhân dân phường Xuân Hoà tỉnh Đồng Nai</v>
      </c>
      <c r="C625" t="str">
        <v>https://longkhanh.dongnai.gov.vn/Pages/newsdetail.aspx?NewsId=3972&amp;CatId=105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19625</v>
      </c>
      <c r="B626" t="str">
        <v>Công an phường Phú Bình tỉnh Đồng Nai</v>
      </c>
      <c r="C626" t="str">
        <v>-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19626</v>
      </c>
      <c r="B627" t="str">
        <f>HYPERLINK("https://longkhanh.dongnai.gov.vn/Pages/newsdetail.aspx?NewsId=3972&amp;CatId=105", "UBND Ủy ban nhân dân phường Phú Bình tỉnh Đồng Nai")</f>
        <v>UBND Ủy ban nhân dân phường Phú Bình tỉnh Đồng Nai</v>
      </c>
      <c r="C627" t="str">
        <v>https://longkhanh.dongnai.gov.vn/Pages/newsdetail.aspx?NewsId=3972&amp;CatId=105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19627</v>
      </c>
      <c r="B628" t="str">
        <f>HYPERLINK("https://www.facebook.com/p/An-Ninh-Tr%E1%BA%ADt-T%E1%BB%B1-X%C3%A3-B%C3%ACnh-L%E1%BB%99c-Tp-Long-Kh%C3%A1nh-100076006997319/?locale=es_LA", "Công an xã Bình Lộc tỉnh Đồng Nai")</f>
        <v>Công an xã Bình Lộc tỉnh Đồng Nai</v>
      </c>
      <c r="C628" t="str">
        <v>https://www.facebook.com/p/An-Ninh-Tr%E1%BA%ADt-T%E1%BB%B1-X%C3%A3-B%C3%ACnh-L%E1%BB%99c-Tp-Long-Kh%C3%A1nh-100076006997319/?locale=es_LA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19628</v>
      </c>
      <c r="B629" t="str">
        <f>HYPERLINK("https://longkhanh.dongnai.gov.vn/Pages/newsdetail.aspx?NewsId=9661&amp;CatId=78", "UBND Ủy ban nhân dân xã Bình Lộc tỉnh Đồng Nai")</f>
        <v>UBND Ủy ban nhân dân xã Bình Lộc tỉnh Đồng Nai</v>
      </c>
      <c r="C629" t="str">
        <v>https://longkhanh.dongnai.gov.vn/Pages/newsdetail.aspx?NewsId=9661&amp;CatId=78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19629</v>
      </c>
      <c r="B630" t="str">
        <f>HYPERLINK("https://www.facebook.com/p/M%E1%BA%B7t-tr%E1%BA%ADn-x%C3%A3-B%E1%BA%A3o-Quang-TP-Long-kh%C3%A1nh-t%E1%BB%89nh-%C4%90%E1%BB%93ng-Nai-100076082078191/", "Công an xã Bảo Quang tỉnh Đồng Nai")</f>
        <v>Công an xã Bảo Quang tỉnh Đồng Nai</v>
      </c>
      <c r="C630" t="str">
        <v>https://www.facebook.com/p/M%E1%BA%B7t-tr%E1%BA%ADn-x%C3%A3-B%E1%BA%A3o-Quang-TP-Long-kh%C3%A1nh-t%E1%BB%89nh-%C4%90%E1%BB%93ng-Nai-100076082078191/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19630</v>
      </c>
      <c r="B631" t="str">
        <f>HYPERLINK("https://longkhanh.dongnai.gov.vn/Pages/newsdetail.aspx?NewsId=12920&amp;CatId=110", "UBND Ủy ban nhân dân xã Bảo Quang tỉnh Đồng Nai")</f>
        <v>UBND Ủy ban nhân dân xã Bảo Quang tỉnh Đồng Nai</v>
      </c>
      <c r="C631" t="str">
        <v>https://longkhanh.dongnai.gov.vn/Pages/newsdetail.aspx?NewsId=12920&amp;CatId=110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19631</v>
      </c>
      <c r="B632" t="str">
        <v>Công an xã Suối Tre tỉnh Đồng Nai</v>
      </c>
      <c r="C632" t="str">
        <v>-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19632</v>
      </c>
      <c r="B633" t="str">
        <f>HYPERLINK("https://longkhanh.dongnai.gov.vn/Pages/newsdetail.aspx?NewsId=12577&amp;CatId=110", "UBND Ủy ban nhân dân xã Suối Tre tỉnh Đồng Nai")</f>
        <v>UBND Ủy ban nhân dân xã Suối Tre tỉnh Đồng Nai</v>
      </c>
      <c r="C633" t="str">
        <v>https://longkhanh.dongnai.gov.vn/Pages/newsdetail.aspx?NewsId=12577&amp;CatId=110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19633</v>
      </c>
      <c r="B634" t="str">
        <f>HYPERLINK("https://www.facebook.com/capbaovinhlk/", "Công an xã Bảo Vinh tỉnh Đồng Nai")</f>
        <v>Công an xã Bảo Vinh tỉnh Đồng Nai</v>
      </c>
      <c r="C634" t="str">
        <v>https://www.facebook.com/capbaovinhlk/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19634</v>
      </c>
      <c r="B635" t="str">
        <f>HYPERLINK("https://vinhcuu.dongnai.gov.vn/", "UBND Ủy ban nhân dân xã Bảo Vinh tỉnh Đồng Nai")</f>
        <v>UBND Ủy ban nhân dân xã Bảo Vinh tỉnh Đồng Nai</v>
      </c>
      <c r="C635" t="str">
        <v>https://vinhcuu.dongnai.gov.vn/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19635</v>
      </c>
      <c r="B636" t="str">
        <f>HYPERLINK("https://www.facebook.com/xuanlaplongkhanh/", "Công an xã Xuân Lập tỉnh Đồng Nai")</f>
        <v>Công an xã Xuân Lập tỉnh Đồng Nai</v>
      </c>
      <c r="C636" t="str">
        <v>https://www.facebook.com/xuanlaplongkhanh/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19636</v>
      </c>
      <c r="B637" t="str">
        <f>HYPERLINK("https://longkhanh.dongnai.gov.vn/Pages/newsdetail.aspx?NewsId=3972&amp;CatId=105", "UBND Ủy ban nhân dân xã Xuân Lập tỉnh Đồng Nai")</f>
        <v>UBND Ủy ban nhân dân xã Xuân Lập tỉnh Đồng Nai</v>
      </c>
      <c r="C637" t="str">
        <v>https://longkhanh.dongnai.gov.vn/Pages/newsdetail.aspx?NewsId=3972&amp;CatId=105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19637</v>
      </c>
      <c r="B638" t="str">
        <f>HYPERLINK("https://www.facebook.com/AdminLKBS/", "Công an xã Bàu Sen tỉnh Đồng Nai")</f>
        <v>Công an xã Bàu Sen tỉnh Đồng Nai</v>
      </c>
      <c r="C638" t="str">
        <v>https://www.facebook.com/AdminLKBS/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19638</v>
      </c>
      <c r="B639" t="str">
        <f>HYPERLINK("https://longkhanh.dongnai.gov.vn/Pages/newsdetail.aspx?NewsId=12794&amp;CatId=110", "UBND Ủy ban nhân dân xã Bàu Sen tỉnh Đồng Nai")</f>
        <v>UBND Ủy ban nhân dân xã Bàu Sen tỉnh Đồng Nai</v>
      </c>
      <c r="C639" t="str">
        <v>https://longkhanh.dongnai.gov.vn/Pages/newsdetail.aspx?NewsId=12794&amp;CatId=110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19639</v>
      </c>
      <c r="B640" t="str">
        <v>Công an xã Bàu Trâm tỉnh Đồng Nai</v>
      </c>
      <c r="C640" t="str">
        <v>-</v>
      </c>
      <c r="D640" t="str">
        <v>-</v>
      </c>
      <c r="E640" t="str">
        <v/>
      </c>
      <c r="F640" t="str">
        <v>-</v>
      </c>
      <c r="G640" t="str">
        <v>-</v>
      </c>
    </row>
    <row r="641">
      <c r="A641">
        <v>19640</v>
      </c>
      <c r="B641" t="str">
        <f>HYPERLINK("https://longkhanh.dongnai.gov.vn/Pages/newsdetail.aspx?NewsId=13293&amp;CatId=123", "UBND Ủy ban nhân dân xã Bàu Trâm tỉnh Đồng Nai")</f>
        <v>UBND Ủy ban nhân dân xã Bàu Trâm tỉnh Đồng Nai</v>
      </c>
      <c r="C641" t="str">
        <v>https://longkhanh.dongnai.gov.vn/Pages/newsdetail.aspx?NewsId=13293&amp;CatId=123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19641</v>
      </c>
      <c r="B642" t="str">
        <f>HYPERLINK("https://www.facebook.com/conganBaTri/", "Công an xã Xuân Tân tỉnh Đồng Nai")</f>
        <v>Công an xã Xuân Tân tỉnh Đồng Nai</v>
      </c>
      <c r="C642" t="str">
        <v>https://www.facebook.com/conganBaTri/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19642</v>
      </c>
      <c r="B643" t="str">
        <f>HYPERLINK("https://xuantan-xuantruong.namdinh.gov.vn/uy-ban-nhan-dan/uy-ban-nhan-dan-xa-xuan-tan-296894", "UBND Ủy ban nhân dân xã Xuân Tân tỉnh Đồng Nai")</f>
        <v>UBND Ủy ban nhân dân xã Xuân Tân tỉnh Đồng Nai</v>
      </c>
      <c r="C643" t="str">
        <v>https://xuantan-xuantruong.namdinh.gov.vn/uy-ban-nhan-dan/uy-ban-nhan-dan-xa-xuan-tan-296894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19643</v>
      </c>
      <c r="B644" t="str">
        <v>Công an xã Hàng Gòn tỉnh Đồng Nai</v>
      </c>
      <c r="C644" t="str">
        <v>-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19644</v>
      </c>
      <c r="B645" t="str">
        <f>HYPERLINK("https://longkhanh.dongnai.gov.vn/Pages/newsdetail.aspx?NewsId=12894&amp;CatId=110", "UBND Ủy ban nhân dân xã Hàng Gòn tỉnh Đồng Nai")</f>
        <v>UBND Ủy ban nhân dân xã Hàng Gòn tỉnh Đồng Nai</v>
      </c>
      <c r="C645" t="str">
        <v>https://longkhanh.dongnai.gov.vn/Pages/newsdetail.aspx?NewsId=12894&amp;CatId=110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19645</v>
      </c>
      <c r="B646" t="str">
        <v>Công an xã Dak Lua tỉnh Đồng Nai</v>
      </c>
      <c r="C646" t="str">
        <v>-</v>
      </c>
      <c r="D646" t="str">
        <v>-</v>
      </c>
      <c r="E646" t="str">
        <v/>
      </c>
      <c r="F646" t="str">
        <v>-</v>
      </c>
      <c r="G646" t="str">
        <v>-</v>
      </c>
    </row>
    <row r="647">
      <c r="A647">
        <v>19646</v>
      </c>
      <c r="B647" t="str">
        <f>HYPERLINK("https://stp.dongnai.gov.vn/pages/newsdetail.aspx?NewsId=2746&amp;CatId=79", "UBND Ủy ban nhân dân xã Dak Lua tỉnh Đồng Nai")</f>
        <v>UBND Ủy ban nhân dân xã Dak Lua tỉnh Đồng Nai</v>
      </c>
      <c r="C647" t="str">
        <v>https://stp.dongnai.gov.vn/pages/newsdetail.aspx?NewsId=2746&amp;CatId=79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19647</v>
      </c>
      <c r="B648" t="str">
        <f>HYPERLINK("https://www.facebook.com/NCT.60B3/", "Công an xã Nam Cát Tiên tỉnh Đồng Nai")</f>
        <v>Công an xã Nam Cát Tiên tỉnh Đồng Nai</v>
      </c>
      <c r="C648" t="str">
        <v>https://www.facebook.com/NCT.60B3/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19648</v>
      </c>
      <c r="B649" t="str">
        <f>HYPERLINK("https://tanphu.dongnai.gov.vn/Pages/gioithieu.aspx?CatID=18", "UBND Ủy ban nhân dân xã Nam Cát Tiên tỉnh Đồng Nai")</f>
        <v>UBND Ủy ban nhân dân xã Nam Cát Tiên tỉnh Đồng Nai</v>
      </c>
      <c r="C649" t="str">
        <v>https://tanphu.dongnai.gov.vn/Pages/gioithieu.aspx?CatID=18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19649</v>
      </c>
      <c r="B650" t="str">
        <f>HYPERLINK("https://www.facebook.com/p/C%C3%B4ng-An-X%C3%A3-Ph%C3%BA-%C4%90%C3%B4ng-100069343295968/", "Công an xã Phú An tỉnh Đồng Nai")</f>
        <v>Công an xã Phú An tỉnh Đồng Nai</v>
      </c>
      <c r="C650" t="str">
        <v>https://www.facebook.com/p/C%C3%B4ng-An-X%C3%A3-Ph%C3%BA-%C4%90%C3%B4ng-100069343295968/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19650</v>
      </c>
      <c r="B651" t="str">
        <f>HYPERLINK("https://vinhcuu.dongnai.gov.vn/", "UBND Ủy ban nhân dân xã Phú An tỉnh Đồng Nai")</f>
        <v>UBND Ủy ban nhân dân xã Phú An tỉnh Đồng Nai</v>
      </c>
      <c r="C651" t="str">
        <v>https://vinhcuu.dongnai.gov.vn/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19651</v>
      </c>
      <c r="B652" t="str">
        <f>HYPERLINK("https://www.facebook.com/@Nuituongnt/", "Công an xã Núi Tượng tỉnh Đồng Nai")</f>
        <v>Công an xã Núi Tượng tỉnh Đồng Nai</v>
      </c>
      <c r="C652" t="str">
        <v>https://www.facebook.com/@Nuituongnt/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19652</v>
      </c>
      <c r="B653" t="str">
        <f>HYPERLINK("http://pbgdpl.dongnai.gov.vn/736/18581/Tinh-Dong-Nai-trien-khai-thuc-hien-sap-xep-don-vi-hanh-chinh-cap-xa.html", "UBND Ủy ban nhân dân xã Núi Tượng tỉnh Đồng Nai")</f>
        <v>UBND Ủy ban nhân dân xã Núi Tượng tỉnh Đồng Nai</v>
      </c>
      <c r="C653" t="str">
        <v>http://pbgdpl.dongnai.gov.vn/736/18581/Tinh-Dong-Nai-trien-khai-thuc-hien-sap-xep-don-vi-hanh-chinh-cap-xa.html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19653</v>
      </c>
      <c r="B654" t="str">
        <f>HYPERLINK("https://www.facebook.com/p/C%C3%B4ng-an-x%C3%A3-T%C3%A0-L%C3%A0i-100069517351308/", "Công an xã Tà Lài tỉnh Đồng Nai")</f>
        <v>Công an xã Tà Lài tỉnh Đồng Nai</v>
      </c>
      <c r="C654" t="str">
        <v>https://www.facebook.com/p/C%C3%B4ng-an-x%C3%A3-T%C3%A0-L%C3%A0i-100069517351308/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19654</v>
      </c>
      <c r="B655" t="str">
        <f>HYPERLINK("https://tanphu.dongnai.gov.vn/Pages/newsdetail.aspx?NewsId=5398&amp;CatId=75", "UBND Ủy ban nhân dân xã Tà Lài tỉnh Đồng Nai")</f>
        <v>UBND Ủy ban nhân dân xã Tà Lài tỉnh Đồng Nai</v>
      </c>
      <c r="C655" t="str">
        <v>https://tanphu.dongnai.gov.vn/Pages/newsdetail.aspx?NewsId=5398&amp;CatId=75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19655</v>
      </c>
      <c r="B656" t="str">
        <f>HYPERLINK("https://www.facebook.com/groups/doantnxaphulap/", "Công an xã Phú Lập tỉnh Đồng Nai")</f>
        <v>Công an xã Phú Lập tỉnh Đồng Nai</v>
      </c>
      <c r="C656" t="str">
        <v>https://www.facebook.com/groups/doantnxaphulap/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19656</v>
      </c>
      <c r="B657" t="str">
        <f>HYPERLINK("https://tanphu.dongnai.gov.vn/", "UBND Ủy ban nhân dân xã Phú Lập tỉnh Đồng Nai")</f>
        <v>UBND Ủy ban nhân dân xã Phú Lập tỉnh Đồng Nai</v>
      </c>
      <c r="C657" t="str">
        <v>https://tanphu.dongnai.gov.vn/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19657</v>
      </c>
      <c r="B658" t="str">
        <v>Công an xã Phú Sơn tỉnh Đồng Nai</v>
      </c>
      <c r="C658" t="str">
        <v>-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19658</v>
      </c>
      <c r="B659" t="str">
        <f>HYPERLINK("https://tanphu.dongnai.gov.vn/Pages/gioithieu.aspx?CatID=18", "UBND Ủy ban nhân dân xã Phú Sơn tỉnh Đồng Nai")</f>
        <v>UBND Ủy ban nhân dân xã Phú Sơn tỉnh Đồng Nai</v>
      </c>
      <c r="C659" t="str">
        <v>https://tanphu.dongnai.gov.vn/Pages/gioithieu.aspx?CatID=18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19659</v>
      </c>
      <c r="B660" t="str">
        <f>HYPERLINK("https://www.facebook.com/thongtin000doisong000giaitri/", "Công an xã Phú Thịnh tỉnh Đồng Nai")</f>
        <v>Công an xã Phú Thịnh tỉnh Đồng Nai</v>
      </c>
      <c r="C660" t="str">
        <v>https://www.facebook.com/thongtin000doisong000giaitri/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19660</v>
      </c>
      <c r="B661" t="str">
        <f>HYPERLINK("https://phuthinh.daitu.thainguyen.gov.vn/gioi-thieu/-/asset_publisher/61VEKrBRTBWD/content/bo-may-to-chuc-xa-phu-thinh?inheritRedirect=true", "UBND Ủy ban nhân dân xã Phú Thịnh tỉnh Đồng Nai")</f>
        <v>UBND Ủy ban nhân dân xã Phú Thịnh tỉnh Đồng Nai</v>
      </c>
      <c r="C661" t="str">
        <v>https://phuthinh.daitu.thainguyen.gov.vn/gioi-thieu/-/asset_publisher/61VEKrBRTBWD/content/bo-may-to-chuc-xa-phu-thinh?inheritRedirect=true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19661</v>
      </c>
      <c r="B662" t="str">
        <f>HYPERLINK("https://www.facebook.com/p/X%C3%A3-Thanh-S%C6%A1n-Huy%E1%BB%87n-%C4%90%E1%BB%8Bnh-Qu%C3%A1n-T%E1%BB%89nh-%C4%90%E1%BB%93ng-Nai-100072168644033/", "Công an xã Thanh Sơn tỉnh Đồng Nai")</f>
        <v>Công an xã Thanh Sơn tỉnh Đồng Nai</v>
      </c>
      <c r="C662" t="str">
        <v>https://www.facebook.com/p/X%C3%A3-Thanh-S%C6%A1n-Huy%E1%BB%87n-%C4%90%E1%BB%8Bnh-Qu%C3%A1n-T%E1%BB%89nh-%C4%90%E1%BB%93ng-Nai-100072168644033/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19662</v>
      </c>
      <c r="B663" t="str">
        <f>HYPERLINK("https://www.dongnai.gov.vn/Pages/newsdetail.aspx?NewsId=49193&amp;CatId=109", "UBND Ủy ban nhân dân xã Thanh Sơn tỉnh Đồng Nai")</f>
        <v>UBND Ủy ban nhân dân xã Thanh Sơn tỉnh Đồng Nai</v>
      </c>
      <c r="C663" t="str">
        <v>https://www.dongnai.gov.vn/Pages/newsdetail.aspx?NewsId=49193&amp;CatId=109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19663</v>
      </c>
      <c r="B664" t="str">
        <f>HYPERLINK("https://www.facebook.com/331600271999561", "Công an xã Phú Trung tỉnh Đồng Nai")</f>
        <v>Công an xã Phú Trung tỉnh Đồng Nai</v>
      </c>
      <c r="C664" t="str">
        <v>https://www.facebook.com/331600271999561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19664</v>
      </c>
      <c r="B665" t="str">
        <f>HYPERLINK("https://tanphu.dongnai.gov.vn/Pages/gioithieu.aspx?CatID=18", "UBND Ủy ban nhân dân xã Phú Trung tỉnh Đồng Nai")</f>
        <v>UBND Ủy ban nhân dân xã Phú Trung tỉnh Đồng Nai</v>
      </c>
      <c r="C665" t="str">
        <v>https://tanphu.dongnai.gov.vn/Pages/gioithieu.aspx?CatID=18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19665</v>
      </c>
      <c r="B666" t="str">
        <f>HYPERLINK("https://www.facebook.com/conganBaTri/", "Công an xã Phú Xuân tỉnh Đồng Nai")</f>
        <v>Công an xã Phú Xuân tỉnh Đồng Nai</v>
      </c>
      <c r="C666" t="str">
        <v>https://www.facebook.com/conganBaTri/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19666</v>
      </c>
      <c r="B667" t="str">
        <f>HYPERLINK("https://xuanloc.dongnai.gov.vn/Pages/gioithieuchitiet.aspx?IDxa=40", "UBND Ủy ban nhân dân xã Phú Xuân tỉnh Đồng Nai")</f>
        <v>UBND Ủy ban nhân dân xã Phú Xuân tỉnh Đồng Nai</v>
      </c>
      <c r="C667" t="str">
        <v>https://xuanloc.dongnai.gov.vn/Pages/gioithieuchitiet.aspx?IDxa=40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19667</v>
      </c>
      <c r="B668" t="str">
        <f>HYPERLINK("https://www.facebook.com/p/C%C3%B4ng-an-x%C3%A3-Ph%C3%BA-L%E1%BB%99c-100064950303314/", "Công an xã Phú Lộc tỉnh Đồng Nai")</f>
        <v>Công an xã Phú Lộc tỉnh Đồng Nai</v>
      </c>
      <c r="C668" t="str">
        <v>https://www.facebook.com/p/C%C3%B4ng-an-x%C3%A3-Ph%C3%BA-L%E1%BB%99c-100064950303314/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19668</v>
      </c>
      <c r="B669" t="str">
        <f>HYPERLINK("https://tanphu.dongnai.gov.vn/Pages/gioithieu.aspx?CatID=18", "UBND Ủy ban nhân dân xã Phú Lộc tỉnh Đồng Nai")</f>
        <v>UBND Ủy ban nhân dân xã Phú Lộc tỉnh Đồng Nai</v>
      </c>
      <c r="C669" t="str">
        <v>https://tanphu.dongnai.gov.vn/Pages/gioithieu.aspx?CatID=18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19669</v>
      </c>
      <c r="B670" t="str">
        <f>HYPERLINK("https://www.facebook.com/p/C%C3%B4ng-an-x%C3%A3-Ph%C3%BA-L%C3%A2m-100081836477317/", "Công an xã Phú Lâm tỉnh Đồng Nai")</f>
        <v>Công an xã Phú Lâm tỉnh Đồng Nai</v>
      </c>
      <c r="C670" t="str">
        <v>https://www.facebook.com/p/C%C3%B4ng-an-x%C3%A3-Ph%C3%BA-L%C3%A2m-100081836477317/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19670</v>
      </c>
      <c r="B671" t="str">
        <f>HYPERLINK("https://phulam.phutan.angiang.gov.vn/", "UBND Ủy ban nhân dân xã Phú Lâm tỉnh Đồng Nai")</f>
        <v>UBND Ủy ban nhân dân xã Phú Lâm tỉnh Đồng Nai</v>
      </c>
      <c r="C671" t="str">
        <v>https://phulam.phutan.angiang.gov.vn/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19671</v>
      </c>
      <c r="B672" t="str">
        <f>HYPERLINK("https://www.facebook.com/conganBaTri/", "Công an xã Phú Bình tỉnh Đồng Nai")</f>
        <v>Công an xã Phú Bình tỉnh Đồng Nai</v>
      </c>
      <c r="C672" t="str">
        <v>https://www.facebook.com/conganBaTri/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19672</v>
      </c>
      <c r="B673" t="str">
        <f>HYPERLINK("https://phubinh.phutan.angiang.gov.vn/", "UBND Ủy ban nhân dân xã Phú Bình tỉnh Đồng Nai")</f>
        <v>UBND Ủy ban nhân dân xã Phú Bình tỉnh Đồng Nai</v>
      </c>
      <c r="C673" t="str">
        <v>https://phubinh.phutan.angiang.gov.vn/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19673</v>
      </c>
      <c r="B674" t="str">
        <f>HYPERLINK("https://www.facebook.com/p/C%C3%B4ng-an-x%C3%A3-Ph%C3%BA-Thanh-100063458078982/?locale=vi_VN", "Công an xã Phú Thanh tỉnh Đồng Nai")</f>
        <v>Công an xã Phú Thanh tỉnh Đồng Nai</v>
      </c>
      <c r="C674" t="str">
        <v>https://www.facebook.com/p/C%C3%B4ng-an-x%C3%A3-Ph%C3%BA-Thanh-100063458078982/?locale=vi_VN</v>
      </c>
      <c r="D674" t="str">
        <v>-</v>
      </c>
      <c r="E674" t="str">
        <v/>
      </c>
      <c r="F674" t="str">
        <v>-</v>
      </c>
      <c r="G674" t="str">
        <v>-</v>
      </c>
    </row>
    <row r="675">
      <c r="A675">
        <v>19674</v>
      </c>
      <c r="B675" t="str">
        <f>HYPERLINK("https://nhontrach.dongnai.gov.vn/Pages/gioithieu_Xa-TT.aspx?CatID=18", "UBND Ủy ban nhân dân xã Phú Thanh tỉnh Đồng Nai")</f>
        <v>UBND Ủy ban nhân dân xã Phú Thanh tỉnh Đồng Nai</v>
      </c>
      <c r="C675" t="str">
        <v>https://nhontrach.dongnai.gov.vn/Pages/gioithieu_Xa-TT.aspx?CatID=18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19675</v>
      </c>
      <c r="B676" t="str">
        <f>HYPERLINK("https://www.facebook.com/TTCADN/", "Công an xã Trà Cổ tỉnh Đồng Nai")</f>
        <v>Công an xã Trà Cổ tỉnh Đồng Nai</v>
      </c>
      <c r="C676" t="str">
        <v>https://www.facebook.com/TTCADN/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19676</v>
      </c>
      <c r="B677" t="str">
        <f>HYPERLINK("https://tanphu.dongnai.gov.vn/Pages/newsdetail.aspx?NewsId=4115&amp;CatId=85", "UBND Ủy ban nhân dân xã Trà Cổ tỉnh Đồng Nai")</f>
        <v>UBND Ủy ban nhân dân xã Trà Cổ tỉnh Đồng Nai</v>
      </c>
      <c r="C677" t="str">
        <v>https://tanphu.dongnai.gov.vn/Pages/newsdetail.aspx?NewsId=4115&amp;CatId=85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19677</v>
      </c>
      <c r="B678" t="str">
        <f>HYPERLINK("https://www.facebook.com/ConganxaPhuDien/", "Công an xã Phú Điền tỉnh Đồng Nai")</f>
        <v>Công an xã Phú Điền tỉnh Đồng Nai</v>
      </c>
      <c r="C678" t="str">
        <v>https://www.facebook.com/ConganxaPhuDien/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19678</v>
      </c>
      <c r="B679" t="str">
        <f>HYPERLINK("http://phudien.thapmuoi.dongthap.gov.vn/co-cau-to-chuc", "UBND Ủy ban nhân dân xã Phú Điền tỉnh Đồng Nai")</f>
        <v>UBND Ủy ban nhân dân xã Phú Điền tỉnh Đồng Nai</v>
      </c>
      <c r="C679" t="str">
        <v>http://phudien.thapmuoi.dongthap.gov.vn/co-cau-to-chuc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19679</v>
      </c>
      <c r="B680" t="str">
        <f>HYPERLINK("https://www.facebook.com/CAXPhuLy/?locale=vi_VN", "Công an xã Phú Lý tỉnh Đồng Nai")</f>
        <v>Công an xã Phú Lý tỉnh Đồng Nai</v>
      </c>
      <c r="C680" t="str">
        <v>https://www.facebook.com/CAXPhuLy/?locale=vi_VN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19680</v>
      </c>
      <c r="B681" t="str">
        <f>HYPERLINK("https://vinhcuu.dongnai.gov.vn/", "UBND Ủy ban nhân dân xã Phú Lý tỉnh Đồng Nai")</f>
        <v>UBND Ủy ban nhân dân xã Phú Lý tỉnh Đồng Nai</v>
      </c>
      <c r="C681" t="str">
        <v>https://vinhcuu.dongnai.gov.vn/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19681</v>
      </c>
      <c r="B682" t="str">
        <f>HYPERLINK("https://www.facebook.com/TTCADN/", "Công an xã Trị An tỉnh Đồng Nai")</f>
        <v>Công an xã Trị An tỉnh Đồng Nai</v>
      </c>
      <c r="C682" t="str">
        <v>https://www.facebook.com/TTCADN/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19682</v>
      </c>
      <c r="B683" t="str">
        <f>HYPERLINK("https://vinhcuu.dongnai.gov.vn/", "UBND Ủy ban nhân dân xã Trị An tỉnh Đồng Nai")</f>
        <v>UBND Ủy ban nhân dân xã Trị An tỉnh Đồng Nai</v>
      </c>
      <c r="C683" t="str">
        <v>https://vinhcuu.dongnai.gov.vn/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19683</v>
      </c>
      <c r="B684" t="str">
        <f>HYPERLINK("https://www.facebook.com/caxtananvinhcuu/", "Công an xã Tân An tỉnh Đồng Nai")</f>
        <v>Công an xã Tân An tỉnh Đồng Nai</v>
      </c>
      <c r="C684" t="str">
        <v>https://www.facebook.com/caxtananvinhcuu/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19684</v>
      </c>
      <c r="B685" t="str">
        <f>HYPERLINK("https://vinhcuu.dongnai.gov.vn/", "UBND Ủy ban nhân dân xã Tân An tỉnh Đồng Nai")</f>
        <v>UBND Ủy ban nhân dân xã Tân An tỉnh Đồng Nai</v>
      </c>
      <c r="C685" t="str">
        <v>https://vinhcuu.dongnai.gov.vn/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19685</v>
      </c>
      <c r="B686" t="str">
        <f>HYPERLINK("https://www.facebook.com/caxvinhtan/", "Công an xã Vĩnh Tân tỉnh Đồng Nai")</f>
        <v>Công an xã Vĩnh Tân tỉnh Đồng Nai</v>
      </c>
      <c r="C686" t="str">
        <v>https://www.facebook.com/caxvinhtan/</v>
      </c>
      <c r="D686" t="str">
        <v>-</v>
      </c>
      <c r="E686" t="str">
        <v/>
      </c>
      <c r="F686" t="str">
        <v>-</v>
      </c>
      <c r="G686" t="str">
        <v>-</v>
      </c>
    </row>
    <row r="687">
      <c r="A687">
        <v>19686</v>
      </c>
      <c r="B687" t="str">
        <f>HYPERLINK("https://vinhcuu.dongnai.gov.vn/", "UBND Ủy ban nhân dân xã Vĩnh Tân tỉnh Đồng Nai")</f>
        <v>UBND Ủy ban nhân dân xã Vĩnh Tân tỉnh Đồng Nai</v>
      </c>
      <c r="C687" t="str">
        <v>https://vinhcuu.dongnai.gov.vn/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19687</v>
      </c>
      <c r="B688" t="str">
        <f>HYPERLINK("https://www.facebook.com/p/C%C3%B4ng-an-x%C3%A3-B%C3%ACnh-L%E1%BB%A3i-100080218864775/", "Công an xã Bình Lợi tỉnh Đồng Nai")</f>
        <v>Công an xã Bình Lợi tỉnh Đồng Nai</v>
      </c>
      <c r="C688" t="str">
        <v>https://www.facebook.com/p/C%C3%B4ng-an-x%C3%A3-B%C3%ACnh-L%E1%BB%A3i-100080218864775/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19688</v>
      </c>
      <c r="B689" t="str">
        <f>HYPERLINK("https://vinhcuu.dongnai.gov.vn/", "UBND Ủy ban nhân dân xã Bình Lợi tỉnh Đồng Nai")</f>
        <v>UBND Ủy ban nhân dân xã Bình Lợi tỉnh Đồng Nai</v>
      </c>
      <c r="C689" t="str">
        <v>https://vinhcuu.dongnai.gov.vn/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19689</v>
      </c>
      <c r="B690" t="str">
        <f>HYPERLINK("https://www.facebook.com/caxthanhphu/", "Công an xã Thạnh Phú tỉnh Đồng Nai")</f>
        <v>Công an xã Thạnh Phú tỉnh Đồng Nai</v>
      </c>
      <c r="C690" t="str">
        <v>https://www.facebook.com/caxthanhphu/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19690</v>
      </c>
      <c r="B691" t="str">
        <f>HYPERLINK("https://thanhphu.cainuoc.camau.gov.vn/", "UBND Ủy ban nhân dân xã Thạnh Phú tỉnh Đồng Nai")</f>
        <v>UBND Ủy ban nhân dân xã Thạnh Phú tỉnh Đồng Nai</v>
      </c>
      <c r="C691" t="str">
        <v>https://thanhphu.cainuoc.camau.gov.vn/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19691</v>
      </c>
      <c r="B692" t="str">
        <f>HYPERLINK("https://www.facebook.com/Caxthientan/?locale=vi_VN", "Công an xã Thiện Tân tỉnh Đồng Nai")</f>
        <v>Công an xã Thiện Tân tỉnh Đồng Nai</v>
      </c>
      <c r="C692" t="str">
        <v>https://www.facebook.com/Caxthientan/?locale=vi_VN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19692</v>
      </c>
      <c r="B693" t="str">
        <f>HYPERLINK("https://vinhcuu.dongnai.gov.vn/Pages/newsdetail.aspx?NewsId=9834&amp;CatId=113", "UBND Ủy ban nhân dân xã Thiện Tân tỉnh Đồng Nai")</f>
        <v>UBND Ủy ban nhân dân xã Thiện Tân tỉnh Đồng Nai</v>
      </c>
      <c r="C693" t="str">
        <v>https://vinhcuu.dongnai.gov.vn/Pages/newsdetail.aspx?NewsId=9834&amp;CatId=113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19693</v>
      </c>
      <c r="B694" t="str">
        <f>HYPERLINK("https://www.facebook.com/p/C%C3%B4ng-an-x%C3%A3-T%C3%A2n-B%C3%ACnh-100070990324302/", "Công an xã Tân Bình tỉnh Đồng Nai")</f>
        <v>Công an xã Tân Bình tỉnh Đồng Nai</v>
      </c>
      <c r="C694" t="str">
        <v>https://www.facebook.com/p/C%C3%B4ng-an-x%C3%A3-T%C3%A2n-B%C3%ACnh-100070990324302/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19694</v>
      </c>
      <c r="B695" t="str">
        <f>HYPERLINK("https://vinhcuu.dongnai.gov.vn/pages/newsdetail.aspx?NewsId=8930&amp;CatId=119", "UBND Ủy ban nhân dân xã Tân Bình tỉnh Đồng Nai")</f>
        <v>UBND Ủy ban nhân dân xã Tân Bình tỉnh Đồng Nai</v>
      </c>
      <c r="C695" t="str">
        <v>https://vinhcuu.dongnai.gov.vn/pages/newsdetail.aspx?NewsId=8930&amp;CatId=119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19695</v>
      </c>
      <c r="B696" t="str">
        <f>HYPERLINK("https://www.facebook.com/TTCADN/", "Công an xã Bình Hòa tỉnh Đồng Nai")</f>
        <v>Công an xã Bình Hòa tỉnh Đồng Nai</v>
      </c>
      <c r="C696" t="str">
        <v>https://www.facebook.com/TTCADN/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19696</v>
      </c>
      <c r="B697" t="str">
        <f>HYPERLINK("https://vinhcuu.dongnai.gov.vn/Pages/newsdetail.aspx?NewsId=9228&amp;CatId=123", "UBND Ủy ban nhân dân xã Bình Hòa tỉnh Đồng Nai")</f>
        <v>UBND Ủy ban nhân dân xã Bình Hòa tỉnh Đồng Nai</v>
      </c>
      <c r="C697" t="str">
        <v>https://vinhcuu.dongnai.gov.vn/Pages/newsdetail.aspx?NewsId=9228&amp;CatId=123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19697</v>
      </c>
      <c r="B698" t="str">
        <f>HYPERLINK("https://www.facebook.com/caxmada/", "Công an xã Mã Đà tỉnh Đồng Nai")</f>
        <v>Công an xã Mã Đà tỉnh Đồng Nai</v>
      </c>
      <c r="C698" t="str">
        <v>https://www.facebook.com/caxmada/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19698</v>
      </c>
      <c r="B699" t="str">
        <f>HYPERLINK("https://vinhcuu.dongnai.gov.vn/", "UBND Ủy ban nhân dân xã Mã Đà tỉnh Đồng Nai")</f>
        <v>UBND Ủy ban nhân dân xã Mã Đà tỉnh Đồng Nai</v>
      </c>
      <c r="C699" t="str">
        <v>https://vinhcuu.dongnai.gov.vn/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19699</v>
      </c>
      <c r="B700" t="str">
        <f>HYPERLINK("https://www.facebook.com/p/C%C3%B4ng-an-x%C3%A3-Hi%E1%BA%BFu-Li%C3%AAm-100070003544266/", "Công an xã Hiếu Liêm tỉnh Đồng Nai")</f>
        <v>Công an xã Hiếu Liêm tỉnh Đồng Nai</v>
      </c>
      <c r="C700" t="str">
        <v>https://www.facebook.com/p/C%C3%B4ng-an-x%C3%A3-Hi%E1%BA%BFu-Li%C3%AAm-100070003544266/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19700</v>
      </c>
      <c r="B701" t="str">
        <f>HYPERLINK("https://vinhcuu.dongnai.gov.vn/Pages/newsdetail.aspx?NewsId=7193&amp;CatId=125", "UBND Ủy ban nhân dân xã Hiếu Liêm tỉnh Đồng Nai")</f>
        <v>UBND Ủy ban nhân dân xã Hiếu Liêm tỉnh Đồng Nai</v>
      </c>
      <c r="C701" t="str">
        <v>https://vinhcuu.dongnai.gov.vn/Pages/newsdetail.aspx?NewsId=7193&amp;CatId=125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19701</v>
      </c>
      <c r="B702" t="str">
        <f>HYPERLINK("https://www.facebook.com/p/X%C3%A3-Thanh-S%C6%A1n-Huy%E1%BB%87n-%C4%90%E1%BB%8Bnh-Qu%C3%A1n-T%E1%BB%89nh-%C4%90%E1%BB%93ng-Nai-100072168644033/", "Công an xã Thanh Sơn tỉnh Đồng Nai")</f>
        <v>Công an xã Thanh Sơn tỉnh Đồng Nai</v>
      </c>
      <c r="C702" t="str">
        <v>https://www.facebook.com/p/X%C3%A3-Thanh-S%C6%A1n-Huy%E1%BB%87n-%C4%90%E1%BB%8Bnh-Qu%C3%A1n-T%E1%BB%89nh-%C4%90%E1%BB%93ng-Nai-100072168644033/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19702</v>
      </c>
      <c r="B703" t="str">
        <f>HYPERLINK("https://www.dongnai.gov.vn/Pages/newsdetail.aspx?NewsId=49193&amp;CatId=109", "UBND Ủy ban nhân dân xã Thanh Sơn tỉnh Đồng Nai")</f>
        <v>UBND Ủy ban nhân dân xã Thanh Sơn tỉnh Đồng Nai</v>
      </c>
      <c r="C703" t="str">
        <v>https://www.dongnai.gov.vn/Pages/newsdetail.aspx?NewsId=49193&amp;CatId=109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19703</v>
      </c>
      <c r="B704" t="str">
        <f>HYPERLINK("https://www.facebook.com/hdtanphu.dongnai/?locale=vi_VN", "Công an xã Phú Tân tỉnh Đồng Nai")</f>
        <v>Công an xã Phú Tân tỉnh Đồng Nai</v>
      </c>
      <c r="C704" t="str">
        <v>https://www.facebook.com/hdtanphu.dongnai/?locale=vi_VN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19704</v>
      </c>
      <c r="B705" t="str">
        <f>HYPERLINK("https://dinhquan.dongnai.gov.vn/Pages/newsdetail.aspx?NewsId=4684&amp;CatId=124", "UBND Ủy ban nhân dân xã Phú Tân tỉnh Đồng Nai")</f>
        <v>UBND Ủy ban nhân dân xã Phú Tân tỉnh Đồng Nai</v>
      </c>
      <c r="C705" t="str">
        <v>https://dinhquan.dongnai.gov.vn/Pages/newsdetail.aspx?NewsId=4684&amp;CatId=124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19705</v>
      </c>
      <c r="B706" t="str">
        <f>HYPERLINK("https://www.facebook.com/sosthanhphu/", "Công an xã Phú Vinh tỉnh Đồng Nai")</f>
        <v>Công an xã Phú Vinh tỉnh Đồng Nai</v>
      </c>
      <c r="C706" t="str">
        <v>https://www.facebook.com/sosthanhphu/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19706</v>
      </c>
      <c r="B707" t="str">
        <f>HYPERLINK("https://vinhcuu.dongnai.gov.vn/", "UBND Ủy ban nhân dân xã Phú Vinh tỉnh Đồng Nai")</f>
        <v>UBND Ủy ban nhân dân xã Phú Vinh tỉnh Đồng Nai</v>
      </c>
      <c r="C707" t="str">
        <v>https://vinhcuu.dongnai.gov.vn/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19707</v>
      </c>
      <c r="B708" t="str">
        <f>HYPERLINK("https://www.facebook.com/conganBaTri/", "Công an xã Phú Lợi tỉnh Đồng Nai")</f>
        <v>Công an xã Phú Lợi tỉnh Đồng Nai</v>
      </c>
      <c r="C708" t="str">
        <v>https://www.facebook.com/conganBaTri/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19708</v>
      </c>
      <c r="B709" t="str">
        <f>HYPERLINK("https://dinhquan.dongnai.gov.vn/Pages/gioithieu.aspx?CatID=41", "UBND Ủy ban nhân dân xã Phú Lợi tỉnh Đồng Nai")</f>
        <v>UBND Ủy ban nhân dân xã Phú Lợi tỉnh Đồng Nai</v>
      </c>
      <c r="C709" t="str">
        <v>https://dinhquan.dongnai.gov.vn/Pages/gioithieu.aspx?CatID=41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19709</v>
      </c>
      <c r="B710" t="str">
        <v>Công an xã Phú Hòa tỉnh Đồng Nai</v>
      </c>
      <c r="C710" t="str">
        <v>-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19710</v>
      </c>
      <c r="B711" t="str">
        <f>HYPERLINK("https://dinhquan.dongnai.gov.vn/Pages/newsdetail.aspx?NewsId=4684&amp;CatId=124", "UBND Ủy ban nhân dân xã Phú Hòa tỉnh Đồng Nai")</f>
        <v>UBND Ủy ban nhân dân xã Phú Hòa tỉnh Đồng Nai</v>
      </c>
      <c r="C711" t="str">
        <v>https://dinhquan.dongnai.gov.vn/Pages/newsdetail.aspx?NewsId=4684&amp;CatId=124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19711</v>
      </c>
      <c r="B712" t="str">
        <f>HYPERLINK("https://www.facebook.com/TTCADN/", "Công an xã Ngọc Định tỉnh Đồng Nai")</f>
        <v>Công an xã Ngọc Định tỉnh Đồng Nai</v>
      </c>
      <c r="C712" t="str">
        <v>https://www.facebook.com/TTCADN/</v>
      </c>
      <c r="D712" t="str">
        <v>-</v>
      </c>
      <c r="E712" t="str">
        <v/>
      </c>
      <c r="F712" t="str">
        <v>-</v>
      </c>
      <c r="G712" t="str">
        <v>-</v>
      </c>
    </row>
    <row r="713">
      <c r="A713">
        <v>19712</v>
      </c>
      <c r="B713" t="str">
        <f>HYPERLINK("https://dongnai.baohiemxahoi.gov.vn/tintuc/Pages/hoat-dong-bhxh-dia-phuong.aspx?CateID=0&amp;ItemID=18497", "UBND Ủy ban nhân dân xã Ngọc Định tỉnh Đồng Nai")</f>
        <v>UBND Ủy ban nhân dân xã Ngọc Định tỉnh Đồng Nai</v>
      </c>
      <c r="C713" t="str">
        <v>https://dongnai.baohiemxahoi.gov.vn/tintuc/Pages/hoat-dong-bhxh-dia-phuong.aspx?CateID=0&amp;ItemID=18497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19713</v>
      </c>
      <c r="B714" t="str">
        <v>Công an xã La Ngà tỉnh Đồng Nai</v>
      </c>
      <c r="C714" t="str">
        <v>-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19714</v>
      </c>
      <c r="B715" t="str">
        <f>HYPERLINK("https://dinhquan.dongnai.gov.vn/Pages/newsdetail.aspx?NewsId=4684&amp;CatId=124", "UBND Ủy ban nhân dân xã La Ngà tỉnh Đồng Nai")</f>
        <v>UBND Ủy ban nhân dân xã La Ngà tỉnh Đồng Nai</v>
      </c>
      <c r="C715" t="str">
        <v>https://dinhquan.dongnai.gov.vn/Pages/newsdetail.aspx?NewsId=4684&amp;CatId=124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19715</v>
      </c>
      <c r="B716" t="str">
        <f>HYPERLINK("https://www.facebook.com/conganxagiacanh/", "Công an xã Gia Canh tỉnh Đồng Nai")</f>
        <v>Công an xã Gia Canh tỉnh Đồng Nai</v>
      </c>
      <c r="C716" t="str">
        <v>https://www.facebook.com/conganxagiacanh/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19716</v>
      </c>
      <c r="B717" t="str">
        <f>HYPERLINK("https://dinhquan.dongnai.gov.vn/Pages/newsdetail.aspx?NewsId=5770&amp;CatId=97", "UBND Ủy ban nhân dân xã Gia Canh tỉnh Đồng Nai")</f>
        <v>UBND Ủy ban nhân dân xã Gia Canh tỉnh Đồng Nai</v>
      </c>
      <c r="C717" t="str">
        <v>https://dinhquan.dongnai.gov.vn/Pages/newsdetail.aspx?NewsId=5770&amp;CatId=97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19717</v>
      </c>
      <c r="B718" t="str">
        <f>HYPERLINK("https://www.facebook.com/p/C%C3%B4ng-an-Ph%C3%BA-Ng%E1%BB%8Dc-100071442590165/", "Công an xã Phú Ngọc tỉnh Đồng Nai")</f>
        <v>Công an xã Phú Ngọc tỉnh Đồng Nai</v>
      </c>
      <c r="C718" t="str">
        <v>https://www.facebook.com/p/C%C3%B4ng-an-Ph%C3%BA-Ng%E1%BB%8Dc-100071442590165/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19718</v>
      </c>
      <c r="B719" t="str">
        <f>HYPERLINK("https://www.dongnai.gov.vn/pages/newsdetail.aspx?NewsId=47706&amp;CatId=110", "UBND Ủy ban nhân dân xã Phú Ngọc tỉnh Đồng Nai")</f>
        <v>UBND Ủy ban nhân dân xã Phú Ngọc tỉnh Đồng Nai</v>
      </c>
      <c r="C719" t="str">
        <v>https://www.dongnai.gov.vn/pages/newsdetail.aspx?NewsId=47706&amp;CatId=110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19719</v>
      </c>
      <c r="B720" t="str">
        <v>Công an xã Phú Cường tỉnh Đồng Nai</v>
      </c>
      <c r="C720" t="str">
        <v>-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19720</v>
      </c>
      <c r="B721" t="str">
        <f>HYPERLINK("https://dinhquan.dongnai.gov.vn/Pages/gioithieu.aspx?CatID=41", "UBND Ủy ban nhân dân xã Phú Cường tỉnh Đồng Nai")</f>
        <v>UBND Ủy ban nhân dân xã Phú Cường tỉnh Đồng Nai</v>
      </c>
      <c r="C721" t="str">
        <v>https://dinhquan.dongnai.gov.vn/Pages/gioithieu.aspx?CatID=41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19721</v>
      </c>
      <c r="B722" t="str">
        <f>HYPERLINK("https://www.facebook.com/TTCADN/", "Công an xã Túc Trưng tỉnh Đồng Nai")</f>
        <v>Công an xã Túc Trưng tỉnh Đồng Nai</v>
      </c>
      <c r="C722" t="str">
        <v>https://www.facebook.com/TTCADN/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19722</v>
      </c>
      <c r="B723" t="str">
        <f>HYPERLINK("https://dinhquan.dongnai.gov.vn/Pages/newsdetail.aspx?NewsId=5228&amp;CatId=107", "UBND Ủy ban nhân dân xã Túc Trưng tỉnh Đồng Nai")</f>
        <v>UBND Ủy ban nhân dân xã Túc Trưng tỉnh Đồng Nai</v>
      </c>
      <c r="C723" t="str">
        <v>https://dinhquan.dongnai.gov.vn/Pages/newsdetail.aspx?NewsId=5228&amp;CatId=107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19723</v>
      </c>
      <c r="B724" t="str">
        <f>HYPERLINK("https://www.facebook.com/p/C%C3%B4ng-an-x%C3%A3-Ph%C3%BA-T%C3%BAc-%C4%90%E1%BB%8Bnh-Qu%C3%A1n-100070288629348/", "Công an xã Phú Túc tỉnh Đồng Nai")</f>
        <v>Công an xã Phú Túc tỉnh Đồng Nai</v>
      </c>
      <c r="C724" t="str">
        <v>https://www.facebook.com/p/C%C3%B4ng-an-x%C3%A3-Ph%C3%BA-T%C3%BAc-%C4%90%E1%BB%8Bnh-Qu%C3%A1n-100070288629348/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19724</v>
      </c>
      <c r="B725" t="str">
        <f>HYPERLINK("https://dinhquan.dongnai.gov.vn/Pages/newsdetail.aspx?NewsId=4684&amp;CatId=124", "UBND Ủy ban nhân dân xã Phú Túc tỉnh Đồng Nai")</f>
        <v>UBND Ủy ban nhân dân xã Phú Túc tỉnh Đồng Nai</v>
      </c>
      <c r="C725" t="str">
        <v>https://dinhquan.dongnai.gov.vn/Pages/newsdetail.aspx?NewsId=4684&amp;CatId=124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19725</v>
      </c>
      <c r="B726" t="str">
        <f>HYPERLINK("https://www.facebook.com/XaSuoiNhoHuyenDinhQuanTinhDongNai/?locale=vi_VN", "Công an xã Suối Nho tỉnh Đồng Nai")</f>
        <v>Công an xã Suối Nho tỉnh Đồng Nai</v>
      </c>
      <c r="C726" t="str">
        <v>https://www.facebook.com/XaSuoiNhoHuyenDinhQuanTinhDongNai/?locale=vi_VN</v>
      </c>
      <c r="D726" t="str">
        <v>-</v>
      </c>
      <c r="E726" t="str">
        <v/>
      </c>
      <c r="F726" t="str">
        <v>-</v>
      </c>
      <c r="G726" t="str">
        <v>-</v>
      </c>
    </row>
    <row r="727">
      <c r="A727">
        <v>19726</v>
      </c>
      <c r="B727" t="str">
        <f>HYPERLINK("https://dinhquan.dongnai.gov.vn/Pages/newsdetail.aspx?NewsId=4684&amp;CatId=124", "UBND Ủy ban nhân dân xã Suối Nho tỉnh Đồng Nai")</f>
        <v>UBND Ủy ban nhân dân xã Suối Nho tỉnh Đồng Nai</v>
      </c>
      <c r="C727" t="str">
        <v>https://dinhquan.dongnai.gov.vn/Pages/newsdetail.aspx?NewsId=4684&amp;CatId=124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19727</v>
      </c>
      <c r="B728" t="str">
        <f>HYPERLINK("https://www.facebook.com/p/Tu%E1%BB%95i-tr%E1%BA%BB-C%C3%B4ng-an-Th%C3%A1i-B%C3%ACnh-100068113789461/", "Công an xã Thanh Bình tỉnh Đồng Nai")</f>
        <v>Công an xã Thanh Bình tỉnh Đồng Nai</v>
      </c>
      <c r="C728" t="str">
        <v>https://www.facebook.com/p/Tu%E1%BB%95i-tr%E1%BA%BB-C%C3%B4ng-an-Th%C3%A1i-B%C3%ACnh-100068113789461/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19728</v>
      </c>
      <c r="B729" t="str">
        <f>HYPERLINK("https://trangbom.dongnai.gov.vn/Pages/newsdetail.aspx?NewsId=1047&amp;CatId=83", "UBND Ủy ban nhân dân xã Thanh Bình tỉnh Đồng Nai")</f>
        <v>UBND Ủy ban nhân dân xã Thanh Bình tỉnh Đồng Nai</v>
      </c>
      <c r="C729" t="str">
        <v>https://trangbom.dongnai.gov.vn/Pages/newsdetail.aspx?NewsId=1047&amp;CatId=83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19729</v>
      </c>
      <c r="B730" t="str">
        <f>HYPERLINK("https://www.facebook.com/nguyen.bi.thu.doan/", "Công an xã Cây Gáo tỉnh Đồng Nai")</f>
        <v>Công an xã Cây Gáo tỉnh Đồng Nai</v>
      </c>
      <c r="C730" t="str">
        <v>https://www.facebook.com/nguyen.bi.thu.doan/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19730</v>
      </c>
      <c r="B731" t="str">
        <f>HYPERLINK("https://trangbom.dongnai.gov.vn/Pages/gioithieu.aspx?CatID=55", "UBND Ủy ban nhân dân xã Cây Gáo tỉnh Đồng Nai")</f>
        <v>UBND Ủy ban nhân dân xã Cây Gáo tỉnh Đồng Nai</v>
      </c>
      <c r="C731" t="str">
        <v>https://trangbom.dongnai.gov.vn/Pages/gioithieu.aspx?CatID=55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19731</v>
      </c>
      <c r="B732" t="str">
        <f>HYPERLINK("https://www.facebook.com/p/UBND-x%C3%A3-B%C3%A0u-H%C3%A0m-2-100069967091382/", "Công an xã Bàu Hàm tỉnh Đồng Nai")</f>
        <v>Công an xã Bàu Hàm tỉnh Đồng Nai</v>
      </c>
      <c r="C732" t="str">
        <v>https://www.facebook.com/p/UBND-x%C3%A3-B%C3%A0u-H%C3%A0m-2-100069967091382/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19732</v>
      </c>
      <c r="B733" t="str">
        <f>HYPERLINK("https://thongnhat.dongnai.gov.vn/Pages/gioithieu.aspx?CatID=69", "UBND Ủy ban nhân dân xã Bàu Hàm tỉnh Đồng Nai")</f>
        <v>UBND Ủy ban nhân dân xã Bàu Hàm tỉnh Đồng Nai</v>
      </c>
      <c r="C733" t="str">
        <v>https://thongnhat.dongnai.gov.vn/Pages/gioithieu.aspx?CatID=69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19733</v>
      </c>
      <c r="B734" t="str">
        <f>HYPERLINK("https://www.facebook.com/BTG.DANG.UY.XA.SONG.THAO/", "Công an xã Sông Thao tỉnh Đồng Nai")</f>
        <v>Công an xã Sông Thao tỉnh Đồng Nai</v>
      </c>
      <c r="C734" t="str">
        <v>https://www.facebook.com/BTG.DANG.UY.XA.SONG.THAO/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19734</v>
      </c>
      <c r="B735" t="str">
        <f>HYPERLINK("https://trangbom.dongnai.gov.vn/Pages/gioithieu.aspx?CatID=55", "UBND Ủy ban nhân dân xã Sông Thao tỉnh Đồng Nai")</f>
        <v>UBND Ủy ban nhân dân xã Sông Thao tỉnh Đồng Nai</v>
      </c>
      <c r="C735" t="str">
        <v>https://trangbom.dongnai.gov.vn/Pages/gioithieu.aspx?CatID=55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19735</v>
      </c>
      <c r="B736" t="str">
        <f>HYPERLINK("https://www.facebook.com/p/UBND-x%C3%A3-S%C3%B4ng-Tr%E1%BA%A7u-huy%E1%BB%87n-Tr%E1%BA%A3ng-Bom-t%E1%BB%89nh-%C4%90%E1%BB%93ng-Nai-100083662532026/", "Công an xã Sông Trầu tỉnh Đồng Nai")</f>
        <v>Công an xã Sông Trầu tỉnh Đồng Nai</v>
      </c>
      <c r="C736" t="str">
        <v>https://www.facebook.com/p/UBND-x%C3%A3-S%C3%B4ng-Tr%E1%BA%A7u-huy%E1%BB%87n-Tr%E1%BA%A3ng-Bom-t%E1%BB%89nh-%C4%90%E1%BB%93ng-Nai-100083662532026/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19736</v>
      </c>
      <c r="B737" t="str">
        <f>HYPERLINK("https://trangbom.dongnai.gov.vn/Pages/gioithieu.aspx?CatID=55", "UBND Ủy ban nhân dân xã Sông Trầu tỉnh Đồng Nai")</f>
        <v>UBND Ủy ban nhân dân xã Sông Trầu tỉnh Đồng Nai</v>
      </c>
      <c r="C737" t="str">
        <v>https://trangbom.dongnai.gov.vn/Pages/gioithieu.aspx?CatID=55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19737</v>
      </c>
      <c r="B738" t="str">
        <f>HYPERLINK("https://www.facebook.com/caxdonghoa/", "Công an xã Đông Hoà tỉnh Đồng Nai")</f>
        <v>Công an xã Đông Hoà tỉnh Đồng Nai</v>
      </c>
      <c r="C738" t="str">
        <v>https://www.facebook.com/caxdonghoa/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19738</v>
      </c>
      <c r="B739" t="str">
        <f>HYPERLINK("https://donghoa.phuyen.gov.vn/", "UBND Ủy ban nhân dân xã Đông Hoà tỉnh Đồng Nai")</f>
        <v>UBND Ủy ban nhân dân xã Đông Hoà tỉnh Đồng Nai</v>
      </c>
      <c r="C739" t="str">
        <v>https://donghoa.phuyen.gov.vn/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19739</v>
      </c>
      <c r="B740" t="str">
        <f>HYPERLINK("https://www.facebook.com/p/C%C3%B4ng-an-x%C3%A3-B%E1%BA%AFc-S%C6%A1n-100072521040214/", "Công an xã Bắc Sơn tỉnh Đồng Nai")</f>
        <v>Công an xã Bắc Sơn tỉnh Đồng Nai</v>
      </c>
      <c r="C740" t="str">
        <v>https://www.facebook.com/p/C%C3%B4ng-an-x%C3%A3-B%E1%BA%AFc-S%C6%A1n-100072521040214/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19740</v>
      </c>
      <c r="B741" t="str">
        <f>HYPERLINK("https://trangbom.dongnai.gov.vn/Pages/gioithieu.aspx?CatID=55", "UBND Ủy ban nhân dân xã Bắc Sơn tỉnh Đồng Nai")</f>
        <v>UBND Ủy ban nhân dân xã Bắc Sơn tỉnh Đồng Nai</v>
      </c>
      <c r="C741" t="str">
        <v>https://trangbom.dongnai.gov.vn/Pages/gioithieu.aspx?CatID=55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19741</v>
      </c>
      <c r="B742" t="str">
        <f>HYPERLINK("https://www.facebook.com/AnNinhTvHoNai3/", "Công an xã Hố Nai 3 tỉnh Đồng Nai")</f>
        <v>Công an xã Hố Nai 3 tỉnh Đồng Nai</v>
      </c>
      <c r="C742" t="str">
        <v>https://www.facebook.com/AnNinhTvHoNai3/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19742</v>
      </c>
      <c r="B743" t="str">
        <f>HYPERLINK("https://trangbom.dongnai.gov.vn/Pages/gioithieu.aspx?CatID=55", "UBND Ủy ban nhân dân xã Hố Nai 3 tỉnh Đồng Nai")</f>
        <v>UBND Ủy ban nhân dân xã Hố Nai 3 tỉnh Đồng Nai</v>
      </c>
      <c r="C743" t="str">
        <v>https://trangbom.dongnai.gov.vn/Pages/gioithieu.aspx?CatID=55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19743</v>
      </c>
      <c r="B744" t="str">
        <f>HYPERLINK("https://www.facebook.com/TTCADN/", "Công an xã Tây Hoà tỉnh Đồng Nai")</f>
        <v>Công an xã Tây Hoà tỉnh Đồng Nai</v>
      </c>
      <c r="C744" t="str">
        <v>https://www.facebook.com/TTCADN/</v>
      </c>
      <c r="D744" t="str">
        <v>-</v>
      </c>
      <c r="E744" t="str">
        <v/>
      </c>
      <c r="F744" t="str">
        <v>-</v>
      </c>
      <c r="G744" t="str">
        <v>-</v>
      </c>
    </row>
    <row r="745">
      <c r="A745">
        <v>19744</v>
      </c>
      <c r="B745" t="str">
        <f>HYPERLINK("https://trangbom.dongnai.gov.vn/Pages/newsdetail.aspx?NewsId=15369&amp;CatId=51", "UBND Ủy ban nhân dân xã Tây Hoà tỉnh Đồng Nai")</f>
        <v>UBND Ủy ban nhân dân xã Tây Hoà tỉnh Đồng Nai</v>
      </c>
      <c r="C745" t="str">
        <v>https://trangbom.dongnai.gov.vn/Pages/newsdetail.aspx?NewsId=15369&amp;CatId=51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19745</v>
      </c>
      <c r="B746" t="str">
        <f>HYPERLINK("https://www.facebook.com/THONGTINXABINHMINH/?locale=vi_VN", "Công an xã Bình Minh tỉnh Đồng Nai")</f>
        <v>Công an xã Bình Minh tỉnh Đồng Nai</v>
      </c>
      <c r="C746" t="str">
        <v>https://www.facebook.com/THONGTINXABINHMINH/?locale=vi_VN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19746</v>
      </c>
      <c r="B747" t="str">
        <f>HYPERLINK("https://trangbom.dongnai.gov.vn/Pages/gioithieu.aspx?CatID=55", "UBND Ủy ban nhân dân xã Bình Minh tỉnh Đồng Nai")</f>
        <v>UBND Ủy ban nhân dân xã Bình Minh tỉnh Đồng Nai</v>
      </c>
      <c r="C747" t="str">
        <v>https://trangbom.dongnai.gov.vn/Pages/gioithieu.aspx?CatID=55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19747</v>
      </c>
      <c r="B748" t="str">
        <f>HYPERLINK("https://www.facebook.com/BTGXaTrungHoa/", "Công an xã Trung Hoà tỉnh Đồng Nai")</f>
        <v>Công an xã Trung Hoà tỉnh Đồng Nai</v>
      </c>
      <c r="C748" t="str">
        <v>https://www.facebook.com/BTGXaTrungHoa/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19748</v>
      </c>
      <c r="B749" t="str">
        <f>HYPERLINK("https://www.dongnai.gov.vn/", "UBND Ủy ban nhân dân xã Trung Hoà tỉnh Đồng Nai")</f>
        <v>UBND Ủy ban nhân dân xã Trung Hoà tỉnh Đồng Nai</v>
      </c>
      <c r="C749" t="str">
        <v>https://www.dongnai.gov.vn/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19749</v>
      </c>
      <c r="B750" t="str">
        <f>HYPERLINK("https://www.facebook.com/TTCADN/", "Công an xã Đồi 61 tỉnh Đồng Nai")</f>
        <v>Công an xã Đồi 61 tỉnh Đồng Nai</v>
      </c>
      <c r="C750" t="str">
        <v>https://www.facebook.com/TTCADN/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19750</v>
      </c>
      <c r="B751" t="str">
        <f>HYPERLINK("https://trangbom.dongnai.gov.vn/Pages/newsdetail.aspx?NewsId=9556&amp;CatId=87", "UBND Ủy ban nhân dân xã Đồi 61 tỉnh Đồng Nai")</f>
        <v>UBND Ủy ban nhân dân xã Đồi 61 tỉnh Đồng Nai</v>
      </c>
      <c r="C751" t="str">
        <v>https://trangbom.dongnai.gov.vn/Pages/newsdetail.aspx?NewsId=9556&amp;CatId=87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19751</v>
      </c>
      <c r="B752" t="str">
        <f>HYPERLINK("https://www.facebook.com/ConganxaHungThinh/", "Công an xã Hưng Thịnh tỉnh Đồng Nai")</f>
        <v>Công an xã Hưng Thịnh tỉnh Đồng Nai</v>
      </c>
      <c r="C752" t="str">
        <v>https://www.facebook.com/ConganxaHungThinh/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19752</v>
      </c>
      <c r="B753" t="str">
        <f>HYPERLINK("https://trangbom.dongnai.gov.vn/Pages/newsdetail.aspx?NewsId=14213&amp;CatId=87", "UBND Ủy ban nhân dân xã Hưng Thịnh tỉnh Đồng Nai")</f>
        <v>UBND Ủy ban nhân dân xã Hưng Thịnh tỉnh Đồng Nai</v>
      </c>
      <c r="C753" t="str">
        <v>https://trangbom.dongnai.gov.vn/Pages/newsdetail.aspx?NewsId=14213&amp;CatId=87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19753</v>
      </c>
      <c r="B754" t="str">
        <f>HYPERLINK("https://www.facebook.com/tuyengiaoxaquangtien/", "Công an xã Quảng Tiến tỉnh Đồng Nai")</f>
        <v>Công an xã Quảng Tiến tỉnh Đồng Nai</v>
      </c>
      <c r="C754" t="str">
        <v>https://www.facebook.com/tuyengiaoxaquangtien/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19754</v>
      </c>
      <c r="B755" t="str">
        <f>HYPERLINK("https://trangbom.dongnai.gov.vn/Pages/gioithieu.aspx?CatID=55", "UBND Ủy ban nhân dân xã Quảng Tiến tỉnh Đồng Nai")</f>
        <v>UBND Ủy ban nhân dân xã Quảng Tiến tỉnh Đồng Nai</v>
      </c>
      <c r="C755" t="str">
        <v>https://trangbom.dongnai.gov.vn/Pages/gioithieu.aspx?CatID=55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19755</v>
      </c>
      <c r="B756" t="str">
        <v>Công an xã Giang Điền tỉnh Đồng Nai</v>
      </c>
      <c r="C756" t="str">
        <v>-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19756</v>
      </c>
      <c r="B757" t="str">
        <f>HYPERLINK("https://trangbom.dongnai.gov.vn/Pages/gioithieu.aspx?CatID=55", "UBND Ủy ban nhân dân xã Giang Điền tỉnh Đồng Nai")</f>
        <v>UBND Ủy ban nhân dân xã Giang Điền tỉnh Đồng Nai</v>
      </c>
      <c r="C757" t="str">
        <v>https://trangbom.dongnai.gov.vn/Pages/gioithieu.aspx?CatID=55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19757</v>
      </c>
      <c r="B758" t="str">
        <f>HYPERLINK("https://www.facebook.com/Tintucanvien/", "Công an xã An Viễn tỉnh Đồng Nai")</f>
        <v>Công an xã An Viễn tỉnh Đồng Nai</v>
      </c>
      <c r="C758" t="str">
        <v>https://www.facebook.com/Tintucanvien/</v>
      </c>
      <c r="D758" t="str">
        <v>-</v>
      </c>
      <c r="E758" t="str">
        <v/>
      </c>
      <c r="F758" t="str">
        <v>-</v>
      </c>
      <c r="G758" t="str">
        <v>-</v>
      </c>
    </row>
    <row r="759">
      <c r="A759">
        <v>19758</v>
      </c>
      <c r="B759" t="str">
        <f>HYPERLINK("https://trangbom.dongnai.gov.vn/Pages/gioithieu.aspx?CatID=55", "UBND Ủy ban nhân dân xã An Viễn tỉnh Đồng Nai")</f>
        <v>UBND Ủy ban nhân dân xã An Viễn tỉnh Đồng Nai</v>
      </c>
      <c r="C759" t="str">
        <v>https://trangbom.dongnai.gov.vn/Pages/gioithieu.aspx?CatID=55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19759</v>
      </c>
      <c r="B760" t="str">
        <f>HYPERLINK("https://www.facebook.com/p/Tuy%C3%AAn-gi%C3%A1o-x%C3%A3-Gia-T%C3%A2n-1-100063629105682/", "Công an xã Gia Tân 1 tỉnh Đồng Nai")</f>
        <v>Công an xã Gia Tân 1 tỉnh Đồng Nai</v>
      </c>
      <c r="C760" t="str">
        <v>https://www.facebook.com/p/Tuy%C3%AAn-gi%C3%A1o-x%C3%A3-Gia-T%C3%A2n-1-100063629105682/</v>
      </c>
      <c r="D760" t="str">
        <v>-</v>
      </c>
      <c r="E760" t="str">
        <v/>
      </c>
      <c r="F760" t="str">
        <v>-</v>
      </c>
      <c r="G760" t="str">
        <v>-</v>
      </c>
    </row>
    <row r="761">
      <c r="A761">
        <v>19760</v>
      </c>
      <c r="B761" t="str">
        <f>HYPERLINK("https://thongnhat.dongnai.gov.vn/Pages/gioithieu.aspx?CatID=8", "UBND Ủy ban nhân dân xã Gia Tân 1 tỉnh Đồng Nai")</f>
        <v>UBND Ủy ban nhân dân xã Gia Tân 1 tỉnh Đồng Nai</v>
      </c>
      <c r="C761" t="str">
        <v>https://thongnhat.dongnai.gov.vn/Pages/gioithieu.aspx?CatID=8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19761</v>
      </c>
      <c r="B762" t="str">
        <f>HYPERLINK("https://www.facebook.com/GiaTans/?locale=hi_IN", "Công an xã Gia Tân 2 tỉnh Đồng Nai")</f>
        <v>Công an xã Gia Tân 2 tỉnh Đồng Nai</v>
      </c>
      <c r="C762" t="str">
        <v>https://www.facebook.com/GiaTans/?locale=hi_IN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19762</v>
      </c>
      <c r="B763" t="str">
        <f>HYPERLINK("https://thongnhat.dongnai.gov.vn/Pages/gioithieu.aspx?CatID=74", "UBND Ủy ban nhân dân xã Gia Tân 2 tỉnh Đồng Nai")</f>
        <v>UBND Ủy ban nhân dân xã Gia Tân 2 tỉnh Đồng Nai</v>
      </c>
      <c r="C763" t="str">
        <v>https://thongnhat.dongnai.gov.vn/Pages/gioithieu.aspx?CatID=74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19763</v>
      </c>
      <c r="B764" t="str">
        <f>HYPERLINK("https://www.facebook.com/Btvdoanxagiatan3/", "Công an xã Gia Tân 3 tỉnh Đồng Nai")</f>
        <v>Công an xã Gia Tân 3 tỉnh Đồng Nai</v>
      </c>
      <c r="C764" t="str">
        <v>https://www.facebook.com/Btvdoanxagiatan3/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19764</v>
      </c>
      <c r="B765" t="str">
        <f>HYPERLINK("https://thongnhat.dongnai.gov.vn/Pages/gioithieu.aspx?CatID=75", "UBND Ủy ban nhân dân xã Gia Tân 3 tỉnh Đồng Nai")</f>
        <v>UBND Ủy ban nhân dân xã Gia Tân 3 tỉnh Đồng Nai</v>
      </c>
      <c r="C765" t="str">
        <v>https://thongnhat.dongnai.gov.vn/Pages/gioithieu.aspx?CatID=75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19765</v>
      </c>
      <c r="B766" t="str">
        <v>Công an xã Gia Kiệm tỉnh Đồng Nai</v>
      </c>
      <c r="C766" t="str">
        <v>-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19766</v>
      </c>
      <c r="B767" t="str">
        <f>HYPERLINK("https://thongnhat.dongnai.gov.vn/Pages/gioithieu.aspx?CatID=72", "UBND Ủy ban nhân dân xã Gia Kiệm tỉnh Đồng Nai")</f>
        <v>UBND Ủy ban nhân dân xã Gia Kiệm tỉnh Đồng Nai</v>
      </c>
      <c r="C767" t="str">
        <v>https://thongnhat.dongnai.gov.vn/Pages/gioithieu.aspx?CatID=72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19767</v>
      </c>
      <c r="B768" t="str">
        <f>HYPERLINK("https://www.facebook.com/conganxaquangtrunghuyenthongnhat/", "Công an xã Quang Trung tỉnh Đồng Nai")</f>
        <v>Công an xã Quang Trung tỉnh Đồng Nai</v>
      </c>
      <c r="C768" t="str">
        <v>https://www.facebook.com/conganxaquangtrunghuyenthongnhat/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19768</v>
      </c>
      <c r="B769" t="str">
        <f>HYPERLINK("https://thongnhat.dongnai.gov.vn/", "UBND Ủy ban nhân dân xã Quang Trung tỉnh Đồng Nai")</f>
        <v>UBND Ủy ban nhân dân xã Quang Trung tỉnh Đồng Nai</v>
      </c>
      <c r="C769" t="str">
        <v>https://thongnhat.dongnai.gov.vn/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19769</v>
      </c>
      <c r="B770" t="str">
        <f>HYPERLINK("https://www.facebook.com/p/UBND-x%C3%A3-B%C3%A0u-H%C3%A0m-2-100069967091382/", "Công an xã Bàu Hàm 2 tỉnh Đồng Nai")</f>
        <v>Công an xã Bàu Hàm 2 tỉnh Đồng Nai</v>
      </c>
      <c r="C770" t="str">
        <v>https://www.facebook.com/p/UBND-x%C3%A3-B%C3%A0u-H%C3%A0m-2-100069967091382/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19770</v>
      </c>
      <c r="B771" t="str">
        <f>HYPERLINK("https://thongnhat.dongnai.gov.vn/Pages/gioithieu.aspx?CatID=69", "UBND Ủy ban nhân dân xã Bàu Hàm 2 tỉnh Đồng Nai")</f>
        <v>UBND Ủy ban nhân dân xã Bàu Hàm 2 tỉnh Đồng Nai</v>
      </c>
      <c r="C771" t="str">
        <v>https://thongnhat.dongnai.gov.vn/Pages/gioithieu.aspx?CatID=69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19771</v>
      </c>
      <c r="B772" t="str">
        <f>HYPERLINK("https://www.facebook.com/p/%C4%90o%C3%A0n-X%C3%A3-H%C6%B0ng-L%E1%BB%99c-100064362835133/", "Công an xã Hưng Lộc tỉnh Đồng Nai")</f>
        <v>Công an xã Hưng Lộc tỉnh Đồng Nai</v>
      </c>
      <c r="C772" t="str">
        <v>https://www.facebook.com/p/%C4%90o%C3%A0n-X%C3%A3-H%C6%B0ng-L%E1%BB%99c-100064362835133/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19772</v>
      </c>
      <c r="B773" t="str">
        <f>HYPERLINK("https://thongnhat.dongnai.gov.vn/Pages/gioithieu.aspx?CatID=70", "UBND Ủy ban nhân dân xã Hưng Lộc tỉnh Đồng Nai")</f>
        <v>UBND Ủy ban nhân dân xã Hưng Lộc tỉnh Đồng Nai</v>
      </c>
      <c r="C773" t="str">
        <v>https://thongnhat.dongnai.gov.vn/Pages/gioithieu.aspx?CatID=70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19773</v>
      </c>
      <c r="B774" t="str">
        <f>HYPERLINK("https://www.facebook.com/XaLo25Review/", "Công an xã Lộ 25 tỉnh Đồng Nai")</f>
        <v>Công an xã Lộ 25 tỉnh Đồng Nai</v>
      </c>
      <c r="C774" t="str">
        <v>https://www.facebook.com/XaLo25Review/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19774</v>
      </c>
      <c r="B775" t="str">
        <f>HYPERLINK("https://thongnhat.dongnai.gov.vn/Pages/gioithieu.aspx?CatID=76", "UBND Ủy ban nhân dân xã Lộ 25 tỉnh Đồng Nai")</f>
        <v>UBND Ủy ban nhân dân xã Lộ 25 tỉnh Đồng Nai</v>
      </c>
      <c r="C775" t="str">
        <v>https://thongnhat.dongnai.gov.vn/Pages/gioithieu.aspx?CatID=76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19775</v>
      </c>
      <c r="B776" t="str">
        <f>HYPERLINK("https://www.facebook.com/p/C%C3%B4ng-An-X%C3%A3-Xu%C3%A2n-Thi%E1%BB%87n-100091834942336/", "Công an xã Xuân Thiện tỉnh Đồng Nai")</f>
        <v>Công an xã Xuân Thiện tỉnh Đồng Nai</v>
      </c>
      <c r="C776" t="str">
        <v>https://www.facebook.com/p/C%C3%B4ng-An-X%C3%A3-Xu%C3%A2n-Thi%E1%BB%87n-100091834942336/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19776</v>
      </c>
      <c r="B777" t="str">
        <f>HYPERLINK("https://thongnhat.dongnai.gov.vn/Pages/newsdetail.aspx?NewsId=7851&amp;CatId=86", "UBND Ủy ban nhân dân xã Xuân Thiện tỉnh Đồng Nai")</f>
        <v>UBND Ủy ban nhân dân xã Xuân Thiện tỉnh Đồng Nai</v>
      </c>
      <c r="C777" t="str">
        <v>https://thongnhat.dongnai.gov.vn/Pages/newsdetail.aspx?NewsId=7851&amp;CatId=86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19777</v>
      </c>
      <c r="B778" t="str">
        <f>HYPERLINK("https://www.facebook.com/TuoitreConganCaoBang/", "Công an xã Xuân Thạnh tỉnh Đồng Nai")</f>
        <v>Công an xã Xuân Thạnh tỉnh Đồng Nai</v>
      </c>
      <c r="C778" t="str">
        <v>https://www.facebook.com/TuoitreConganCaoBang/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19778</v>
      </c>
      <c r="B779" t="str">
        <f>HYPERLINK("https://xuanloc.dongnai.gov.vn/Pages/gioithieuchitiet.aspx?IDxa=41", "UBND Ủy ban nhân dân xã Xuân Thạnh tỉnh Đồng Nai")</f>
        <v>UBND Ủy ban nhân dân xã Xuân Thạnh tỉnh Đồng Nai</v>
      </c>
      <c r="C779" t="str">
        <v>https://xuanloc.dongnai.gov.vn/Pages/gioithieuchitiet.aspx?IDxa=41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19779</v>
      </c>
      <c r="B780" t="str">
        <f>HYPERLINK("https://www.facebook.com/TTCADN/", "Công an xã Sông Nhạn tỉnh Đồng Nai")</f>
        <v>Công an xã Sông Nhạn tỉnh Đồng Nai</v>
      </c>
      <c r="C780" t="str">
        <v>https://www.facebook.com/TTCADN/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19780</v>
      </c>
      <c r="B781" t="str">
        <f>HYPERLINK("https://cammy.dongnai.gov.vn/", "UBND Ủy ban nhân dân xã Sông Nhạn tỉnh Đồng Nai")</f>
        <v>UBND Ủy ban nhân dân xã Sông Nhạn tỉnh Đồng Nai</v>
      </c>
      <c r="C781" t="str">
        <v>https://cammy.dongnai.gov.vn/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19781</v>
      </c>
      <c r="B782" t="str">
        <f>HYPERLINK("https://www.facebook.com/CAxuanque/", "Công an xã Xuân Quế tỉnh Đồng Nai")</f>
        <v>Công an xã Xuân Quế tỉnh Đồng Nai</v>
      </c>
      <c r="C782" t="str">
        <v>https://www.facebook.com/CAxuanque/</v>
      </c>
      <c r="D782" t="str">
        <v>-</v>
      </c>
      <c r="E782" t="str">
        <v/>
      </c>
      <c r="F782" t="str">
        <v>-</v>
      </c>
      <c r="G782" t="str">
        <v>-</v>
      </c>
    </row>
    <row r="783">
      <c r="A783">
        <v>19782</v>
      </c>
      <c r="B783" t="str">
        <f>HYPERLINK("https://cammy.dongnai.gov.vn/", "UBND Ủy ban nhân dân xã Xuân Quế tỉnh Đồng Nai")</f>
        <v>UBND Ủy ban nhân dân xã Xuân Quế tỉnh Đồng Nai</v>
      </c>
      <c r="C783" t="str">
        <v>https://cammy.dongnai.gov.vn/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19783</v>
      </c>
      <c r="B784" t="str">
        <v>Công an xã Nhân Nghĩa tỉnh Đồng Nai</v>
      </c>
      <c r="C784" t="str">
        <v>-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19784</v>
      </c>
      <c r="B785" t="str">
        <f>HYPERLINK("https://cammy.dongnai.gov.vn/", "UBND Ủy ban nhân dân xã Nhân Nghĩa tỉnh Đồng Nai")</f>
        <v>UBND Ủy ban nhân dân xã Nhân Nghĩa tỉnh Đồng Nai</v>
      </c>
      <c r="C785" t="str">
        <v>https://cammy.dongnai.gov.vn/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19785</v>
      </c>
      <c r="B786" t="str">
        <f>HYPERLINK("https://www.facebook.com/TCAX.Xuan.Duong/?locale=vi_VN", "Công an xã Xuân Đường tỉnh Đồng Nai")</f>
        <v>Công an xã Xuân Đường tỉnh Đồng Nai</v>
      </c>
      <c r="C786" t="str">
        <v>https://www.facebook.com/TCAX.Xuan.Duong/?locale=vi_VN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19786</v>
      </c>
      <c r="B787" t="str">
        <f>HYPERLINK("https://cammy.dongnai.gov.vn/", "UBND Ủy ban nhân dân xã Xuân Đường tỉnh Đồng Nai")</f>
        <v>UBND Ủy ban nhân dân xã Xuân Đường tỉnh Đồng Nai</v>
      </c>
      <c r="C787" t="str">
        <v>https://cammy.dongnai.gov.vn/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19787</v>
      </c>
      <c r="B788" t="str">
        <f>HYPERLINK("https://www.facebook.com/p/C%C3%B4ng-An-Th%E1%BB%8B-Tr%E1%BA%A5n-Long-Giao-CAH-C%E1%BA%A9m-M%E1%BB%B9-100091811036045/", "Công an xã Long Giao tỉnh Đồng Nai")</f>
        <v>Công an xã Long Giao tỉnh Đồng Nai</v>
      </c>
      <c r="C788" t="str">
        <v>https://www.facebook.com/p/C%C3%B4ng-An-Th%E1%BB%8B-Tr%E1%BA%A5n-Long-Giao-CAH-C%E1%BA%A9m-M%E1%BB%B9-100091811036045/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19788</v>
      </c>
      <c r="B789" t="str">
        <f>HYPERLINK("https://longthanh.dongnai.gov.vn/", "UBND Ủy ban nhân dân xã Long Giao tỉnh Đồng Nai")</f>
        <v>UBND Ủy ban nhân dân xã Long Giao tỉnh Đồng Nai</v>
      </c>
      <c r="C789" t="str">
        <v>https://longthanh.dongnai.gov.vn/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19789</v>
      </c>
      <c r="B790" t="str">
        <f>HYPERLINK("https://www.facebook.com/conganxaxuanmy/", "Công an xã Xuân Mỹ tỉnh Đồng Nai")</f>
        <v>Công an xã Xuân Mỹ tỉnh Đồng Nai</v>
      </c>
      <c r="C790" t="str">
        <v>https://www.facebook.com/conganxaxuanmy/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19790</v>
      </c>
      <c r="B791" t="str">
        <f>HYPERLINK("http://xuanmy.nghixuan.hatinh.gov.vn/", "UBND Ủy ban nhân dân xã Xuân Mỹ tỉnh Đồng Nai")</f>
        <v>UBND Ủy ban nhân dân xã Xuân Mỹ tỉnh Đồng Nai</v>
      </c>
      <c r="C791" t="str">
        <v>http://xuanmy.nghixuan.hatinh.gov.vn/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19791</v>
      </c>
      <c r="B792" t="str">
        <f>HYPERLINK("https://www.facebook.com/conganxathuducbinhdaibentre/", "Công an xã Thừa Đức tỉnh Đồng Nai")</f>
        <v>Công an xã Thừa Đức tỉnh Đồng Nai</v>
      </c>
      <c r="C792" t="str">
        <v>https://www.facebook.com/conganxathuducbinhdaibentre/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19792</v>
      </c>
      <c r="B793" t="str">
        <f>HYPERLINK("https://cammy.dongnai.gov.vn/", "UBND Ủy ban nhân dân xã Thừa Đức tỉnh Đồng Nai")</f>
        <v>UBND Ủy ban nhân dân xã Thừa Đức tỉnh Đồng Nai</v>
      </c>
      <c r="C793" t="str">
        <v>https://cammy.dongnai.gov.vn/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19793</v>
      </c>
      <c r="B794" t="str">
        <f>HYPERLINK("https://www.facebook.com/p/X%C3%A3-B%E1%BA%A3o-B%C3%ACnh-Huy%E1%BB%87n-C%E1%BA%A9m-M%E1%BB%B9-%C4%90%E1%BB%93ng-Nai-100063650435999/", "Công an xã Bảo Bình tỉnh Đồng Nai")</f>
        <v>Công an xã Bảo Bình tỉnh Đồng Nai</v>
      </c>
      <c r="C794" t="str">
        <v>https://www.facebook.com/p/X%C3%A3-B%E1%BA%A3o-B%C3%ACnh-Huy%E1%BB%87n-C%E1%BA%A9m-M%E1%BB%B9-%C4%90%E1%BB%93ng-Nai-100063650435999/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19794</v>
      </c>
      <c r="B795" t="str">
        <f>HYPERLINK("https://cammy.dongnai.gov.vn/Pages/gioithieu.aspx?CatID=77", "UBND Ủy ban nhân dân xã Bảo Bình tỉnh Đồng Nai")</f>
        <v>UBND Ủy ban nhân dân xã Bảo Bình tỉnh Đồng Nai</v>
      </c>
      <c r="C795" t="str">
        <v>https://cammy.dongnai.gov.vn/Pages/gioithieu.aspx?CatID=77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19795</v>
      </c>
      <c r="B796" t="str">
        <f>HYPERLINK("https://www.facebook.com/p/THCS-Xu%C3%A2n-B%E1%BA%A3o-100057409390929/", "Công an xã Xuân Bảo tỉnh Đồng Nai")</f>
        <v>Công an xã Xuân Bảo tỉnh Đồng Nai</v>
      </c>
      <c r="C796" t="str">
        <v>https://www.facebook.com/p/THCS-Xu%C3%A2n-B%E1%BA%A3o-100057409390929/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19796</v>
      </c>
      <c r="B797" t="str">
        <f>HYPERLINK("https://cammy.dongnai.gov.vn/Pages/newsdetail.aspx?NewsId=5030&amp;CatId=106", "UBND Ủy ban nhân dân xã Xuân Bảo tỉnh Đồng Nai")</f>
        <v>UBND Ủy ban nhân dân xã Xuân Bảo tỉnh Đồng Nai</v>
      </c>
      <c r="C797" t="str">
        <v>https://cammy.dongnai.gov.vn/Pages/newsdetail.aspx?NewsId=5030&amp;CatId=106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19797</v>
      </c>
      <c r="B798" t="str">
        <f>HYPERLINK("https://www.facebook.com/fglxuantay/", "Công an xã Xuân Tây tỉnh Đồng Nai")</f>
        <v>Công an xã Xuân Tây tỉnh Đồng Nai</v>
      </c>
      <c r="C798" t="str">
        <v>https://www.facebook.com/fglxuantay/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19798</v>
      </c>
      <c r="B799" t="str">
        <f>HYPERLINK("https://cammy.dongnai.gov.vn/", "UBND Ủy ban nhân dân xã Xuân Tây tỉnh Đồng Nai")</f>
        <v>UBND Ủy ban nhân dân xã Xuân Tây tỉnh Đồng Nai</v>
      </c>
      <c r="C799" t="str">
        <v>https://cammy.dongnai.gov.vn/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19799</v>
      </c>
      <c r="B800" t="str">
        <v>Công an xã Xuân Đông tỉnh Đồng Nai</v>
      </c>
      <c r="C800" t="str">
        <v>-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19800</v>
      </c>
      <c r="B801" t="str">
        <f>HYPERLINK("https://cammy.dongnai.gov.vn/Pages/gioithieu.aspx?CatID=77", "UBND Ủy ban nhân dân xã Xuân Đông tỉnh Đồng Nai")</f>
        <v>UBND Ủy ban nhân dân xã Xuân Đông tỉnh Đồng Nai</v>
      </c>
      <c r="C801" t="str">
        <v>https://cammy.dongnai.gov.vn/Pages/gioithieu.aspx?CatID=77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19801</v>
      </c>
      <c r="B802" t="str">
        <v>Công an xã Sông Ray tỉnh Đồng Nai</v>
      </c>
      <c r="C802" t="str">
        <v>-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19802</v>
      </c>
      <c r="B803" t="str">
        <f>HYPERLINK("https://cammy.dongnai.gov.vn/Pages/gioithieu.aspx?CatID=77", "UBND Ủy ban nhân dân xã Sông Ray tỉnh Đồng Nai")</f>
        <v>UBND Ủy ban nhân dân xã Sông Ray tỉnh Đồng Nai</v>
      </c>
      <c r="C803" t="str">
        <v>https://cammy.dongnai.gov.vn/Pages/gioithieu.aspx?CatID=77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19803</v>
      </c>
      <c r="B804" t="str">
        <f>HYPERLINK("https://www.facebook.com/people/C%C3%B4ng-an-x%C3%A3-L%C3%A2m-San/100090449707803/", "Công an xã Lâm San tỉnh Đồng Nai")</f>
        <v>Công an xã Lâm San tỉnh Đồng Nai</v>
      </c>
      <c r="C804" t="str">
        <v>https://www.facebook.com/people/C%C3%B4ng-an-x%C3%A3-L%C3%A2m-San/100090449707803/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19804</v>
      </c>
      <c r="B805" t="str">
        <f>HYPERLINK("https://cammy.dongnai.gov.vn/Pages/newsdetail.aspx?NewsId=4882&amp;CatId=81", "UBND Ủy ban nhân dân xã Lâm San tỉnh Đồng Nai")</f>
        <v>UBND Ủy ban nhân dân xã Lâm San tỉnh Đồng Nai</v>
      </c>
      <c r="C805" t="str">
        <v>https://cammy.dongnai.gov.vn/Pages/newsdetail.aspx?NewsId=4882&amp;CatId=81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19805</v>
      </c>
      <c r="B806" t="str">
        <f>HYPERLINK("https://www.facebook.com/p/C%C3%B4ng-an-x%C3%A3-An-Ph%C6%B0%E1%BB%9Bc-61553715524539/", "Công an xã An Phước tỉnh Đồng Nai")</f>
        <v>Công an xã An Phước tỉnh Đồng Nai</v>
      </c>
      <c r="C806" t="str">
        <v>https://www.facebook.com/p/C%C3%B4ng-an-x%C3%A3-An-Ph%C6%B0%E1%BB%9Bc-61553715524539/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19806</v>
      </c>
      <c r="B807" t="str">
        <f>HYPERLINK("https://longthanh.dongnai.gov.vn/Pages/gioithieu.aspx?CatID=69", "UBND Ủy ban nhân dân xã An Phước tỉnh Đồng Nai")</f>
        <v>UBND Ủy ban nhân dân xã An Phước tỉnh Đồng Nai</v>
      </c>
      <c r="C807" t="str">
        <v>https://longthanh.dongnai.gov.vn/Pages/gioithieu.aspx?CatID=69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19807</v>
      </c>
      <c r="B808" t="str">
        <f>HYPERLINK("https://www.facebook.com/p/UBND-x%C3%A3-B%C3%ACnh-S%C6%A1n-huy%E1%BB%87n-Long-Th%C3%A0nh-t%E1%BB%89nh-%C4%90%E1%BB%93ng-Nai-100063479770924/", "Công an xã Bình An tỉnh Đồng Nai")</f>
        <v>Công an xã Bình An tỉnh Đồng Nai</v>
      </c>
      <c r="C808" t="str">
        <v>https://www.facebook.com/p/UBND-x%C3%A3-B%C3%ACnh-S%C6%A1n-huy%E1%BB%87n-Long-Th%C3%A0nh-t%E1%BB%89nh-%C4%90%E1%BB%93ng-Nai-100063479770924/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19808</v>
      </c>
      <c r="B809" t="str">
        <f>HYPERLINK("https://vinhcuu.dongnai.gov.vn/", "UBND Ủy ban nhân dân xã Bình An tỉnh Đồng Nai")</f>
        <v>UBND Ủy ban nhân dân xã Bình An tỉnh Đồng Nai</v>
      </c>
      <c r="C809" t="str">
        <v>https://vinhcuu.dongnai.gov.vn/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19809</v>
      </c>
      <c r="B810" t="str">
        <v>Công an xã Long Đức tỉnh Đồng Nai</v>
      </c>
      <c r="C810" t="str">
        <v>-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19810</v>
      </c>
      <c r="B811" t="str">
        <f>HYPERLINK("https://longthanh.dongnai.gov.vn/Pages/gioithieu.aspx?CatID=69", "UBND Ủy ban nhân dân xã Long Đức tỉnh Đồng Nai")</f>
        <v>UBND Ủy ban nhân dân xã Long Đức tỉnh Đồng Nai</v>
      </c>
      <c r="C811" t="str">
        <v>https://longthanh.dongnai.gov.vn/Pages/gioithieu.aspx?CatID=69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19811</v>
      </c>
      <c r="B812" t="str">
        <f>HYPERLINK("https://www.facebook.com/100070727010345", "Công an xã Lộc An tỉnh Đồng Nai")</f>
        <v>Công an xã Lộc An tỉnh Đồng Nai</v>
      </c>
      <c r="C812" t="str">
        <v>https://www.facebook.com/100070727010345</v>
      </c>
      <c r="D812" t="str">
        <v>-</v>
      </c>
      <c r="E812" t="str">
        <v>02513524619</v>
      </c>
      <c r="F812" t="str">
        <f>HYPERLINK("mailto:Hongnhung1006.dn@gmail.com", "Hongnhung1006.dn@gmail.com")</f>
        <v>Hongnhung1006.dn@gmail.com</v>
      </c>
      <c r="G812" t="str">
        <v>Long Thành, Vietnam</v>
      </c>
    </row>
    <row r="813">
      <c r="A813">
        <v>19812</v>
      </c>
      <c r="B813" t="str">
        <f>HYPERLINK("https://longthanh.dongnai.gov.vn/Pages/newsdetail.aspx?NewsId=10674&amp;CatId=95", "UBND Ủy ban nhân dân xã Lộc An tỉnh Đồng Nai")</f>
        <v>UBND Ủy ban nhân dân xã Lộc An tỉnh Đồng Nai</v>
      </c>
      <c r="C813" t="str">
        <v>https://longthanh.dongnai.gov.vn/Pages/newsdetail.aspx?NewsId=10674&amp;CatId=95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19813</v>
      </c>
      <c r="B814" t="str">
        <f>HYPERLINK("https://www.facebook.com/p/UBND-x%C3%A3-B%C3%ACnh-S%C6%A1n-huy%E1%BB%87n-Long-Th%C3%A0nh-t%E1%BB%89nh-%C4%90%E1%BB%93ng-Nai-100063479770924/", "Công an xã Bình Sơn tỉnh Đồng Nai")</f>
        <v>Công an xã Bình Sơn tỉnh Đồng Nai</v>
      </c>
      <c r="C814" t="str">
        <v>https://www.facebook.com/p/UBND-x%C3%A3-B%C3%ACnh-S%C6%A1n-huy%E1%BB%87n-Long-Th%C3%A0nh-t%E1%BB%89nh-%C4%90%E1%BB%93ng-Nai-100063479770924/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19814</v>
      </c>
      <c r="B815" t="str">
        <f>HYPERLINK("https://longthanh.dongnai.gov.vn/Pages/gioithieu.aspx?CatID=69", "UBND Ủy ban nhân dân xã Bình Sơn tỉnh Đồng Nai")</f>
        <v>UBND Ủy ban nhân dân xã Bình Sơn tỉnh Đồng Nai</v>
      </c>
      <c r="C815" t="str">
        <v>https://longthanh.dongnai.gov.vn/Pages/gioithieu.aspx?CatID=69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19815</v>
      </c>
      <c r="B816" t="str">
        <f>HYPERLINK("https://www.facebook.com/TTCADN/", "Công an xã Tam An tỉnh Đồng Nai")</f>
        <v>Công an xã Tam An tỉnh Đồng Nai</v>
      </c>
      <c r="C816" t="str">
        <v>https://www.facebook.com/TTCADN/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19816</v>
      </c>
      <c r="B817" t="str">
        <f>HYPERLINK("https://longthanh.dongnai.gov.vn/Pages/gioithieu.aspx?CatID=69", "UBND Ủy ban nhân dân xã Tam An tỉnh Đồng Nai")</f>
        <v>UBND Ủy ban nhân dân xã Tam An tỉnh Đồng Nai</v>
      </c>
      <c r="C817" t="str">
        <v>https://longthanh.dongnai.gov.vn/Pages/gioithieu.aspx?CatID=69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19817</v>
      </c>
      <c r="B818" t="str">
        <f>HYPERLINK("https://www.facebook.com/DoanXaCamDuong/", "Công an xã Cẩm Đường tỉnh Đồng Nai")</f>
        <v>Công an xã Cẩm Đường tỉnh Đồng Nai</v>
      </c>
      <c r="C818" t="str">
        <v>https://www.facebook.com/DoanXaCamDuong/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19818</v>
      </c>
      <c r="B819" t="str">
        <f>HYPERLINK("https://dongnai.gov.vn/Pages/newsdetail.aspx?NewsId=36584&amp;CatId=111", "UBND Ủy ban nhân dân xã Cẩm Đường tỉnh Đồng Nai")</f>
        <v>UBND Ủy ban nhân dân xã Cẩm Đường tỉnh Đồng Nai</v>
      </c>
      <c r="C819" t="str">
        <v>https://dongnai.gov.vn/Pages/newsdetail.aspx?NewsId=36584&amp;CatId=111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19819</v>
      </c>
      <c r="B820" t="str">
        <f>HYPERLINK("https://www.facebook.com/p/C%C3%B4ng-an-x%C3%A3-Long-Th%E1%BB%8D-100082443905683/", "Công an xã Long An tỉnh Đồng Nai")</f>
        <v>Công an xã Long An tỉnh Đồng Nai</v>
      </c>
      <c r="C820" t="str">
        <v>https://www.facebook.com/p/C%C3%B4ng-an-x%C3%A3-Long-Th%E1%BB%8D-100082443905683/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19820</v>
      </c>
      <c r="B821" t="str">
        <f>HYPERLINK("https://www.dongnai.gov.vn/", "UBND Ủy ban nhân dân xã Long An tỉnh Đồng Nai")</f>
        <v>UBND Ủy ban nhân dân xã Long An tỉnh Đồng Nai</v>
      </c>
      <c r="C821" t="str">
        <v>https://www.dongnai.gov.vn/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19821</v>
      </c>
      <c r="B822" t="str">
        <f>HYPERLINK("https://www.facebook.com/groups/447558785806774/", "Công an xã Suối Trầu tỉnh Đồng Nai")</f>
        <v>Công an xã Suối Trầu tỉnh Đồng Nai</v>
      </c>
      <c r="C822" t="str">
        <v>https://www.facebook.com/groups/447558785806774/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19822</v>
      </c>
      <c r="B823" t="str">
        <f>HYPERLINK("https://longthanh.dongnai.gov.vn/Pages/gioithieu.aspx?CatID=72", "UBND Ủy ban nhân dân xã Suối Trầu tỉnh Đồng Nai")</f>
        <v>UBND Ủy ban nhân dân xã Suối Trầu tỉnh Đồng Nai</v>
      </c>
      <c r="C823" t="str">
        <v>https://longthanh.dongnai.gov.vn/Pages/gioithieu.aspx?CatID=72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19823</v>
      </c>
      <c r="B824" t="str">
        <f>HYPERLINK("https://www.facebook.com/100069030975935", "Công an xã Bàu Cạn tỉnh Đồng Nai")</f>
        <v>Công an xã Bàu Cạn tỉnh Đồng Nai</v>
      </c>
      <c r="C824" t="str">
        <v>https://www.facebook.com/100069030975935</v>
      </c>
      <c r="D824" t="str">
        <v>0393636136</v>
      </c>
      <c r="E824" t="str">
        <v>-</v>
      </c>
      <c r="F824" t="str">
        <f>HYPERLINK("mailto:doanxabaucan123@gmail.com", "doanxabaucan123@gmail.com")</f>
        <v>doanxabaucan123@gmail.com</v>
      </c>
      <c r="G824" t="str">
        <v>Ấp 6 xã Bàu Cạn, huyện Long Thành, tỉnh Đồng Nai, Biên Hòa, Vietnam</v>
      </c>
    </row>
    <row r="825">
      <c r="A825">
        <v>19824</v>
      </c>
      <c r="B825" t="str">
        <f>HYPERLINK("https://longthanh.dongnai.gov.vn/pages/newsdetail.aspx?NewsId=11330&amp;CatId=102", "UBND Ủy ban nhân dân xã Bàu Cạn tỉnh Đồng Nai")</f>
        <v>UBND Ủy ban nhân dân xã Bàu Cạn tỉnh Đồng Nai</v>
      </c>
      <c r="C825" t="str">
        <v>https://longthanh.dongnai.gov.vn/pages/newsdetail.aspx?NewsId=11330&amp;CatId=102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19825</v>
      </c>
      <c r="B826" t="str">
        <f>HYPERLINK("https://www.facebook.com/p/C%C3%B4ng-an-x%C3%A3-An-Ph%C6%B0%E1%BB%9Bc-61553715524539/", "Công an xã Long Phước tỉnh Đồng Nai")</f>
        <v>Công an xã Long Phước tỉnh Đồng Nai</v>
      </c>
      <c r="C826" t="str">
        <v>https://www.facebook.com/p/C%C3%B4ng-an-x%C3%A3-An-Ph%C6%B0%E1%BB%9Bc-61553715524539/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19826</v>
      </c>
      <c r="B827" t="str">
        <f>HYPERLINK("https://longthanh.dongnai.gov.vn/Pages/newsdetail.aspx?NewsId=10833&amp;CatId=95", "UBND Ủy ban nhân dân xã Long Phước tỉnh Đồng Nai")</f>
        <v>UBND Ủy ban nhân dân xã Long Phước tỉnh Đồng Nai</v>
      </c>
      <c r="C827" t="str">
        <v>https://longthanh.dongnai.gov.vn/Pages/newsdetail.aspx?NewsId=10833&amp;CatId=95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19827</v>
      </c>
      <c r="B828" t="str">
        <f>HYPERLINK("https://www.facebook.com/p/Tu%E1%BB%95i-tr%E1%BA%BB-C%C3%B4ng-an-huy%E1%BB%87n-Ninh-Ph%C6%B0%E1%BB%9Bc-100068114569027/", "Công an xã Phước Bình tỉnh Đồng Nai")</f>
        <v>Công an xã Phước Bình tỉnh Đồng Nai</v>
      </c>
      <c r="C828" t="str">
        <v>https://www.facebook.com/p/Tu%E1%BB%95i-tr%E1%BA%BB-C%C3%B4ng-an-huy%E1%BB%87n-Ninh-Ph%C6%B0%E1%BB%9Bc-100068114569027/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19828</v>
      </c>
      <c r="B829" t="str">
        <f>HYPERLINK("https://longthanh.dongnai.gov.vn/", "UBND Ủy ban nhân dân xã Phước Bình tỉnh Đồng Nai")</f>
        <v>UBND Ủy ban nhân dân xã Phước Bình tỉnh Đồng Nai</v>
      </c>
      <c r="C829" t="str">
        <v>https://longthanh.dongnai.gov.vn/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19829</v>
      </c>
      <c r="B830" t="str">
        <v>Công an xã Tân Hiệp tỉnh Đồng Nai</v>
      </c>
      <c r="C830" t="str">
        <v>-</v>
      </c>
      <c r="D830" t="str">
        <v>-</v>
      </c>
      <c r="E830" t="str">
        <v/>
      </c>
      <c r="F830" t="str">
        <v>-</v>
      </c>
      <c r="G830" t="str">
        <v>-</v>
      </c>
    </row>
    <row r="831">
      <c r="A831">
        <v>19830</v>
      </c>
      <c r="B831" t="str">
        <f>HYPERLINK("https://longthanh.dongnai.gov.vn/Pages/newsdetail.aspx?NewsId=10520&amp;CatId=95", "UBND Ủy ban nhân dân xã Tân Hiệp tỉnh Đồng Nai")</f>
        <v>UBND Ủy ban nhân dân xã Tân Hiệp tỉnh Đồng Nai</v>
      </c>
      <c r="C831" t="str">
        <v>https://longthanh.dongnai.gov.vn/Pages/newsdetail.aspx?NewsId=10520&amp;CatId=95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19831</v>
      </c>
      <c r="B832" t="str">
        <f>HYPERLINK("https://www.facebook.com/p/An-ninh-tr%E1%BA%ADt-t%E1%BB%B1-Ph%C6%B0%E1%BB%9Bc-Th%C3%A1i-100069967255745/?locale=vi_VN", "Công an xã Phước Thái tỉnh Đồng Nai")</f>
        <v>Công an xã Phước Thái tỉnh Đồng Nai</v>
      </c>
      <c r="C832" t="str">
        <v>https://www.facebook.com/p/An-ninh-tr%E1%BA%ADt-t%E1%BB%B1-Ph%C6%B0%E1%BB%9Bc-Th%C3%A1i-100069967255745/?locale=vi_VN</v>
      </c>
      <c r="D832" t="str">
        <v>-</v>
      </c>
      <c r="E832" t="str">
        <v/>
      </c>
      <c r="F832" t="str">
        <v>-</v>
      </c>
      <c r="G832" t="str">
        <v>-</v>
      </c>
    </row>
    <row r="833">
      <c r="A833">
        <v>19832</v>
      </c>
      <c r="B833" t="str">
        <f>HYPERLINK("https://longthanh.dongnai.gov.vn/", "UBND Ủy ban nhân dân xã Phước Thái tỉnh Đồng Nai")</f>
        <v>UBND Ủy ban nhân dân xã Phước Thái tỉnh Đồng Nai</v>
      </c>
      <c r="C833" t="str">
        <v>https://longthanh.dongnai.gov.vn/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19833</v>
      </c>
      <c r="B834" t="str">
        <v>Công an xã Xuân Bắc tỉnh Đồng Nai</v>
      </c>
      <c r="C834" t="str">
        <v>-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19834</v>
      </c>
      <c r="B835" t="str">
        <f>HYPERLINK("https://xuanloc.dongnai.gov.vn/Pages/gioithieuchitiet.aspx?IDxa=45", "UBND Ủy ban nhân dân xã Xuân Bắc tỉnh Đồng Nai")</f>
        <v>UBND Ủy ban nhân dân xã Xuân Bắc tỉnh Đồng Nai</v>
      </c>
      <c r="C835" t="str">
        <v>https://xuanloc.dongnai.gov.vn/Pages/gioithieuchitiet.aspx?IDxa=45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19835</v>
      </c>
      <c r="B836" t="str">
        <f>HYPERLINK("https://www.facebook.com/p/Su%E1%BB%91i-Cao-Online-61555186881106/?locale=ru_RU", "Công an xã Suối Cao tỉnh Đồng Nai")</f>
        <v>Công an xã Suối Cao tỉnh Đồng Nai</v>
      </c>
      <c r="C836" t="str">
        <v>https://www.facebook.com/p/Su%E1%BB%91i-Cao-Online-61555186881106/?locale=ru_RU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19836</v>
      </c>
      <c r="B837" t="str">
        <f>HYPERLINK("https://xuanloc.dongnai.gov.vn/Pages/gioithieuchitiet.aspx?IDxa=38", "UBND Ủy ban nhân dân xã Suối Cao tỉnh Đồng Nai")</f>
        <v>UBND Ủy ban nhân dân xã Suối Cao tỉnh Đồng Nai</v>
      </c>
      <c r="C837" t="str">
        <v>https://xuanloc.dongnai.gov.vn/Pages/gioithieuchitiet.aspx?IDxa=38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19837</v>
      </c>
      <c r="B838" t="str">
        <v>Công an xã Xuân Thành tỉnh Đồng Nai</v>
      </c>
      <c r="C838" t="str">
        <v>-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19838</v>
      </c>
      <c r="B839" t="str">
        <f>HYPERLINK("https://xuanloc.dongnai.gov.vn/Pages/gioithieuchitiet.aspx?IDxa=41", "UBND Ủy ban nhân dân xã Xuân Thành tỉnh Đồng Nai")</f>
        <v>UBND Ủy ban nhân dân xã Xuân Thành tỉnh Đồng Nai</v>
      </c>
      <c r="C839" t="str">
        <v>https://xuanloc.dongnai.gov.vn/Pages/gioithieuchitiet.aspx?IDxa=41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19839</v>
      </c>
      <c r="B840" t="str">
        <v>Công an xã Xuân Thọ tỉnh Đồng Nai</v>
      </c>
      <c r="C840" t="str">
        <v>-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19840</v>
      </c>
      <c r="B841" t="str">
        <f>HYPERLINK("https://xuanloc.dongnai.gov.vn/Pages/gioithieuchitiet.aspx?IDxa=36", "UBND Ủy ban nhân dân xã Xuân Thọ tỉnh Đồng Nai")</f>
        <v>UBND Ủy ban nhân dân xã Xuân Thọ tỉnh Đồng Nai</v>
      </c>
      <c r="C841" t="str">
        <v>https://xuanloc.dongnai.gov.vn/Pages/gioithieuchitiet.aspx?IDxa=36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19841</v>
      </c>
      <c r="B842" t="str">
        <f>HYPERLINK("https://www.facebook.com/conganBaTri/", "Công an xã Xuân Trường tỉnh Đồng Nai")</f>
        <v>Công an xã Xuân Trường tỉnh Đồng Nai</v>
      </c>
      <c r="C842" t="str">
        <v>https://www.facebook.com/conganBaTri/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19842</v>
      </c>
      <c r="B843" t="str">
        <f>HYPERLINK("https://xuanloc.dongnai.gov.vn/Pages/gioithieuchitiet.aspx?IDxa=35", "UBND Ủy ban nhân dân xã Xuân Trường tỉnh Đồng Nai")</f>
        <v>UBND Ủy ban nhân dân xã Xuân Trường tỉnh Đồng Nai</v>
      </c>
      <c r="C843" t="str">
        <v>https://xuanloc.dongnai.gov.vn/Pages/gioithieuchitiet.aspx?IDxa=35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19843</v>
      </c>
      <c r="B844" t="str">
        <v>Công an xã Xuân Hòa tỉnh Đồng Nai</v>
      </c>
      <c r="C844" t="str">
        <v>-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19844</v>
      </c>
      <c r="B845" t="str">
        <f>HYPERLINK("https://xuanloc.dongnai.gov.vn/Pages/newsdetail.aspx?NewsId=6756&amp;CatId=128", "UBND Ủy ban nhân dân xã Xuân Hòa tỉnh Đồng Nai")</f>
        <v>UBND Ủy ban nhân dân xã Xuân Hòa tỉnh Đồng Nai</v>
      </c>
      <c r="C845" t="str">
        <v>https://xuanloc.dongnai.gov.vn/Pages/newsdetail.aspx?NewsId=6756&amp;CatId=128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19845</v>
      </c>
      <c r="B846" t="str">
        <v>Công an xã Xuân Hưng tỉnh Đồng Nai</v>
      </c>
      <c r="C846" t="str">
        <v>-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19846</v>
      </c>
      <c r="B847" t="str">
        <f>HYPERLINK("https://xuanloc.dongnai.gov.vn/Pages/gioithieuchitiet.aspx?IDxa=31", "UBND Ủy ban nhân dân xã Xuân Hưng tỉnh Đồng Nai")</f>
        <v>UBND Ủy ban nhân dân xã Xuân Hưng tỉnh Đồng Nai</v>
      </c>
      <c r="C847" t="str">
        <v>https://xuanloc.dongnai.gov.vn/Pages/gioithieuchitiet.aspx?IDxa=31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19847</v>
      </c>
      <c r="B848" t="str">
        <f>HYPERLINK("https://www.facebook.com/conganBaTri/", "Công an xã Xuân Tâm tỉnh Đồng Nai")</f>
        <v>Công an xã Xuân Tâm tỉnh Đồng Nai</v>
      </c>
      <c r="C848" t="str">
        <v>https://www.facebook.com/conganBaTri/</v>
      </c>
      <c r="D848" t="str">
        <v>-</v>
      </c>
      <c r="E848" t="str">
        <v/>
      </c>
      <c r="F848" t="str">
        <v>-</v>
      </c>
      <c r="G848" t="str">
        <v>-</v>
      </c>
    </row>
    <row r="849">
      <c r="A849">
        <v>19848</v>
      </c>
      <c r="B849" t="str">
        <f>HYPERLINK("https://xuanloc.dongnai.gov.vn/Pages/gioithieuchitiet.aspx?IDxa=33", "UBND Ủy ban nhân dân xã Xuân Tâm tỉnh Đồng Nai")</f>
        <v>UBND Ủy ban nhân dân xã Xuân Tâm tỉnh Đồng Nai</v>
      </c>
      <c r="C849" t="str">
        <v>https://xuanloc.dongnai.gov.vn/Pages/gioithieuchitiet.aspx?IDxa=33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19849</v>
      </c>
      <c r="B850" t="str">
        <v>Công an xã Suối Cát tỉnh Đồng Nai</v>
      </c>
      <c r="C850" t="str">
        <v>-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19850</v>
      </c>
      <c r="B851" t="str">
        <f>HYPERLINK("https://xuanloc.dongnai.gov.vn/Pages/newsdetail.aspx?NewsId=6802&amp;CatId=128", "UBND Ủy ban nhân dân xã Suối Cát tỉnh Đồng Nai")</f>
        <v>UBND Ủy ban nhân dân xã Suối Cát tỉnh Đồng Nai</v>
      </c>
      <c r="C851" t="str">
        <v>https://xuanloc.dongnai.gov.vn/Pages/newsdetail.aspx?NewsId=6802&amp;CatId=128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19851</v>
      </c>
      <c r="B852" t="str">
        <f>HYPERLINK("https://www.facebook.com/thongtintruyenthongonline/", "Công an xã Xuân Hiệp tỉnh Đồng Nai")</f>
        <v>Công an xã Xuân Hiệp tỉnh Đồng Nai</v>
      </c>
      <c r="C852" t="str">
        <v>https://www.facebook.com/thongtintruyenthongonline/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19852</v>
      </c>
      <c r="B853" t="str">
        <f>HYPERLINK("https://xuanloc.dongnai.gov.vn/Pages/gioithieuchitiet.aspx?IDxa=37", "UBND Ủy ban nhân dân xã Xuân Hiệp tỉnh Đồng Nai")</f>
        <v>UBND Ủy ban nhân dân xã Xuân Hiệp tỉnh Đồng Nai</v>
      </c>
      <c r="C853" t="str">
        <v>https://xuanloc.dongnai.gov.vn/Pages/gioithieuchitiet.aspx?IDxa=37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19853</v>
      </c>
      <c r="B854" t="str">
        <v>Công an xã Xuân Phú tỉnh Đồng Nai</v>
      </c>
      <c r="C854" t="str">
        <v>-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19854</v>
      </c>
      <c r="B855" t="str">
        <f>HYPERLINK("https://xuanloc.dongnai.gov.vn/Pages/gioithieuchitiet.aspx?IDxa=40", "UBND Ủy ban nhân dân xã Xuân Phú tỉnh Đồng Nai")</f>
        <v>UBND Ủy ban nhân dân xã Xuân Phú tỉnh Đồng Nai</v>
      </c>
      <c r="C855" t="str">
        <v>https://xuanloc.dongnai.gov.vn/Pages/gioithieuchitiet.aspx?IDxa=40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19855</v>
      </c>
      <c r="B856" t="str">
        <f>HYPERLINK("https://www.facebook.com/conganBaTri/", "Công an xã Xuân Định tỉnh Đồng Nai")</f>
        <v>Công an xã Xuân Định tỉnh Đồng Nai</v>
      </c>
      <c r="C856" t="str">
        <v>https://www.facebook.com/conganBaTri/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19856</v>
      </c>
      <c r="B857" t="str">
        <f>HYPERLINK("https://xuanloc.dongnai.gov.vn/Pages/gioithieuchitiet.aspx?IDxa=44", "UBND Ủy ban nhân dân xã Xuân Định tỉnh Đồng Nai")</f>
        <v>UBND Ủy ban nhân dân xã Xuân Định tỉnh Đồng Nai</v>
      </c>
      <c r="C857" t="str">
        <v>https://xuanloc.dongnai.gov.vn/Pages/gioithieuchitiet.aspx?IDxa=44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19857</v>
      </c>
      <c r="B858" t="str">
        <f>HYPERLINK("https://www.facebook.com/TTCADN/", "Công an xã Bảo Hoà tỉnh Đồng Nai")</f>
        <v>Công an xã Bảo Hoà tỉnh Đồng Nai</v>
      </c>
      <c r="C858" t="str">
        <v>https://www.facebook.com/TTCADN/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19858</v>
      </c>
      <c r="B859" t="str">
        <f>HYPERLINK("https://xuanloc.dongnai.gov.vn/Pages/gioithieuchitiet.aspx?IDxa=39", "UBND Ủy ban nhân dân xã Bảo Hoà tỉnh Đồng Nai")</f>
        <v>UBND Ủy ban nhân dân xã Bảo Hoà tỉnh Đồng Nai</v>
      </c>
      <c r="C859" t="str">
        <v>https://xuanloc.dongnai.gov.vn/Pages/gioithieuchitiet.aspx?IDxa=39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19859</v>
      </c>
      <c r="B860" t="str">
        <f>HYPERLINK("https://www.facebook.com/anttxalangminh/", "Công an xã Lang Minh tỉnh Đồng Nai")</f>
        <v>Công an xã Lang Minh tỉnh Đồng Nai</v>
      </c>
      <c r="C860" t="str">
        <v>https://www.facebook.com/anttxalangminh/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19860</v>
      </c>
      <c r="B861" t="str">
        <f>HYPERLINK("https://longthanh.dongnai.gov.vn/", "UBND Ủy ban nhân dân xã Lang Minh tỉnh Đồng Nai")</f>
        <v>UBND Ủy ban nhân dân xã Lang Minh tỉnh Đồng Nai</v>
      </c>
      <c r="C861" t="str">
        <v>https://longthanh.dongnai.gov.vn/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19861</v>
      </c>
      <c r="B862" t="str">
        <f>HYPERLINK("https://www.facebook.com/TTPhuocThien/", "Công an xã Phước Thiền tỉnh Đồng Nai")</f>
        <v>Công an xã Phước Thiền tỉnh Đồng Nai</v>
      </c>
      <c r="C862" t="str">
        <v>https://www.facebook.com/TTPhuocThien/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19862</v>
      </c>
      <c r="B863" t="str">
        <f>HYPERLINK("https://nhontrach.dongnai.gov.vn/Pages/gioithieu.aspx?CatID=75", "UBND Ủy ban nhân dân xã Phước Thiền tỉnh Đồng Nai")</f>
        <v>UBND Ủy ban nhân dân xã Phước Thiền tỉnh Đồng Nai</v>
      </c>
      <c r="C863" t="str">
        <v>https://nhontrach.dongnai.gov.vn/Pages/gioithieu.aspx?CatID=75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19863</v>
      </c>
      <c r="B864" t="str">
        <f>HYPERLINK("https://www.facebook.com/p/C%C3%B4ng-An-X%C3%A3-Long-T%C3%A2n-100072414188764/", "Công an xã Long Tân tỉnh Đồng Nai")</f>
        <v>Công an xã Long Tân tỉnh Đồng Nai</v>
      </c>
      <c r="C864" t="str">
        <v>https://www.facebook.com/p/C%C3%B4ng-An-X%C3%A3-Long-T%C3%A2n-100072414188764/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19864</v>
      </c>
      <c r="B865" t="str">
        <f>HYPERLINK("https://bienhoa.dongnai.gov.vn/Pages/gioithieu.aspx?CatID=118", "UBND Ủy ban nhân dân xã Long Tân tỉnh Đồng Nai")</f>
        <v>UBND Ủy ban nhân dân xã Long Tân tỉnh Đồng Nai</v>
      </c>
      <c r="C865" t="str">
        <v>https://bienhoa.dongnai.gov.vn/Pages/gioithieu.aspx?CatID=118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19865</v>
      </c>
      <c r="B866" t="str">
        <f>HYPERLINK("https://www.facebook.com/CONGANDAIPHUOC/?locale=vi_VN", "Công an xã Đại Phước tỉnh Đồng Nai")</f>
        <v>Công an xã Đại Phước tỉnh Đồng Nai</v>
      </c>
      <c r="C866" t="str">
        <v>https://www.facebook.com/CONGANDAIPHUOC/?locale=vi_VN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19866</v>
      </c>
      <c r="B867" t="str">
        <f>HYPERLINK("https://daiphuoc.canglong.travinh.gov.vn/", "UBND Ủy ban nhân dân xã Đại Phước tỉnh Đồng Nai")</f>
        <v>UBND Ủy ban nhân dân xã Đại Phước tỉnh Đồng Nai</v>
      </c>
      <c r="C867" t="str">
        <v>https://daiphuoc.canglong.travinh.gov.vn/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19867</v>
      </c>
      <c r="B868" t="str">
        <f>HYPERLINK("https://www.facebook.com/conganthitranhiepphuoc/?locale=vi_VN", "Công an xã Hiệp Phước tỉnh Đồng Nai")</f>
        <v>Công an xã Hiệp Phước tỉnh Đồng Nai</v>
      </c>
      <c r="C868" t="str">
        <v>https://www.facebook.com/conganthitranhiepphuoc/?locale=vi_VN</v>
      </c>
      <c r="D868" t="str">
        <v>-</v>
      </c>
      <c r="E868" t="str">
        <v/>
      </c>
      <c r="F868" t="str">
        <v>-</v>
      </c>
      <c r="G868" t="str">
        <v>-</v>
      </c>
    </row>
    <row r="869">
      <c r="A869">
        <v>19868</v>
      </c>
      <c r="B869" t="str">
        <f>HYPERLINK("https://hiepduc.quangnam.gov.vn/webcenter/portal/hiepduc", "UBND Ủy ban nhân dân xã Hiệp Phước tỉnh Đồng Nai")</f>
        <v>UBND Ủy ban nhân dân xã Hiệp Phước tỉnh Đồng Nai</v>
      </c>
      <c r="C869" t="str">
        <v>https://hiepduc.quangnam.gov.vn/webcenter/portal/hiepduc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19869</v>
      </c>
      <c r="B870" t="str">
        <v>Công an xã Phú Hữu tỉnh Đồng Nai</v>
      </c>
      <c r="C870" t="str">
        <v>-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19870</v>
      </c>
      <c r="B871" t="str">
        <f>HYPERLINK("https://nhontrach.dongnai.gov.vn/Pages/gioithieu.aspx?CatID=4", "UBND Ủy ban nhân dân xã Phú Hữu tỉnh Đồng Nai")</f>
        <v>UBND Ủy ban nhân dân xã Phú Hữu tỉnh Đồng Nai</v>
      </c>
      <c r="C871" t="str">
        <v>https://nhontrach.dongnai.gov.vn/Pages/gioithieu.aspx?CatID=4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19871</v>
      </c>
      <c r="B872" t="str">
        <f>HYPERLINK("https://www.facebook.com/p/C%C3%B4ng-an-x%C3%A3-Ph%C3%BA-H%E1%BB%99i-100069427081953/", "Công an xã Phú Hội tỉnh Đồng Nai")</f>
        <v>Công an xã Phú Hội tỉnh Đồng Nai</v>
      </c>
      <c r="C872" t="str">
        <v>https://www.facebook.com/p/C%C3%B4ng-an-x%C3%A3-Ph%C3%BA-H%E1%BB%99i-100069427081953/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19872</v>
      </c>
      <c r="B873" t="str">
        <f>HYPERLINK("https://phuhoi.anphu.angiang.gov.vn/", "UBND Ủy ban nhân dân xã Phú Hội tỉnh Đồng Nai")</f>
        <v>UBND Ủy ban nhân dân xã Phú Hội tỉnh Đồng Nai</v>
      </c>
      <c r="C873" t="str">
        <v>https://phuhoi.anphu.angiang.gov.vn/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19873</v>
      </c>
      <c r="B874" t="str">
        <f>HYPERLINK("https://www.facebook.com/p/C%C3%94NG-AN-X%C3%83-PH%C3%9A-TH%E1%BA%A0NH-100076366344957/", "Công an xã Phú Thạnh tỉnh Đồng Nai")</f>
        <v>Công an xã Phú Thạnh tỉnh Đồng Nai</v>
      </c>
      <c r="C874" t="str">
        <v>https://www.facebook.com/p/C%C3%94NG-AN-X%C3%83-PH%C3%9A-TH%E1%BA%A0NH-100076366344957/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19874</v>
      </c>
      <c r="B875" t="str">
        <f>HYPERLINK("https://nhontrach.dongnai.gov.vn/Pages/gioithieu_Xa-TT.aspx?CatID=18", "UBND Ủy ban nhân dân xã Phú Thạnh tỉnh Đồng Nai")</f>
        <v>UBND Ủy ban nhân dân xã Phú Thạnh tỉnh Đồng Nai</v>
      </c>
      <c r="C875" t="str">
        <v>https://nhontrach.dongnai.gov.vn/Pages/gioithieu_Xa-TT.aspx?CatID=18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19875</v>
      </c>
      <c r="B876" t="str">
        <f>HYPERLINK("https://www.facebook.com/p/C%C3%B4ng-An-X%C3%A3-Ph%C3%BA-%C4%90%C3%B4ng-100069343295968/", "Công an xã Phú Đông tỉnh Đồng Nai")</f>
        <v>Công an xã Phú Đông tỉnh Đồng Nai</v>
      </c>
      <c r="C876" t="str">
        <v>https://www.facebook.com/p/C%C3%B4ng-An-X%C3%A3-Ph%C3%BA-%C4%90%C3%B4ng-100069343295968/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19876</v>
      </c>
      <c r="B877" t="str">
        <f>HYPERLINK("https://tiengiang.gov.vn/chi-tiet-tin?/uy-ban-nhan-dan-huyen-tan-phu-ong/11535121", "UBND Ủy ban nhân dân xã Phú Đông tỉnh Đồng Nai")</f>
        <v>UBND Ủy ban nhân dân xã Phú Đông tỉnh Đồng Nai</v>
      </c>
      <c r="C877" t="str">
        <v>https://tiengiang.gov.vn/chi-tiet-tin?/uy-ban-nhan-dan-huyen-tan-phu-ong/11535121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19877</v>
      </c>
      <c r="B878" t="str">
        <f>HYPERLINK("https://www.facebook.com/p/C%C3%B4ng-an-x%C3%A3-Long-Th%E1%BB%8D-100082443905683/?locale=vi_VN", "Công an xã Long Thọ tỉnh Đồng Nai")</f>
        <v>Công an xã Long Thọ tỉnh Đồng Nai</v>
      </c>
      <c r="C878" t="str">
        <v>https://www.facebook.com/p/C%C3%B4ng-an-x%C3%A3-Long-Th%E1%BB%8D-100082443905683/?locale=vi_VN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19878</v>
      </c>
      <c r="B879" t="str">
        <f>HYPERLINK("https://longtho.gov.vn/", "UBND Ủy ban nhân dân xã Long Thọ tỉnh Đồng Nai")</f>
        <v>UBND Ủy ban nhân dân xã Long Thọ tỉnh Đồng Nai</v>
      </c>
      <c r="C879" t="str">
        <v>https://longtho.gov.vn/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19879</v>
      </c>
      <c r="B880" t="str">
        <f>HYPERLINK("https://www.facebook.com/p/C%C3%B4ng-An-V%C4%A9nh-Thanh-100069684464646/", "Công an xã Vĩnh Thanh tỉnh Đồng Nai")</f>
        <v>Công an xã Vĩnh Thanh tỉnh Đồng Nai</v>
      </c>
      <c r="C880" t="str">
        <v>https://www.facebook.com/p/C%C3%B4ng-An-V%C4%A9nh-Thanh-100069684464646/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19880</v>
      </c>
      <c r="B881" t="str">
        <f>HYPERLINK("https://thanhtra.dongnai.gov.vn/Pages/noi-dung-tin.aspx?NewsID=2361", "UBND Ủy ban nhân dân xã Vĩnh Thanh tỉnh Đồng Nai")</f>
        <v>UBND Ủy ban nhân dân xã Vĩnh Thanh tỉnh Đồng Nai</v>
      </c>
      <c r="C881" t="str">
        <v>https://thanhtra.dongnai.gov.vn/Pages/noi-dung-tin.aspx?NewsID=2361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19881</v>
      </c>
      <c r="B882" t="str">
        <f>HYPERLINK("https://www.facebook.com/p/C%C3%B4ng-an-x%C3%A3-Ph%C6%B0%E1%BB%9Bc-Kh%C3%A1nh-100083332121186/", "Công an xã Phước Khánh tỉnh Đồng Nai")</f>
        <v>Công an xã Phước Khánh tỉnh Đồng Nai</v>
      </c>
      <c r="C882" t="str">
        <v>https://www.facebook.com/p/C%C3%B4ng-an-x%C3%A3-Ph%C6%B0%E1%BB%9Bc-Kh%C3%A1nh-100083332121186/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19882</v>
      </c>
      <c r="B883" t="str">
        <f>HYPERLINK("https://nhontrach.dongnai.gov.vn/Pages/gioithieu_Xa-TT.aspx?CatID=47", "UBND Ủy ban nhân dân xã Phước Khánh tỉnh Đồng Nai")</f>
        <v>UBND Ủy ban nhân dân xã Phước Khánh tỉnh Đồng Nai</v>
      </c>
      <c r="C883" t="str">
        <v>https://nhontrach.dongnai.gov.vn/Pages/gioithieu_Xa-TT.aspx?CatID=47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19883</v>
      </c>
      <c r="B884" t="str">
        <f>HYPERLINK("https://www.facebook.com/p/C%C3%B4ng-an-x%C3%A3-An-Ph%C6%B0%E1%BB%9Bc-61553715524539/", "Công an xã Phước An tỉnh Đồng Nai")</f>
        <v>Công an xã Phước An tỉnh Đồng Nai</v>
      </c>
      <c r="C884" t="str">
        <v>https://www.facebook.com/p/C%C3%B4ng-an-x%C3%A3-An-Ph%C6%B0%E1%BB%9Bc-61553715524539/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19884</v>
      </c>
      <c r="B885" t="str">
        <f>HYPERLINK("https://dongnai.gov.vn/Pages/newsdetail.aspx?NewsId=44868&amp;CatId=185", "UBND Ủy ban nhân dân xã Phước An tỉnh Đồng Nai")</f>
        <v>UBND Ủy ban nhân dân xã Phước An tỉnh Đồng Nai</v>
      </c>
      <c r="C885" t="str">
        <v>https://dongnai.gov.vn/Pages/newsdetail.aspx?NewsId=44868&amp;CatId=185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19885</v>
      </c>
      <c r="B886" t="str">
        <v>Công an phường 1 tỉnh Bà Rịa - Vũng Tàu</v>
      </c>
      <c r="C886" t="str">
        <v>-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19886</v>
      </c>
      <c r="B887" t="str">
        <f>HYPERLINK("https://phuong1.vungtau.baria-vungtau.gov.vn/", "UBND Ủy ban nhân dân phường 1 tỉnh Bà Rịa - Vũng Tàu")</f>
        <v>UBND Ủy ban nhân dân phường 1 tỉnh Bà Rịa - Vũng Tàu</v>
      </c>
      <c r="C887" t="str">
        <v>https://phuong1.vungtau.baria-vungtau.gov.vn/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19887</v>
      </c>
      <c r="B888" t="str">
        <f>HYPERLINK("https://www.facebook.com/biz/computer-services/?place_id=110165855669676", "Công an phường Thắng Tam tỉnh Bà Rịa - Vũng Tàu")</f>
        <v>Công an phường Thắng Tam tỉnh Bà Rịa - Vũng Tàu</v>
      </c>
      <c r="C888" t="str">
        <v>https://www.facebook.com/biz/computer-services/?place_id=110165855669676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19888</v>
      </c>
      <c r="B889" t="str">
        <f>HYPERLINK("https://thangtam.vungtau.baria-vungtau.gov.vn/", "UBND Ủy ban nhân dân phường Thắng Tam tỉnh Bà Rịa - Vũng Tàu")</f>
        <v>UBND Ủy ban nhân dân phường Thắng Tam tỉnh Bà Rịa - Vũng Tàu</v>
      </c>
      <c r="C889" t="str">
        <v>https://thangtam.vungtau.baria-vungtau.gov.vn/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19889</v>
      </c>
      <c r="B890" t="str">
        <f>HYPERLINK("https://www.facebook.com/tuoitrebariavungtau/?locale=vi_VN", "Công an phường 2 tỉnh Bà Rịa - Vũng Tàu")</f>
        <v>Công an phường 2 tỉnh Bà Rịa - Vũng Tàu</v>
      </c>
      <c r="C890" t="str">
        <v>https://www.facebook.com/tuoitrebariavungtau/?locale=vi_VN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19890</v>
      </c>
      <c r="B891" t="str">
        <f>HYPERLINK("https://phuong2.vungtau.baria-vungtau.gov.vn/", "UBND Ủy ban nhân dân phường 2 tỉnh Bà Rịa - Vũng Tàu")</f>
        <v>UBND Ủy ban nhân dân phường 2 tỉnh Bà Rịa - Vũng Tàu</v>
      </c>
      <c r="C891" t="str">
        <v>https://phuong2.vungtau.baria-vungtau.gov.vn/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19891</v>
      </c>
      <c r="B892" t="str">
        <f>HYPERLINK("https://www.facebook.com/p/Tu%E1%BB%95i-tr%E1%BA%BB-Ph%C6%B0%E1%BB%9Dng-3-Th%C3%A0nh-ph%E1%BB%91-V%C5%A9ng-T%C3%A0u-100076894332195/?locale=af_ZA", "Công an phường 3 tỉnh Bà Rịa - Vũng Tàu")</f>
        <v>Công an phường 3 tỉnh Bà Rịa - Vũng Tàu</v>
      </c>
      <c r="C892" t="str">
        <v>https://www.facebook.com/p/Tu%E1%BB%95i-tr%E1%BA%BB-Ph%C6%B0%E1%BB%9Dng-3-Th%C3%A0nh-ph%E1%BB%91-V%C5%A9ng-T%C3%A0u-100076894332195/?locale=af_ZA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19892</v>
      </c>
      <c r="B893" t="str">
        <f>HYPERLINK("https://phuong3.vungtau.baria-vungtau.gov.vn/", "UBND Ủy ban nhân dân phường 3 tỉnh Bà Rịa - Vũng Tàu")</f>
        <v>UBND Ủy ban nhân dân phường 3 tỉnh Bà Rịa - Vũng Tàu</v>
      </c>
      <c r="C893" t="str">
        <v>https://phuong3.vungtau.baria-vungtau.gov.vn/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19893</v>
      </c>
      <c r="B894" t="str">
        <v>Công an phường 4 tỉnh Bà Rịa - Vũng Tàu</v>
      </c>
      <c r="C894" t="str">
        <v>-</v>
      </c>
      <c r="D894" t="str">
        <v>-</v>
      </c>
      <c r="E894" t="str">
        <v/>
      </c>
      <c r="F894" t="str">
        <v>-</v>
      </c>
      <c r="G894" t="str">
        <v>-</v>
      </c>
    </row>
    <row r="895">
      <c r="A895">
        <v>19894</v>
      </c>
      <c r="B895" t="str">
        <f>HYPERLINK("https://phuong4.vungtau.baria-vungtau.gov.vn/", "UBND Ủy ban nhân dân phường 4 tỉnh Bà Rịa - Vũng Tàu")</f>
        <v>UBND Ủy ban nhân dân phường 4 tỉnh Bà Rịa - Vũng Tàu</v>
      </c>
      <c r="C895" t="str">
        <v>https://phuong4.vungtau.baria-vungtau.gov.vn/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19895</v>
      </c>
      <c r="B896" t="str">
        <v>Công an phường 5 tỉnh Bà Rịa - Vũng Tàu</v>
      </c>
      <c r="C896" t="str">
        <v>-</v>
      </c>
      <c r="D896" t="str">
        <v>-</v>
      </c>
      <c r="E896" t="str">
        <v/>
      </c>
      <c r="F896" t="str">
        <v>-</v>
      </c>
      <c r="G896" t="str">
        <v>-</v>
      </c>
    </row>
    <row r="897">
      <c r="A897">
        <v>19896</v>
      </c>
      <c r="B897" t="str">
        <f>HYPERLINK("https://phuong5.vungtau.baria-vungtau.gov.vn/", "UBND Ủy ban nhân dân phường 5 tỉnh Bà Rịa - Vũng Tàu")</f>
        <v>UBND Ủy ban nhân dân phường 5 tỉnh Bà Rịa - Vũng Tàu</v>
      </c>
      <c r="C897" t="str">
        <v>https://phuong5.vungtau.baria-vungtau.gov.vn/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19897</v>
      </c>
      <c r="B898" t="str">
        <f>HYPERLINK("https://www.facebook.com/groups/417819772977469/", "Công an phường Thắng Nhì tỉnh Bà Rịa - Vũng Tàu")</f>
        <v>Công an phường Thắng Nhì tỉnh Bà Rịa - Vũng Tàu</v>
      </c>
      <c r="C898" t="str">
        <v>https://www.facebook.com/groups/417819772977469/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19898</v>
      </c>
      <c r="B899" t="str">
        <f>HYPERLINK("https://thangnhi.vungtau.baria-vungtau.gov.vn/", "UBND Ủy ban nhân dân phường Thắng Nhì tỉnh Bà Rịa - Vũng Tàu")</f>
        <v>UBND Ủy ban nhân dân phường Thắng Nhì tỉnh Bà Rịa - Vũng Tàu</v>
      </c>
      <c r="C899" t="str">
        <v>https://thangnhi.vungtau.baria-vungtau.gov.vn/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19899</v>
      </c>
      <c r="B900" t="str">
        <v>Công an phường 7 tỉnh Bà Rịa - Vũng Tàu</v>
      </c>
      <c r="C900" t="str">
        <v>-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19900</v>
      </c>
      <c r="B901" t="str">
        <f>HYPERLINK("https://phuong7.vungtau.baria-vungtau.gov.vn/", "UBND Ủy ban nhân dân phường 7 tỉnh Bà Rịa - Vũng Tàu")</f>
        <v>UBND Ủy ban nhân dân phường 7 tỉnh Bà Rịa - Vũng Tàu</v>
      </c>
      <c r="C901" t="str">
        <v>https://phuong7.vungtau.baria-vungtau.gov.vn/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19901</v>
      </c>
      <c r="B902" t="str">
        <f>HYPERLINK("https://www.facebook.com/nguyenanninh.vungtau/?locale=vi_VN", "Công an phường Nguyễn An Ninh tỉnh Bà Rịa - Vũng Tàu")</f>
        <v>Công an phường Nguyễn An Ninh tỉnh Bà Rịa - Vũng Tàu</v>
      </c>
      <c r="C902" t="str">
        <v>https://www.facebook.com/nguyenanninh.vungtau/?locale=vi_VN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19902</v>
      </c>
      <c r="B903" t="str">
        <f>HYPERLINK("https://nguyenanninh.vungtau.baria-vungtau.gov.vn/", "UBND Ủy ban nhân dân phường Nguyễn An Ninh tỉnh Bà Rịa - Vũng Tàu")</f>
        <v>UBND Ủy ban nhân dân phường Nguyễn An Ninh tỉnh Bà Rịa - Vũng Tàu</v>
      </c>
      <c r="C903" t="str">
        <v>https://nguyenanninh.vungtau.baria-vungtau.gov.vn/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19903</v>
      </c>
      <c r="B904" t="str">
        <f>HYPERLINK("https://www.facebook.com/p/C%C3%B4ng-an-Ph%C6%B0%E1%BB%9Dng-8-V%C5%A9ng-T%C3%A0u-100083956775697/", "Công an phường 8 tỉnh Bà Rịa - Vũng Tàu")</f>
        <v>Công an phường 8 tỉnh Bà Rịa - Vũng Tàu</v>
      </c>
      <c r="C904" t="str">
        <v>https://www.facebook.com/p/C%C3%B4ng-an-Ph%C6%B0%E1%BB%9Dng-8-V%C5%A9ng-T%C3%A0u-100083956775697/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19904</v>
      </c>
      <c r="B905" t="str">
        <f>HYPERLINK("https://phuong8.vungtau.baria-vungtau.gov.vn/", "UBND Ủy ban nhân dân phường 8 tỉnh Bà Rịa - Vũng Tàu")</f>
        <v>UBND Ủy ban nhân dân phường 8 tỉnh Bà Rịa - Vũng Tàu</v>
      </c>
      <c r="C905" t="str">
        <v>https://phuong8.vungtau.baria-vungtau.gov.vn/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19905</v>
      </c>
      <c r="B906" t="str">
        <f>HYPERLINK("https://www.facebook.com/biz/insurance-company/?place_id=106031236091318", "Công an phường 9 tỉnh Bà Rịa - Vũng Tàu")</f>
        <v>Công an phường 9 tỉnh Bà Rịa - Vũng Tàu</v>
      </c>
      <c r="C906" t="str">
        <v>https://www.facebook.com/biz/insurance-company/?place_id=106031236091318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19906</v>
      </c>
      <c r="B907" t="str">
        <f>HYPERLINK("https://phuong9.vungtau.baria-vungtau.gov.vn/", "UBND Ủy ban nhân dân phường 9 tỉnh Bà Rịa - Vũng Tàu")</f>
        <v>UBND Ủy ban nhân dân phường 9 tỉnh Bà Rịa - Vũng Tàu</v>
      </c>
      <c r="C907" t="str">
        <v>https://phuong9.vungtau.baria-vungtau.gov.vn/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19907</v>
      </c>
      <c r="B908" t="str">
        <f>HYPERLINK("https://www.facebook.com/1583458838492571", "Công an phường Thắng Nhất tỉnh Bà Rịa - Vũng Tàu")</f>
        <v>Công an phường Thắng Nhất tỉnh Bà Rịa - Vũng Tàu</v>
      </c>
      <c r="C908" t="str">
        <v>https://www.facebook.com/1583458838492571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19908</v>
      </c>
      <c r="B909" t="str">
        <f>HYPERLINK("https://thangnhat.vungtau.baria-vungtau.gov.vn/", "UBND Ủy ban nhân dân phường Thắng Nhất tỉnh Bà Rịa - Vũng Tàu")</f>
        <v>UBND Ủy ban nhân dân phường Thắng Nhất tỉnh Bà Rịa - Vũng Tàu</v>
      </c>
      <c r="C909" t="str">
        <v>https://thangnhat.vungtau.baria-vungtau.gov.vn/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19909</v>
      </c>
      <c r="B910" t="str">
        <v>Công an phường Rạch Dừa tỉnh Bà Rịa - Vũng Tàu</v>
      </c>
      <c r="C910" t="str">
        <v>-</v>
      </c>
      <c r="D910" t="str">
        <v>-</v>
      </c>
      <c r="E910" t="str">
        <v/>
      </c>
      <c r="F910" t="str">
        <v>-</v>
      </c>
      <c r="G910" t="str">
        <v>-</v>
      </c>
    </row>
    <row r="911">
      <c r="A911">
        <v>19910</v>
      </c>
      <c r="B911" t="str">
        <f>HYPERLINK("https://rachdua.vungtau.baria-vungtau.gov.vn/", "UBND Ủy ban nhân dân phường Rạch Dừa tỉnh Bà Rịa - Vũng Tàu")</f>
        <v>UBND Ủy ban nhân dân phường Rạch Dừa tỉnh Bà Rịa - Vũng Tàu</v>
      </c>
      <c r="C911" t="str">
        <v>https://rachdua.vungtau.baria-vungtau.gov.vn/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19911</v>
      </c>
      <c r="B912" t="str">
        <v>Công an phường 10 tỉnh Bà Rịa - Vũng Tàu</v>
      </c>
      <c r="C912" t="str">
        <v>-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19912</v>
      </c>
      <c r="B913" t="str">
        <f>HYPERLINK("https://phuong10.vungtau.baria-vungtau.gov.vn/", "UBND Ủy ban nhân dân phường 10 tỉnh Bà Rịa - Vũng Tàu")</f>
        <v>UBND Ủy ban nhân dân phường 10 tỉnh Bà Rịa - Vũng Tàu</v>
      </c>
      <c r="C913" t="str">
        <v>https://phuong10.vungtau.baria-vungtau.gov.vn/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19913</v>
      </c>
      <c r="B914" t="str">
        <f>HYPERLINK("https://www.facebook.com/danguyphuong11/", "Công an phường 11 tỉnh Bà Rịa - Vũng Tàu")</f>
        <v>Công an phường 11 tỉnh Bà Rịa - Vũng Tàu</v>
      </c>
      <c r="C914" t="str">
        <v>https://www.facebook.com/danguyphuong11/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19914</v>
      </c>
      <c r="B915" t="str">
        <f>HYPERLINK("https://phuong11.vungtau.baria-vungtau.gov.vn/", "UBND Ủy ban nhân dân phường 11 tỉnh Bà Rịa - Vũng Tàu")</f>
        <v>UBND Ủy ban nhân dân phường 11 tỉnh Bà Rịa - Vũng Tàu</v>
      </c>
      <c r="C915" t="str">
        <v>https://phuong11.vungtau.baria-vungtau.gov.vn/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19915</v>
      </c>
      <c r="B916" t="str">
        <f>HYPERLINK("https://www.facebook.com/p/UBND-ph%C6%B0%E1%BB%9Dng-12-TPVT-100064975180768/", "Công an phường 12 tỉnh Bà Rịa - Vũng Tàu")</f>
        <v>Công an phường 12 tỉnh Bà Rịa - Vũng Tàu</v>
      </c>
      <c r="C916" t="str">
        <v>https://www.facebook.com/p/UBND-ph%C6%B0%E1%BB%9Dng-12-TPVT-100064975180768/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19916</v>
      </c>
      <c r="B917" t="str">
        <f>HYPERLINK("https://phuong12.vungtau.baria-vungtau.gov.vn/", "UBND Ủy ban nhân dân phường 12 tỉnh Bà Rịa - Vũng Tàu")</f>
        <v>UBND Ủy ban nhân dân phường 12 tỉnh Bà Rịa - Vũng Tàu</v>
      </c>
      <c r="C917" t="str">
        <v>https://phuong12.vungtau.baria-vungtau.gov.vn/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19917</v>
      </c>
      <c r="B918" t="str">
        <v>Công an xã Long Sơn tỉnh Bà Rịa - Vũng Tàu</v>
      </c>
      <c r="C918" t="str">
        <v>-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19918</v>
      </c>
      <c r="B919" t="str">
        <f>HYPERLINK("https://longson.vungtau.baria-vungtau.gov.vn/", "UBND Ủy ban nhân dân xã Long Sơn tỉnh Bà Rịa - Vũng Tàu")</f>
        <v>UBND Ủy ban nhân dân xã Long Sơn tỉnh Bà Rịa - Vũng Tàu</v>
      </c>
      <c r="C919" t="str">
        <v>https://longson.vungtau.baria-vungtau.gov.vn/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19919</v>
      </c>
      <c r="B920" t="str">
        <v>Công an phường Phước Hưng tỉnh Bà Rịa - Vũng Tàu</v>
      </c>
      <c r="C920" t="str">
        <v>-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19920</v>
      </c>
      <c r="B921" t="str">
        <f>HYPERLINK("https://phuochung.baria.baria-vungtau.gov.vn/", "UBND Ủy ban nhân dân phường Phước Hưng tỉnh Bà Rịa - Vũng Tàu")</f>
        <v>UBND Ủy ban nhân dân phường Phước Hưng tỉnh Bà Rịa - Vũng Tàu</v>
      </c>
      <c r="C921" t="str">
        <v>https://phuochung.baria.baria-vungtau.gov.vn/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19921</v>
      </c>
      <c r="B922" t="str">
        <f>HYPERLINK("https://www.facebook.com/313112213668734", "Công an phường Phước Hiệp tỉnh Bà Rịa - Vũng Tàu")</f>
        <v>Công an phường Phước Hiệp tỉnh Bà Rịa - Vũng Tàu</v>
      </c>
      <c r="C922" t="str">
        <v>https://www.facebook.com/313112213668734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19922</v>
      </c>
      <c r="B923" t="str">
        <f>HYPERLINK("https://phuochiep.baria.baria-vungtau.gov.vn/", "UBND Ủy ban nhân dân phường Phước Hiệp tỉnh Bà Rịa - Vũng Tàu")</f>
        <v>UBND Ủy ban nhân dân phường Phước Hiệp tỉnh Bà Rịa - Vũng Tàu</v>
      </c>
      <c r="C923" t="str">
        <v>https://phuochiep.baria.baria-vungtau.gov.vn/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19923</v>
      </c>
      <c r="B924" t="str">
        <f>HYPERLINK("https://www.facebook.com/reel/1441648283169816/", "Công an phường Phước Nguyên tỉnh Bà Rịa - Vũng Tàu")</f>
        <v>Công an phường Phước Nguyên tỉnh Bà Rịa - Vũng Tàu</v>
      </c>
      <c r="C924" t="str">
        <v>https://www.facebook.com/reel/1441648283169816/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19924</v>
      </c>
      <c r="B925" t="str">
        <f>HYPERLINK("https://phuocnguyen.baria.baria-vungtau.gov.vn/", "UBND Ủy ban nhân dân phường Phước Nguyên tỉnh Bà Rịa - Vũng Tàu")</f>
        <v>UBND Ủy ban nhân dân phường Phước Nguyên tỉnh Bà Rịa - Vũng Tàu</v>
      </c>
      <c r="C925" t="str">
        <v>https://phuocnguyen.baria.baria-vungtau.gov.vn/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19925</v>
      </c>
      <c r="B926" t="str">
        <f>HYPERLINK("https://www.facebook.com/thanhnienlongtoan/", "Công an phường Long Toàn tỉnh Bà Rịa - Vũng Tàu")</f>
        <v>Công an phường Long Toàn tỉnh Bà Rịa - Vũng Tàu</v>
      </c>
      <c r="C926" t="str">
        <v>https://www.facebook.com/thanhnienlongtoan/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19926</v>
      </c>
      <c r="B927" t="str">
        <f>HYPERLINK("https://longtoan.baria.baria-vungtau.gov.vn/", "UBND Ủy ban nhân dân phường Long Toàn tỉnh Bà Rịa - Vũng Tàu")</f>
        <v>UBND Ủy ban nhân dân phường Long Toàn tỉnh Bà Rịa - Vũng Tàu</v>
      </c>
      <c r="C927" t="str">
        <v>https://longtoan.baria.baria-vungtau.gov.vn/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19927</v>
      </c>
      <c r="B928" t="str">
        <f>HYPERLINK("https://www.facebook.com/909783579845802", "Công an phường Long Tâm tỉnh Bà Rịa - Vũng Tàu")</f>
        <v>Công an phường Long Tâm tỉnh Bà Rịa - Vũng Tàu</v>
      </c>
      <c r="C928" t="str">
        <v>https://www.facebook.com/909783579845802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19928</v>
      </c>
      <c r="B929" t="str">
        <f>HYPERLINK("https://longtam.baria.baria-vungtau.gov.vn/", "UBND Ủy ban nhân dân phường Long Tâm tỉnh Bà Rịa - Vũng Tàu")</f>
        <v>UBND Ủy ban nhân dân phường Long Tâm tỉnh Bà Rịa - Vũng Tàu</v>
      </c>
      <c r="C929" t="str">
        <v>https://longtam.baria.baria-vungtau.gov.vn/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19929</v>
      </c>
      <c r="B930" t="str">
        <v>Công an phường Phước Trung tỉnh Bà Rịa - Vũng Tàu</v>
      </c>
      <c r="C930" t="str">
        <v>-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19930</v>
      </c>
      <c r="B931" t="str">
        <f>HYPERLINK("https://phuoctrung.baria.baria-vungtau.gov.vn/", "UBND Ủy ban nhân dân phường Phước Trung tỉnh Bà Rịa - Vũng Tàu")</f>
        <v>UBND Ủy ban nhân dân phường Phước Trung tỉnh Bà Rịa - Vũng Tàu</v>
      </c>
      <c r="C931" t="str">
        <v>https://phuoctrung.baria.baria-vungtau.gov.vn/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19931</v>
      </c>
      <c r="B932" t="str">
        <v>Công an phường Long Hương tỉnh Bà Rịa - Vũng Tàu</v>
      </c>
      <c r="C932" t="str">
        <v>-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19932</v>
      </c>
      <c r="B933" t="str">
        <f>HYPERLINK("https://longhuong.baria.baria-vungtau.gov.vn/", "UBND Ủy ban nhân dân phường Long Hương tỉnh Bà Rịa - Vũng Tàu")</f>
        <v>UBND Ủy ban nhân dân phường Long Hương tỉnh Bà Rịa - Vũng Tàu</v>
      </c>
      <c r="C933" t="str">
        <v>https://longhuong.baria.baria-vungtau.gov.vn/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19933</v>
      </c>
      <c r="B934" t="str">
        <v>Công an phường Kim Dinh tỉnh Bà Rịa - Vũng Tàu</v>
      </c>
      <c r="C934" t="str">
        <v>-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19934</v>
      </c>
      <c r="B935" t="str">
        <f>HYPERLINK("https://kimdinh.baria.baria-vungtau.gov.vn/", "UBND Ủy ban nhân dân phường Kim Dinh tỉnh Bà Rịa - Vũng Tàu")</f>
        <v>UBND Ủy ban nhân dân phường Kim Dinh tỉnh Bà Rịa - Vũng Tàu</v>
      </c>
      <c r="C935" t="str">
        <v>https://kimdinh.baria.baria-vungtau.gov.vn/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19935</v>
      </c>
      <c r="B936" t="str">
        <f>HYPERLINK("https://www.facebook.com/thanhnien.tanhung/", "Công an xã Tân Hưng tỉnh Bà Rịa - Vũng Tàu")</f>
        <v>Công an xã Tân Hưng tỉnh Bà Rịa - Vũng Tàu</v>
      </c>
      <c r="C936" t="str">
        <v>https://www.facebook.com/thanhnien.tanhung/</v>
      </c>
      <c r="D936" t="str">
        <v>-</v>
      </c>
      <c r="E936" t="str">
        <v/>
      </c>
      <c r="F936" t="str">
        <v>-</v>
      </c>
      <c r="G936" t="str">
        <v>-</v>
      </c>
    </row>
    <row r="937">
      <c r="A937">
        <v>19936</v>
      </c>
      <c r="B937" t="str">
        <f>HYPERLINK("https://tanhung.baria.baria-vungtau.gov.vn/", "UBND Ủy ban nhân dân xã Tân Hưng tỉnh Bà Rịa - Vũng Tàu")</f>
        <v>UBND Ủy ban nhân dân xã Tân Hưng tỉnh Bà Rịa - Vũng Tàu</v>
      </c>
      <c r="C937" t="str">
        <v>https://tanhung.baria.baria-vungtau.gov.vn/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19937</v>
      </c>
      <c r="B938" t="str">
        <v>Công an xã Long Phước tỉnh Bà Rịa - Vũng Tàu</v>
      </c>
      <c r="C938" t="str">
        <v>-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19938</v>
      </c>
      <c r="B939" t="str">
        <f>HYPERLINK("https://longphuoc.baria.baria-vungtau.gov.vn/", "UBND Ủy ban nhân dân xã Long Phước tỉnh Bà Rịa - Vũng Tàu")</f>
        <v>UBND Ủy ban nhân dân xã Long Phước tỉnh Bà Rịa - Vũng Tàu</v>
      </c>
      <c r="C939" t="str">
        <v>https://longphuoc.baria.baria-vungtau.gov.vn/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19939</v>
      </c>
      <c r="B940" t="str">
        <f>HYPERLINK("https://www.facebook.com/p/C%C3%B4ng-an-x%C3%A3-Ho%C3%A0-Long-100066626566441/", "Công an xã Hoà Long tỉnh Bà Rịa - Vũng Tàu")</f>
        <v>Công an xã Hoà Long tỉnh Bà Rịa - Vũng Tàu</v>
      </c>
      <c r="C940" t="str">
        <v>https://www.facebook.com/p/C%C3%B4ng-an-x%C3%A3-Ho%C3%A0-Long-100066626566441/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19940</v>
      </c>
      <c r="B941" t="str">
        <f>HYPERLINK("https://hoalong.baria.baria-vungtau.gov.vn/", "UBND Ủy ban nhân dân xã Hoà Long tỉnh Bà Rịa - Vũng Tàu")</f>
        <v>UBND Ủy ban nhân dân xã Hoà Long tỉnh Bà Rịa - Vũng Tàu</v>
      </c>
      <c r="C941" t="str">
        <v>https://hoalong.baria.baria-vungtau.gov.vn/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19941</v>
      </c>
      <c r="B942" t="str">
        <f>HYPERLINK("https://www.facebook.com/p/C%C3%B4ng-an-X%C3%A3-B%C3%A0u-Chinh-100068781315208/", "Công an xã Bàu Chinh tỉnh Bà Rịa - Vũng Tàu")</f>
        <v>Công an xã Bàu Chinh tỉnh Bà Rịa - Vũng Tàu</v>
      </c>
      <c r="C942" t="str">
        <v>https://www.facebook.com/p/C%C3%B4ng-an-X%C3%A3-B%C3%A0u-Chinh-100068781315208/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19942</v>
      </c>
      <c r="B943" t="str">
        <f>HYPERLINK("https://bauchinh.chauduc.baria-vungtau.gov.vn/", "UBND Ủy ban nhân dân xã Bàu Chinh tỉnh Bà Rịa - Vũng Tàu")</f>
        <v>UBND Ủy ban nhân dân xã Bàu Chinh tỉnh Bà Rịa - Vũng Tàu</v>
      </c>
      <c r="C943" t="str">
        <v>https://bauchinh.chauduc.baria-vungtau.gov.vn/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19943</v>
      </c>
      <c r="B944" t="str">
        <f>HYPERLINK("https://www.facebook.com/p/UBND-x%C3%A3-B%C3%8CNH-Ba-100057602522834/", "Công an xã Bình Ba tỉnh Bà Rịa - Vũng Tàu")</f>
        <v>Công an xã Bình Ba tỉnh Bà Rịa - Vũng Tàu</v>
      </c>
      <c r="C944" t="str">
        <v>https://www.facebook.com/p/UBND-x%C3%A3-B%C3%8CNH-Ba-100057602522834/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19944</v>
      </c>
      <c r="B945" t="str">
        <f>HYPERLINK("https://binhba.chauduc.baria-vungtau.gov.vn/", "UBND Ủy ban nhân dân xã Bình Ba tỉnh Bà Rịa - Vũng Tàu")</f>
        <v>UBND Ủy ban nhân dân xã Bình Ba tỉnh Bà Rịa - Vũng Tàu</v>
      </c>
      <c r="C945" t="str">
        <v>https://binhba.chauduc.baria-vungtau.gov.vn/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19945</v>
      </c>
      <c r="B946" t="str">
        <f>HYPERLINK("https://www.facebook.com/ConganSuoiNgheChauDuc/", "Công an xã Suối Nghệ tỉnh Bà Rịa - Vũng Tàu")</f>
        <v>Công an xã Suối Nghệ tỉnh Bà Rịa - Vũng Tàu</v>
      </c>
      <c r="C946" t="str">
        <v>https://www.facebook.com/ConganSuoiNgheChauDuc/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19946</v>
      </c>
      <c r="B947" t="str">
        <f>HYPERLINK("http://ttkhcn.baria-vungtau.gov.vn/suoinghe/", "UBND Ủy ban nhân dân xã Suối Nghệ tỉnh Bà Rịa - Vũng Tàu")</f>
        <v>UBND Ủy ban nhân dân xã Suối Nghệ tỉnh Bà Rịa - Vũng Tàu</v>
      </c>
      <c r="C947" t="str">
        <v>http://ttkhcn.baria-vungtau.gov.vn/suoinghe/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19947</v>
      </c>
      <c r="B948" t="str">
        <f>HYPERLINK("https://www.facebook.com/p/UBND-x%C3%A3-Xu%C3%A2n-S%C6%A1n-huy%E1%BB%87n-Ch%C3%A2u-%C4%90%E1%BB%A9c-t%E1%BB%89nh-B%C3%A0-R%E1%BB%8Ba-V%C5%A9ng-T%C3%A0u-100069389449706/", "Công an xã Xuân Sơn tỉnh Bà Rịa - Vũng Tàu")</f>
        <v>Công an xã Xuân Sơn tỉnh Bà Rịa - Vũng Tàu</v>
      </c>
      <c r="C948" t="str">
        <v>https://www.facebook.com/p/UBND-x%C3%A3-Xu%C3%A2n-S%C6%A1n-huy%E1%BB%87n-Ch%C3%A2u-%C4%90%E1%BB%A9c-t%E1%BB%89nh-B%C3%A0-R%E1%BB%8Ba-V%C5%A9ng-T%C3%A0u-100069389449706/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19948</v>
      </c>
      <c r="B949" t="str">
        <f>HYPERLINK("https://xuanson.chauduc.baria-vungtau.gov.vn/", "UBND Ủy ban nhân dân xã Xuân Sơn tỉnh Bà Rịa - Vũng Tàu")</f>
        <v>UBND Ủy ban nhân dân xã Xuân Sơn tỉnh Bà Rịa - Vũng Tàu</v>
      </c>
      <c r="C949" t="str">
        <v>https://xuanson.chauduc.baria-vungtau.gov.vn/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19949</v>
      </c>
      <c r="B950" t="str">
        <f>HYPERLINK("https://www.facebook.com/p/C%C3%B4ng-an-x%C3%A3-S%C6%A1n-B%C3%ACnh-100063907420993/", "Công an xã Sơn Bình tỉnh Bà Rịa - Vũng Tàu")</f>
        <v>Công an xã Sơn Bình tỉnh Bà Rịa - Vũng Tàu</v>
      </c>
      <c r="C950" t="str">
        <v>https://www.facebook.com/p/C%C3%B4ng-an-x%C3%A3-S%C6%A1n-B%C3%ACnh-100063907420993/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19950</v>
      </c>
      <c r="B951" t="str">
        <f>HYPERLINK("https://sonbinh.chauduc.baria-vungtau.gov.vn/gioi-thieu-chung/", "UBND Ủy ban nhân dân xã Sơn Bình tỉnh Bà Rịa - Vũng Tàu")</f>
        <v>UBND Ủy ban nhân dân xã Sơn Bình tỉnh Bà Rịa - Vũng Tàu</v>
      </c>
      <c r="C951" t="str">
        <v>https://sonbinh.chauduc.baria-vungtau.gov.vn/gioi-thieu-chung/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19951</v>
      </c>
      <c r="B952" t="str">
        <f>HYPERLINK("https://www.facebook.com/tuoitrebariavungtau/", "Công an xã Bình Giã tỉnh Bà Rịa - Vũng Tàu")</f>
        <v>Công an xã Bình Giã tỉnh Bà Rịa - Vũng Tàu</v>
      </c>
      <c r="C952" t="str">
        <v>https://www.facebook.com/tuoitrebariavungtau/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19952</v>
      </c>
      <c r="B953" t="str">
        <f>HYPERLINK("https://binhgia.chauduc.baria-vungtau.gov.vn/", "UBND Ủy ban nhân dân xã Bình Giã tỉnh Bà Rịa - Vũng Tàu")</f>
        <v>UBND Ủy ban nhân dân xã Bình Giã tỉnh Bà Rịa - Vũng Tàu</v>
      </c>
      <c r="C953" t="str">
        <v>https://binhgia.chauduc.baria-vungtau.gov.vn/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19953</v>
      </c>
      <c r="B954" t="str">
        <v>Công an xã Bình Trung tỉnh Bà Rịa - Vũng Tàu</v>
      </c>
      <c r="C954" t="str">
        <v>-</v>
      </c>
      <c r="D954" t="str">
        <v>-</v>
      </c>
      <c r="E954" t="str">
        <v/>
      </c>
      <c r="F954" t="str">
        <v>-</v>
      </c>
      <c r="G954" t="str">
        <v>-</v>
      </c>
    </row>
    <row r="955">
      <c r="A955">
        <v>19954</v>
      </c>
      <c r="B955" t="str">
        <f>HYPERLINK("https://binhtrung.chauduc.baria-vungtau.gov.vn/", "UBND Ủy ban nhân dân xã Bình Trung tỉnh Bà Rịa - Vũng Tàu")</f>
        <v>UBND Ủy ban nhân dân xã Bình Trung tỉnh Bà Rịa - Vũng Tàu</v>
      </c>
      <c r="C955" t="str">
        <v>https://binhtrung.chauduc.baria-vungtau.gov.vn/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19955</v>
      </c>
      <c r="B956" t="str">
        <f>HYPERLINK("https://www.facebook.com/p/C%C3%B4ng-an-x%C3%A3-X%C3%A0-Bang-Ch%C3%A2u-%C4%90%E1%BB%A9c-100082972644977/", "Công an xã Xà Bang tỉnh Bà Rịa - Vũng Tàu")</f>
        <v>Công an xã Xà Bang tỉnh Bà Rịa - Vũng Tàu</v>
      </c>
      <c r="C956" t="str">
        <v>https://www.facebook.com/p/C%C3%B4ng-an-x%C3%A3-X%C3%A0-Bang-Ch%C3%A2u-%C4%90%E1%BB%A9c-100082972644977/</v>
      </c>
      <c r="D956" t="str">
        <v>-</v>
      </c>
      <c r="E956" t="str">
        <v/>
      </c>
      <c r="F956" t="str">
        <v>-</v>
      </c>
      <c r="G956" t="str">
        <v>-</v>
      </c>
    </row>
    <row r="957">
      <c r="A957">
        <v>19956</v>
      </c>
      <c r="B957" t="str">
        <f>HYPERLINK("https://xabang.chauduc.baria-vungtau.gov.vn/", "UBND Ủy ban nhân dân xã Xà Bang tỉnh Bà Rịa - Vũng Tàu")</f>
        <v>UBND Ủy ban nhân dân xã Xà Bang tỉnh Bà Rịa - Vũng Tàu</v>
      </c>
      <c r="C957" t="str">
        <v>https://xabang.chauduc.baria-vungtau.gov.vn/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19957</v>
      </c>
      <c r="B958" t="str">
        <v>Công an xã Cù Bị tỉnh Bà Rịa - Vũng Tàu</v>
      </c>
      <c r="C958" t="str">
        <v>-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19958</v>
      </c>
      <c r="B959" t="str">
        <f>HYPERLINK("https://cubi.chauduc.baria-vungtau.gov.vn/", "UBND Ủy ban nhân dân xã Cù Bị tỉnh Bà Rịa - Vũng Tàu")</f>
        <v>UBND Ủy ban nhân dân xã Cù Bị tỉnh Bà Rịa - Vũng Tàu</v>
      </c>
      <c r="C959" t="str">
        <v>https://cubi.chauduc.baria-vungtau.gov.vn/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19959</v>
      </c>
      <c r="B960" t="str">
        <f>HYPERLINK("https://www.facebook.com/ANTTXALANGLON/", "Công an xã Láng Lớn tỉnh Bà Rịa - Vũng Tàu")</f>
        <v>Công an xã Láng Lớn tỉnh Bà Rịa - Vũng Tàu</v>
      </c>
      <c r="C960" t="str">
        <v>https://www.facebook.com/ANTTXALANGLON/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19960</v>
      </c>
      <c r="B961" t="str">
        <f>HYPERLINK("https://langlon.chauduc.baria-vungtau.gov.vn/", "UBND Ủy ban nhân dân xã Láng Lớn tỉnh Bà Rịa - Vũng Tàu")</f>
        <v>UBND Ủy ban nhân dân xã Láng Lớn tỉnh Bà Rịa - Vũng Tàu</v>
      </c>
      <c r="C961" t="str">
        <v>https://langlon.chauduc.baria-vungtau.gov.vn/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19961</v>
      </c>
      <c r="B962" t="str">
        <f>HYPERLINK("https://www.facebook.com/AnreQuoc/?locale=vi_VN", "Công an xã Quảng Thành tỉnh Bà Rịa - Vũng Tàu")</f>
        <v>Công an xã Quảng Thành tỉnh Bà Rịa - Vũng Tàu</v>
      </c>
      <c r="C962" t="str">
        <v>https://www.facebook.com/AnreQuoc/?locale=vi_VN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19962</v>
      </c>
      <c r="B963" t="str">
        <f>HYPERLINK("https://quangthanh.chauduc.baria-vungtau.gov.vn/", "UBND Ủy ban nhân dân xã Quảng Thành tỉnh Bà Rịa - Vũng Tàu")</f>
        <v>UBND Ủy ban nhân dân xã Quảng Thành tỉnh Bà Rịa - Vũng Tàu</v>
      </c>
      <c r="C963" t="str">
        <v>https://quangthanh.chauduc.baria-vungtau.gov.vn/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19963</v>
      </c>
      <c r="B964" t="str">
        <f>HYPERLINK("https://www.facebook.com/2662607743981059", "Công an xã Kim Long tỉnh Bà Rịa - Vũng Tàu")</f>
        <v>Công an xã Kim Long tỉnh Bà Rịa - Vũng Tàu</v>
      </c>
      <c r="C964" t="str">
        <v>https://www.facebook.com/2662607743981059</v>
      </c>
      <c r="D964" t="str">
        <v>-</v>
      </c>
      <c r="E964" t="str">
        <v/>
      </c>
      <c r="F964" t="str">
        <v>-</v>
      </c>
      <c r="G964" t="str">
        <v>-</v>
      </c>
    </row>
    <row r="965">
      <c r="A965">
        <v>19964</v>
      </c>
      <c r="B965" t="str">
        <f>HYPERLINK("https://kimlong.chauduc.baria-vungtau.gov.vn/", "UBND Ủy ban nhân dân xã Kim Long tỉnh Bà Rịa - Vũng Tàu")</f>
        <v>UBND Ủy ban nhân dân xã Kim Long tỉnh Bà Rịa - Vũng Tàu</v>
      </c>
      <c r="C965" t="str">
        <v>https://kimlong.chauduc.baria-vungtau.gov.vn/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19965</v>
      </c>
      <c r="B966" t="str">
        <f>HYPERLINK("https://www.facebook.com/LakevilleSuoiRao/", "Công an xã Suối Rao tỉnh Bà Rịa - Vũng Tàu")</f>
        <v>Công an xã Suối Rao tỉnh Bà Rịa - Vũng Tàu</v>
      </c>
      <c r="C966" t="str">
        <v>https://www.facebook.com/LakevilleSuoiRao/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19966</v>
      </c>
      <c r="B967" t="str">
        <f>HYPERLINK("https://suoirao.chauduc.baria-vungtau.gov.vn/", "UBND Ủy ban nhân dân xã Suối Rao tỉnh Bà Rịa - Vũng Tàu")</f>
        <v>UBND Ủy ban nhân dân xã Suối Rao tỉnh Bà Rịa - Vũng Tàu</v>
      </c>
      <c r="C967" t="str">
        <v>https://suoirao.chauduc.baria-vungtau.gov.vn/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19967</v>
      </c>
      <c r="B968" t="str">
        <f>HYPERLINK("https://www.facebook.com/p/UBND-x%C3%A3-%C4%90%C3%A1-B%E1%BA%A1c-100057558485065/", "Công an xã Đá Bạc tỉnh Bà Rịa - Vũng Tàu")</f>
        <v>Công an xã Đá Bạc tỉnh Bà Rịa - Vũng Tàu</v>
      </c>
      <c r="C968" t="str">
        <v>https://www.facebook.com/p/UBND-x%C3%A3-%C4%90%C3%A1-B%E1%BA%A1c-100057558485065/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19968</v>
      </c>
      <c r="B969" t="str">
        <f>HYPERLINK("https://dabac.chauduc.baria-vungtau.gov.vn/", "UBND Ủy ban nhân dân xã Đá Bạc tỉnh Bà Rịa - Vũng Tàu")</f>
        <v>UBND Ủy ban nhân dân xã Đá Bạc tỉnh Bà Rịa - Vũng Tàu</v>
      </c>
      <c r="C969" t="str">
        <v>https://dabac.chauduc.baria-vungtau.gov.vn/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19969</v>
      </c>
      <c r="B970" t="str">
        <v>Công an xã Nghĩa Thành tỉnh Bà Rịa - Vũng Tàu</v>
      </c>
      <c r="C970" t="str">
        <v>-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19970</v>
      </c>
      <c r="B971" t="str">
        <f>HYPERLINK("https://nghiathanh.chauduc.baria-vungtau.gov.vn/", "UBND Ủy ban nhân dân xã Nghĩa Thành tỉnh Bà Rịa - Vũng Tàu")</f>
        <v>UBND Ủy ban nhân dân xã Nghĩa Thành tỉnh Bà Rịa - Vũng Tàu</v>
      </c>
      <c r="C971" t="str">
        <v>https://nghiathanh.chauduc.baria-vungtau.gov.vn/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19971</v>
      </c>
      <c r="B972" t="str">
        <f>HYPERLINK("https://www.facebook.com/100091833332336", "Công an xã Phước Thuận tỉnh Bà Rịa - Vũng Tàu")</f>
        <v>Công an xã Phước Thuận tỉnh Bà Rịa - Vũng Tàu</v>
      </c>
      <c r="C972" t="str">
        <v>https://www.facebook.com/100091833332336</v>
      </c>
      <c r="D972" t="str">
        <v>-</v>
      </c>
      <c r="E972" t="str">
        <v/>
      </c>
      <c r="F972" t="str">
        <v>-</v>
      </c>
      <c r="G972" t="str">
        <v>-</v>
      </c>
    </row>
    <row r="973">
      <c r="A973">
        <v>19972</v>
      </c>
      <c r="B973" t="str">
        <f>HYPERLINK("https://phuocthuan.xuyenmoc.baria-vungtau.gov.vn/", "UBND Ủy ban nhân dân xã Phước Thuận tỉnh Bà Rịa - Vũng Tàu")</f>
        <v>UBND Ủy ban nhân dân xã Phước Thuận tỉnh Bà Rịa - Vũng Tàu</v>
      </c>
      <c r="C973" t="str">
        <v>https://phuocthuan.xuyenmoc.baria-vungtau.gov.vn/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19973</v>
      </c>
      <c r="B974" t="str">
        <v>Công an xã Phước Tân tỉnh Bà Rịa - Vũng Tàu</v>
      </c>
      <c r="C974" t="str">
        <v>-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19974</v>
      </c>
      <c r="B975" t="str">
        <f>HYPERLINK("https://phuoctan.xuyenmoc.baria-vungtau.gov.vn/", "UBND Ủy ban nhân dân xã Phước Tân tỉnh Bà Rịa - Vũng Tàu")</f>
        <v>UBND Ủy ban nhân dân xã Phước Tân tỉnh Bà Rịa - Vũng Tàu</v>
      </c>
      <c r="C975" t="str">
        <v>https://phuoctan.xuyenmoc.baria-vungtau.gov.vn/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19975</v>
      </c>
      <c r="B976" t="str">
        <v>Công an xã Xuyên Mộc tỉnh Bà Rịa - Vũng Tàu</v>
      </c>
      <c r="C976" t="str">
        <v>-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19976</v>
      </c>
      <c r="B977" t="str">
        <f>HYPERLINK("https://xuyenmoc.baria-vungtau.gov.vn/", "UBND Ủy ban nhân dân xã Xuyên Mộc tỉnh Bà Rịa - Vũng Tàu")</f>
        <v>UBND Ủy ban nhân dân xã Xuyên Mộc tỉnh Bà Rịa - Vũng Tàu</v>
      </c>
      <c r="C977" t="str">
        <v>https://xuyenmoc.baria-vungtau.gov.vn/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19977</v>
      </c>
      <c r="B978" t="str">
        <v>Công an xã Bông Trang tỉnh Bà Rịa - Vũng Tàu</v>
      </c>
      <c r="C978" t="str">
        <v>-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19978</v>
      </c>
      <c r="B979" t="str">
        <f>HYPERLINK("https://bongtrang.xuyenmoc.baria-vungtau.gov.vn/", "UBND Ủy ban nhân dân xã Bông Trang tỉnh Bà Rịa - Vũng Tàu")</f>
        <v>UBND Ủy ban nhân dân xã Bông Trang tỉnh Bà Rịa - Vũng Tàu</v>
      </c>
      <c r="C979" t="str">
        <v>https://bongtrang.xuyenmoc.baria-vungtau.gov.vn/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19979</v>
      </c>
      <c r="B980" t="str">
        <v>Công an xã Tân Lâm tỉnh Bà Rịa - Vũng Tàu</v>
      </c>
      <c r="C980" t="str">
        <v>-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19980</v>
      </c>
      <c r="B981" t="str">
        <f>HYPERLINK("https://tanlam.xuyenmoc.baria-vungtau.gov.vn/", "UBND Ủy ban nhân dân xã Tân Lâm tỉnh Bà Rịa - Vũng Tàu")</f>
        <v>UBND Ủy ban nhân dân xã Tân Lâm tỉnh Bà Rịa - Vũng Tàu</v>
      </c>
      <c r="C981" t="str">
        <v>https://tanlam.xuyenmoc.baria-vungtau.gov.vn/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19981</v>
      </c>
      <c r="B982" t="str">
        <f>HYPERLINK("https://www.facebook.com/baulamxuyenmoc/", "Công an xã Bàu Lâm tỉnh Bà Rịa - Vũng Tàu")</f>
        <v>Công an xã Bàu Lâm tỉnh Bà Rịa - Vũng Tàu</v>
      </c>
      <c r="C982" t="str">
        <v>https://www.facebook.com/baulamxuyenmoc/</v>
      </c>
      <c r="D982" t="str">
        <v>-</v>
      </c>
      <c r="E982" t="str">
        <v/>
      </c>
      <c r="F982" t="str">
        <v>-</v>
      </c>
      <c r="G982" t="str">
        <v>-</v>
      </c>
    </row>
    <row r="983">
      <c r="A983">
        <v>19982</v>
      </c>
      <c r="B983" t="str">
        <f>HYPERLINK("https://xuyenmoc.baria-vungtau.gov.vn/pages?item=ubnd-xa-bau-lam", "UBND Ủy ban nhân dân xã Bàu Lâm tỉnh Bà Rịa - Vũng Tàu")</f>
        <v>UBND Ủy ban nhân dân xã Bàu Lâm tỉnh Bà Rịa - Vũng Tàu</v>
      </c>
      <c r="C983" t="str">
        <v>https://xuyenmoc.baria-vungtau.gov.vn/pages?item=ubnd-xa-bau-lam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19983</v>
      </c>
      <c r="B984" t="str">
        <v>Công an xã Hòa Bình tỉnh Bà Rịa - Vũng Tàu</v>
      </c>
      <c r="C984" t="str">
        <v>-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19984</v>
      </c>
      <c r="B985" t="str">
        <f>HYPERLINK("https://hoabinh.xuyenmoc.baria-vungtau.gov.vn/", "UBND Ủy ban nhân dân xã Hòa Bình tỉnh Bà Rịa - Vũng Tàu")</f>
        <v>UBND Ủy ban nhân dân xã Hòa Bình tỉnh Bà Rịa - Vũng Tàu</v>
      </c>
      <c r="C985" t="str">
        <v>https://hoabinh.xuyenmoc.baria-vungtau.gov.vn/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19985</v>
      </c>
      <c r="B986" t="str">
        <f>HYPERLINK("https://www.facebook.com/xahoahung/?locale=vi_VN", "Công an xã Hòa Hưng tỉnh Bà Rịa - Vũng Tàu")</f>
        <v>Công an xã Hòa Hưng tỉnh Bà Rịa - Vũng Tàu</v>
      </c>
      <c r="C986" t="str">
        <v>https://www.facebook.com/xahoahung/?locale=vi_VN</v>
      </c>
      <c r="D986" t="str">
        <v>-</v>
      </c>
      <c r="E986" t="str">
        <v/>
      </c>
      <c r="F986" t="str">
        <v>-</v>
      </c>
      <c r="G986" t="str">
        <v>-</v>
      </c>
    </row>
    <row r="987">
      <c r="A987">
        <v>19986</v>
      </c>
      <c r="B987" t="str">
        <f>HYPERLINK("https://hoahung.xuyenmoc.baria-vungtau.gov.vn/", "UBND Ủy ban nhân dân xã Hòa Hưng tỉnh Bà Rịa - Vũng Tàu")</f>
        <v>UBND Ủy ban nhân dân xã Hòa Hưng tỉnh Bà Rịa - Vũng Tàu</v>
      </c>
      <c r="C987" t="str">
        <v>https://hoahung.xuyenmoc.baria-vungtau.gov.vn/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19987</v>
      </c>
      <c r="B988" t="str">
        <f>HYPERLINK("https://www.facebook.com/groups/2109375895872924/", "Công an xã Hòa Hiệp tỉnh Bà Rịa - Vũng Tàu")</f>
        <v>Công an xã Hòa Hiệp tỉnh Bà Rịa - Vũng Tàu</v>
      </c>
      <c r="C988" t="str">
        <v>https://www.facebook.com/groups/2109375895872924/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19988</v>
      </c>
      <c r="B989" t="str">
        <f>HYPERLINK("https://hoahiep.xuyenmoc.baria-vungtau.gov.vn/", "UBND Ủy ban nhân dân xã Hòa Hiệp tỉnh Bà Rịa - Vũng Tàu")</f>
        <v>UBND Ủy ban nhân dân xã Hòa Hiệp tỉnh Bà Rịa - Vũng Tàu</v>
      </c>
      <c r="C989" t="str">
        <v>https://hoahiep.xuyenmoc.baria-vungtau.gov.vn/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19989</v>
      </c>
      <c r="B990" t="str">
        <v>Công an xã Hòa Hội tỉnh Bà Rịa - Vũng Tàu</v>
      </c>
      <c r="C990" t="str">
        <v>-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19990</v>
      </c>
      <c r="B991" t="str">
        <f>HYPERLINK("https://baria-vungtau.gov.vn/", "UBND Ủy ban nhân dân xã Hòa Hội tỉnh Bà Rịa - Vũng Tàu")</f>
        <v>UBND Ủy ban nhân dân xã Hòa Hội tỉnh Bà Rịa - Vũng Tàu</v>
      </c>
      <c r="C991" t="str">
        <v>https://baria-vungtau.gov.vn/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19991</v>
      </c>
      <c r="B992" t="str">
        <f>HYPERLINK("https://www.facebook.com/nvsportcamp.recreation/", "Công an xã Bưng Riềng tỉnh Bà Rịa - Vũng Tàu")</f>
        <v>Công an xã Bưng Riềng tỉnh Bà Rịa - Vũng Tàu</v>
      </c>
      <c r="C992" t="str">
        <v>https://www.facebook.com/nvsportcamp.recreation/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19992</v>
      </c>
      <c r="B993" t="str">
        <f>HYPERLINK("https://xuyenmoc.baria-vungtau.gov.vn/pages?item=ubnd-xa-bung-rieng", "UBND Ủy ban nhân dân xã Bưng Riềng tỉnh Bà Rịa - Vũng Tàu")</f>
        <v>UBND Ủy ban nhân dân xã Bưng Riềng tỉnh Bà Rịa - Vũng Tàu</v>
      </c>
      <c r="C993" t="str">
        <v>https://xuyenmoc.baria-vungtau.gov.vn/pages?item=ubnd-xa-bung-rieng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19993</v>
      </c>
      <c r="B994" t="str">
        <v>Công an xã Bình Châu tỉnh Bà Rịa - Vũng Tàu</v>
      </c>
      <c r="C994" t="str">
        <v>-</v>
      </c>
      <c r="D994" t="str">
        <v>-</v>
      </c>
      <c r="E994" t="str">
        <v/>
      </c>
      <c r="F994" t="str">
        <v>-</v>
      </c>
      <c r="G994" t="str">
        <v>-</v>
      </c>
    </row>
    <row r="995">
      <c r="A995">
        <v>19994</v>
      </c>
      <c r="B995" t="str">
        <f>HYPERLINK("https://binhchau.xuyenmoc.baria-vungtau.gov.vn/", "UBND Ủy ban nhân dân xã Bình Châu tỉnh Bà Rịa - Vũng Tàu")</f>
        <v>UBND Ủy ban nhân dân xã Bình Châu tỉnh Bà Rịa - Vũng Tàu</v>
      </c>
      <c r="C995" t="str">
        <v>https://binhchau.xuyenmoc.baria-vungtau.gov.vn/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19995</v>
      </c>
      <c r="B996" t="str">
        <f>HYPERLINK("https://www.facebook.com/p/C%C3%B4ng-an-x%C3%A3-An-Ng%C3%A3i-100084310158502/", "Công an xã An Ngãi tỉnh Bà Rịa - Vũng Tàu")</f>
        <v>Công an xã An Ngãi tỉnh Bà Rịa - Vũng Tàu</v>
      </c>
      <c r="C996" t="str">
        <v>https://www.facebook.com/p/C%C3%B4ng-an-x%C3%A3-An-Ng%C3%A3i-100084310158502/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19996</v>
      </c>
      <c r="B997" t="str">
        <f>HYPERLINK("http://ttkhcn.baria-vungtau.gov.vn/anngai/", "UBND Ủy ban nhân dân xã An Ngãi tỉnh Bà Rịa - Vũng Tàu")</f>
        <v>UBND Ủy ban nhân dân xã An Ngãi tỉnh Bà Rịa - Vũng Tàu</v>
      </c>
      <c r="C997" t="str">
        <v>http://ttkhcn.baria-vungtau.gov.vn/anngai/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19997</v>
      </c>
      <c r="B998" t="str">
        <v>Công an xã Tam Phước tỉnh Bà Rịa - Vũng Tàu</v>
      </c>
      <c r="C998" t="str">
        <v>-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19998</v>
      </c>
      <c r="B999" t="str">
        <f>HYPERLINK("http://ttkhcn.baria-vungtau.gov.vn/TamPhuoc/", "UBND Ủy ban nhân dân xã Tam Phước tỉnh Bà Rịa - Vũng Tàu")</f>
        <v>UBND Ủy ban nhân dân xã Tam Phước tỉnh Bà Rịa - Vũng Tàu</v>
      </c>
      <c r="C999" t="str">
        <v>http://ttkhcn.baria-vungtau.gov.vn/TamPhuoc/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19999</v>
      </c>
      <c r="B1000" t="str">
        <f>HYPERLINK("https://www.facebook.com/1483543611817428", "Công an xã An Nhứt tỉnh Bà Rịa - Vũng Tàu")</f>
        <v>Công an xã An Nhứt tỉnh Bà Rịa - Vũng Tàu</v>
      </c>
      <c r="C1000" t="str">
        <v>https://www.facebook.com/1483543611817428</v>
      </c>
      <c r="D1000" t="str">
        <v>-</v>
      </c>
      <c r="E1000" t="str">
        <v/>
      </c>
      <c r="F1000" t="str">
        <v>-</v>
      </c>
      <c r="G1000" t="str">
        <v>-</v>
      </c>
    </row>
    <row r="1001">
      <c r="A1001">
        <v>20000</v>
      </c>
      <c r="B1001" t="str">
        <f>HYPERLINK("http://ttkhcn.baria-vungtau.gov.vn/annhut/", "UBND Ủy ban nhân dân xã An Nhứt tỉnh Bà Rịa - Vũng Tàu")</f>
        <v>UBND Ủy ban nhân dân xã An Nhứt tỉnh Bà Rịa - Vũng Tàu</v>
      </c>
      <c r="C1001" t="str">
        <v>http://ttkhcn.baria-vungtau.gov.vn/annhut/</v>
      </c>
      <c r="D1001" t="str">
        <v>-</v>
      </c>
      <c r="E1001" t="str">
        <v>-</v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