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 xml:space="preserve">
      <c r="A1" t="str">
        <v>STT</v>
      </c>
      <c r="B1" t="str" xml:space="preserve">
        <v xml:space="preserve">Đơn Vị_x000d_
</v>
      </c>
      <c r="C1" t="str">
        <v>LINK</v>
      </c>
      <c r="D1" t="str">
        <v>DI ĐỘNG</v>
      </c>
      <c r="E1" t="str">
        <v>CỐ ĐỊNH</v>
      </c>
      <c r="F1" t="str">
        <v>EMAIL</v>
      </c>
      <c r="G1" t="str">
        <v>ĐỊA CHỈ</v>
      </c>
    </row>
    <row r="2">
      <c r="A2">
        <v>21001</v>
      </c>
      <c r="B2" t="str">
        <v>Công an xã Hòa Phú tỉnh Long An</v>
      </c>
      <c r="C2" t="str">
        <v>-</v>
      </c>
      <c r="D2" t="str">
        <v>-</v>
      </c>
      <c r="E2" t="str">
        <v/>
      </c>
      <c r="F2" t="str">
        <v>-</v>
      </c>
      <c r="G2" t="str">
        <v>-</v>
      </c>
    </row>
    <row r="3">
      <c r="A3">
        <v>21002</v>
      </c>
      <c r="B3" t="str">
        <f>HYPERLINK("https://hoaphu.chauthanh.longan.gov.vn/hoat-dong-cua-xa/uy-ban-nhan-dan-xa-hoa-phu-trien-khai-mo-hinh-dat-lich-hen-truc-tuyen-trong-giai-quyet-thu-tuc-h-956124", "UBND Ủy ban nhân dân xã Hòa Phú tỉnh Long An")</f>
        <v>UBND Ủy ban nhân dân xã Hòa Phú tỉnh Long An</v>
      </c>
      <c r="C3" t="str">
        <v>https://hoaphu.chauthanh.longan.gov.vn/hoat-dong-cua-xa/uy-ban-nhan-dan-xa-hoa-phu-trien-khai-mo-hinh-dat-lich-hen-truc-tuyen-trong-giai-quyet-thu-tuc-h-956124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21003</v>
      </c>
      <c r="B4" t="str">
        <v>Công an xã Phú Ngãi Trị tỉnh Long An</v>
      </c>
      <c r="C4" t="str">
        <v>-</v>
      </c>
      <c r="D4" t="str">
        <v>-</v>
      </c>
      <c r="E4" t="str">
        <v/>
      </c>
      <c r="F4" t="str">
        <v>-</v>
      </c>
      <c r="G4" t="str">
        <v>-</v>
      </c>
    </row>
    <row r="5">
      <c r="A5">
        <v>21004</v>
      </c>
      <c r="B5" t="str">
        <f>HYPERLINK("https://phungaitri.chauthanh.longan.gov.vn/uy-ban-nhan-dan", "UBND Ủy ban nhân dân xã Phú Ngãi Trị tỉnh Long An")</f>
        <v>UBND Ủy ban nhân dân xã Phú Ngãi Trị tỉnh Long An</v>
      </c>
      <c r="C5" t="str">
        <v>https://phungaitri.chauthanh.longan.gov.vn/uy-ban-nhan-dan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21005</v>
      </c>
      <c r="B6" t="str">
        <f>HYPERLINK("https://www.facebook.com/tuoitreconganvinhlong/", "Công an xã Vĩnh Công tỉnh Long An")</f>
        <v>Công an xã Vĩnh Công tỉnh Long An</v>
      </c>
      <c r="C6" t="str">
        <v>https://www.facebook.com/tuoitreconganvinhlong/</v>
      </c>
      <c r="D6" t="str">
        <v>-</v>
      </c>
      <c r="E6" t="str">
        <v/>
      </c>
      <c r="F6" t="str">
        <v>-</v>
      </c>
      <c r="G6" t="str">
        <v>-</v>
      </c>
    </row>
    <row r="7">
      <c r="A7">
        <v>21006</v>
      </c>
      <c r="B7" t="str">
        <f>HYPERLINK("https://vinhcong.chauthanh.longan.gov.vn/", "UBND Ủy ban nhân dân xã Vĩnh Công tỉnh Long An")</f>
        <v>UBND Ủy ban nhân dân xã Vĩnh Công tỉnh Long An</v>
      </c>
      <c r="C7" t="str">
        <v>https://vinhcong.chauthanh.longan.gov.vn/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21007</v>
      </c>
      <c r="B8" t="str">
        <f>HYPERLINK("https://www.facebook.com/xathuanmy/?locale=vi_VN", "Công an xã Thuận Mỹ tỉnh Long An")</f>
        <v>Công an xã Thuận Mỹ tỉnh Long An</v>
      </c>
      <c r="C8" t="str">
        <v>https://www.facebook.com/xathuanmy/?locale=vi_VN</v>
      </c>
      <c r="D8" t="str">
        <v>-</v>
      </c>
      <c r="E8" t="str">
        <v/>
      </c>
      <c r="F8" t="str">
        <v>-</v>
      </c>
      <c r="G8" t="str">
        <v>-</v>
      </c>
    </row>
    <row r="9">
      <c r="A9">
        <v>21008</v>
      </c>
      <c r="B9" t="str">
        <f>HYPERLINK("https://thuanmy.chauthanh.longan.gov.vn/uy-ban-nhan-dan", "UBND Ủy ban nhân dân xã Thuận Mỹ tỉnh Long An")</f>
        <v>UBND Ủy ban nhân dân xã Thuận Mỹ tỉnh Long An</v>
      </c>
      <c r="C9" t="str">
        <v>https://thuanmy.chauthanh.longan.gov.vn/uy-ban-nhan-dan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21009</v>
      </c>
      <c r="B10" t="str">
        <v>Công an xã Hiệp Thạnh tỉnh Long An</v>
      </c>
      <c r="C10" t="str">
        <v>-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21010</v>
      </c>
      <c r="B11" t="str">
        <f>HYPERLINK("https://hiepthanh.chauthanh.longan.gov.vn/", "UBND Ủy ban nhân dân xã Hiệp Thạnh tỉnh Long An")</f>
        <v>UBND Ủy ban nhân dân xã Hiệp Thạnh tỉnh Long An</v>
      </c>
      <c r="C11" t="str">
        <v>https://hiepthanh.chauthanh.longan.gov.vn/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21011</v>
      </c>
      <c r="B12" t="str">
        <v>Công an xã Phước Tân Hưng tỉnh Long An</v>
      </c>
      <c r="C12" t="str">
        <v>-</v>
      </c>
      <c r="D12" t="str">
        <v>-</v>
      </c>
      <c r="E12" t="str">
        <v/>
      </c>
      <c r="F12" t="str">
        <v>-</v>
      </c>
      <c r="G12" t="str">
        <v>-</v>
      </c>
    </row>
    <row r="13">
      <c r="A13">
        <v>21012</v>
      </c>
      <c r="B13" t="str">
        <f>HYPERLINK("https://phuoctanhung.chauthanh.longan.gov.vn/", "UBND Ủy ban nhân dân xã Phước Tân Hưng tỉnh Long An")</f>
        <v>UBND Ủy ban nhân dân xã Phước Tân Hưng tỉnh Long An</v>
      </c>
      <c r="C13" t="str">
        <v>https://phuoctanhung.chauthanh.longan.gov.vn/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21013</v>
      </c>
      <c r="B14" t="str">
        <f>HYPERLINK("https://www.facebook.com/thanhphu.mattrantoquoc/", "Công an xã Thanh Phú Long tỉnh Long An")</f>
        <v>Công an xã Thanh Phú Long tỉnh Long An</v>
      </c>
      <c r="C14" t="str">
        <v>https://www.facebook.com/thanhphu.mattrantoquoc/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21014</v>
      </c>
      <c r="B15" t="str">
        <f>HYPERLINK("https://thanhphulong.chauthanh.longan.gov.vn/", "UBND Ủy ban nhân dân xã Thanh Phú Long tỉnh Long An")</f>
        <v>UBND Ủy ban nhân dân xã Thanh Phú Long tỉnh Long An</v>
      </c>
      <c r="C15" t="str">
        <v>https://thanhphulong.chauthanh.longan.gov.vn/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21015</v>
      </c>
      <c r="B16" t="str">
        <v>Công an xã Dương Xuân Hội tỉnh Long An</v>
      </c>
      <c r="C16" t="str">
        <v>-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21016</v>
      </c>
      <c r="B17" t="str">
        <f>HYPERLINK("https://duongxuanhoi.chauthanh.longan.gov.vn/", "UBND Ủy ban nhân dân xã Dương Xuân Hội tỉnh Long An")</f>
        <v>UBND Ủy ban nhân dân xã Dương Xuân Hội tỉnh Long An</v>
      </c>
      <c r="C17" t="str">
        <v>https://duongxuanhoi.chauthanh.longan.gov.vn/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21017</v>
      </c>
      <c r="B18" t="str">
        <v>Công an xã An Lục Long tỉnh Long An</v>
      </c>
      <c r="C18" t="str">
        <v>-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21018</v>
      </c>
      <c r="B19" t="str">
        <f>HYPERLINK("https://anluclong.chauthanh.longan.gov.vn/", "UBND Ủy ban nhân dân xã An Lục Long tỉnh Long An")</f>
        <v>UBND Ủy ban nhân dân xã An Lục Long tỉnh Long An</v>
      </c>
      <c r="C19" t="str">
        <v>https://anluclong.chauthanh.longan.gov.vn/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21019</v>
      </c>
      <c r="B20" t="str">
        <f>HYPERLINK("https://www.facebook.com/congdoancosoxalongtri/", "Công an xã Long Trì tỉnh Long An")</f>
        <v>Công an xã Long Trì tỉnh Long An</v>
      </c>
      <c r="C20" t="str">
        <v>https://www.facebook.com/congdoancosoxalongtri/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21020</v>
      </c>
      <c r="B21" t="str">
        <f>HYPERLINK("https://longtri.chauthanh.longan.gov.vn/", "UBND Ủy ban nhân dân xã Long Trì tỉnh Long An")</f>
        <v>UBND Ủy ban nhân dân xã Long Trì tỉnh Long An</v>
      </c>
      <c r="C21" t="str">
        <v>https://longtri.chauthanh.longan.gov.vn/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21021</v>
      </c>
      <c r="B22" t="str">
        <f>HYPERLINK("https://www.facebook.com/tuoitreconganvinhlong/", "Công an xã Thanh Vĩnh Đông tỉnh Long An")</f>
        <v>Công an xã Thanh Vĩnh Đông tỉnh Long An</v>
      </c>
      <c r="C22" t="str">
        <v>https://www.facebook.com/tuoitreconganvinhlong/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21022</v>
      </c>
      <c r="B23" t="str">
        <f>HYPERLINK("https://thanhvinhdong.chauthanh.longan.gov.vn/", "UBND Ủy ban nhân dân xã Thanh Vĩnh Đông tỉnh Long An")</f>
        <v>UBND Ủy ban nhân dân xã Thanh Vĩnh Đông tỉnh Long An</v>
      </c>
      <c r="C23" t="str">
        <v>https://thanhvinhdong.chauthanh.longan.gov.vn/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21023</v>
      </c>
      <c r="B24" t="str">
        <v>Công an phường 5 tỉnh Tiền Giang</v>
      </c>
      <c r="C24" t="str">
        <v>-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21024</v>
      </c>
      <c r="B25" t="str">
        <f>HYPERLINK("http://phuong5.mytho.tiengiang.gov.vn/", "UBND Ủy ban nhân dân phường 5 tỉnh Tiền Giang")</f>
        <v>UBND Ủy ban nhân dân phường 5 tỉnh Tiền Giang</v>
      </c>
      <c r="C25" t="str">
        <v>http://phuong5.mytho.tiengiang.gov.vn/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21025</v>
      </c>
      <c r="B26" t="str">
        <f>HYPERLINK("https://www.facebook.com/p/C%C3%B4ng-an-ph%C6%B0%E1%BB%9Dng-4-M%E1%BB%B9-Tho-61550573350900/", "Công an phường 4 tỉnh Tiền Giang")</f>
        <v>Công an phường 4 tỉnh Tiền Giang</v>
      </c>
      <c r="C26" t="str">
        <v>https://www.facebook.com/p/C%C3%B4ng-an-ph%C6%B0%E1%BB%9Dng-4-M%E1%BB%B9-Tho-61550573350900/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21026</v>
      </c>
      <c r="B27" t="str">
        <f>HYPERLINK("https://tiengiang.gov.vn/", "UBND Ủy ban nhân dân phường 4 tỉnh Tiền Giang")</f>
        <v>UBND Ủy ban nhân dân phường 4 tỉnh Tiền Giang</v>
      </c>
      <c r="C27" t="str">
        <v>https://tiengiang.gov.vn/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21027</v>
      </c>
      <c r="B28" t="str">
        <v>Công an phường 7 tỉnh Tiền Giang</v>
      </c>
      <c r="C28" t="str">
        <v>-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21028</v>
      </c>
      <c r="B29" t="str">
        <f>HYPERLINK("https://tiengiang.gov.vn/", "UBND Ủy ban nhân dân phường 7 tỉnh Tiền Giang")</f>
        <v>UBND Ủy ban nhân dân phường 7 tỉnh Tiền Giang</v>
      </c>
      <c r="C29" t="str">
        <v>https://tiengiang.gov.vn/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21029</v>
      </c>
      <c r="B30" t="str">
        <f>HYPERLINK("https://www.facebook.com/p/Tu%E1%BB%95i-Tr%E1%BA%BB-Ti%E1%BB%81n-Giang-100067536281562/", "Công an phường 3 tỉnh Tiền Giang")</f>
        <v>Công an phường 3 tỉnh Tiền Giang</v>
      </c>
      <c r="C30" t="str">
        <v>https://www.facebook.com/p/Tu%E1%BB%95i-Tr%E1%BA%BB-Ti%E1%BB%81n-Giang-100067536281562/</v>
      </c>
      <c r="D30" t="str">
        <v>-</v>
      </c>
      <c r="E30" t="str">
        <v/>
      </c>
      <c r="F30" t="str">
        <v>-</v>
      </c>
      <c r="G30" t="str">
        <v>-</v>
      </c>
    </row>
    <row r="31">
      <c r="A31">
        <v>21030</v>
      </c>
      <c r="B31" t="str">
        <f>HYPERLINK("https://tiengiang.gov.vn/", "UBND Ủy ban nhân dân phường 3 tỉnh Tiền Giang")</f>
        <v>UBND Ủy ban nhân dân phường 3 tỉnh Tiền Giang</v>
      </c>
      <c r="C31" t="str">
        <v>https://tiengiang.gov.vn/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21031</v>
      </c>
      <c r="B32" t="str">
        <v>Công an phường 1 tỉnh Tiền Giang</v>
      </c>
      <c r="C32" t="str">
        <v>-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21032</v>
      </c>
      <c r="B33" t="str">
        <f>HYPERLINK("https://txcailay.tiengiang.gov.vn/chi-tiet-tin?/phuong-1/10911491", "UBND Ủy ban nhân dân phường 1 tỉnh Tiền Giang")</f>
        <v>UBND Ủy ban nhân dân phường 1 tỉnh Tiền Giang</v>
      </c>
      <c r="C33" t="str">
        <v>https://txcailay.tiengiang.gov.vn/chi-tiet-tin?/phuong-1/10911491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21033</v>
      </c>
      <c r="B34" t="str">
        <v>Công an phường 2 tỉnh Tiền Giang</v>
      </c>
      <c r="C34" t="str">
        <v>-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21034</v>
      </c>
      <c r="B35" t="str">
        <f>HYPERLINK("http://phuong2.mytho.tiengiang.gov.vn/", "UBND Ủy ban nhân dân phường 2 tỉnh Tiền Giang")</f>
        <v>UBND Ủy ban nhân dân phường 2 tỉnh Tiền Giang</v>
      </c>
      <c r="C35" t="str">
        <v>http://phuong2.mytho.tiengiang.gov.vn/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21035</v>
      </c>
      <c r="B36" t="str">
        <f>HYPERLINK("https://www.facebook.com/p/Tu%E1%BB%95i-Tr%E1%BA%BB-Ti%E1%BB%81n-Giang-100067536281562/", "Công an phường 8 tỉnh Tiền Giang")</f>
        <v>Công an phường 8 tỉnh Tiền Giang</v>
      </c>
      <c r="C36" t="str">
        <v>https://www.facebook.com/p/Tu%E1%BB%95i-Tr%E1%BA%BB-Ti%E1%BB%81n-Giang-100067536281562/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21036</v>
      </c>
      <c r="B37" t="str">
        <f>HYPERLINK("https://tiengiang.gov.vn/", "UBND Ủy ban nhân dân phường 8 tỉnh Tiền Giang")</f>
        <v>UBND Ủy ban nhân dân phường 8 tỉnh Tiền Giang</v>
      </c>
      <c r="C37" t="str">
        <v>https://tiengiang.gov.vn/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21037</v>
      </c>
      <c r="B38" t="str">
        <f>HYPERLINK("https://www.facebook.com/p/C%C3%B4ng-an-ph%C6%B0%E1%BB%9Dng-6-Tp-M%E1%BB%B9-Tho-61550772658906/", "Công an phường 6 tỉnh Tiền Giang")</f>
        <v>Công an phường 6 tỉnh Tiền Giang</v>
      </c>
      <c r="C38" t="str">
        <v>https://www.facebook.com/p/C%C3%B4ng-an-ph%C6%B0%E1%BB%9Dng-6-Tp-M%E1%BB%B9-Tho-61550772658906/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21038</v>
      </c>
      <c r="B39" t="str">
        <f>HYPERLINK("http://phuong6.mytho.tiengiang.gov.vn/", "UBND Ủy ban nhân dân phường 6 tỉnh Tiền Giang")</f>
        <v>UBND Ủy ban nhân dân phường 6 tỉnh Tiền Giang</v>
      </c>
      <c r="C39" t="str">
        <v>http://phuong6.mytho.tiengiang.gov.vn/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21039</v>
      </c>
      <c r="B40" t="str">
        <v>Công an phường 9 tỉnh Tiền Giang</v>
      </c>
      <c r="C40" t="str">
        <v>-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21040</v>
      </c>
      <c r="B41" t="str">
        <f>HYPERLINK("http://phuong9.mytho.tiengiang.gov.vn/", "UBND Ủy ban nhân dân phường 9 tỉnh Tiền Giang")</f>
        <v>UBND Ủy ban nhân dân phường 9 tỉnh Tiền Giang</v>
      </c>
      <c r="C41" t="str">
        <v>http://phuong9.mytho.tiengiang.gov.vn/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21041</v>
      </c>
      <c r="B42" t="str">
        <v>Công an phường 10 tỉnh Tiền Giang</v>
      </c>
      <c r="C42" t="str">
        <v>-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21042</v>
      </c>
      <c r="B43" t="str">
        <f>HYPERLINK("http://phuong10.mytho.tiengiang.gov.vn/", "UBND Ủy ban nhân dân phường 10 tỉnh Tiền Giang")</f>
        <v>UBND Ủy ban nhân dân phường 10 tỉnh Tiền Giang</v>
      </c>
      <c r="C43" t="str">
        <v>http://phuong10.mytho.tiengiang.gov.vn/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21043</v>
      </c>
      <c r="B44" t="str">
        <v>Công an phường Tân Long tỉnh Tiền Giang</v>
      </c>
      <c r="C44" t="str">
        <v>-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21044</v>
      </c>
      <c r="B45" t="str">
        <f>HYPERLINK("http://tanlong.mytho.tiengiang.gov.vn/", "UBND Ủy ban nhân dân phường Tân Long tỉnh Tiền Giang")</f>
        <v>UBND Ủy ban nhân dân phường Tân Long tỉnh Tiền Giang</v>
      </c>
      <c r="C45" t="str">
        <v>http://tanlong.mytho.tiengiang.gov.vn/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21045</v>
      </c>
      <c r="B46" t="str">
        <v>Công an xã Đạo Thạnh tỉnh Tiền Giang</v>
      </c>
      <c r="C46" t="str">
        <v>-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21046</v>
      </c>
      <c r="B47" t="str">
        <f>HYPERLINK("http://daothanh.mytho.tiengiang.gov.vn/", "UBND Ủy ban nhân dân xã Đạo Thạnh tỉnh Tiền Giang")</f>
        <v>UBND Ủy ban nhân dân xã Đạo Thạnh tỉnh Tiền Giang</v>
      </c>
      <c r="C47" t="str">
        <v>http://daothanh.mytho.tiengiang.gov.vn/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21047</v>
      </c>
      <c r="B48" t="str">
        <v>Công an xã Trung An tỉnh Tiền Giang</v>
      </c>
      <c r="C48" t="str">
        <v>-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21048</v>
      </c>
      <c r="B49" t="str">
        <f>HYPERLINK("http://trungan.mytho.tiengiang.gov.vn/", "UBND Ủy ban nhân dân xã Trung An tỉnh Tiền Giang")</f>
        <v>UBND Ủy ban nhân dân xã Trung An tỉnh Tiền Giang</v>
      </c>
      <c r="C49" t="str">
        <v>http://trungan.mytho.tiengiang.gov.vn/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21049</v>
      </c>
      <c r="B50" t="str">
        <f>HYPERLINK("https://www.facebook.com/286764092809797", "Công an xã Mỹ Phong tỉnh Tiền Giang")</f>
        <v>Công an xã Mỹ Phong tỉnh Tiền Giang</v>
      </c>
      <c r="C50" t="str">
        <v>https://www.facebook.com/286764092809797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21050</v>
      </c>
      <c r="B51" t="str">
        <f>HYPERLINK("http://myphong.mytho.tiengiang.gov.vn/chi-tiet-tin?/co-cau-to-chuc-xa-my-phong/463439", "UBND Ủy ban nhân dân xã Mỹ Phong tỉnh Tiền Giang")</f>
        <v>UBND Ủy ban nhân dân xã Mỹ Phong tỉnh Tiền Giang</v>
      </c>
      <c r="C51" t="str">
        <v>http://myphong.mytho.tiengiang.gov.vn/chi-tiet-tin?/co-cau-to-chuc-xa-my-phong/463439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21051</v>
      </c>
      <c r="B52" t="str">
        <v>Công an xã Tân Mỹ Chánh tỉnh Tiền Giang</v>
      </c>
      <c r="C52" t="str">
        <v>-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21052</v>
      </c>
      <c r="B53" t="str">
        <f>HYPERLINK("http://tanmychanh.mytho.tiengiang.gov.vn/", "UBND Ủy ban nhân dân xã Tân Mỹ Chánh tỉnh Tiền Giang")</f>
        <v>UBND Ủy ban nhân dân xã Tân Mỹ Chánh tỉnh Tiền Giang</v>
      </c>
      <c r="C53" t="str">
        <v>http://tanmychanh.mytho.tiengiang.gov.vn/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21053</v>
      </c>
      <c r="B54" t="str">
        <f>HYPERLINK("https://www.facebook.com/chauthanhbentre71/", "Công an xã Phước Thạnh tỉnh Tiền Giang")</f>
        <v>Công an xã Phước Thạnh tỉnh Tiền Giang</v>
      </c>
      <c r="C54" t="str">
        <v>https://www.facebook.com/chauthanhbentre71/</v>
      </c>
      <c r="D54" t="str">
        <v>-</v>
      </c>
      <c r="E54" t="str">
        <v/>
      </c>
      <c r="F54" t="str">
        <v>-</v>
      </c>
      <c r="G54" t="str">
        <v>-</v>
      </c>
    </row>
    <row r="55">
      <c r="A55">
        <v>21054</v>
      </c>
      <c r="B55" t="str">
        <f>HYPERLINK("http://phuocthanh.mytho.tiengiang.gov.vn/", "UBND Ủy ban nhân dân xã Phước Thạnh tỉnh Tiền Giang")</f>
        <v>UBND Ủy ban nhân dân xã Phước Thạnh tỉnh Tiền Giang</v>
      </c>
      <c r="C55" t="str">
        <v>http://phuocthanh.mytho.tiengiang.gov.vn/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21055</v>
      </c>
      <c r="B56" t="str">
        <f>HYPERLINK("https://www.facebook.com/61550783128436", "Công an xã Thới Sơn tỉnh Tiền Giang")</f>
        <v>Công an xã Thới Sơn tỉnh Tiền Giang</v>
      </c>
      <c r="C56" t="str">
        <v>https://www.facebook.com/61550783128436</v>
      </c>
      <c r="D56" t="str">
        <v>-</v>
      </c>
      <c r="E56" t="str">
        <v>02733895313</v>
      </c>
      <c r="F56" t="str">
        <v>-</v>
      </c>
      <c r="G56" t="str">
        <v>huyện lộ 94C, My Tho, Vietnam</v>
      </c>
    </row>
    <row r="57">
      <c r="A57">
        <v>21056</v>
      </c>
      <c r="B57" t="str">
        <f>HYPERLINK("http://thoison.mytho.tiengiang.gov.vn/", "UBND Ủy ban nhân dân xã Thới Sơn tỉnh Tiền Giang")</f>
        <v>UBND Ủy ban nhân dân xã Thới Sơn tỉnh Tiền Giang</v>
      </c>
      <c r="C57" t="str">
        <v>http://thoison.mytho.tiengiang.gov.vn/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21057</v>
      </c>
      <c r="B58" t="str">
        <f>HYPERLINK("https://www.facebook.com/p/Tu%E1%BB%95i-Tr%E1%BA%BB-Ti%E1%BB%81n-Giang-100067536281562/", "Công an phường 3 tỉnh Tiền Giang")</f>
        <v>Công an phường 3 tỉnh Tiền Giang</v>
      </c>
      <c r="C58" t="str">
        <v>https://www.facebook.com/p/Tu%E1%BB%95i-Tr%E1%BA%BB-Ti%E1%BB%81n-Giang-100067536281562/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21058</v>
      </c>
      <c r="B59" t="str">
        <f>HYPERLINK("https://tiengiang.gov.vn/", "UBND Ủy ban nhân dân phường 3 tỉnh Tiền Giang")</f>
        <v>UBND Ủy ban nhân dân phường 3 tỉnh Tiền Giang</v>
      </c>
      <c r="C59" t="str">
        <v>https://tiengiang.gov.vn/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21059</v>
      </c>
      <c r="B60" t="str">
        <v>Công an phường 2 tỉnh Tiền Giang</v>
      </c>
      <c r="C60" t="str">
        <v>-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21060</v>
      </c>
      <c r="B61" t="str">
        <f>HYPERLINK("http://phuong2.mytho.tiengiang.gov.vn/", "UBND Ủy ban nhân dân phường 2 tỉnh Tiền Giang")</f>
        <v>UBND Ủy ban nhân dân phường 2 tỉnh Tiền Giang</v>
      </c>
      <c r="C61" t="str">
        <v>http://phuong2.mytho.tiengiang.gov.vn/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21061</v>
      </c>
      <c r="B62" t="str">
        <f>HYPERLINK("https://www.facebook.com/p/C%C3%B4ng-an-ph%C6%B0%E1%BB%9Dng-4-M%E1%BB%B9-Tho-61550573350900/", "Công an phường 4 tỉnh Tiền Giang")</f>
        <v>Công an phường 4 tỉnh Tiền Giang</v>
      </c>
      <c r="C62" t="str">
        <v>https://www.facebook.com/p/C%C3%B4ng-an-ph%C6%B0%E1%BB%9Dng-4-M%E1%BB%B9-Tho-61550573350900/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21062</v>
      </c>
      <c r="B63" t="str">
        <f>HYPERLINK("https://tiengiang.gov.vn/", "UBND Ủy ban nhân dân phường 4 tỉnh Tiền Giang")</f>
        <v>UBND Ủy ban nhân dân phường 4 tỉnh Tiền Giang</v>
      </c>
      <c r="C63" t="str">
        <v>https://tiengiang.gov.vn/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21063</v>
      </c>
      <c r="B64" t="str">
        <v>Công an phường 1 tỉnh Tiền Giang</v>
      </c>
      <c r="C64" t="str">
        <v>-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21064</v>
      </c>
      <c r="B65" t="str">
        <f>HYPERLINK("https://txcailay.tiengiang.gov.vn/chi-tiet-tin?/phuong-1/10911491", "UBND Ủy ban nhân dân phường 1 tỉnh Tiền Giang")</f>
        <v>UBND Ủy ban nhân dân phường 1 tỉnh Tiền Giang</v>
      </c>
      <c r="C65" t="str">
        <v>https://txcailay.tiengiang.gov.vn/chi-tiet-tin?/phuong-1/10911491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21065</v>
      </c>
      <c r="B66" t="str">
        <v>Công an phường 5 tỉnh Tiền Giang</v>
      </c>
      <c r="C66" t="str">
        <v>-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21066</v>
      </c>
      <c r="B67" t="str">
        <f>HYPERLINK("http://phuong5.mytho.tiengiang.gov.vn/", "UBND Ủy ban nhân dân phường 5 tỉnh Tiền Giang")</f>
        <v>UBND Ủy ban nhân dân phường 5 tỉnh Tiền Giang</v>
      </c>
      <c r="C67" t="str">
        <v>http://phuong5.mytho.tiengiang.gov.vn/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21067</v>
      </c>
      <c r="B68" t="str">
        <v>Công an xã Long Hưng tỉnh Tiền Giang</v>
      </c>
      <c r="C68" t="str">
        <v>-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21068</v>
      </c>
      <c r="B69" t="str">
        <f>HYPERLINK("https://chauthanh.tiengiang.gov.vn/chi-tiet-tin?/xa-long-hung/8278247", "UBND Ủy ban nhân dân xã Long Hưng tỉnh Tiền Giang")</f>
        <v>UBND Ủy ban nhân dân xã Long Hưng tỉnh Tiền Giang</v>
      </c>
      <c r="C69" t="str">
        <v>https://chauthanh.tiengiang.gov.vn/chi-tiet-tin?/xa-long-hung/8278247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21069</v>
      </c>
      <c r="B70" t="str">
        <v>Công an xã Long Thuận tỉnh Tiền Giang</v>
      </c>
      <c r="C70" t="str">
        <v>-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21070</v>
      </c>
      <c r="B71" t="str">
        <f>HYPERLINK("https://tiengiang.baohiemxahoi.gov.vn/UserControls/Publishing/News/BinhLuan/pFormPrint.aspx?UrlListProcess=/content/tintuc/Lists/News&amp;ItemID=6105&amp;IsTA=False", "UBND Ủy ban nhân dân xã Long Thuận tỉnh Tiền Giang")</f>
        <v>UBND Ủy ban nhân dân xã Long Thuận tỉnh Tiền Giang</v>
      </c>
      <c r="C71" t="str">
        <v>https://tiengiang.baohiemxahoi.gov.vn/UserControls/Publishing/News/BinhLuan/pFormPrint.aspx?UrlListProcess=/content/tintuc/Lists/News&amp;ItemID=6105&amp;IsTA=False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21071</v>
      </c>
      <c r="B72" t="str">
        <v>Công an xã Long Chánh tỉnh Tiền Giang</v>
      </c>
      <c r="C72" t="str">
        <v>-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21072</v>
      </c>
      <c r="B73" t="str">
        <f>HYPERLINK("https://tiengiang.gov.vn/", "UBND Ủy ban nhân dân xã Long Chánh tỉnh Tiền Giang")</f>
        <v>UBND Ủy ban nhân dân xã Long Chánh tỉnh Tiền Giang</v>
      </c>
      <c r="C73" t="str">
        <v>https://tiengiang.gov.vn/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21073</v>
      </c>
      <c r="B74" t="str">
        <v>Công an xã Long Hòa tỉnh Tiền Giang</v>
      </c>
      <c r="C74" t="str">
        <v>-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21074</v>
      </c>
      <c r="B75" t="str">
        <f>HYPERLINK("https://tiengiang.gov.vn/chi-tiet-tin?%2Fxa-long-hoa-ra-mat-xa-nong-thon-moi-nang-cao-%2F24777611", "UBND Ủy ban nhân dân xã Long Hòa tỉnh Tiền Giang")</f>
        <v>UBND Ủy ban nhân dân xã Long Hòa tỉnh Tiền Giang</v>
      </c>
      <c r="C75" t="str">
        <v>https://tiengiang.gov.vn/chi-tiet-tin?%2Fxa-long-hoa-ra-mat-xa-nong-thon-moi-nang-cao-%2F24777611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21075</v>
      </c>
      <c r="B76" t="str">
        <v>Công an xã Bình Đông tỉnh Tiền Giang</v>
      </c>
      <c r="C76" t="str">
        <v>-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21076</v>
      </c>
      <c r="B77" t="str">
        <f>HYPERLINK("https://tiengiang.gov.vn/chi-tiet-tin?/le-cong-bo-xa-binh-ong-at-chuan-nong-thon-moi/19902575", "UBND Ủy ban nhân dân xã Bình Đông tỉnh Tiền Giang")</f>
        <v>UBND Ủy ban nhân dân xã Bình Đông tỉnh Tiền Giang</v>
      </c>
      <c r="C77" t="str">
        <v>https://tiengiang.gov.vn/chi-tiet-tin?/le-cong-bo-xa-binh-ong-at-chuan-nong-thon-moi/19902575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21077</v>
      </c>
      <c r="B78" t="str">
        <v>Công an xã Bình Xuân tỉnh Tiền Giang</v>
      </c>
      <c r="C78" t="str">
        <v>-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21078</v>
      </c>
      <c r="B79" t="str">
        <f>HYPERLINK("https://gocong.tiengiang.gov.vn/", "UBND Ủy ban nhân dân xã Bình Xuân tỉnh Tiền Giang")</f>
        <v>UBND Ủy ban nhân dân xã Bình Xuân tỉnh Tiền Giang</v>
      </c>
      <c r="C79" t="str">
        <v>https://gocong.tiengiang.gov.vn/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21079</v>
      </c>
      <c r="B80" t="str">
        <f>HYPERLINK("https://www.facebook.com/conganxatantrung/", "Công an xã Tân Trung tỉnh Tiền Giang")</f>
        <v>Công an xã Tân Trung tỉnh Tiền Giang</v>
      </c>
      <c r="C80" t="str">
        <v>https://www.facebook.com/conganxatantrung/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21080</v>
      </c>
      <c r="B81" t="str">
        <f>HYPERLINK("http://tantrung.gocong.tiengiang.gov.vn/", "UBND Ủy ban nhân dân xã Tân Trung tỉnh Tiền Giang")</f>
        <v>UBND Ủy ban nhân dân xã Tân Trung tỉnh Tiền Giang</v>
      </c>
      <c r="C81" t="str">
        <v>http://tantrung.gocong.tiengiang.gov.vn/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21081</v>
      </c>
      <c r="B82" t="str">
        <v>Công an phường 1 tỉnh Tiền Giang</v>
      </c>
      <c r="C82" t="str">
        <v>-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21082</v>
      </c>
      <c r="B83" t="str">
        <f>HYPERLINK("https://txcailay.tiengiang.gov.vn/chi-tiet-tin?/phuong-1/10911491", "UBND Ủy ban nhân dân phường 1 tỉnh Tiền Giang")</f>
        <v>UBND Ủy ban nhân dân phường 1 tỉnh Tiền Giang</v>
      </c>
      <c r="C83" t="str">
        <v>https://txcailay.tiengiang.gov.vn/chi-tiet-tin?/phuong-1/10911491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21083</v>
      </c>
      <c r="B84" t="str">
        <v>Công an phường 2 tỉnh Tiền Giang</v>
      </c>
      <c r="C84" t="str">
        <v>-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21084</v>
      </c>
      <c r="B85" t="str">
        <f>HYPERLINK("http://phuong2.mytho.tiengiang.gov.vn/", "UBND Ủy ban nhân dân phường 2 tỉnh Tiền Giang")</f>
        <v>UBND Ủy ban nhân dân phường 2 tỉnh Tiền Giang</v>
      </c>
      <c r="C85" t="str">
        <v>http://phuong2.mytho.tiengiang.gov.vn/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21085</v>
      </c>
      <c r="B86" t="str">
        <f>HYPERLINK("https://www.facebook.com/p/Tu%E1%BB%95i-Tr%E1%BA%BB-Ti%E1%BB%81n-Giang-100067536281562/", "Công an phường 3 tỉnh Tiền Giang")</f>
        <v>Công an phường 3 tỉnh Tiền Giang</v>
      </c>
      <c r="C86" t="str">
        <v>https://www.facebook.com/p/Tu%E1%BB%95i-Tr%E1%BA%BB-Ti%E1%BB%81n-Giang-100067536281562/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21086</v>
      </c>
      <c r="B87" t="str">
        <f>HYPERLINK("https://tiengiang.gov.vn/", "UBND Ủy ban nhân dân phường 3 tỉnh Tiền Giang")</f>
        <v>UBND Ủy ban nhân dân phường 3 tỉnh Tiền Giang</v>
      </c>
      <c r="C87" t="str">
        <v>https://tiengiang.gov.vn/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21087</v>
      </c>
      <c r="B88" t="str">
        <f>HYPERLINK("https://www.facebook.com/p/C%C3%B4ng-an-ph%C6%B0%E1%BB%9Dng-4-M%E1%BB%B9-Tho-61550573350900/", "Công an phường 4 tỉnh Tiền Giang")</f>
        <v>Công an phường 4 tỉnh Tiền Giang</v>
      </c>
      <c r="C88" t="str">
        <v>https://www.facebook.com/p/C%C3%B4ng-an-ph%C6%B0%E1%BB%9Dng-4-M%E1%BB%B9-Tho-61550573350900/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21088</v>
      </c>
      <c r="B89" t="str">
        <f>HYPERLINK("https://tiengiang.gov.vn/", "UBND Ủy ban nhân dân phường 4 tỉnh Tiền Giang")</f>
        <v>UBND Ủy ban nhân dân phường 4 tỉnh Tiền Giang</v>
      </c>
      <c r="C89" t="str">
        <v>https://tiengiang.gov.vn/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21089</v>
      </c>
      <c r="B90" t="str">
        <v>Công an phường 5 tỉnh Tiền Giang</v>
      </c>
      <c r="C90" t="str">
        <v>-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21090</v>
      </c>
      <c r="B91" t="str">
        <f>HYPERLINK("http://phuong5.mytho.tiengiang.gov.vn/", "UBND Ủy ban nhân dân phường 5 tỉnh Tiền Giang")</f>
        <v>UBND Ủy ban nhân dân phường 5 tỉnh Tiền Giang</v>
      </c>
      <c r="C91" t="str">
        <v>http://phuong5.mytho.tiengiang.gov.vn/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21091</v>
      </c>
      <c r="B92" t="str">
        <v>Công an xã Mỹ Phước Tây tỉnh Tiền Giang</v>
      </c>
      <c r="C92" t="str">
        <v>-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21092</v>
      </c>
      <c r="B93" t="str">
        <f>HYPERLINK("https://txcailay.tiengiang.gov.vn/chi-tiet-tin?/xa-my-phuoc-tay/10911465", "UBND Ủy ban nhân dân xã Mỹ Phước Tây tỉnh Tiền Giang")</f>
        <v>UBND Ủy ban nhân dân xã Mỹ Phước Tây tỉnh Tiền Giang</v>
      </c>
      <c r="C93" t="str">
        <v>https://txcailay.tiengiang.gov.vn/chi-tiet-tin?/xa-my-phuoc-tay/10911465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21093</v>
      </c>
      <c r="B94" t="str">
        <v>Công an xã Mỹ Hạnh Đông tỉnh Tiền Giang</v>
      </c>
      <c r="C94" t="str">
        <v>-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21094</v>
      </c>
      <c r="B95" t="str">
        <f>HYPERLINK("https://txcailay.tiengiang.gov.vn/chi-tiet-tin?/my-hanh-ong/18676424", "UBND Ủy ban nhân dân xã Mỹ Hạnh Đông tỉnh Tiền Giang")</f>
        <v>UBND Ủy ban nhân dân xã Mỹ Hạnh Đông tỉnh Tiền Giang</v>
      </c>
      <c r="C95" t="str">
        <v>https://txcailay.tiengiang.gov.vn/chi-tiet-tin?/my-hanh-ong/18676424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21095</v>
      </c>
      <c r="B96" t="str">
        <v>Công an xã Mỹ Hạnh Trung tỉnh Tiền Giang</v>
      </c>
      <c r="C96" t="str">
        <v>-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21096</v>
      </c>
      <c r="B97" t="str">
        <f>HYPERLINK("https://txcailay.tiengiang.gov.vn/chi-tiet-tin?/xa-my-hanh-trung/10911439", "UBND Ủy ban nhân dân xã Mỹ Hạnh Trung tỉnh Tiền Giang")</f>
        <v>UBND Ủy ban nhân dân xã Mỹ Hạnh Trung tỉnh Tiền Giang</v>
      </c>
      <c r="C97" t="str">
        <v>https://txcailay.tiengiang.gov.vn/chi-tiet-tin?/xa-my-hanh-trung/10911439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21097</v>
      </c>
      <c r="B98" t="str">
        <v>Công an xã Tân Phú tỉnh Tiền Giang</v>
      </c>
      <c r="C98" t="str">
        <v>-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21098</v>
      </c>
      <c r="B99" t="str">
        <f>HYPERLINK("https://txcailay.tiengiang.gov.vn/chi-tiet-tin?/xa-tan-phu/10911522", "UBND Ủy ban nhân dân xã Tân Phú tỉnh Tiền Giang")</f>
        <v>UBND Ủy ban nhân dân xã Tân Phú tỉnh Tiền Giang</v>
      </c>
      <c r="C99" t="str">
        <v>https://txcailay.tiengiang.gov.vn/chi-tiet-tin?/xa-tan-phu/10911522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21099</v>
      </c>
      <c r="B100" t="str">
        <v>Công an xã Tân Bình tỉnh Tiền Giang</v>
      </c>
      <c r="C100" t="str">
        <v>-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21100</v>
      </c>
      <c r="B101" t="str">
        <f>HYPERLINK("https://tiengiang.gov.vn/", "UBND Ủy ban nhân dân xã Tân Bình tỉnh Tiền Giang")</f>
        <v>UBND Ủy ban nhân dân xã Tân Bình tỉnh Tiền Giang</v>
      </c>
      <c r="C101" t="str">
        <v>https://tiengiang.gov.vn/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21101</v>
      </c>
      <c r="B102" t="str">
        <f>HYPERLINK("https://www.facebook.com/tanhoidong.tiengiang/?locale=vi_VN", "Công an xã Tân Hội tỉnh Tiền Giang")</f>
        <v>Công an xã Tân Hội tỉnh Tiền Giang</v>
      </c>
      <c r="C102" t="str">
        <v>https://www.facebook.com/tanhoidong.tiengiang/?locale=vi_VN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21102</v>
      </c>
      <c r="B103" t="str">
        <f>HYPERLINK("https://txcailay.tiengiang.gov.vn/chi-tiet-tin?/xa-tan-hoi/10911562", "UBND Ủy ban nhân dân xã Tân Hội tỉnh Tiền Giang")</f>
        <v>UBND Ủy ban nhân dân xã Tân Hội tỉnh Tiền Giang</v>
      </c>
      <c r="C103" t="str">
        <v>https://txcailay.tiengiang.gov.vn/chi-tiet-tin?/xa-tan-hoi/10911562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21103</v>
      </c>
      <c r="B104" t="str">
        <v>Công an phường Nhị Mỹ tỉnh Tiền Giang</v>
      </c>
      <c r="C104" t="str">
        <v>-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21104</v>
      </c>
      <c r="B105" t="str">
        <f>HYPERLINK("https://txcailay.tiengiang.gov.vn/chi-tiet-tin?/phuong-nhi-my/10911472", "UBND Ủy ban nhân dân phường Nhị Mỹ tỉnh Tiền Giang")</f>
        <v>UBND Ủy ban nhân dân phường Nhị Mỹ tỉnh Tiền Giang</v>
      </c>
      <c r="C105" t="str">
        <v>https://txcailay.tiengiang.gov.vn/chi-tiet-tin?/phuong-nhi-my/10911472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21105</v>
      </c>
      <c r="B106" t="str">
        <v>Công an xã Nhị Quý tỉnh Tiền Giang</v>
      </c>
      <c r="C106" t="str">
        <v>-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21106</v>
      </c>
      <c r="B107" t="str">
        <f>HYPERLINK("https://txcailay.tiengiang.gov.vn/chi-tiet-tin?/xa-nhi-quy/10911483", "UBND Ủy ban nhân dân xã Nhị Quý tỉnh Tiền Giang")</f>
        <v>UBND Ủy ban nhân dân xã Nhị Quý tỉnh Tiền Giang</v>
      </c>
      <c r="C107" t="str">
        <v>https://txcailay.tiengiang.gov.vn/chi-tiet-tin?/xa-nhi-quy/10911483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21107</v>
      </c>
      <c r="B108" t="str">
        <v>Công an xã Thanh Hòa tỉnh Tiền Giang</v>
      </c>
      <c r="C108" t="str">
        <v>-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21108</v>
      </c>
      <c r="B109" t="str">
        <f>HYPERLINK("https://txcailay.tiengiang.gov.vn/chi-tiet-tin?/xa-thanh-hoa/10911534", "UBND Ủy ban nhân dân xã Thanh Hòa tỉnh Tiền Giang")</f>
        <v>UBND Ủy ban nhân dân xã Thanh Hòa tỉnh Tiền Giang</v>
      </c>
      <c r="C109" t="str">
        <v>https://txcailay.tiengiang.gov.vn/chi-tiet-tin?/xa-thanh-hoa/10911534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21109</v>
      </c>
      <c r="B110" t="str">
        <f>HYPERLINK("https://www.facebook.com/918525595603218", "Công an xã Phú Quý tỉnh Tiền Giang")</f>
        <v>Công an xã Phú Quý tỉnh Tiền Giang</v>
      </c>
      <c r="C110" t="str">
        <v>https://www.facebook.com/918525595603218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21110</v>
      </c>
      <c r="B111" t="str">
        <f>HYPERLINK("https://txcailay.tiengiang.gov.vn/chi-tiet-tin?/xa-phu-quy/11221915", "UBND Ủy ban nhân dân xã Phú Quý tỉnh Tiền Giang")</f>
        <v>UBND Ủy ban nhân dân xã Phú Quý tỉnh Tiền Giang</v>
      </c>
      <c r="C111" t="str">
        <v>https://txcailay.tiengiang.gov.vn/chi-tiet-tin?/xa-phu-quy/11221915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21111</v>
      </c>
      <c r="B112" t="str">
        <v>Công an xã Long Khánh tỉnh Tiền Giang</v>
      </c>
      <c r="C112" t="str">
        <v>-</v>
      </c>
      <c r="D112" t="str">
        <v>-</v>
      </c>
      <c r="E112" t="str">
        <v/>
      </c>
      <c r="F112" t="str">
        <v>-</v>
      </c>
      <c r="G112" t="str">
        <v>-</v>
      </c>
    </row>
    <row r="113">
      <c r="A113">
        <v>21112</v>
      </c>
      <c r="B113" t="str">
        <f>HYPERLINK("https://tiengiang.gov.vn/chi-tiet-tin?/xa-long-khanh-at-chuan-nong-thon-moi-kieu-mau-au-tien-cua-thi-xa-cai-lay/54751473", "UBND Ủy ban nhân dân xã Long Khánh tỉnh Tiền Giang")</f>
        <v>UBND Ủy ban nhân dân xã Long Khánh tỉnh Tiền Giang</v>
      </c>
      <c r="C113" t="str">
        <v>https://tiengiang.gov.vn/chi-tiet-tin?/xa-long-khanh-at-chuan-nong-thon-moi-kieu-mau-au-tien-cua-thi-xa-cai-lay/54751473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21113</v>
      </c>
      <c r="B114" t="str">
        <v>Công an xã Tân Hòa Đông tỉnh Tiền Giang</v>
      </c>
      <c r="C114" t="str">
        <v>-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21114</v>
      </c>
      <c r="B115" t="str">
        <f>HYPERLINK("https://tanphuoc.tiengiang.gov.vn/ubnd-xa-tan-hoa-ong", "UBND Ủy ban nhân dân xã Tân Hòa Đông tỉnh Tiền Giang")</f>
        <v>UBND Ủy ban nhân dân xã Tân Hòa Đông tỉnh Tiền Giang</v>
      </c>
      <c r="C115" t="str">
        <v>https://tanphuoc.tiengiang.gov.vn/ubnd-xa-tan-hoa-ong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21115</v>
      </c>
      <c r="B116" t="str">
        <v>Công an xã Thạnh Tân tỉnh Tiền Giang</v>
      </c>
      <c r="C116" t="str">
        <v>-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21116</v>
      </c>
      <c r="B117" t="str">
        <f>HYPERLINK("https://tanphuoc.tiengiang.gov.vn/ubnd-xa-thanh-tan", "UBND Ủy ban nhân dân xã Thạnh Tân tỉnh Tiền Giang")</f>
        <v>UBND Ủy ban nhân dân xã Thạnh Tân tỉnh Tiền Giang</v>
      </c>
      <c r="C117" t="str">
        <v>https://tanphuoc.tiengiang.gov.vn/ubnd-xa-thanh-tan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21117</v>
      </c>
      <c r="B118" t="str">
        <v>Công an xã Thạnh Mỹ tỉnh Tiền Giang</v>
      </c>
      <c r="C118" t="str">
        <v>-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21118</v>
      </c>
      <c r="B119" t="str">
        <f>HYPERLINK("https://tanphuoc.tiengiang.gov.vn/ubnd-xa-thanh-my", "UBND Ủy ban nhân dân xã Thạnh Mỹ tỉnh Tiền Giang")</f>
        <v>UBND Ủy ban nhân dân xã Thạnh Mỹ tỉnh Tiền Giang</v>
      </c>
      <c r="C119" t="str">
        <v>https://tanphuoc.tiengiang.gov.vn/ubnd-xa-thanh-my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21119</v>
      </c>
      <c r="B120" t="str">
        <v>Công an xã Thạnh Hoà tỉnh Tiền Giang</v>
      </c>
      <c r="C120" t="str">
        <v>-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21120</v>
      </c>
      <c r="B121" t="str">
        <f>HYPERLINK("https://tanphuoc.tiengiang.gov.vn/ubnd-xa-thanh-hoa", "UBND Ủy ban nhân dân xã Thạnh Hoà tỉnh Tiền Giang")</f>
        <v>UBND Ủy ban nhân dân xã Thạnh Hoà tỉnh Tiền Giang</v>
      </c>
      <c r="C121" t="str">
        <v>https://tanphuoc.tiengiang.gov.vn/ubnd-xa-thanh-hoa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21121</v>
      </c>
      <c r="B122" t="str">
        <f>HYPERLINK("https://www.facebook.com/p/C%C3%B4ng-an-x%C3%A3-Ph%C3%BA-M%E1%BB%B9-T%C3%A2n-Ph%C6%B0%E1%BB%9Bc-Ti%E1%BB%81n-Giang-100066471322838/", "Công an xã Phú Mỹ tỉnh Tiền Giang")</f>
        <v>Công an xã Phú Mỹ tỉnh Tiền Giang</v>
      </c>
      <c r="C122" t="str">
        <v>https://www.facebook.com/p/C%C3%B4ng-an-x%C3%A3-Ph%C3%BA-M%E1%BB%B9-T%C3%A2n-Ph%C6%B0%E1%BB%9Bc-Ti%E1%BB%81n-Giang-100066471322838/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21122</v>
      </c>
      <c r="B123" t="str">
        <f>HYPERLINK("https://tanphuoc.tiengiang.gov.vn/ubnd-xa-phu-my", "UBND Ủy ban nhân dân xã Phú Mỹ tỉnh Tiền Giang")</f>
        <v>UBND Ủy ban nhân dân xã Phú Mỹ tỉnh Tiền Giang</v>
      </c>
      <c r="C123" t="str">
        <v>https://tanphuoc.tiengiang.gov.vn/ubnd-xa-phu-my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21123</v>
      </c>
      <c r="B124" t="str">
        <f>HYPERLINK("https://www.facebook.com/p/C%C3%B4ng-an-x%C3%A3-T%C3%A2n-Ho%C3%A0-Th%C3%A0nh-100079945034583/", "Công an xã Tân Hòa Thành tỉnh Tiền Giang")</f>
        <v>Công an xã Tân Hòa Thành tỉnh Tiền Giang</v>
      </c>
      <c r="C124" t="str">
        <v>https://www.facebook.com/p/C%C3%B4ng-an-x%C3%A3-T%C3%A2n-Ho%C3%A0-Th%C3%A0nh-100079945034583/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21124</v>
      </c>
      <c r="B125" t="str">
        <f>HYPERLINK("https://tanphuoc.tiengiang.gov.vn/ubnd-xa-tan-hoa-thanh1", "UBND Ủy ban nhân dân xã Tân Hòa Thành tỉnh Tiền Giang")</f>
        <v>UBND Ủy ban nhân dân xã Tân Hòa Thành tỉnh Tiền Giang</v>
      </c>
      <c r="C125" t="str">
        <v>https://tanphuoc.tiengiang.gov.vn/ubnd-xa-tan-hoa-thanh1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21125</v>
      </c>
      <c r="B126" t="str">
        <v>Công an xã Hưng Thạnh tỉnh Tiền Giang</v>
      </c>
      <c r="C126" t="str">
        <v>-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21126</v>
      </c>
      <c r="B127" t="str">
        <f>HYPERLINK("https://tanphuoc.tiengiang.gov.vn/ubnd-xa-hung-thanh", "UBND Ủy ban nhân dân xã Hưng Thạnh tỉnh Tiền Giang")</f>
        <v>UBND Ủy ban nhân dân xã Hưng Thạnh tỉnh Tiền Giang</v>
      </c>
      <c r="C127" t="str">
        <v>https://tanphuoc.tiengiang.gov.vn/ubnd-xa-hung-thanh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21127</v>
      </c>
      <c r="B128" t="str">
        <v>Công an xã Tân Lập 1 tỉnh Tiền Giang</v>
      </c>
      <c r="C128" t="str">
        <v>-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21128</v>
      </c>
      <c r="B129" t="str">
        <f>HYPERLINK("https://tanphuoc.tiengiang.gov.vn/ubnd-xa-tan-lap-1", "UBND Ủy ban nhân dân xã Tân Lập 1 tỉnh Tiền Giang")</f>
        <v>UBND Ủy ban nhân dân xã Tân Lập 1 tỉnh Tiền Giang</v>
      </c>
      <c r="C129" t="str">
        <v>https://tanphuoc.tiengiang.gov.vn/ubnd-xa-tan-lap-1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21129</v>
      </c>
      <c r="B130" t="str">
        <v>Công an xã Tân Hòa Tây tỉnh Tiền Giang</v>
      </c>
      <c r="C130" t="str">
        <v>-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21130</v>
      </c>
      <c r="B131" t="str">
        <f>HYPERLINK("https://tanphuoc.tiengiang.gov.vn/ubnd-xa-tan-hoa-tay", "UBND Ủy ban nhân dân xã Tân Hòa Tây tỉnh Tiền Giang")</f>
        <v>UBND Ủy ban nhân dân xã Tân Hòa Tây tỉnh Tiền Giang</v>
      </c>
      <c r="C131" t="str">
        <v>https://tanphuoc.tiengiang.gov.vn/ubnd-xa-tan-hoa-tay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21131</v>
      </c>
      <c r="B132" t="str">
        <v>Công an xã Mỹ Phước tỉnh Tiền Giang</v>
      </c>
      <c r="C132" t="str">
        <v>-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21132</v>
      </c>
      <c r="B133" t="str">
        <f>HYPERLINK("https://tanphuoc.tiengiang.gov.vn/ubnd-xa-my-phuoc", "UBND Ủy ban nhân dân xã Mỹ Phước tỉnh Tiền Giang")</f>
        <v>UBND Ủy ban nhân dân xã Mỹ Phước tỉnh Tiền Giang</v>
      </c>
      <c r="C133" t="str">
        <v>https://tanphuoc.tiengiang.gov.vn/ubnd-xa-my-phuoc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21133</v>
      </c>
      <c r="B134" t="str">
        <v>Công an xã Tân Lập 2 tỉnh Tiền Giang</v>
      </c>
      <c r="C134" t="str">
        <v>-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21134</v>
      </c>
      <c r="B135" t="str">
        <f>HYPERLINK("https://tanphuoc.tiengiang.gov.vn/ubnd-xa-tan-lap-2", "UBND Ủy ban nhân dân xã Tân Lập 2 tỉnh Tiền Giang")</f>
        <v>UBND Ủy ban nhân dân xã Tân Lập 2 tỉnh Tiền Giang</v>
      </c>
      <c r="C135" t="str">
        <v>https://tanphuoc.tiengiang.gov.vn/ubnd-xa-tan-lap-2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21135</v>
      </c>
      <c r="B136" t="str">
        <f>HYPERLINK("https://www.facebook.com/p/Tu%E1%BB%95i-tr%E1%BA%BB-C%C3%B4ng-an-huy%E1%BB%87n-Ninh-Ph%C6%B0%E1%BB%9Bc-100068114569027/", "Công an xã Phước Lập tỉnh Tiền Giang")</f>
        <v>Công an xã Phước Lập tỉnh Tiền Giang</v>
      </c>
      <c r="C136" t="str">
        <v>https://www.facebook.com/p/Tu%E1%BB%95i-tr%E1%BA%BB-C%C3%B4ng-an-huy%E1%BB%87n-Ninh-Ph%C6%B0%E1%BB%9Bc-100068114569027/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21136</v>
      </c>
      <c r="B137" t="str">
        <f>HYPERLINK("https://tanphuoc.tiengiang.gov.vn/ubnd-xa-phuoc-lap", "UBND Ủy ban nhân dân xã Phước Lập tỉnh Tiền Giang")</f>
        <v>UBND Ủy ban nhân dân xã Phước Lập tỉnh Tiền Giang</v>
      </c>
      <c r="C137" t="str">
        <v>https://tanphuoc.tiengiang.gov.vn/ubnd-xa-phuoc-lap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21137</v>
      </c>
      <c r="B138" t="str">
        <f>HYPERLINK("https://www.facebook.com/conganxahaumybaca/", "Công an xã Hậu Mỹ Bắc B tỉnh Tiền Giang")</f>
        <v>Công an xã Hậu Mỹ Bắc B tỉnh Tiền Giang</v>
      </c>
      <c r="C138" t="str">
        <v>https://www.facebook.com/conganxahaumybaca/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21138</v>
      </c>
      <c r="B139" t="str">
        <f>HYPERLINK("https://caibe.tiengiang.gov.vn/xa-hau-my-bac-b", "UBND Ủy ban nhân dân xã Hậu Mỹ Bắc B tỉnh Tiền Giang")</f>
        <v>UBND Ủy ban nhân dân xã Hậu Mỹ Bắc B tỉnh Tiền Giang</v>
      </c>
      <c r="C139" t="str">
        <v>https://caibe.tiengiang.gov.vn/xa-hau-my-bac-b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21139</v>
      </c>
      <c r="B140" t="str">
        <f>HYPERLINK("https://www.facebook.com/conganxahaumybaca/", "Công an xã Hậu Mỹ Bắc A tỉnh Tiền Giang")</f>
        <v>Công an xã Hậu Mỹ Bắc A tỉnh Tiền Giang</v>
      </c>
      <c r="C140" t="str">
        <v>https://www.facebook.com/conganxahaumybaca/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21140</v>
      </c>
      <c r="B141" t="str">
        <f>HYPERLINK("https://caibe.tiengiang.gov.vn/xa-hau-my-bac-a", "UBND Ủy ban nhân dân xã Hậu Mỹ Bắc A tỉnh Tiền Giang")</f>
        <v>UBND Ủy ban nhân dân xã Hậu Mỹ Bắc A tỉnh Tiền Giang</v>
      </c>
      <c r="C141" t="str">
        <v>https://caibe.tiengiang.gov.vn/xa-hau-my-bac-a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21141</v>
      </c>
      <c r="B142" t="str">
        <v>Công an xã Mỹ Trung tỉnh Tiền Giang</v>
      </c>
      <c r="C142" t="str">
        <v>-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21142</v>
      </c>
      <c r="B143" t="str">
        <f>HYPERLINK("https://tiengiang.gov.vn/", "UBND Ủy ban nhân dân xã Mỹ Trung tỉnh Tiền Giang")</f>
        <v>UBND Ủy ban nhân dân xã Mỹ Trung tỉnh Tiền Giang</v>
      </c>
      <c r="C143" t="str">
        <v>https://tiengiang.gov.vn/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21143</v>
      </c>
      <c r="B144" t="str">
        <f>HYPERLINK("https://www.facebook.com/caxhaumytrinh/", "Công an xã Hậu Mỹ Trinh tỉnh Tiền Giang")</f>
        <v>Công an xã Hậu Mỹ Trinh tỉnh Tiền Giang</v>
      </c>
      <c r="C144" t="str">
        <v>https://www.facebook.com/caxhaumytrinh/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21144</v>
      </c>
      <c r="B145" t="str">
        <f>HYPERLINK("https://caibe.tiengiang.gov.vn/xa-hau-my-trinh", "UBND Ủy ban nhân dân xã Hậu Mỹ Trinh tỉnh Tiền Giang")</f>
        <v>UBND Ủy ban nhân dân xã Hậu Mỹ Trinh tỉnh Tiền Giang</v>
      </c>
      <c r="C145" t="str">
        <v>https://caibe.tiengiang.gov.vn/xa-hau-my-trinh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21145</v>
      </c>
      <c r="B146" t="str">
        <f>HYPERLINK("https://www.facebook.com/p/Tu%E1%BB%95i-Tr%E1%BA%BB-H%E1%BA%ADu-M%E1%BB%B9-Ph%C3%BA-100069897242961/", "Công an xã Hậu Mỹ Phú tỉnh Tiền Giang")</f>
        <v>Công an xã Hậu Mỹ Phú tỉnh Tiền Giang</v>
      </c>
      <c r="C146" t="str">
        <v>https://www.facebook.com/p/Tu%E1%BB%95i-Tr%E1%BA%BB-H%E1%BA%ADu-M%E1%BB%B9-Ph%C3%BA-100069897242961/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21146</v>
      </c>
      <c r="B147" t="str">
        <f>HYPERLINK("https://caibe.tiengiang.gov.vn/xa-hau-my-phu", "UBND Ủy ban nhân dân xã Hậu Mỹ Phú tỉnh Tiền Giang")</f>
        <v>UBND Ủy ban nhân dân xã Hậu Mỹ Phú tỉnh Tiền Giang</v>
      </c>
      <c r="C147" t="str">
        <v>https://caibe.tiengiang.gov.vn/xa-hau-my-phu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21147</v>
      </c>
      <c r="B148" t="str">
        <f>HYPERLINK("https://www.facebook.com/p/C%C3%B4ng-an-x%C3%A3-M%E1%BB%B9-T%C3%A2n-C%C3%A1i-B%C3%A8-Ti%E1%BB%81n-Giang-100064110399170/", "Công an xã Mỹ Tân tỉnh Tiền Giang")</f>
        <v>Công an xã Mỹ Tân tỉnh Tiền Giang</v>
      </c>
      <c r="C148" t="str">
        <v>https://www.facebook.com/p/C%C3%B4ng-an-x%C3%A3-M%E1%BB%B9-T%C3%A2n-C%C3%A1i-B%C3%A8-Ti%E1%BB%81n-Giang-100064110399170/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21148</v>
      </c>
      <c r="B149" t="str">
        <f>HYPERLINK("https://tiengiang.gov.vn/", "UBND Ủy ban nhân dân xã Mỹ Tân tỉnh Tiền Giang")</f>
        <v>UBND Ủy ban nhân dân xã Mỹ Tân tỉnh Tiền Giang</v>
      </c>
      <c r="C149" t="str">
        <v>https://tiengiang.gov.vn/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21149</v>
      </c>
      <c r="B150" t="str">
        <f>HYPERLINK("https://www.facebook.com/p/Dat-Tran-100009413974154/?locale=ur_PK", "Công an xã Mỹ Lợi B tỉnh Tiền Giang")</f>
        <v>Công an xã Mỹ Lợi B tỉnh Tiền Giang</v>
      </c>
      <c r="C150" t="str">
        <v>https://www.facebook.com/p/Dat-Tran-100009413974154/?locale=ur_PK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21150</v>
      </c>
      <c r="B151" t="str">
        <f>HYPERLINK("https://tiengiang.gov.vn/chi-tiet-tin?/xa-my-loi-b-at-chuan-nong-thon-moi-kieu-mau/57321995", "UBND Ủy ban nhân dân xã Mỹ Lợi B tỉnh Tiền Giang")</f>
        <v>UBND Ủy ban nhân dân xã Mỹ Lợi B tỉnh Tiền Giang</v>
      </c>
      <c r="C151" t="str">
        <v>https://tiengiang.gov.vn/chi-tiet-tin?/xa-my-loi-b-at-chuan-nong-thon-moi-kieu-mau/57321995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21151</v>
      </c>
      <c r="B152" t="str">
        <f>HYPERLINK("https://www.facebook.com/p/C%C3%B4ng-an-x%C3%A3-Thi%E1%BB%87n-Trung-100072024758603/", "Công an xã Thiện Trung tỉnh Tiền Giang")</f>
        <v>Công an xã Thiện Trung tỉnh Tiền Giang</v>
      </c>
      <c r="C152" t="str">
        <v>https://www.facebook.com/p/C%C3%B4ng-an-x%C3%A3-Thi%E1%BB%87n-Trung-100072024758603/</v>
      </c>
      <c r="D152" t="str">
        <v>-</v>
      </c>
      <c r="E152" t="str">
        <v/>
      </c>
      <c r="F152" t="str">
        <v>-</v>
      </c>
      <c r="G152" t="str">
        <v>-</v>
      </c>
    </row>
    <row r="153">
      <c r="A153">
        <v>21152</v>
      </c>
      <c r="B153" t="str">
        <f>HYPERLINK("https://tiengiang.gov.vn/chi-tiet-tin?/chu-tich-ubnd-huyen-cai-be-gap-go-nhan-dan-xa-thien-trung/17924599", "UBND Ủy ban nhân dân xã Thiện Trung tỉnh Tiền Giang")</f>
        <v>UBND Ủy ban nhân dân xã Thiện Trung tỉnh Tiền Giang</v>
      </c>
      <c r="C153" t="str">
        <v>https://tiengiang.gov.vn/chi-tiet-tin?/chu-tich-ubnd-huyen-cai-be-gap-go-nhan-dan-xa-thien-trung/17924599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21153</v>
      </c>
      <c r="B154" t="str">
        <v>Công an xã Mỹ Hội tỉnh Tiền Giang</v>
      </c>
      <c r="C154" t="str">
        <v>-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21154</v>
      </c>
      <c r="B155" t="str">
        <f>HYPERLINK("https://tiengiang.gov.vn/", "UBND Ủy ban nhân dân xã Mỹ Hội tỉnh Tiền Giang")</f>
        <v>UBND Ủy ban nhân dân xã Mỹ Hội tỉnh Tiền Giang</v>
      </c>
      <c r="C155" t="str">
        <v>https://tiengiang.gov.vn/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21155</v>
      </c>
      <c r="B156" t="str">
        <v>Công an xã An Cư tỉnh Tiền Giang</v>
      </c>
      <c r="C156" t="str">
        <v>-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21156</v>
      </c>
      <c r="B157" t="str">
        <f>HYPERLINK("https://tiengiang.gov.vn/", "UBND Ủy ban nhân dân xã An Cư tỉnh Tiền Giang")</f>
        <v>UBND Ủy ban nhân dân xã An Cư tỉnh Tiền Giang</v>
      </c>
      <c r="C157" t="str">
        <v>https://tiengiang.gov.vn/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21157</v>
      </c>
      <c r="B158" t="str">
        <f>HYPERLINK("https://www.facebook.com/p/C%C3%B4ng-an-x%C3%A3-H%E1%BA%ADu-Th%C3%A0nh-huy%E1%BB%87n-C%C3%A1i-B%C3%A8-t%E1%BB%89nh-Ti%E1%BB%81n-Giang-100086873559542/", "Công an xã Hậu Thành tỉnh Tiền Giang")</f>
        <v>Công an xã Hậu Thành tỉnh Tiền Giang</v>
      </c>
      <c r="C158" t="str">
        <v>https://www.facebook.com/p/C%C3%B4ng-an-x%C3%A3-H%E1%BA%ADu-Th%C3%A0nh-huy%E1%BB%87n-C%C3%A1i-B%C3%A8-t%E1%BB%89nh-Ti%E1%BB%81n-Giang-100086873559542/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21158</v>
      </c>
      <c r="B159" t="str">
        <f>HYPERLINK("https://tiengiang.gov.vn/", "UBND Ủy ban nhân dân xã Hậu Thành tỉnh Tiền Giang")</f>
        <v>UBND Ủy ban nhân dân xã Hậu Thành tỉnh Tiền Giang</v>
      </c>
      <c r="C159" t="str">
        <v>https://tiengiang.gov.vn/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21159</v>
      </c>
      <c r="B160" t="str">
        <f>HYPERLINK("https://www.facebook.com/people/C%C3%B4ng-an-x%C3%A3-M%E1%BB%B9-L%E1%BB%A3i-A-huy%E1%BB%87n-C%C3%A1i-B%C3%A8/100082069246483/", "Công an xã Mỹ Lợi A tỉnh Tiền Giang")</f>
        <v>Công an xã Mỹ Lợi A tỉnh Tiền Giang</v>
      </c>
      <c r="C160" t="str">
        <v>https://www.facebook.com/people/C%C3%B4ng-an-x%C3%A3-M%E1%BB%B9-L%E1%BB%A3i-A-huy%E1%BB%87n-C%C3%A1i-B%C3%A8/100082069246483/</v>
      </c>
      <c r="D160" t="str">
        <v>-</v>
      </c>
      <c r="E160" t="str">
        <v/>
      </c>
      <c r="F160" t="str">
        <v>-</v>
      </c>
      <c r="G160" t="str">
        <v>Tỉnh Tiền Giang, Vietnam</v>
      </c>
    </row>
    <row r="161">
      <c r="A161">
        <v>21160</v>
      </c>
      <c r="B161" t="str">
        <f>HYPERLINK("https://caibe.tiengiang.gov.vn/xa-my-loi-a", "UBND Ủy ban nhân dân xã Mỹ Lợi A tỉnh Tiền Giang")</f>
        <v>UBND Ủy ban nhân dân xã Mỹ Lợi A tỉnh Tiền Giang</v>
      </c>
      <c r="C161" t="str">
        <v>https://caibe.tiengiang.gov.vn/xa-my-loi-a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21161</v>
      </c>
      <c r="B162" t="str">
        <f>HYPERLINK("https://www.facebook.com/p/C%C3%B4ng-an-x%C3%A3-H%C3%B2a-Kh%C3%A1nh-huy%E1%BB%87n-C%C3%A1i-B%C3%A8-t%E1%BB%89nh-Ti%E1%BB%81n-Giang-100075793220145/", "Công an xã Hòa Khánh tỉnh Tiền Giang")</f>
        <v>Công an xã Hòa Khánh tỉnh Tiền Giang</v>
      </c>
      <c r="C162" t="str">
        <v>https://www.facebook.com/p/C%C3%B4ng-an-x%C3%A3-H%C3%B2a-Kh%C3%A1nh-huy%E1%BB%87n-C%C3%A1i-B%C3%A8-t%E1%BB%89nh-Ti%E1%BB%81n-Giang-100075793220145/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21162</v>
      </c>
      <c r="B163" t="str">
        <f>HYPERLINK("https://caibe.tiengiang.gov.vn/xa-hoa-khanh", "UBND Ủy ban nhân dân xã Hòa Khánh tỉnh Tiền Giang")</f>
        <v>UBND Ủy ban nhân dân xã Hòa Khánh tỉnh Tiền Giang</v>
      </c>
      <c r="C163" t="str">
        <v>https://caibe.tiengiang.gov.vn/xa-hoa-khanh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21163</v>
      </c>
      <c r="B164" t="str">
        <v>Công an xã Thiện Trí tỉnh Tiền Giang</v>
      </c>
      <c r="C164" t="str">
        <v>-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21164</v>
      </c>
      <c r="B165" t="str">
        <f>HYPERLINK("https://caibe.tiengiang.gov.vn/xa-thien-tri", "UBND Ủy ban nhân dân xã Thiện Trí tỉnh Tiền Giang")</f>
        <v>UBND Ủy ban nhân dân xã Thiện Trí tỉnh Tiền Giang</v>
      </c>
      <c r="C165" t="str">
        <v>https://caibe.tiengiang.gov.vn/xa-thien-tri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21165</v>
      </c>
      <c r="B166" t="str">
        <f>HYPERLINK("https://www.facebook.com/p/C%C3%B4ng-an-x%C3%A3-M%E1%BB%B9-%C4%90%E1%BB%A9c-%C4%90%C3%B4ng-100075794925464/", "Công an xã Mỹ Đức Đông tỉnh Tiền Giang")</f>
        <v>Công an xã Mỹ Đức Đông tỉnh Tiền Giang</v>
      </c>
      <c r="C166" t="str">
        <v>https://www.facebook.com/p/C%C3%B4ng-an-x%C3%A3-M%E1%BB%B9-%C4%90%E1%BB%A9c-%C4%90%C3%B4ng-100075794925464/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21166</v>
      </c>
      <c r="B167" t="str">
        <f>HYPERLINK("https://caibe.tiengiang.gov.vn/xa-my-uc-ong", "UBND Ủy ban nhân dân xã Mỹ Đức Đông tỉnh Tiền Giang")</f>
        <v>UBND Ủy ban nhân dân xã Mỹ Đức Đông tỉnh Tiền Giang</v>
      </c>
      <c r="C167" t="str">
        <v>https://caibe.tiengiang.gov.vn/xa-my-uc-ong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21167</v>
      </c>
      <c r="B168" t="str">
        <f>HYPERLINK("https://www.facebook.com/p/C%C3%B4ng-an-x%C3%A3-M%E1%BB%B9-%C4%90%E1%BB%A9c-T%C3%A2y-100076855538517/", "Công an xã Mỹ Đức Tây tỉnh Tiền Giang")</f>
        <v>Công an xã Mỹ Đức Tây tỉnh Tiền Giang</v>
      </c>
      <c r="C168" t="str">
        <v>https://www.facebook.com/p/C%C3%B4ng-an-x%C3%A3-M%E1%BB%B9-%C4%90%E1%BB%A9c-T%C3%A2y-100076855538517/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21168</v>
      </c>
      <c r="B169" t="str">
        <f>HYPERLINK("https://tiengiang.gov.vn/chi-tiet-tin?/pho-chu-tich-ubnd-huyen-cai-be-gap-go-nguoi-dan-xa-my-uc-tay/18071231", "UBND Ủy ban nhân dân xã Mỹ Đức Tây tỉnh Tiền Giang")</f>
        <v>UBND Ủy ban nhân dân xã Mỹ Đức Tây tỉnh Tiền Giang</v>
      </c>
      <c r="C169" t="str">
        <v>https://tiengiang.gov.vn/chi-tiet-tin?/pho-chu-tich-ubnd-huyen-cai-be-gap-go-nguoi-dan-xa-my-uc-tay/18071231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21169</v>
      </c>
      <c r="B170" t="str">
        <f>HYPERLINK("https://www.facebook.com/p/C%C3%B4ng-an-x%C3%A3-%C4%90%C3%B4ng-Ho%C3%A0-Hi%E1%BB%87p-100075701244564/", "Công an xã Đông Hòa Hiệp tỉnh Tiền Giang")</f>
        <v>Công an xã Đông Hòa Hiệp tỉnh Tiền Giang</v>
      </c>
      <c r="C170" t="str">
        <v>https://www.facebook.com/p/C%C3%B4ng-an-x%C3%A3-%C4%90%C3%B4ng-Ho%C3%A0-Hi%E1%BB%87p-100075701244564/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21170</v>
      </c>
      <c r="B171" t="str">
        <f>HYPERLINK("https://caibe.tiengiang.gov.vn/xa-ong-hoa-hiep", "UBND Ủy ban nhân dân xã Đông Hòa Hiệp tỉnh Tiền Giang")</f>
        <v>UBND Ủy ban nhân dân xã Đông Hòa Hiệp tỉnh Tiền Giang</v>
      </c>
      <c r="C171" t="str">
        <v>https://caibe.tiengiang.gov.vn/xa-ong-hoa-hiep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21171</v>
      </c>
      <c r="B172" t="str">
        <f>HYPERLINK("https://www.facebook.com/p/C%C3%B4ng-an-x%C3%A3-An-Th%C3%A1i-%C4%90%C3%B4ng-C%C3%A1i-B%C3%A8-100075864073111/", "Công an xã An Thái Đông tỉnh Tiền Giang")</f>
        <v>Công an xã An Thái Đông tỉnh Tiền Giang</v>
      </c>
      <c r="C172" t="str">
        <v>https://www.facebook.com/p/C%C3%B4ng-an-x%C3%A3-An-Th%C3%A1i-%C4%90%C3%B4ng-C%C3%A1i-B%C3%A8-100075864073111/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21172</v>
      </c>
      <c r="B173" t="str">
        <f>HYPERLINK("https://caibe.tiengiang.gov.vn/xa-an-thai-ong", "UBND Ủy ban nhân dân xã An Thái Đông tỉnh Tiền Giang")</f>
        <v>UBND Ủy ban nhân dân xã An Thái Đông tỉnh Tiền Giang</v>
      </c>
      <c r="C173" t="str">
        <v>https://caibe.tiengiang.gov.vn/xa-an-thai-ong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21173</v>
      </c>
      <c r="B174" t="str">
        <v>Công an xã Tân Hưng tỉnh Tiền Giang</v>
      </c>
      <c r="C174" t="str">
        <v>-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21174</v>
      </c>
      <c r="B175" t="str">
        <f>HYPERLINK("https://tiengiang.gov.vn/chi-tiet-tin?/chu-tich-ubnd-huyen-cai-be-gap-go-nhan-dan-xa-tan-hung/18307054", "UBND Ủy ban nhân dân xã Tân Hưng tỉnh Tiền Giang")</f>
        <v>UBND Ủy ban nhân dân xã Tân Hưng tỉnh Tiền Giang</v>
      </c>
      <c r="C175" t="str">
        <v>https://tiengiang.gov.vn/chi-tiet-tin?/chu-tich-ubnd-huyen-cai-be-gap-go-nhan-dan-xa-tan-hung/18307054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21175</v>
      </c>
      <c r="B176" t="str">
        <f>HYPERLINK("https://www.facebook.com/p/C%C3%B4ng-an-x%C3%A3-M%E1%BB%B9-L%C6%B0%C6%A1ng-100080841585141/", "Công an xã Mỹ Lương tỉnh Tiền Giang")</f>
        <v>Công an xã Mỹ Lương tỉnh Tiền Giang</v>
      </c>
      <c r="C176" t="str">
        <v>https://www.facebook.com/p/C%C3%B4ng-an-x%C3%A3-M%E1%BB%B9-L%C6%B0%C6%A1ng-100080841585141/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21176</v>
      </c>
      <c r="B177" t="str">
        <f>HYPERLINK("https://caibe.tiengiang.gov.vn/xa-my-luong", "UBND Ủy ban nhân dân xã Mỹ Lương tỉnh Tiền Giang")</f>
        <v>UBND Ủy ban nhân dân xã Mỹ Lương tỉnh Tiền Giang</v>
      </c>
      <c r="C177" t="str">
        <v>https://caibe.tiengiang.gov.vn/xa-my-luong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21177</v>
      </c>
      <c r="B178" t="str">
        <v>Công an xã Tân Thanh tỉnh Tiền Giang</v>
      </c>
      <c r="C178" t="str">
        <v>-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21178</v>
      </c>
      <c r="B179" t="str">
        <f>HYPERLINK("https://tiengiang.gov.vn/", "UBND Ủy ban nhân dân xã Tân Thanh tỉnh Tiền Giang")</f>
        <v>UBND Ủy ban nhân dân xã Tân Thanh tỉnh Tiền Giang</v>
      </c>
      <c r="C179" t="str">
        <v>https://tiengiang.gov.vn/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21179</v>
      </c>
      <c r="B180" t="str">
        <v>Công an xã An Thái Trung tỉnh Tiền Giang</v>
      </c>
      <c r="C180" t="str">
        <v>-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21180</v>
      </c>
      <c r="B181" t="str">
        <f>HYPERLINK("https://caibe.tiengiang.gov.vn/chi-tiet-tin?/xa-an-thai-trung-khoi-cong-xay-dung-cau-ap-4/54314603", "UBND Ủy ban nhân dân xã An Thái Trung tỉnh Tiền Giang")</f>
        <v>UBND Ủy ban nhân dân xã An Thái Trung tỉnh Tiền Giang</v>
      </c>
      <c r="C181" t="str">
        <v>https://caibe.tiengiang.gov.vn/chi-tiet-tin?/xa-an-thai-trung-khoi-cong-xay-dung-cau-ap-4/54314603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21181</v>
      </c>
      <c r="B182" t="str">
        <f>HYPERLINK("https://www.facebook.com/p/C%C3%B4ng-an-x%C3%A3-An-H%E1%BB%AFu-C%C3%A1i-B%C3%A8-Ti%E1%BB%81n-Giang-100087207497784/", "Công an xã An Hữu tỉnh Tiền Giang")</f>
        <v>Công an xã An Hữu tỉnh Tiền Giang</v>
      </c>
      <c r="C182" t="str">
        <v>https://www.facebook.com/p/C%C3%B4ng-an-x%C3%A3-An-H%E1%BB%AFu-C%C3%A1i-B%C3%A8-Ti%E1%BB%81n-Giang-100087207497784/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21182</v>
      </c>
      <c r="B183" t="str">
        <f>HYPERLINK("http://anhuu.caibe.tiengiang.gov.vn/co-cau-to-chuc", "UBND Ủy ban nhân dân xã An Hữu tỉnh Tiền Giang")</f>
        <v>UBND Ủy ban nhân dân xã An Hữu tỉnh Tiền Giang</v>
      </c>
      <c r="C183" t="str">
        <v>http://anhuu.caibe.tiengiang.gov.vn/co-cau-to-chuc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21183</v>
      </c>
      <c r="B184" t="str">
        <f>HYPERLINK("https://www.facebook.com/p/C%C3%B4ng-An-X%C3%A3-H%C3%B2a-H%C6%B0ng-Gi%E1%BB%93ng-Ri%E1%BB%81ng-Ki%C3%AAn-Giang-100086929016745/", "Công an xã Hòa Hưng tỉnh Tiền Giang")</f>
        <v>Công an xã Hòa Hưng tỉnh Tiền Giang</v>
      </c>
      <c r="C184" t="str">
        <v>https://www.facebook.com/p/C%C3%B4ng-An-X%C3%A3-H%C3%B2a-H%C6%B0ng-Gi%E1%BB%93ng-Ri%E1%BB%81ng-Ki%C3%AAn-Giang-100086929016745/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21184</v>
      </c>
      <c r="B185" t="str">
        <f>HYPERLINK("https://caibe.tiengiang.gov.vn/xa-hoa-hung", "UBND Ủy ban nhân dân xã Hòa Hưng tỉnh Tiền Giang")</f>
        <v>UBND Ủy ban nhân dân xã Hòa Hưng tỉnh Tiền Giang</v>
      </c>
      <c r="C185" t="str">
        <v>https://caibe.tiengiang.gov.vn/xa-hoa-hung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21185</v>
      </c>
      <c r="B186" t="str">
        <v>Công an xã Thạnh Lộc tỉnh Tiền Giang</v>
      </c>
      <c r="C186" t="str">
        <v>-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21186</v>
      </c>
      <c r="B187" t="str">
        <f>HYPERLINK("http://thanhloc.cailay.tiengiang.gov.vn/", "UBND Ủy ban nhân dân xã Thạnh Lộc tỉnh Tiền Giang")</f>
        <v>UBND Ủy ban nhân dân xã Thạnh Lộc tỉnh Tiền Giang</v>
      </c>
      <c r="C187" t="str">
        <v>http://thanhloc.cailay.tiengiang.gov.vn/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21187</v>
      </c>
      <c r="B188" t="str">
        <v>Công an xã Mỹ Thành Bắc tỉnh Tiền Giang</v>
      </c>
      <c r="C188" t="str">
        <v>-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21188</v>
      </c>
      <c r="B189" t="str">
        <f>HYPERLINK("https://cailay.tiengiang.gov.vn/chi-tiet-tin?/uy-ban-nhan-dan-cac-xa/5355760", "UBND Ủy ban nhân dân xã Mỹ Thành Bắc tỉnh Tiền Giang")</f>
        <v>UBND Ủy ban nhân dân xã Mỹ Thành Bắc tỉnh Tiền Giang</v>
      </c>
      <c r="C189" t="str">
        <v>https://cailay.tiengiang.gov.vn/chi-tiet-tin?/uy-ban-nhan-dan-cac-xa/5355760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21189</v>
      </c>
      <c r="B190" t="str">
        <v>Công an xã Phú Cường tỉnh Tiền Giang</v>
      </c>
      <c r="C190" t="str">
        <v>-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21190</v>
      </c>
      <c r="B191" t="str">
        <f>HYPERLINK("http://phucuong.cailay.tiengiang.gov.vn/co-cau-to-chuc", "UBND Ủy ban nhân dân xã Phú Cường tỉnh Tiền Giang")</f>
        <v>UBND Ủy ban nhân dân xã Phú Cường tỉnh Tiền Giang</v>
      </c>
      <c r="C191" t="str">
        <v>http://phucuong.cailay.tiengiang.gov.vn/co-cau-to-chuc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21191</v>
      </c>
      <c r="B192" t="str">
        <f>HYPERLINK("https://www.facebook.com/1764101900435369", "Công an xã Mỹ Thành Nam tỉnh Tiền Giang")</f>
        <v>Công an xã Mỹ Thành Nam tỉnh Tiền Giang</v>
      </c>
      <c r="C192" t="str">
        <v>https://www.facebook.com/1764101900435369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21192</v>
      </c>
      <c r="B193" t="str">
        <f>HYPERLINK("https://tiengiang.gov.vn/chi-tiet-tin?/xa-my-thanh-nam-thuc-hien-tot-cong-tac-nang-chat-cac-tieu-chi-xa-at-chuan-nong-thon-moi-/46258122", "UBND Ủy ban nhân dân xã Mỹ Thành Nam tỉnh Tiền Giang")</f>
        <v>UBND Ủy ban nhân dân xã Mỹ Thành Nam tỉnh Tiền Giang</v>
      </c>
      <c r="C193" t="str">
        <v>https://tiengiang.gov.vn/chi-tiet-tin?/xa-my-thanh-nam-thuc-hien-tot-cong-tac-nang-chat-cac-tieu-chi-xa-at-chuan-nong-thon-moi-/46258122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21193</v>
      </c>
      <c r="B194" t="str">
        <f>HYPERLINK("https://www.facebook.com/918525595603218", "Công an xã Phú Nhuận tỉnh Tiền Giang")</f>
        <v>Công an xã Phú Nhuận tỉnh Tiền Giang</v>
      </c>
      <c r="C194" t="str">
        <v>https://www.facebook.com/918525595603218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21194</v>
      </c>
      <c r="B195" t="str">
        <f>HYPERLINK("https://cailay.tiengiang.gov.vn/chi-tiet-tin?/uy-ban-nhan-dan-cac-xa/5355760", "UBND Ủy ban nhân dân xã Phú Nhuận tỉnh Tiền Giang")</f>
        <v>UBND Ủy ban nhân dân xã Phú Nhuận tỉnh Tiền Giang</v>
      </c>
      <c r="C195" t="str">
        <v>https://cailay.tiengiang.gov.vn/chi-tiet-tin?/uy-ban-nhan-dan-cac-xa/5355760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21195</v>
      </c>
      <c r="B196" t="str">
        <f>HYPERLINK("https://www.facebook.com/AnninhtrattuxaBinhphu/", "Công an xã Bình Phú tỉnh Tiền Giang")</f>
        <v>Công an xã Bình Phú tỉnh Tiền Giang</v>
      </c>
      <c r="C196" t="str">
        <v>https://www.facebook.com/AnninhtrattuxaBinhphu/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21196</v>
      </c>
      <c r="B197" t="str">
        <f>HYPERLINK("https://cailay.tiengiang.gov.vn/chi-tiet-tin?/uy-ban-nhan-dan-cac-xa/5355760", "UBND Ủy ban nhân dân xã Bình Phú tỉnh Tiền Giang")</f>
        <v>UBND Ủy ban nhân dân xã Bình Phú tỉnh Tiền Giang</v>
      </c>
      <c r="C197" t="str">
        <v>https://cailay.tiengiang.gov.vn/chi-tiet-tin?/uy-ban-nhan-dan-cac-xa/5355760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21197</v>
      </c>
      <c r="B198" t="str">
        <v>Công an xã Cẩm Sơn tỉnh Tiền Giang</v>
      </c>
      <c r="C198" t="str">
        <v>-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21198</v>
      </c>
      <c r="B199" t="str">
        <f>HYPERLINK("https://cailay.tiengiang.gov.vn/chi-tiet-tin?/uy-ban-nhan-dan-cac-xa/5355760", "UBND Ủy ban nhân dân xã Cẩm Sơn tỉnh Tiền Giang")</f>
        <v>UBND Ủy ban nhân dân xã Cẩm Sơn tỉnh Tiền Giang</v>
      </c>
      <c r="C199" t="str">
        <v>https://cailay.tiengiang.gov.vn/chi-tiet-tin?/uy-ban-nhan-dan-cac-xa/5355760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21199</v>
      </c>
      <c r="B200" t="str">
        <v>Công an xã Phú An tỉnh Tiền Giang</v>
      </c>
      <c r="C200" t="str">
        <v>-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21200</v>
      </c>
      <c r="B201" t="str">
        <f>HYPERLINK("http://phuan.cailay.tiengiang.gov.vn/thong-tin-lanh-ao", "UBND Ủy ban nhân dân xã Phú An tỉnh Tiền Giang")</f>
        <v>UBND Ủy ban nhân dân xã Phú An tỉnh Tiền Giang</v>
      </c>
      <c r="C201" t="str">
        <v>http://phuan.cailay.tiengiang.gov.vn/thong-tin-lanh-ao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21201</v>
      </c>
      <c r="B202" t="str">
        <v>Công an xã Mỹ Long tỉnh Tiền Giang</v>
      </c>
      <c r="C202" t="str">
        <v>-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21202</v>
      </c>
      <c r="B203" t="str">
        <f>HYPERLINK("https://cailay.tiengiang.gov.vn/chi-tiet-tin?/uy-ban-nhan-dan-cac-xa/5355760", "UBND Ủy ban nhân dân xã Mỹ Long tỉnh Tiền Giang")</f>
        <v>UBND Ủy ban nhân dân xã Mỹ Long tỉnh Tiền Giang</v>
      </c>
      <c r="C203" t="str">
        <v>https://cailay.tiengiang.gov.vn/chi-tiet-tin?/uy-ban-nhan-dan-cac-xa/5355760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21203</v>
      </c>
      <c r="B204" t="str">
        <v>Công an xã Long Tiên tỉnh Tiền Giang</v>
      </c>
      <c r="C204" t="str">
        <v>-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21204</v>
      </c>
      <c r="B205" t="str">
        <f>HYPERLINK("https://cailay.tiengiang.gov.vn/chi-tiet-tin?/uy-ban-nhan-dan-cac-xa/5355760", "UBND Ủy ban nhân dân xã Long Tiên tỉnh Tiền Giang")</f>
        <v>UBND Ủy ban nhân dân xã Long Tiên tỉnh Tiền Giang</v>
      </c>
      <c r="C205" t="str">
        <v>https://cailay.tiengiang.gov.vn/chi-tiet-tin?/uy-ban-nhan-dan-cac-xa/5355760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21205</v>
      </c>
      <c r="B206" t="str">
        <v>Công an xã Hiệp Đức tỉnh Tiền Giang</v>
      </c>
      <c r="C206" t="str">
        <v>-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21206</v>
      </c>
      <c r="B207" t="str">
        <f>HYPERLINK("http://hiepduc.cailay.tiengiang.gov.vn/", "UBND Ủy ban nhân dân xã Hiệp Đức tỉnh Tiền Giang")</f>
        <v>UBND Ủy ban nhân dân xã Hiệp Đức tỉnh Tiền Giang</v>
      </c>
      <c r="C207" t="str">
        <v>http://hiepduc.cailay.tiengiang.gov.vn/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21207</v>
      </c>
      <c r="B208" t="str">
        <v>Công an xã Long Trung tỉnh Tiền Giang</v>
      </c>
      <c r="C208" t="str">
        <v>-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21208</v>
      </c>
      <c r="B209" t="str">
        <f>HYPERLINK("http://longtrung.cailay.tiengiang.gov.vn/", "UBND Ủy ban nhân dân xã Long Trung tỉnh Tiền Giang")</f>
        <v>UBND Ủy ban nhân dân xã Long Trung tỉnh Tiền Giang</v>
      </c>
      <c r="C209" t="str">
        <v>http://longtrung.cailay.tiengiang.gov.vn/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21209</v>
      </c>
      <c r="B210" t="str">
        <v>Công an xã Hội Xuân tỉnh Tiền Giang</v>
      </c>
      <c r="C210" t="str">
        <v>-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21210</v>
      </c>
      <c r="B211" t="str">
        <f>HYPERLINK("https://cailay.tiengiang.gov.vn/chi-tiet-tin?/uy-ban-nhan-dan-cac-xa/5355760", "UBND Ủy ban nhân dân xã Hội Xuân tỉnh Tiền Giang")</f>
        <v>UBND Ủy ban nhân dân xã Hội Xuân tỉnh Tiền Giang</v>
      </c>
      <c r="C211" t="str">
        <v>https://cailay.tiengiang.gov.vn/chi-tiet-tin?/uy-ban-nhan-dan-cac-xa/5355760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21211</v>
      </c>
      <c r="B212" t="str">
        <v>Công an xã Tân Phong tỉnh Tiền Giang</v>
      </c>
      <c r="C212" t="str">
        <v>-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21212</v>
      </c>
      <c r="B213" t="str">
        <f>HYPERLINK("https://cailay.tiengiang.gov.vn/chi-tiet-tin?/uy-ban-nhan-dan-cac-xa/5355760", "UBND Ủy ban nhân dân xã Tân Phong tỉnh Tiền Giang")</f>
        <v>UBND Ủy ban nhân dân xã Tân Phong tỉnh Tiền Giang</v>
      </c>
      <c r="C213" t="str">
        <v>https://cailay.tiengiang.gov.vn/chi-tiet-tin?/uy-ban-nhan-dan-cac-xa/5355760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21213</v>
      </c>
      <c r="B214" t="str">
        <f>HYPERLINK("https://www.facebook.com/p/C%E1%BB%95ng-th%C3%B4ng-tin-%C4%91i%E1%BB%87n-t%E1%BB%AD-UBND-x%C3%A3-Tam-B%C3%ACnh-100064514929795/", "Công an xã Tam Bình tỉnh Tiền Giang")</f>
        <v>Công an xã Tam Bình tỉnh Tiền Giang</v>
      </c>
      <c r="C214" t="str">
        <v>https://www.facebook.com/p/C%E1%BB%95ng-th%C3%B4ng-tin-%C4%91i%E1%BB%87n-t%E1%BB%AD-UBND-x%C3%A3-Tam-B%C3%ACnh-100064514929795/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21214</v>
      </c>
      <c r="B215" t="str">
        <f>HYPERLINK("https://cailay.tiengiang.gov.vn/cac-xa", "UBND Ủy ban nhân dân xã Tam Bình tỉnh Tiền Giang")</f>
        <v>UBND Ủy ban nhân dân xã Tam Bình tỉnh Tiền Giang</v>
      </c>
      <c r="C215" t="str">
        <v>https://cailay.tiengiang.gov.vn/cac-xa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21215</v>
      </c>
      <c r="B216" t="str">
        <f>HYPERLINK("https://www.facebook.com/p/C%C3%B4ng-an-x%C3%A3-Ng%C5%A9-Hi%E1%BB%87p-huy%E1%BB%87n-Cai-L%E1%BA%ADy-Ti%E1%BB%81n-Giang-100071328353584/", "Công an xã Ngũ Hiệp tỉnh Tiền Giang")</f>
        <v>Công an xã Ngũ Hiệp tỉnh Tiền Giang</v>
      </c>
      <c r="C216" t="str">
        <v>https://www.facebook.com/p/C%C3%B4ng-an-x%C3%A3-Ng%C5%A9-Hi%E1%BB%87p-huy%E1%BB%87n-Cai-L%E1%BA%ADy-Ti%E1%BB%81n-Giang-100071328353584/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21216</v>
      </c>
      <c r="B217" t="str">
        <f>HYPERLINK("https://cailay.tiengiang.gov.vn/cac-xa", "UBND Ủy ban nhân dân xã Ngũ Hiệp tỉnh Tiền Giang")</f>
        <v>UBND Ủy ban nhân dân xã Ngũ Hiệp tỉnh Tiền Giang</v>
      </c>
      <c r="C217" t="str">
        <v>https://cailay.tiengiang.gov.vn/cac-xa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21217</v>
      </c>
      <c r="B218" t="str">
        <f>HYPERLINK("https://www.facebook.com/tanhoidong.tiengiang/?locale=vi_VN", "Công an xã Tân Hội Đông tỉnh Tiền Giang")</f>
        <v>Công an xã Tân Hội Đông tỉnh Tiền Giang</v>
      </c>
      <c r="C218" t="str">
        <v>https://www.facebook.com/tanhoidong.tiengiang/?locale=vi_VN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21218</v>
      </c>
      <c r="B219" t="str">
        <f>HYPERLINK("https://chauthanh.tiengiang.gov.vn/chi-tiet-tin?/xa-tan-hoi-dong/8299887", "UBND Ủy ban nhân dân xã Tân Hội Đông tỉnh Tiền Giang")</f>
        <v>UBND Ủy ban nhân dân xã Tân Hội Đông tỉnh Tiền Giang</v>
      </c>
      <c r="C219" t="str">
        <v>https://chauthanh.tiengiang.gov.vn/chi-tiet-tin?/xa-tan-hoi-dong/8299887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21219</v>
      </c>
      <c r="B220" t="str">
        <f>HYPERLINK("https://www.facebook.com/p/C%C3%B4ng-an-x%C3%A3-T%C3%A2n-H%C6%B0%C6%A1ng-100036759554463/", "Công an xã Tân Hương tỉnh Tiền Giang")</f>
        <v>Công an xã Tân Hương tỉnh Tiền Giang</v>
      </c>
      <c r="C220" t="str">
        <v>https://www.facebook.com/p/C%C3%B4ng-an-x%C3%A3-T%C3%A2n-H%C6%B0%C6%A1ng-100036759554463/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21220</v>
      </c>
      <c r="B221" t="str">
        <f>HYPERLINK("https://chauthanh.tiengiang.gov.vn/chi-tiet-tin?/xa-tan-huong/8869288", "UBND Ủy ban nhân dân xã Tân Hương tỉnh Tiền Giang")</f>
        <v>UBND Ủy ban nhân dân xã Tân Hương tỉnh Tiền Giang</v>
      </c>
      <c r="C221" t="str">
        <v>https://chauthanh.tiengiang.gov.vn/chi-tiet-tin?/xa-tan-huong/8869288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21221</v>
      </c>
      <c r="B222" t="str">
        <v>Công an xã Tân Lý Đông tỉnh Tiền Giang</v>
      </c>
      <c r="C222" t="str">
        <v>-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21222</v>
      </c>
      <c r="B223" t="str">
        <f>HYPERLINK("https://chauthanh.tiengiang.gov.vn/chi-tiet-tin?/xa-tan-ly-dong/9025729", "UBND Ủy ban nhân dân xã Tân Lý Đông tỉnh Tiền Giang")</f>
        <v>UBND Ủy ban nhân dân xã Tân Lý Đông tỉnh Tiền Giang</v>
      </c>
      <c r="C223" t="str">
        <v>https://chauthanh.tiengiang.gov.vn/chi-tiet-tin?/xa-tan-ly-dong/9025729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21223</v>
      </c>
      <c r="B224" t="str">
        <v>Công an xã Tân Lý Tây tỉnh Tiền Giang</v>
      </c>
      <c r="C224" t="str">
        <v>-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21224</v>
      </c>
      <c r="B225" t="str">
        <f>HYPERLINK("https://chauthanh.tiengiang.gov.vn/chi-tiet-tin?/xa-tan-ly-tay/9025320", "UBND Ủy ban nhân dân xã Tân Lý Tây tỉnh Tiền Giang")</f>
        <v>UBND Ủy ban nhân dân xã Tân Lý Tây tỉnh Tiền Giang</v>
      </c>
      <c r="C225" t="str">
        <v>https://chauthanh.tiengiang.gov.vn/chi-tiet-tin?/xa-tan-ly-tay/9025320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21225</v>
      </c>
      <c r="B226" t="str">
        <f>HYPERLINK("https://www.facebook.com/thancuunghiaxadoan/", "Công an xã Thân Cửu Nghĩa tỉnh Tiền Giang")</f>
        <v>Công an xã Thân Cửu Nghĩa tỉnh Tiền Giang</v>
      </c>
      <c r="C226" t="str">
        <v>https://www.facebook.com/thancuunghiaxadoan/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21226</v>
      </c>
      <c r="B227" t="str">
        <f>HYPERLINK("https://chauthanh.tiengiang.gov.vn/chi-tiet-tin?/xa-than-cuu-nghia/9025916", "UBND Ủy ban nhân dân xã Thân Cửu Nghĩa tỉnh Tiền Giang")</f>
        <v>UBND Ủy ban nhân dân xã Thân Cửu Nghĩa tỉnh Tiền Giang</v>
      </c>
      <c r="C227" t="str">
        <v>https://chauthanh.tiengiang.gov.vn/chi-tiet-tin?/xa-than-cuu-nghia/9025916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21227</v>
      </c>
      <c r="B228" t="str">
        <f>HYPERLINK("https://www.facebook.com/tuoitreTPHCMyeunuoc/videos/qu%C3%A1i-x%E1%BA%BF-x%E1%BB%8Bt-h%C6%A1i-cay-ch%E1%BB%91ng-%C4%91%E1%BB%91i-c%E1%BA%A3nh-s%C3%A1t-khi-b%E1%BB%8B-b%E1%BA%AFt-%C4%91ua-xe/684364406353652/", "Công an xã Tam Hiệp tỉnh Tiền Giang")</f>
        <v>Công an xã Tam Hiệp tỉnh Tiền Giang</v>
      </c>
      <c r="C228" t="str">
        <v>https://www.facebook.com/tuoitreTPHCMyeunuoc/videos/qu%C3%A1i-x%E1%BA%BF-x%E1%BB%8Bt-h%C6%A1i-cay-ch%E1%BB%91ng-%C4%91%E1%BB%91i-c%E1%BA%A3nh-s%C3%A1t-khi-b%E1%BB%8B-b%E1%BA%AFt-%C4%91ua-xe/684364406353652/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21228</v>
      </c>
      <c r="B229" t="str">
        <f>HYPERLINK("https://chauthanh.tiengiang.gov.vn/chi-tiet-tin?/xa-tam-hiep/9025896", "UBND Ủy ban nhân dân xã Tam Hiệp tỉnh Tiền Giang")</f>
        <v>UBND Ủy ban nhân dân xã Tam Hiệp tỉnh Tiền Giang</v>
      </c>
      <c r="C229" t="str">
        <v>https://chauthanh.tiengiang.gov.vn/chi-tiet-tin?/xa-tam-hiep/9025896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21229</v>
      </c>
      <c r="B230" t="str">
        <f>HYPERLINK("https://www.facebook.com/p/C%C3%B4ng-an-x%C3%A3-%C4%90i%E1%BB%81m-Hy-Ch%C3%A2u-Th%C3%A0nh-Ti%E1%BB%81n-Giang-100071865742227/", "Công an xã Điềm Hy tỉnh Tiền Giang")</f>
        <v>Công an xã Điềm Hy tỉnh Tiền Giang</v>
      </c>
      <c r="C230" t="str">
        <v>https://www.facebook.com/p/C%C3%B4ng-an-x%C3%A3-%C4%90i%E1%BB%81m-Hy-Ch%C3%A2u-Th%C3%A0nh-Ti%E1%BB%81n-Giang-100071865742227/</v>
      </c>
      <c r="D230" t="str">
        <v>-</v>
      </c>
      <c r="E230" t="str">
        <v/>
      </c>
      <c r="F230" t="str">
        <v>-</v>
      </c>
      <c r="G230" t="str">
        <v>-</v>
      </c>
    </row>
    <row r="231">
      <c r="A231">
        <v>21230</v>
      </c>
      <c r="B231" t="str">
        <f>HYPERLINK("https://chauthanh.tiengiang.gov.vn/chi-tiet-tin?/xa-diem-hy/9025503", "UBND Ủy ban nhân dân xã Điềm Hy tỉnh Tiền Giang")</f>
        <v>UBND Ủy ban nhân dân xã Điềm Hy tỉnh Tiền Giang</v>
      </c>
      <c r="C231" t="str">
        <v>https://chauthanh.tiengiang.gov.vn/chi-tiet-tin?/xa-diem-hy/9025503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21231</v>
      </c>
      <c r="B232" t="str">
        <f>HYPERLINK("https://www.facebook.com/HoiLHTNTienGiang/videos/f04986d9/953280600191370/", "Công an xã Nhị Bình tỉnh Tiền Giang")</f>
        <v>Công an xã Nhị Bình tỉnh Tiền Giang</v>
      </c>
      <c r="C232" t="str">
        <v>https://www.facebook.com/HoiLHTNTienGiang/videos/f04986d9/953280600191370/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21232</v>
      </c>
      <c r="B233" t="str">
        <f>HYPERLINK("https://chauthanh.tiengiang.gov.vn/chi-tiet-tin?/xa-nhi-binh/9025866", "UBND Ủy ban nhân dân xã Nhị Bình tỉnh Tiền Giang")</f>
        <v>UBND Ủy ban nhân dân xã Nhị Bình tỉnh Tiền Giang</v>
      </c>
      <c r="C233" t="str">
        <v>https://chauthanh.tiengiang.gov.vn/chi-tiet-tin?/xa-nhi-binh/9025866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21233</v>
      </c>
      <c r="B234" t="str">
        <f>HYPERLINK("https://www.facebook.com/p/C%C3%B4ng-an-x%C3%A3-D%C6%B0%E1%BB%A1ng-%C4%90i%E1%BB%81m-huy%E1%BB%87n-Ch%C3%A2u-Th%C3%A0nh-t%E1%BB%89nh-Ti%E1%BB%81n-Giang-100070629619680/", "Công an xã Dưỡng Điềm tỉnh Tiền Giang")</f>
        <v>Công an xã Dưỡng Điềm tỉnh Tiền Giang</v>
      </c>
      <c r="C234" t="str">
        <v>https://www.facebook.com/p/C%C3%B4ng-an-x%C3%A3-D%C6%B0%E1%BB%A1ng-%C4%90i%E1%BB%81m-huy%E1%BB%87n-Ch%C3%A2u-Th%C3%A0nh-t%E1%BB%89nh-Ti%E1%BB%81n-Giang-100070629619680/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21234</v>
      </c>
      <c r="B235" t="str">
        <f>HYPERLINK("https://chauthanh.tiengiang.gov.vn/chi-tiet-tin?/xa-duong-diem/8287952", "UBND Ủy ban nhân dân xã Dưỡng Điềm tỉnh Tiền Giang")</f>
        <v>UBND Ủy ban nhân dân xã Dưỡng Điềm tỉnh Tiền Giang</v>
      </c>
      <c r="C235" t="str">
        <v>https://chauthanh.tiengiang.gov.vn/chi-tiet-tin?/xa-duong-diem/8287952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21235</v>
      </c>
      <c r="B236" t="str">
        <f>HYPERLINK("https://www.facebook.com/p/C%C3%B4ng-An-x%C3%A3-%C4%90%C3%B4ng-Ho%C3%A0-Ch%C3%A2u-Th%C3%A0nh-t%E1%BB%89nh-Ti%E1%BB%81n-Giang-100070632799543/", "Công an xã Đông Hòa tỉnh Tiền Giang")</f>
        <v>Công an xã Đông Hòa tỉnh Tiền Giang</v>
      </c>
      <c r="C236" t="str">
        <v>https://www.facebook.com/p/C%C3%B4ng-An-x%C3%A3-%C4%90%C3%B4ng-Ho%C3%A0-Ch%C3%A2u-Th%C3%A0nh-t%E1%BB%89nh-Ti%E1%BB%81n-Giang-100070632799543/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21236</v>
      </c>
      <c r="B237" t="str">
        <f>HYPERLINK("https://chauthanh.tiengiang.gov.vn/chi-tiet-tin?/xa-dong-hoa/8287875", "UBND Ủy ban nhân dân xã Đông Hòa tỉnh Tiền Giang")</f>
        <v>UBND Ủy ban nhân dân xã Đông Hòa tỉnh Tiền Giang</v>
      </c>
      <c r="C237" t="str">
        <v>https://chauthanh.tiengiang.gov.vn/chi-tiet-tin?/xa-dong-hoa/8287875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21237</v>
      </c>
      <c r="B238" t="str">
        <f>HYPERLINK("https://www.facebook.com/100082875385906", "Công an xã Long Định tỉnh Tiền Giang")</f>
        <v>Công an xã Long Định tỉnh Tiền Giang</v>
      </c>
      <c r="C238" t="str">
        <v>https://www.facebook.com/100082875385906</v>
      </c>
      <c r="D238" t="str">
        <v>-</v>
      </c>
      <c r="E238" t="str">
        <v/>
      </c>
      <c r="F238" t="str">
        <v>-</v>
      </c>
      <c r="G238" t="str">
        <v>-</v>
      </c>
    </row>
    <row r="239">
      <c r="A239">
        <v>21238</v>
      </c>
      <c r="B239" t="str">
        <f>HYPERLINK("https://chauthanh.tiengiang.gov.vn/chi-tiet-tin?/xa-long-inh/9025854", "UBND Ủy ban nhân dân xã Long Định tỉnh Tiền Giang")</f>
        <v>UBND Ủy ban nhân dân xã Long Định tỉnh Tiền Giang</v>
      </c>
      <c r="C239" t="str">
        <v>https://chauthanh.tiengiang.gov.vn/chi-tiet-tin?/xa-long-inh/9025854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21239</v>
      </c>
      <c r="B240" t="str">
        <f>HYPERLINK("https://www.facebook.com/p/C%C3%B4ng-an-x%C3%A3-H%E1%BB%AFu-%C4%90%E1%BA%A1o-huy%E1%BB%87n-Ch%C3%A2u-Th%C3%A0nh-t%E1%BB%89nh-Ti%E1%BB%81n-Giang-100065443541621/", "Công an xã Hữu Đạo tỉnh Tiền Giang")</f>
        <v>Công an xã Hữu Đạo tỉnh Tiền Giang</v>
      </c>
      <c r="C240" t="str">
        <v>https://www.facebook.com/p/C%C3%B4ng-an-x%C3%A3-H%E1%BB%AFu-%C4%90%E1%BA%A1o-huy%E1%BB%87n-Ch%C3%A2u-Th%C3%A0nh-t%E1%BB%89nh-Ti%E1%BB%81n-Giang-100065443541621/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21240</v>
      </c>
      <c r="B241" t="str">
        <f>HYPERLINK("https://chauthanh.tiengiang.gov.vn/chi-tiet-tin?/xa-huu-dao/9025808", "UBND Ủy ban nhân dân xã Hữu Đạo tỉnh Tiền Giang")</f>
        <v>UBND Ủy ban nhân dân xã Hữu Đạo tỉnh Tiền Giang</v>
      </c>
      <c r="C241" t="str">
        <v>https://chauthanh.tiengiang.gov.vn/chi-tiet-tin?/xa-huu-dao/9025808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21241</v>
      </c>
      <c r="B242" t="str">
        <v>Công an xã Long An tỉnh Tiền Giang</v>
      </c>
      <c r="C242" t="str">
        <v>-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21242</v>
      </c>
      <c r="B243" t="str">
        <f>HYPERLINK("https://chauthanh.tiengiang.gov.vn/chi-tiet-tin?/xa-long-an/9025583", "UBND Ủy ban nhân dân xã Long An tỉnh Tiền Giang")</f>
        <v>UBND Ủy ban nhân dân xã Long An tỉnh Tiền Giang</v>
      </c>
      <c r="C243" t="str">
        <v>https://chauthanh.tiengiang.gov.vn/chi-tiet-tin?/xa-long-an/9025583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21243</v>
      </c>
      <c r="B244" t="str">
        <v>Công an xã Long Hưng tỉnh Tiền Giang</v>
      </c>
      <c r="C244" t="str">
        <v>-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21244</v>
      </c>
      <c r="B245" t="str">
        <f>HYPERLINK("https://chauthanh.tiengiang.gov.vn/chi-tiet-tin?/xa-long-hung/8278247", "UBND Ủy ban nhân dân xã Long Hưng tỉnh Tiền Giang")</f>
        <v>UBND Ủy ban nhân dân xã Long Hưng tỉnh Tiền Giang</v>
      </c>
      <c r="C245" t="str">
        <v>https://chauthanh.tiengiang.gov.vn/chi-tiet-tin?/xa-long-hung/8278247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21245</v>
      </c>
      <c r="B246" t="str">
        <f>HYPERLINK("https://www.facebook.com/p/C%C3%B4ng-an-x%C3%A3-B%C3%ACnh-Tr%C6%B0ng-100070340299107/", "Công an xã Bình Trưng tỉnh Tiền Giang")</f>
        <v>Công an xã Bình Trưng tỉnh Tiền Giang</v>
      </c>
      <c r="C246" t="str">
        <v>https://www.facebook.com/p/C%C3%B4ng-an-x%C3%A3-B%C3%ACnh-Tr%C6%B0ng-100070340299107/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21246</v>
      </c>
      <c r="B247" t="str">
        <f>HYPERLINK("https://chauthanh.tiengiang.gov.vn/chi-tiet-tin?/xa-binh-trung/8287974", "UBND Ủy ban nhân dân xã Bình Trưng tỉnh Tiền Giang")</f>
        <v>UBND Ủy ban nhân dân xã Bình Trưng tỉnh Tiền Giang</v>
      </c>
      <c r="C247" t="str">
        <v>https://chauthanh.tiengiang.gov.vn/chi-tiet-tin?/xa-binh-trung/8287974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21247</v>
      </c>
      <c r="B248" t="str">
        <v>Công an xã Thạnh Phú tỉnh Tiền Giang</v>
      </c>
      <c r="C248" t="str">
        <v>-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21248</v>
      </c>
      <c r="B249" t="str">
        <f>HYPERLINK("https://chauthanh.tiengiang.gov.vn/chi-tiet-tin?/xa-thanh-phu/8287819", "UBND Ủy ban nhân dân xã Thạnh Phú tỉnh Tiền Giang")</f>
        <v>UBND Ủy ban nhân dân xã Thạnh Phú tỉnh Tiền Giang</v>
      </c>
      <c r="C249" t="str">
        <v>https://chauthanh.tiengiang.gov.vn/chi-tiet-tin?/xa-thanh-phu/8287819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21249</v>
      </c>
      <c r="B250" t="str">
        <v>Công an xã Bàn Long tỉnh Tiền Giang</v>
      </c>
      <c r="C250" t="str">
        <v>-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21250</v>
      </c>
      <c r="B251" t="str">
        <f>HYPERLINK("https://chauthanh.tiengiang.gov.vn/chi-tiet-tin?/xa-ban-long/8287904", "UBND Ủy ban nhân dân xã Bàn Long tỉnh Tiền Giang")</f>
        <v>UBND Ủy ban nhân dân xã Bàn Long tỉnh Tiền Giang</v>
      </c>
      <c r="C251" t="str">
        <v>https://chauthanh.tiengiang.gov.vn/chi-tiet-tin?/xa-ban-long/8287904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21251</v>
      </c>
      <c r="B252" t="str">
        <v>Công an xã Vĩnh Kim tỉnh Tiền Giang</v>
      </c>
      <c r="C252" t="str">
        <v>-</v>
      </c>
      <c r="D252" t="str">
        <v>-</v>
      </c>
      <c r="E252" t="str">
        <v/>
      </c>
      <c r="F252" t="str">
        <v>-</v>
      </c>
      <c r="G252" t="str">
        <v>-</v>
      </c>
    </row>
    <row r="253">
      <c r="A253">
        <v>21252</v>
      </c>
      <c r="B253" t="str">
        <f>HYPERLINK("http://vinhkim.chauthanh.tiengiang.gov.vn/uy-ban-nhan-dan-xa-vinh-kim", "UBND Ủy ban nhân dân xã Vĩnh Kim tỉnh Tiền Giang")</f>
        <v>UBND Ủy ban nhân dân xã Vĩnh Kim tỉnh Tiền Giang</v>
      </c>
      <c r="C253" t="str">
        <v>http://vinhkim.chauthanh.tiengiang.gov.vn/uy-ban-nhan-dan-xa-vinh-kim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21253</v>
      </c>
      <c r="B254" t="str">
        <v>Công an xã Bình Đức tỉnh Tiền Giang</v>
      </c>
      <c r="C254" t="str">
        <v>-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21254</v>
      </c>
      <c r="B255" t="str">
        <f>HYPERLINK("https://chauthanh.tiengiang.gov.vn/chi-tiet-tin?/xa-binh-duc/8278044", "UBND Ủy ban nhân dân xã Bình Đức tỉnh Tiền Giang")</f>
        <v>UBND Ủy ban nhân dân xã Bình Đức tỉnh Tiền Giang</v>
      </c>
      <c r="C255" t="str">
        <v>https://chauthanh.tiengiang.gov.vn/chi-tiet-tin?/xa-binh-duc/8278044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21255</v>
      </c>
      <c r="B256" t="str">
        <v>Công an xã Song Thuận tỉnh Tiền Giang</v>
      </c>
      <c r="C256" t="str">
        <v>-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21256</v>
      </c>
      <c r="B257" t="str">
        <f>HYPERLINK("https://chauthanh.tiengiang.gov.vn/chi-tiet-tin?/xa-song-thuan/9025774", "UBND Ủy ban nhân dân xã Song Thuận tỉnh Tiền Giang")</f>
        <v>UBND Ủy ban nhân dân xã Song Thuận tỉnh Tiền Giang</v>
      </c>
      <c r="C257" t="str">
        <v>https://chauthanh.tiengiang.gov.vn/chi-tiet-tin?/xa-song-thuan/9025774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21257</v>
      </c>
      <c r="B258" t="str">
        <f>HYPERLINK("https://www.facebook.com/p/C%C3%B4ng-an-x%C3%A3-Kim-S%C6%A1n-100070693235318/", "Công an xã Kim Sơn tỉnh Tiền Giang")</f>
        <v>Công an xã Kim Sơn tỉnh Tiền Giang</v>
      </c>
      <c r="C258" t="str">
        <v>https://www.facebook.com/p/C%C3%B4ng-an-x%C3%A3-Kim-S%C6%A1n-100070693235318/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21258</v>
      </c>
      <c r="B259" t="str">
        <f>HYPERLINK("https://chauthanh.tiengiang.gov.vn/chi-tiet-tin?/xa-kim-son/9025950", "UBND Ủy ban nhân dân xã Kim Sơn tỉnh Tiền Giang")</f>
        <v>UBND Ủy ban nhân dân xã Kim Sơn tỉnh Tiền Giang</v>
      </c>
      <c r="C259" t="str">
        <v>https://chauthanh.tiengiang.gov.vn/chi-tiet-tin?/xa-kim-son/9025950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21259</v>
      </c>
      <c r="B260" t="str">
        <v>Công an xã Phú Phong tỉnh Tiền Giang</v>
      </c>
      <c r="C260" t="str">
        <v>-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21260</v>
      </c>
      <c r="B261" t="str">
        <f>HYPERLINK("https://chauthanh.tiengiang.gov.vn/chi-tiet-tin?/xa-phu-phong/9025441", "UBND Ủy ban nhân dân xã Phú Phong tỉnh Tiền Giang")</f>
        <v>UBND Ủy ban nhân dân xã Phú Phong tỉnh Tiền Giang</v>
      </c>
      <c r="C261" t="str">
        <v>https://chauthanh.tiengiang.gov.vn/chi-tiet-tin?/xa-phu-phong/9025441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21261</v>
      </c>
      <c r="B262" t="str">
        <v>Công an xã Trung Hòa tỉnh Tiền Giang</v>
      </c>
      <c r="C262" t="str">
        <v>-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21262</v>
      </c>
      <c r="B263" t="str">
        <f>HYPERLINK("https://chogao.tiengiang.gov.vn/chi-tiet-tin?/thong-tin-lien-he-lanh-ao-cac-co-quan/6983232", "UBND Ủy ban nhân dân xã Trung Hòa tỉnh Tiền Giang")</f>
        <v>UBND Ủy ban nhân dân xã Trung Hòa tỉnh Tiền Giang</v>
      </c>
      <c r="C263" t="str">
        <v>https://chogao.tiengiang.gov.vn/chi-tiet-tin?/thong-tin-lien-he-lanh-ao-cac-co-quan/6983232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21263</v>
      </c>
      <c r="B264" t="str">
        <f>HYPERLINK("https://www.facebook.com/p/C%C3%B4ng-An-X%C3%A3-H%C3%B2a-T%E1%BB%8Bnh-Huy%E1%BB%87n-Ch%E1%BB%A3-G%E1%BA%A1o-T%E1%BB%89nh-Ti%E1%BB%81n-Giang-100091292641900/", "Công an xã Hòa Tịnh tỉnh Tiền Giang")</f>
        <v>Công an xã Hòa Tịnh tỉnh Tiền Giang</v>
      </c>
      <c r="C264" t="str">
        <v>https://www.facebook.com/p/C%C3%B4ng-An-X%C3%A3-H%C3%B2a-T%E1%BB%8Bnh-Huy%E1%BB%87n-Ch%E1%BB%A3-G%E1%BA%A1o-T%E1%BB%89nh-Ti%E1%BB%81n-Giang-100091292641900/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21264</v>
      </c>
      <c r="B265" t="str">
        <f>HYPERLINK("https://chogao.tiengiang.gov.vn/chi-tiet-tin?/thong-tin-lien-he-lanh-ao-cac-co-quan/6983232", "UBND Ủy ban nhân dân xã Hòa Tịnh tỉnh Tiền Giang")</f>
        <v>UBND Ủy ban nhân dân xã Hòa Tịnh tỉnh Tiền Giang</v>
      </c>
      <c r="C265" t="str">
        <v>https://chogao.tiengiang.gov.vn/chi-tiet-tin?/thong-tin-lien-he-lanh-ao-cac-co-quan/6983232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21265</v>
      </c>
      <c r="B266" t="str">
        <f>HYPERLINK("https://www.facebook.com/210113687141505", "Công an xã Mỹ Tịnh An tỉnh Tiền Giang")</f>
        <v>Công an xã Mỹ Tịnh An tỉnh Tiền Giang</v>
      </c>
      <c r="C266" t="str">
        <v>https://www.facebook.com/210113687141505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21266</v>
      </c>
      <c r="B267" t="str">
        <f>HYPERLINK("https://chogao.tiengiang.gov.vn/chi-tiet-tin?/le-cong-bo-xa-my-tinh-an-at-chuan-nong-thon-moi/16298832", "UBND Ủy ban nhân dân xã Mỹ Tịnh An tỉnh Tiền Giang")</f>
        <v>UBND Ủy ban nhân dân xã Mỹ Tịnh An tỉnh Tiền Giang</v>
      </c>
      <c r="C267" t="str">
        <v>https://chogao.tiengiang.gov.vn/chi-tiet-tin?/le-cong-bo-xa-my-tinh-an-at-chuan-nong-thon-moi/16298832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21267</v>
      </c>
      <c r="B268" t="str">
        <f>HYPERLINK("https://www.facebook.com/p/C%C3%B4ng-an-x%C3%A3-T%C3%A2n-B%C3%ACnh-Th%E1%BA%A1nh-huy%E1%BB%87n-Ch%E1%BB%A3-G%E1%BA%A1o-t%E1%BB%89nh-Ti%E1%BB%81n-Giang-100078928607643/", "Công an xã Tân Bình Thạnh tỉnh Tiền Giang")</f>
        <v>Công an xã Tân Bình Thạnh tỉnh Tiền Giang</v>
      </c>
      <c r="C268" t="str">
        <v>https://www.facebook.com/p/C%C3%B4ng-an-x%C3%A3-T%C3%A2n-B%C3%ACnh-Th%E1%BA%A1nh-huy%E1%BB%87n-Ch%E1%BB%A3-G%E1%BA%A1o-t%E1%BB%89nh-Ti%E1%BB%81n-Giang-100078928607643/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21268</v>
      </c>
      <c r="B269" t="str">
        <f>HYPERLINK("https://tiengiang.gov.vn/", "UBND Ủy ban nhân dân xã Tân Bình Thạnh tỉnh Tiền Giang")</f>
        <v>UBND Ủy ban nhân dân xã Tân Bình Thạnh tỉnh Tiền Giang</v>
      </c>
      <c r="C269" t="str">
        <v>https://tiengiang.gov.vn/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21269</v>
      </c>
      <c r="B270" t="str">
        <f>HYPERLINK("https://www.facebook.com/p/C%C3%B4ng-an-x%C3%A3-Ph%C3%BA-Ki%E1%BA%BFthuy%E1%BB%87n-Ch%E1%BB%A3-G%E1%BA%A1o-100076075503261/", "Công an xã Phú Kiết tỉnh Tiền Giang")</f>
        <v>Công an xã Phú Kiết tỉnh Tiền Giang</v>
      </c>
      <c r="C270" t="str">
        <v>https://www.facebook.com/p/C%C3%B4ng-an-x%C3%A3-Ph%C3%BA-Ki%E1%BA%BFthuy%E1%BB%87n-Ch%E1%BB%A3-G%E1%BA%A1o-100076075503261/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21270</v>
      </c>
      <c r="B271" t="str">
        <f>HYPERLINK("https://tiengiang.gov.vn/chi-tiet-tin?/xa-phu-kiet-at-chuan-nong-thon-moi-nang-cao/27758738", "UBND Ủy ban nhân dân xã Phú Kiết tỉnh Tiền Giang")</f>
        <v>UBND Ủy ban nhân dân xã Phú Kiết tỉnh Tiền Giang</v>
      </c>
      <c r="C271" t="str">
        <v>https://tiengiang.gov.vn/chi-tiet-tin?/xa-phu-kiet-at-chuan-nong-thon-moi-nang-cao/27758738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21271</v>
      </c>
      <c r="B272" t="str">
        <f>HYPERLINK("https://www.facebook.com/p/C%C3%B4ng-an-x%C3%A3-L%C6%B0%C6%A1ng-H%C3%B2a-L%E1%BA%A1c-100090527413486/", "Công an xã Lương Hòa Lạc tỉnh Tiền Giang")</f>
        <v>Công an xã Lương Hòa Lạc tỉnh Tiền Giang</v>
      </c>
      <c r="C272" t="str">
        <v>https://www.facebook.com/p/C%C3%B4ng-an-x%C3%A3-L%C6%B0%C6%A1ng-H%C3%B2a-L%E1%BA%A1c-100090527413486/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21272</v>
      </c>
      <c r="B273" t="str">
        <f>HYPERLINK("https://tiengiang.gov.vn/chi-tiet-tin?/huyen-cho-gao-to-ai-bieu-hoi-ong-nhan-dan-tinh-huyen-tiep-xuc-cu-tri-cac-xa-luong-hoa-lac-phu-kiet-va-hoa-tinh/55933548", "UBND Ủy ban nhân dân xã Lương Hòa Lạc tỉnh Tiền Giang")</f>
        <v>UBND Ủy ban nhân dân xã Lương Hòa Lạc tỉnh Tiền Giang</v>
      </c>
      <c r="C273" t="str">
        <v>https://tiengiang.gov.vn/chi-tiet-tin?/huyen-cho-gao-to-ai-bieu-hoi-ong-nhan-dan-tinh-huyen-tiep-xuc-cu-tri-cac-xa-luong-hoa-lac-phu-kiet-va-hoa-tinh/55933548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21273</v>
      </c>
      <c r="B274" t="str">
        <f>HYPERLINK("https://www.facebook.com/p/C%C3%B4ng-an-x%C3%A3-Thanh-B%C3%ACnh-Ch%E1%BB%A3-G%E1%BA%A1o-100072409274412/", "Công an xã Thanh Bình tỉnh Tiền Giang")</f>
        <v>Công an xã Thanh Bình tỉnh Tiền Giang</v>
      </c>
      <c r="C274" t="str">
        <v>https://www.facebook.com/p/C%C3%B4ng-an-x%C3%A3-Thanh-B%C3%ACnh-Ch%E1%BB%A3-G%E1%BA%A1o-100072409274412/</v>
      </c>
      <c r="D274" t="str">
        <v>-</v>
      </c>
      <c r="E274" t="str">
        <v/>
      </c>
      <c r="F274" t="str">
        <v>-</v>
      </c>
      <c r="G274" t="str">
        <v>-</v>
      </c>
    </row>
    <row r="275">
      <c r="A275">
        <v>21274</v>
      </c>
      <c r="B275" t="str">
        <f>HYPERLINK("https://chogao.tiengiang.gov.vn/chi-tiet-tin?/thong-tin-lien-he-lanh-ao-cac-co-quan/6983232", "UBND Ủy ban nhân dân xã Thanh Bình tỉnh Tiền Giang")</f>
        <v>UBND Ủy ban nhân dân xã Thanh Bình tỉnh Tiền Giang</v>
      </c>
      <c r="C275" t="str">
        <v>https://chogao.tiengiang.gov.vn/chi-tiet-tin?/thong-tin-lien-he-lanh-ao-cac-co-quan/6983232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21275</v>
      </c>
      <c r="B276" t="str">
        <f>HYPERLINK("https://www.facebook.com/100090396046589", "Công an xã Quơn Long tỉnh Tiền Giang")</f>
        <v>Công an xã Quơn Long tỉnh Tiền Giang</v>
      </c>
      <c r="C276" t="str">
        <v>https://www.facebook.com/100090396046589</v>
      </c>
      <c r="D276" t="str">
        <v>-</v>
      </c>
      <c r="E276" t="str">
        <v>02733991070</v>
      </c>
      <c r="F276" t="str">
        <v>-</v>
      </c>
      <c r="G276" t="str">
        <v>Ấp Long Thạnh, xã Quơn Long, huyện Chợ Gạo, tỉnh Tiền Giang, Cho Gao, Vietnam</v>
      </c>
    </row>
    <row r="277">
      <c r="A277">
        <v>21276</v>
      </c>
      <c r="B277" t="str">
        <f>HYPERLINK("http://quonlong.chogao.tiengiang.gov.vn/thong-tin-lanh-ao", "UBND Ủy ban nhân dân xã Quơn Long tỉnh Tiền Giang")</f>
        <v>UBND Ủy ban nhân dân xã Quơn Long tỉnh Tiền Giang</v>
      </c>
      <c r="C277" t="str">
        <v>http://quonlong.chogao.tiengiang.gov.vn/thong-tin-lanh-ao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21277</v>
      </c>
      <c r="B278" t="str">
        <f>HYPERLINK("https://www.facebook.com/ThptBinhPhucNhut/?locale=vi_VN", "Công an xã Bình Phục Nhứt tỉnh Tiền Giang")</f>
        <v>Công an xã Bình Phục Nhứt tỉnh Tiền Giang</v>
      </c>
      <c r="C278" t="str">
        <v>https://www.facebook.com/ThptBinhPhucNhut/?locale=vi_VN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21278</v>
      </c>
      <c r="B279" t="str">
        <f>HYPERLINK("https://chogao.tiengiang.gov.vn/chi-tiet-tin?/thong-tin-lien-he-lanh-ao-cac-co-quan/6983232", "UBND Ủy ban nhân dân xã Bình Phục Nhứt tỉnh Tiền Giang")</f>
        <v>UBND Ủy ban nhân dân xã Bình Phục Nhứt tỉnh Tiền Giang</v>
      </c>
      <c r="C279" t="str">
        <v>https://chogao.tiengiang.gov.vn/chi-tiet-tin?/thong-tin-lien-he-lanh-ao-cac-co-quan/6983232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21279</v>
      </c>
      <c r="B280" t="str">
        <f>HYPERLINK("https://www.facebook.com/p/CAX-%C4%90%C4%83ng-H%C6%B0ng-Ph%C6%B0%E1%BB%9Bc-Huy%E1%BB%87n-Ch%E1%BB%A3-G%E1%BA%A1o-100078702566385/", "Công an xã Đăng Hưng Phước tỉnh Tiền Giang")</f>
        <v>Công an xã Đăng Hưng Phước tỉnh Tiền Giang</v>
      </c>
      <c r="C280" t="str">
        <v>https://www.facebook.com/p/CAX-%C4%90%C4%83ng-H%C6%B0ng-Ph%C6%B0%E1%BB%9Bc-Huy%E1%BB%87n-Ch%E1%BB%A3-G%E1%BA%A1o-100078702566385/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21280</v>
      </c>
      <c r="B281" t="str">
        <f>HYPERLINK("http://danghungphuoc.chogao.tiengiang.gov.vn/", "UBND Ủy ban nhân dân xã Đăng Hưng Phước tỉnh Tiền Giang")</f>
        <v>UBND Ủy ban nhân dân xã Đăng Hưng Phước tỉnh Tiền Giang</v>
      </c>
      <c r="C281" t="str">
        <v>http://danghungphuoc.chogao.tiengiang.gov.vn/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21281</v>
      </c>
      <c r="B282" t="str">
        <f>HYPERLINK("https://www.facebook.com/p/C%C3%B4ng-an-x%C3%A3-T%C3%A2n-Thu%E1%BA%ADn-B%C3%ACnh-100067128724518/?locale=vi_VN", "Công an xã Tân Thuận Bình tỉnh Tiền Giang")</f>
        <v>Công an xã Tân Thuận Bình tỉnh Tiền Giang</v>
      </c>
      <c r="C282" t="str">
        <v>https://www.facebook.com/p/C%C3%B4ng-an-x%C3%A3-T%C3%A2n-Thu%E1%BA%ADn-B%C3%ACnh-100067128724518/?locale=vi_VN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21282</v>
      </c>
      <c r="B283" t="str">
        <f>HYPERLINK("https://chogao.tiengiang.gov.vn/chi-tiet-tin?/thong-tin-lien-he-lanh-ao-cac-co-quan/6983232", "UBND Ủy ban nhân dân xã Tân Thuận Bình tỉnh Tiền Giang")</f>
        <v>UBND Ủy ban nhân dân xã Tân Thuận Bình tỉnh Tiền Giang</v>
      </c>
      <c r="C283" t="str">
        <v>https://chogao.tiengiang.gov.vn/chi-tiet-tin?/thong-tin-lien-he-lanh-ao-cac-co-quan/6983232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21283</v>
      </c>
      <c r="B284" t="str">
        <f>HYPERLINK("https://www.facebook.com/CongAnXaSongBinh.ChoGao.TienGiang/", "Công an xã Song Bình tỉnh Tiền Giang")</f>
        <v>Công an xã Song Bình tỉnh Tiền Giang</v>
      </c>
      <c r="C284" t="str">
        <v>https://www.facebook.com/CongAnXaSongBinh.ChoGao.TienGiang/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21284</v>
      </c>
      <c r="B285" t="str">
        <f>HYPERLINK("https://chogao.tiengiang.gov.vn/chi-tiet-tin?/thong-tin-lien-he-lanh-ao-cac-co-quan/6983232", "UBND Ủy ban nhân dân xã Song Bình tỉnh Tiền Giang")</f>
        <v>UBND Ủy ban nhân dân xã Song Bình tỉnh Tiền Giang</v>
      </c>
      <c r="C285" t="str">
        <v>https://chogao.tiengiang.gov.vn/chi-tiet-tin?/thong-tin-lien-he-lanh-ao-cac-co-quan/6983232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21285</v>
      </c>
      <c r="B286" t="str">
        <v>Công an xã Bình Phan tỉnh Tiền Giang</v>
      </c>
      <c r="C286" t="str">
        <v>-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21286</v>
      </c>
      <c r="B287" t="str">
        <f>HYPERLINK("https://tiengiang.gov.vn/", "UBND Ủy ban nhân dân xã Bình Phan tỉnh Tiền Giang")</f>
        <v>UBND Ủy ban nhân dân xã Bình Phan tỉnh Tiền Giang</v>
      </c>
      <c r="C287" t="str">
        <v>https://tiengiang.gov.vn/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21287</v>
      </c>
      <c r="B288" t="str">
        <f>HYPERLINK("https://www.facebook.com/p/C%C3%B4ng-an-x%C3%A3-Long-B%C3%ACnh-%C4%90i%E1%BB%81n-Ch%E1%BB%A3-G%E1%BA%A1o-100076421284241/", "Công an xã Long Bình Điền tỉnh Tiền Giang")</f>
        <v>Công an xã Long Bình Điền tỉnh Tiền Giang</v>
      </c>
      <c r="C288" t="str">
        <v>https://www.facebook.com/p/C%C3%B4ng-an-x%C3%A3-Long-B%C3%ACnh-%C4%90i%E1%BB%81n-Ch%E1%BB%A3-G%E1%BA%A1o-100076421284241/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21288</v>
      </c>
      <c r="B289" t="str">
        <f>HYPERLINK("https://chogao.tiengiang.gov.vn/chi-tiet-tin?/thong-tin-lien-he-lanh-ao-cac-co-quan/6983232", "UBND Ủy ban nhân dân xã Long Bình Điền tỉnh Tiền Giang")</f>
        <v>UBND Ủy ban nhân dân xã Long Bình Điền tỉnh Tiền Giang</v>
      </c>
      <c r="C289" t="str">
        <v>https://chogao.tiengiang.gov.vn/chi-tiet-tin?/thong-tin-lien-he-lanh-ao-cac-co-quan/6983232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21289</v>
      </c>
      <c r="B290" t="str">
        <v>Công an xã An Thạnh Thủy tỉnh Tiền Giang</v>
      </c>
      <c r="C290" t="str">
        <v>-</v>
      </c>
      <c r="D290" t="str">
        <v>-</v>
      </c>
      <c r="E290" t="str">
        <v/>
      </c>
      <c r="F290" t="str">
        <v>-</v>
      </c>
      <c r="G290" t="str">
        <v>-</v>
      </c>
    </row>
    <row r="291">
      <c r="A291">
        <v>21290</v>
      </c>
      <c r="B291" t="str">
        <f>HYPERLINK("https://chogao.tiengiang.gov.vn/chi-tiet-tin?/thong-tin-lien-he-lanh-ao-cac-co-quan/6983232", "UBND Ủy ban nhân dân xã An Thạnh Thủy tỉnh Tiền Giang")</f>
        <v>UBND Ủy ban nhân dân xã An Thạnh Thủy tỉnh Tiền Giang</v>
      </c>
      <c r="C291" t="str">
        <v>https://chogao.tiengiang.gov.vn/chi-tiet-tin?/thong-tin-lien-he-lanh-ao-cac-co-quan/6983232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21291</v>
      </c>
      <c r="B292" t="str">
        <v>Công an xã Xuân Đông tỉnh Tiền Giang</v>
      </c>
      <c r="C292" t="str">
        <v>-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21292</v>
      </c>
      <c r="B293" t="str">
        <f>HYPERLINK("https://chogao.tiengiang.gov.vn/chi-tiet-tin?/ket-luan-thanh-tra-ve-viec-thanh-tra-viec-thuc-hien-thu-chi-tai-chinh-va-au-tu-xay-dung-tai-uy-ban-nhan-dan-xa-xuan-ong/56597373", "UBND Ủy ban nhân dân xã Xuân Đông tỉnh Tiền Giang")</f>
        <v>UBND Ủy ban nhân dân xã Xuân Đông tỉnh Tiền Giang</v>
      </c>
      <c r="C293" t="str">
        <v>https://chogao.tiengiang.gov.vn/chi-tiet-tin?/ket-luan-thanh-tra-ve-viec-thanh-tra-viec-thuc-hien-thu-chi-tai-chinh-va-au-tu-xay-dung-tai-uy-ban-nhan-dan-xa-xuan-ong/56597373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21293</v>
      </c>
      <c r="B294" t="str">
        <v>Công an xã Hòa Định tỉnh Tiền Giang</v>
      </c>
      <c r="C294" t="str">
        <v>-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21294</v>
      </c>
      <c r="B295" t="str">
        <f>HYPERLINK("https://tiengiang.gov.vn/chi-tiet-tin?/hoa-inh-ra-mat-xa-nong-thon-moi/18335466", "UBND Ủy ban nhân dân xã Hòa Định tỉnh Tiền Giang")</f>
        <v>UBND Ủy ban nhân dân xã Hòa Định tỉnh Tiền Giang</v>
      </c>
      <c r="C295" t="str">
        <v>https://tiengiang.gov.vn/chi-tiet-tin?/hoa-inh-ra-mat-xa-nong-thon-moi/18335466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21295</v>
      </c>
      <c r="B296" t="str">
        <v>Công an xã Bình Ninh tỉnh Tiền Giang</v>
      </c>
      <c r="C296" t="str">
        <v>-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21296</v>
      </c>
      <c r="B297" t="str">
        <f>HYPERLINK("https://tiengiang.gov.vn/", "UBND Ủy ban nhân dân xã Bình Ninh tỉnh Tiền Giang")</f>
        <v>UBND Ủy ban nhân dân xã Bình Ninh tỉnh Tiền Giang</v>
      </c>
      <c r="C297" t="str">
        <v>https://tiengiang.gov.vn/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21297</v>
      </c>
      <c r="B298" t="str">
        <f>HYPERLINK("https://www.facebook.com/apkhuongtho/", "Công an xã Đồng Sơn tỉnh Tiền Giang")</f>
        <v>Công an xã Đồng Sơn tỉnh Tiền Giang</v>
      </c>
      <c r="C298" t="str">
        <v>https://www.facebook.com/apkhuongtho/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21298</v>
      </c>
      <c r="B299" t="str">
        <f>HYPERLINK("http://dongson.gocongtay.tiengiang.gov.vn/", "UBND Ủy ban nhân dân xã Đồng Sơn tỉnh Tiền Giang")</f>
        <v>UBND Ủy ban nhân dân xã Đồng Sơn tỉnh Tiền Giang</v>
      </c>
      <c r="C299" t="str">
        <v>http://dongson.gocongtay.tiengiang.gov.vn/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21299</v>
      </c>
      <c r="B300" t="str">
        <f>HYPERLINK("https://www.facebook.com/AnninhtrattuxaBinhphu/", "Công an xã Bình Phú tỉnh Tiền Giang")</f>
        <v>Công an xã Bình Phú tỉnh Tiền Giang</v>
      </c>
      <c r="C300" t="str">
        <v>https://www.facebook.com/AnninhtrattuxaBinhphu/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21300</v>
      </c>
      <c r="B301" t="str">
        <f>HYPERLINK("https://cailay.tiengiang.gov.vn/chi-tiet-tin?/uy-ban-nhan-dan-cac-xa/5355760", "UBND Ủy ban nhân dân xã Bình Phú tỉnh Tiền Giang")</f>
        <v>UBND Ủy ban nhân dân xã Bình Phú tỉnh Tiền Giang</v>
      </c>
      <c r="C301" t="str">
        <v>https://cailay.tiengiang.gov.vn/chi-tiet-tin?/uy-ban-nhan-dan-cac-xa/5355760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21301</v>
      </c>
      <c r="B302" t="str">
        <v>Công an xã Đồng Thạnh tỉnh Tiền Giang</v>
      </c>
      <c r="C302" t="str">
        <v>-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21302</v>
      </c>
      <c r="B303" t="str">
        <f>HYPERLINK("http://dongthanh.gocongtay.tiengiang.gov.vn/gioi-thieu-chung", "UBND Ủy ban nhân dân xã Đồng Thạnh tỉnh Tiền Giang")</f>
        <v>UBND Ủy ban nhân dân xã Đồng Thạnh tỉnh Tiền Giang</v>
      </c>
      <c r="C303" t="str">
        <v>http://dongthanh.gocongtay.tiengiang.gov.vn/gioi-thieu-chung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21303</v>
      </c>
      <c r="B304" t="str">
        <v>Công an xã Thành Công tỉnh Tiền Giang</v>
      </c>
      <c r="C304" t="str">
        <v>-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21304</v>
      </c>
      <c r="B305" t="str">
        <f>HYPERLINK("http://thanhcong.gocongtay.tiengiang.gov.vn/", "UBND Ủy ban nhân dân xã Thành Công tỉnh Tiền Giang")</f>
        <v>UBND Ủy ban nhân dân xã Thành Công tỉnh Tiền Giang</v>
      </c>
      <c r="C305" t="str">
        <v>http://thanhcong.gocongtay.tiengiang.gov.vn/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21305</v>
      </c>
      <c r="B306" t="str">
        <v>Công an xã Bình Nhì tỉnh Tiền Giang</v>
      </c>
      <c r="C306" t="str">
        <v>-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21306</v>
      </c>
      <c r="B307" t="str">
        <f>HYPERLINK("http://binhnhi.gocongtay.tiengiang.gov.vn/", "UBND Ủy ban nhân dân xã Bình Nhì tỉnh Tiền Giang")</f>
        <v>UBND Ủy ban nhân dân xã Bình Nhì tỉnh Tiền Giang</v>
      </c>
      <c r="C307" t="str">
        <v>http://binhnhi.gocongtay.tiengiang.gov.vn/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21307</v>
      </c>
      <c r="B308" t="str">
        <v>Công an xã Yên Luông tỉnh Tiền Giang</v>
      </c>
      <c r="C308" t="str">
        <v>-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21308</v>
      </c>
      <c r="B309" t="str">
        <f>HYPERLINK("http://yenluong.gocongtay.tiengiang.gov.vn/", "UBND Ủy ban nhân dân xã Yên Luông tỉnh Tiền Giang")</f>
        <v>UBND Ủy ban nhân dân xã Yên Luông tỉnh Tiền Giang</v>
      </c>
      <c r="C309" t="str">
        <v>http://yenluong.gocongtay.tiengiang.gov.vn/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21309</v>
      </c>
      <c r="B310" t="str">
        <v>Công an xã Thạnh Trị tỉnh Tiền Giang</v>
      </c>
      <c r="C310" t="str">
        <v>-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21310</v>
      </c>
      <c r="B311" t="str">
        <f>HYPERLINK("http://thanhtri.gocongtay.tiengiang.gov.vn/", "UBND Ủy ban nhân dân xã Thạnh Trị tỉnh Tiền Giang")</f>
        <v>UBND Ủy ban nhân dân xã Thạnh Trị tỉnh Tiền Giang</v>
      </c>
      <c r="C311" t="str">
        <v>http://thanhtri.gocongtay.tiengiang.gov.vn/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21311</v>
      </c>
      <c r="B312" t="str">
        <f>HYPERLINK("https://www.facebook.com/p/%E1%BA%A4p-B%C3%ACnh-Trung-X%C3%A3-Th%E1%BA%A1nh-Nh%E1%BB%B1t-Huy%E1%BB%87n-G%C3%B2-C%C3%B4ng-T%C3%A2y-T%E1%BB%89nh-Ti%E1%BB%81n-Giang-100057609092471/", "Công an xã Thạnh Nhựt tỉnh Tiền Giang")</f>
        <v>Công an xã Thạnh Nhựt tỉnh Tiền Giang</v>
      </c>
      <c r="C312" t="str">
        <v>https://www.facebook.com/p/%E1%BA%A4p-B%C3%ACnh-Trung-X%C3%A3-Th%E1%BA%A1nh-Nh%E1%BB%B1t-Huy%E1%BB%87n-G%C3%B2-C%C3%B4ng-T%C3%A2y-T%E1%BB%89nh-Ti%E1%BB%81n-Giang-100057609092471/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21312</v>
      </c>
      <c r="B313" t="str">
        <f>HYPERLINK("http://thanhnhut.gocongtay.tiengiang.gov.vn/co-cau-to-chuc", "UBND Ủy ban nhân dân xã Thạnh Nhựt tỉnh Tiền Giang")</f>
        <v>UBND Ủy ban nhân dân xã Thạnh Nhựt tỉnh Tiền Giang</v>
      </c>
      <c r="C313" t="str">
        <v>http://thanhnhut.gocongtay.tiengiang.gov.vn/co-cau-to-chuc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21313</v>
      </c>
      <c r="B314" t="str">
        <v>Công an xã Long Vĩnh tỉnh Tiền Giang</v>
      </c>
      <c r="C314" t="str">
        <v>-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21314</v>
      </c>
      <c r="B315" t="str">
        <f>HYPERLINK("https://tiengiang.gov.vn/", "UBND Ủy ban nhân dân xã Long Vĩnh tỉnh Tiền Giang")</f>
        <v>UBND Ủy ban nhân dân xã Long Vĩnh tỉnh Tiền Giang</v>
      </c>
      <c r="C315" t="str">
        <v>https://tiengiang.gov.vn/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21315</v>
      </c>
      <c r="B316" t="str">
        <v>Công an xã Bình Tân tỉnh Tiền Giang</v>
      </c>
      <c r="C316" t="str">
        <v>-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21316</v>
      </c>
      <c r="B317" t="str">
        <f>HYPERLINK("https://tiengiang.gov.vn/", "UBND Ủy ban nhân dân xã Bình Tân tỉnh Tiền Giang")</f>
        <v>UBND Ủy ban nhân dân xã Bình Tân tỉnh Tiền Giang</v>
      </c>
      <c r="C317" t="str">
        <v>https://tiengiang.gov.vn/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21317</v>
      </c>
      <c r="B318" t="str">
        <v>Công an xã Vĩnh Hựu tỉnh Tiền Giang</v>
      </c>
      <c r="C318" t="str">
        <v>-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21318</v>
      </c>
      <c r="B319" t="str">
        <f>HYPERLINK("http://vinhhuu.gocongtay.tiengiang.gov.vn/chi-tiet-tin?/thong-tin-lien-he-lanh-ao/45494397", "UBND Ủy ban nhân dân xã Vĩnh Hựu tỉnh Tiền Giang")</f>
        <v>UBND Ủy ban nhân dân xã Vĩnh Hựu tỉnh Tiền Giang</v>
      </c>
      <c r="C319" t="str">
        <v>http://vinhhuu.gocongtay.tiengiang.gov.vn/chi-tiet-tin?/thong-tin-lien-he-lanh-ao/45494397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21319</v>
      </c>
      <c r="B320" t="str">
        <f>HYPERLINK("https://www.facebook.com/p/C%C3%B4ng-an-x%C3%A3-Long-B%C3%ACnh-%C4%90i%E1%BB%81n-Ch%E1%BB%A3-G%E1%BA%A1o-100076421284241/", "Công an xã Long Bình tỉnh Tiền Giang")</f>
        <v>Công an xã Long Bình tỉnh Tiền Giang</v>
      </c>
      <c r="C320" t="str">
        <v>https://www.facebook.com/p/C%C3%B4ng-an-x%C3%A3-Long-B%C3%ACnh-%C4%90i%E1%BB%81n-Ch%E1%BB%A3-G%E1%BA%A1o-100076421284241/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21320</v>
      </c>
      <c r="B321" t="str">
        <f>HYPERLINK("https://tiengiang.gov.vn/", "UBND Ủy ban nhân dân xã Long Bình tỉnh Tiền Giang")</f>
        <v>UBND Ủy ban nhân dân xã Long Bình tỉnh Tiền Giang</v>
      </c>
      <c r="C321" t="str">
        <v>https://tiengiang.gov.vn/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21321</v>
      </c>
      <c r="B322" t="str">
        <v>Công an xã Tăng Hoà tỉnh Tiền Giang</v>
      </c>
      <c r="C322" t="str">
        <v>-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21322</v>
      </c>
      <c r="B323" t="str">
        <f>HYPERLINK("http://tanghoa.gocongdong.tiengiang.gov.vn/gioi-thieu-chung", "UBND Ủy ban nhân dân xã Tăng Hoà tỉnh Tiền Giang")</f>
        <v>UBND Ủy ban nhân dân xã Tăng Hoà tỉnh Tiền Giang</v>
      </c>
      <c r="C323" t="str">
        <v>http://tanghoa.gocongdong.tiengiang.gov.vn/gioi-thieu-chung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21323</v>
      </c>
      <c r="B324" t="str">
        <v>Công an xã Tân Phước tỉnh Tiền Giang</v>
      </c>
      <c r="C324" t="str">
        <v>-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21324</v>
      </c>
      <c r="B325" t="str">
        <f>HYPERLINK("https://tanphuoc.tiengiang.gov.vn/", "UBND Ủy ban nhân dân xã Tân Phước tỉnh Tiền Giang")</f>
        <v>UBND Ủy ban nhân dân xã Tân Phước tỉnh Tiền Giang</v>
      </c>
      <c r="C325" t="str">
        <v>https://tanphuoc.tiengiang.gov.vn/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21325</v>
      </c>
      <c r="B326" t="str">
        <f>HYPERLINK("https://www.facebook.com/291993798953493", "Công an xã Gia Thuận tỉnh Tiền Giang")</f>
        <v>Công an xã Gia Thuận tỉnh Tiền Giang</v>
      </c>
      <c r="C326" t="str">
        <v>https://www.facebook.com/291993798953493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21326</v>
      </c>
      <c r="B327" t="str">
        <f>HYPERLINK("https://tiengiang.gov.vn/chi-tiet-tin?%2FGIA-THUAN-RA-MAT-XA-NONG-THON-MOI%2F19746557", "UBND Ủy ban nhân dân xã Gia Thuận tỉnh Tiền Giang")</f>
        <v>UBND Ủy ban nhân dân xã Gia Thuận tỉnh Tiền Giang</v>
      </c>
      <c r="C327" t="str">
        <v>https://tiengiang.gov.vn/chi-tiet-tin?%2FGIA-THUAN-RA-MAT-XA-NONG-THON-MOI%2F19746557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21327</v>
      </c>
      <c r="B328" t="str">
        <v>Công an xã Tân Tây tỉnh Tiền Giang</v>
      </c>
      <c r="C328" t="str">
        <v>-</v>
      </c>
      <c r="D328" t="str">
        <v>-</v>
      </c>
      <c r="E328" t="str">
        <v/>
      </c>
      <c r="F328" t="str">
        <v>-</v>
      </c>
      <c r="G328" t="str">
        <v>-</v>
      </c>
    </row>
    <row r="329">
      <c r="A329">
        <v>21328</v>
      </c>
      <c r="B329" t="str">
        <f>HYPERLINK("https://tiengiang.gov.vn/chi-tiet-tin?/xa-tan-tay-at-chuan-nong-thon-moi-nang-cao/35801588", "UBND Ủy ban nhân dân xã Tân Tây tỉnh Tiền Giang")</f>
        <v>UBND Ủy ban nhân dân xã Tân Tây tỉnh Tiền Giang</v>
      </c>
      <c r="C329" t="str">
        <v>https://tiengiang.gov.vn/chi-tiet-tin?/xa-tan-tay-at-chuan-nong-thon-moi-nang-cao/35801588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21329</v>
      </c>
      <c r="B330" t="str">
        <v>Công an xã Kiểng Phước tỉnh Tiền Giang</v>
      </c>
      <c r="C330" t="str">
        <v>-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21330</v>
      </c>
      <c r="B331" t="str">
        <f>HYPERLINK("https://tiengiang.gov.vn/", "UBND Ủy ban nhân dân xã Kiểng Phước tỉnh Tiền Giang")</f>
        <v>UBND Ủy ban nhân dân xã Kiểng Phước tỉnh Tiền Giang</v>
      </c>
      <c r="C331" t="str">
        <v>https://tiengiang.gov.vn/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21331</v>
      </c>
      <c r="B332" t="str">
        <v>Công an xã Tân Đông tỉnh Tiền Giang</v>
      </c>
      <c r="C332" t="str">
        <v>-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21332</v>
      </c>
      <c r="B333" t="str">
        <f>HYPERLINK("https://tiengiang.gov.vn/", "UBND Ủy ban nhân dân xã Tân Đông tỉnh Tiền Giang")</f>
        <v>UBND Ủy ban nhân dân xã Tân Đông tỉnh Tiền Giang</v>
      </c>
      <c r="C333" t="str">
        <v>https://tiengiang.gov.vn/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21333</v>
      </c>
      <c r="B334" t="str">
        <v>Công an xã Bình Ân tỉnh Tiền Giang</v>
      </c>
      <c r="C334" t="str">
        <v>-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21334</v>
      </c>
      <c r="B335" t="str">
        <f>HYPERLINK("http://binhan.gocongdong.tiengiang.gov.vn/", "UBND Ủy ban nhân dân xã Bình Ân tỉnh Tiền Giang")</f>
        <v>UBND Ủy ban nhân dân xã Bình Ân tỉnh Tiền Giang</v>
      </c>
      <c r="C335" t="str">
        <v>http://binhan.gocongdong.tiengiang.gov.vn/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21335</v>
      </c>
      <c r="B336" t="str">
        <v>Công an xã Tân Điền tỉnh Tiền Giang</v>
      </c>
      <c r="C336" t="str">
        <v>-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21336</v>
      </c>
      <c r="B337" t="str">
        <f>HYPERLINK("https://tiengiang.gov.vn/", "UBND Ủy ban nhân dân xã Tân Điền tỉnh Tiền Giang")</f>
        <v>UBND Ủy ban nhân dân xã Tân Điền tỉnh Tiền Giang</v>
      </c>
      <c r="C337" t="str">
        <v>https://tiengiang.gov.vn/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21337</v>
      </c>
      <c r="B338" t="str">
        <v>Công an xã Bình Nghị tỉnh Tiền Giang</v>
      </c>
      <c r="C338" t="str">
        <v>-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21338</v>
      </c>
      <c r="B339" t="str">
        <f>HYPERLINK("https://tiengiang.gov.vn/", "UBND Ủy ban nhân dân xã Bình Nghị tỉnh Tiền Giang")</f>
        <v>UBND Ủy ban nhân dân xã Bình Nghị tỉnh Tiền Giang</v>
      </c>
      <c r="C339" t="str">
        <v>https://tiengiang.gov.vn/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21339</v>
      </c>
      <c r="B340" t="str">
        <f>HYPERLINK("https://www.facebook.com/p/Tu%E1%BB%95i-tr%E1%BA%BB-C%C3%B4ng-an-huy%E1%BB%87n-Ninh-Ph%C6%B0%E1%BB%9Bc-100068114569027/", "Công an xã Phước Trung tỉnh Tiền Giang")</f>
        <v>Công an xã Phước Trung tỉnh Tiền Giang</v>
      </c>
      <c r="C340" t="str">
        <v>https://www.facebook.com/p/Tu%E1%BB%95i-tr%E1%BA%BB-C%C3%B4ng-an-huy%E1%BB%87n-Ninh-Ph%C6%B0%E1%BB%9Bc-100068114569027/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21340</v>
      </c>
      <c r="B341" t="str">
        <f>HYPERLINK("https://gocongdong.tiengiang.gov.vn/chi-tiet-tin?/xa-phuoc-trung-huy-ong-moi-nguon-luc-xay-dung-xa-nong-thon-moi/19650120", "UBND Ủy ban nhân dân xã Phước Trung tỉnh Tiền Giang")</f>
        <v>UBND Ủy ban nhân dân xã Phước Trung tỉnh Tiền Giang</v>
      </c>
      <c r="C341" t="str">
        <v>https://gocongdong.tiengiang.gov.vn/chi-tiet-tin?/xa-phuoc-trung-huy-ong-moi-nguon-luc-xay-dung-xa-nong-thon-moi/19650120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21341</v>
      </c>
      <c r="B342" t="str">
        <v>Công an xã Tân Thành tỉnh Tiền Giang</v>
      </c>
      <c r="C342" t="str">
        <v>-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21342</v>
      </c>
      <c r="B343" t="str">
        <f>HYPERLINK("https://tiengiang.gov.vn/", "UBND Ủy ban nhân dân xã Tân Thành tỉnh Tiền Giang")</f>
        <v>UBND Ủy ban nhân dân xã Tân Thành tỉnh Tiền Giang</v>
      </c>
      <c r="C343" t="str">
        <v>https://tiengiang.gov.vn/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21343</v>
      </c>
      <c r="B344" t="str">
        <v>Công an xã Tân Thới tỉnh Tiền Giang</v>
      </c>
      <c r="C344" t="str">
        <v>-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21344</v>
      </c>
      <c r="B345" t="str">
        <f>HYPERLINK("http://tanthoi.tanphudong.tiengiang.gov.vn/", "UBND Ủy ban nhân dân xã Tân Thới tỉnh Tiền Giang")</f>
        <v>UBND Ủy ban nhân dân xã Tân Thới tỉnh Tiền Giang</v>
      </c>
      <c r="C345" t="str">
        <v>http://tanthoi.tanphudong.tiengiang.gov.vn/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21345</v>
      </c>
      <c r="B346" t="str">
        <v>Công an xã Tân Phú tỉnh Tiền Giang</v>
      </c>
      <c r="C346" t="str">
        <v>-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21346</v>
      </c>
      <c r="B347" t="str">
        <f>HYPERLINK("https://txcailay.tiengiang.gov.vn/chi-tiet-tin?/xa-tan-phu/10911522", "UBND Ủy ban nhân dân xã Tân Phú tỉnh Tiền Giang")</f>
        <v>UBND Ủy ban nhân dân xã Tân Phú tỉnh Tiền Giang</v>
      </c>
      <c r="C347" t="str">
        <v>https://txcailay.tiengiang.gov.vn/chi-tiet-tin?/xa-tan-phu/10911522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21347</v>
      </c>
      <c r="B348" t="str">
        <v>Công an xã Phú Thạnh tỉnh Tiền Giang</v>
      </c>
      <c r="C348" t="str">
        <v>-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21348</v>
      </c>
      <c r="B349" t="str">
        <f>HYPERLINK("https://phuthanh1.phutan.angiang.gov.vn/", "UBND Ủy ban nhân dân xã Phú Thạnh tỉnh Tiền Giang")</f>
        <v>UBND Ủy ban nhân dân xã Phú Thạnh tỉnh Tiền Giang</v>
      </c>
      <c r="C349" t="str">
        <v>https://phuthanh1.phutan.angiang.gov.vn/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21349</v>
      </c>
      <c r="B350" t="str">
        <v>Công an xã Tân Thạnh tỉnh Tiền Giang</v>
      </c>
      <c r="C350" t="str">
        <v>-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21350</v>
      </c>
      <c r="B351" t="str">
        <f>HYPERLINK("https://tiengiang.gov.vn/chi-tiet-tin?/huyen-tan-phu-ong-xa-tan-thanh-at-chuan-nong-thon-moi/54627856", "UBND Ủy ban nhân dân xã Tân Thạnh tỉnh Tiền Giang")</f>
        <v>UBND Ủy ban nhân dân xã Tân Thạnh tỉnh Tiền Giang</v>
      </c>
      <c r="C351" t="str">
        <v>https://tiengiang.gov.vn/chi-tiet-tin?/huyen-tan-phu-ong-xa-tan-thanh-at-chuan-nong-thon-moi/54627856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21351</v>
      </c>
      <c r="B352" t="str">
        <v>Công an xã Phú Đông tỉnh Tiền Giang</v>
      </c>
      <c r="C352" t="str">
        <v>-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21352</v>
      </c>
      <c r="B353" t="str">
        <f>HYPERLINK("https://tiengiang.gov.vn/chi-tiet-tin?/uy-ban-nhan-dan-huyen-tan-phu-ong/11535121", "UBND Ủy ban nhân dân xã Phú Đông tỉnh Tiền Giang")</f>
        <v>UBND Ủy ban nhân dân xã Phú Đông tỉnh Tiền Giang</v>
      </c>
      <c r="C353" t="str">
        <v>https://tiengiang.gov.vn/chi-tiet-tin?/uy-ban-nhan-dan-huyen-tan-phu-ong/11535121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21353</v>
      </c>
      <c r="B354" t="str">
        <v>Công an xã Phú Tân tỉnh Tiền Giang</v>
      </c>
      <c r="C354" t="str">
        <v>-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21354</v>
      </c>
      <c r="B355" t="str">
        <f>HYPERLINK("http://phutan.tanphudong.tiengiang.gov.vn/", "UBND Ủy ban nhân dân xã Phú Tân tỉnh Tiền Giang")</f>
        <v>UBND Ủy ban nhân dân xã Phú Tân tỉnh Tiền Giang</v>
      </c>
      <c r="C355" t="str">
        <v>http://phutan.tanphudong.tiengiang.gov.vn/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21355</v>
      </c>
      <c r="B356" t="str">
        <f>HYPERLINK("https://www.facebook.com/p/C%C3%B4ng-an-ph%C6%B0%E1%BB%9Dng-Ph%C3%BA-Kh%C6%B0%C6%A1ng-B%E1%BA%BFn-Tre-100070178317146/", "Công an phường Phú Khương tỉnh Bến Tre")</f>
        <v>Công an phường Phú Khương tỉnh Bến Tre</v>
      </c>
      <c r="C356" t="str">
        <v>https://www.facebook.com/p/C%C3%B4ng-an-ph%C6%B0%E1%BB%9Dng-Ph%C3%BA-Kh%C6%B0%C6%A1ng-B%E1%BA%BFn-Tre-100070178317146/</v>
      </c>
      <c r="D356" t="str">
        <v>-</v>
      </c>
      <c r="E356" t="str">
        <v/>
      </c>
      <c r="F356" t="str">
        <v>-</v>
      </c>
      <c r="G356" t="str">
        <v>-</v>
      </c>
    </row>
    <row r="357">
      <c r="A357">
        <v>21356</v>
      </c>
      <c r="B357" t="str">
        <f>HYPERLINK("https://dichvucong.bentre.gov.vn/dichvucong/thongke/ajaxChiTietLinhVuc&amp;nam=2022&amp;ma_don_vi=DV_UBND_PHUONG_PHUKHUONG_TPBT&amp;ma_co_quan=UBNDTP", "UBND Ủy ban nhân dân phường Phú Khương tỉnh Bến Tre")</f>
        <v>UBND Ủy ban nhân dân phường Phú Khương tỉnh Bến Tre</v>
      </c>
      <c r="C357" t="str">
        <v>https://dichvucong.bentre.gov.vn/dichvucong/thongke/ajaxChiTietLinhVuc&amp;nam=2022&amp;ma_don_vi=DV_UBND_PHUONG_PHUKHUONG_TPBT&amp;ma_co_quan=UBNDTP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21357</v>
      </c>
      <c r="B358" t="str">
        <f>HYPERLINK("https://www.facebook.com/p/C%C3%B4ng-an-ph%C6%B0%E1%BB%9Dng-Ph%C3%BA-T%C3%A2n-Th%C3%A0nh-ph%E1%BB%91-B%E1%BA%BFn-Tre-100070282148008/", "Công an phường Phú Tân tỉnh Bến Tre")</f>
        <v>Công an phường Phú Tân tỉnh Bến Tre</v>
      </c>
      <c r="C358" t="str">
        <v>https://www.facebook.com/p/C%C3%B4ng-an-ph%C6%B0%E1%BB%9Dng-Ph%C3%BA-T%C3%A2n-Th%C3%A0nh-ph%E1%BB%91-B%E1%BA%BFn-Tre-100070282148008/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21358</v>
      </c>
      <c r="B359" t="str">
        <f>HYPERLINK("https://phutan.thanhphobentre.bentre.gov.vn/", "UBND Ủy ban nhân dân phường Phú Tân tỉnh Bến Tre")</f>
        <v>UBND Ủy ban nhân dân phường Phú Tân tỉnh Bến Tre</v>
      </c>
      <c r="C359" t="str">
        <v>https://phutan.thanhphobentre.bentre.gov.vn/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21359</v>
      </c>
      <c r="B360" t="str">
        <f>HYPERLINK("https://www.facebook.com/p/Tu%E1%BB%95i-tr%E1%BA%BB-Ph%C6%B0%E1%BB%9Dng-8-th%C3%A0nh-ph%E1%BB%91-B%E1%BA%BFn-Tre-100063542915222/", "Công an phường 8 tỉnh Bến Tre")</f>
        <v>Công an phường 8 tỉnh Bến Tre</v>
      </c>
      <c r="C360" t="str">
        <v>https://www.facebook.com/p/Tu%E1%BB%95i-tr%E1%BA%BB-Ph%C6%B0%E1%BB%9Dng-8-th%C3%A0nh-ph%E1%BB%91-B%E1%BA%BFn-Tre-100063542915222/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21360</v>
      </c>
      <c r="B361" t="str">
        <f>HYPERLINK("https://phuong8.thanhphobentre.bentre.gov.vn/", "UBND Ủy ban nhân dân phường 8 tỉnh Bến Tre")</f>
        <v>UBND Ủy ban nhân dân phường 8 tỉnh Bến Tre</v>
      </c>
      <c r="C361" t="str">
        <v>https://phuong8.thanhphobentre.bentre.gov.vn/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21361</v>
      </c>
      <c r="B362" t="str">
        <f>HYPERLINK("https://www.facebook.com/TuoitreConganbentre/", "Công an phường 6 tỉnh Bến Tre")</f>
        <v>Công an phường 6 tỉnh Bến Tre</v>
      </c>
      <c r="C362" t="str">
        <v>https://www.facebook.com/TuoitreConganbentre/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21362</v>
      </c>
      <c r="B363" t="str">
        <f>HYPERLINK("https://dichvucong.gov.vn/p/home/dvc-tthc-co-quan-chi-tiet.html?id=403955", "UBND Ủy ban nhân dân phường 6 tỉnh Bến Tre")</f>
        <v>UBND Ủy ban nhân dân phường 6 tỉnh Bến Tre</v>
      </c>
      <c r="C363" t="str">
        <v>https://dichvucong.gov.vn/p/home/dvc-tthc-co-quan-chi-tiet.html?id=403955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21363</v>
      </c>
      <c r="B364" t="str">
        <v>Công an phường 4 tỉnh Bến Tre</v>
      </c>
      <c r="C364" t="str">
        <v>-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21364</v>
      </c>
      <c r="B365" t="str">
        <f>HYPERLINK("https://csdl.bentre.gov.vn/lien-he", "UBND Ủy ban nhân dân phường 4 tỉnh Bến Tre")</f>
        <v>UBND Ủy ban nhân dân phường 4 tỉnh Bến Tre</v>
      </c>
      <c r="C365" t="str">
        <v>https://csdl.bentre.gov.vn/lien-he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21365</v>
      </c>
      <c r="B366" t="str">
        <f>HYPERLINK("https://www.facebook.com/p/C%C3%B4ng-An-Ph%C6%B0%E1%BB%9Dng-5-TP-B%E1%BA%BFn-Tre-100076157195740/", "Công an phường 5 tỉnh Bến Tre")</f>
        <v>Công an phường 5 tỉnh Bến Tre</v>
      </c>
      <c r="C366" t="str">
        <v>https://www.facebook.com/p/C%C3%B4ng-An-Ph%C6%B0%E1%BB%9Dng-5-TP-B%E1%BA%BFn-Tre-100076157195740/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21366</v>
      </c>
      <c r="B367" t="str">
        <f>HYPERLINK("https://dichvucong.bentre.gov.vn/dichvucong/thongke/ajaxChiTietThang&amp;nam=2023&amp;ma_don_vi=DV_UBND_PHUONG5_TPBT&amp;ma_co_quan=UBNDTP", "UBND Ủy ban nhân dân phường 5 tỉnh Bến Tre")</f>
        <v>UBND Ủy ban nhân dân phường 5 tỉnh Bến Tre</v>
      </c>
      <c r="C367" t="str">
        <v>https://dichvucong.bentre.gov.vn/dichvucong/thongke/ajaxChiTietThang&amp;nam=2023&amp;ma_don_vi=DV_UBND_PHUONG5_TPBT&amp;ma_co_quan=UBNDTP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21367</v>
      </c>
      <c r="B368" t="str">
        <f>HYPERLINK("https://www.facebook.com/TuoitreConganbentre/", "Công an phường 1 tỉnh Bến Tre")</f>
        <v>Công an phường 1 tỉnh Bến Tre</v>
      </c>
      <c r="C368" t="str">
        <v>https://www.facebook.com/TuoitreConganbentre/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21368</v>
      </c>
      <c r="B369" t="str">
        <f>HYPERLINK("https://tiengiang.gov.vn/chi-tiet-tin?/uy-ban-nhan-dan-thanh-pho-my-tho/11534690", "UBND Ủy ban nhân dân phường 1 tỉnh Bến Tre")</f>
        <v>UBND Ủy ban nhân dân phường 1 tỉnh Bến Tre</v>
      </c>
      <c r="C369" t="str">
        <v>https://tiengiang.gov.vn/chi-tiet-tin?/uy-ban-nhan-dan-thanh-pho-my-tho/11534690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21369</v>
      </c>
      <c r="B370" t="str">
        <f>HYPERLINK("https://www.facebook.com/TuoitreConganbentre/", "Công an phường 3 tỉnh Bến Tre")</f>
        <v>Công an phường 3 tỉnh Bến Tre</v>
      </c>
      <c r="C370" t="str">
        <v>https://www.facebook.com/TuoitreConganbentre/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21370</v>
      </c>
      <c r="B371" t="str">
        <f>HYPERLINK("https://p3.sadec.dongthap.gov.vn/page/lien-he.html", "UBND Ủy ban nhân dân phường 3 tỉnh Bến Tre")</f>
        <v>UBND Ủy ban nhân dân phường 3 tỉnh Bến Tre</v>
      </c>
      <c r="C371" t="str">
        <v>https://p3.sadec.dongthap.gov.vn/page/lien-he.html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21371</v>
      </c>
      <c r="B372" t="str">
        <f>HYPERLINK("https://www.facebook.com/TuoitreConganbentre/", "Công an phường 2 tỉnh Bến Tre")</f>
        <v>Công an phường 2 tỉnh Bến Tre</v>
      </c>
      <c r="C372" t="str">
        <v>https://www.facebook.com/TuoitreConganbentre/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21372</v>
      </c>
      <c r="B373" t="str">
        <f>HYPERLINK("http://mythanhgiongtrom.bentre.gov.vn/noi-dung/1255", "UBND Ủy ban nhân dân phường 2 tỉnh Bến Tre")</f>
        <v>UBND Ủy ban nhân dân phường 2 tỉnh Bến Tre</v>
      </c>
      <c r="C373" t="str">
        <v>http://mythanhgiongtrom.bentre.gov.vn/noi-dung/1255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21373</v>
      </c>
      <c r="B374" t="str">
        <v>Công an phường 7 tỉnh Bến Tre</v>
      </c>
      <c r="C374" t="str">
        <v>-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21374</v>
      </c>
      <c r="B375" t="str">
        <f>HYPERLINK("https://tiengiang.gov.vn/chi-tiet-tin?/uy-ban-nhan-dan-thanh-pho-my-tho/11534690", "UBND Ủy ban nhân dân phường 7 tỉnh Bến Tre")</f>
        <v>UBND Ủy ban nhân dân phường 7 tỉnh Bến Tre</v>
      </c>
      <c r="C375" t="str">
        <v>https://tiengiang.gov.vn/chi-tiet-tin?/uy-ban-nhan-dan-thanh-pho-my-tho/11534690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21375</v>
      </c>
      <c r="B376" t="str">
        <v>Công an xã Sơn Đông tỉnh Bến Tre</v>
      </c>
      <c r="C376" t="str">
        <v>-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21376</v>
      </c>
      <c r="B377" t="str">
        <f>HYPERLINK("https://sondong.thanhphobentre.bentre.gov.vn/", "UBND Ủy ban nhân dân xã Sơn Đông tỉnh Bến Tre")</f>
        <v>UBND Ủy ban nhân dân xã Sơn Đông tỉnh Bến Tre</v>
      </c>
      <c r="C377" t="str">
        <v>https://sondong.thanhphobentre.bentre.gov.vn/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21377</v>
      </c>
      <c r="B378" t="str">
        <f>HYPERLINK("https://www.facebook.com/doanhoidoixaphuhungtpbentre/", "Công an xã Phú Hưng tỉnh Bến Tre")</f>
        <v>Công an xã Phú Hưng tỉnh Bến Tre</v>
      </c>
      <c r="C378" t="str">
        <v>https://www.facebook.com/doanhoidoixaphuhungtpbentre/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21378</v>
      </c>
      <c r="B379" t="str">
        <f>HYPERLINK("https://phuhung.thanhphobentre.bentre.gov.vn/", "UBND Ủy ban nhân dân xã Phú Hưng tỉnh Bến Tre")</f>
        <v>UBND Ủy ban nhân dân xã Phú Hưng tỉnh Bến Tre</v>
      </c>
      <c r="C379" t="str">
        <v>https://phuhung.thanhphobentre.bentre.gov.vn/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21379</v>
      </c>
      <c r="B380" t="str">
        <f>HYPERLINK("https://www.facebook.com/p/C%C3%B4ng-an-x%C3%A3-B%C3%ACnh-Ph%C3%BA-_-B%E1%BA%BFn-Tre-100070546592431/", "Công an xã Bình Phú tỉnh Bến Tre")</f>
        <v>Công an xã Bình Phú tỉnh Bến Tre</v>
      </c>
      <c r="C380" t="str">
        <v>https://www.facebook.com/p/C%C3%B4ng-an-x%C3%A3-B%C3%ACnh-Ph%C3%BA-_-B%E1%BA%BFn-Tre-100070546592431/</v>
      </c>
      <c r="D380" t="str">
        <v>-</v>
      </c>
      <c r="E380" t="str">
        <v/>
      </c>
      <c r="F380" t="str">
        <v>-</v>
      </c>
      <c r="G380" t="str">
        <v>-</v>
      </c>
    </row>
    <row r="381">
      <c r="A381">
        <v>21380</v>
      </c>
      <c r="B381" t="str">
        <f>HYPERLINK("https://binhphu.thanhphobentre.bentre.gov.vn/", "UBND Ủy ban nhân dân xã Bình Phú tỉnh Bến Tre")</f>
        <v>UBND Ủy ban nhân dân xã Bình Phú tỉnh Bến Tre</v>
      </c>
      <c r="C381" t="str">
        <v>https://binhphu.thanhphobentre.bentre.gov.vn/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21381</v>
      </c>
      <c r="B382" t="str">
        <f>HYPERLINK("https://www.facebook.com/p/C%C3%B4ng-an-x%C3%A3-M%E1%BB%B9-Th%E1%BA%A1nh-An-B%E1%BA%BFn-Tre-100075841302470/", "Công an xã Mỹ Thạnh An tỉnh Bến Tre")</f>
        <v>Công an xã Mỹ Thạnh An tỉnh Bến Tre</v>
      </c>
      <c r="C382" t="str">
        <v>https://www.facebook.com/p/C%C3%B4ng-an-x%C3%A3-M%E1%BB%B9-Th%E1%BA%A1nh-An-B%E1%BA%BFn-Tre-100075841302470/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21382</v>
      </c>
      <c r="B383" t="str">
        <f>HYPERLINK("http://mythanhgiongtrom.bentre.gov.vn/", "UBND Ủy ban nhân dân xã Mỹ Thạnh An tỉnh Bến Tre")</f>
        <v>UBND Ủy ban nhân dân xã Mỹ Thạnh An tỉnh Bến Tre</v>
      </c>
      <c r="C383" t="str">
        <v>http://mythanhgiongtrom.bentre.gov.vn/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21383</v>
      </c>
      <c r="B384" t="str">
        <v>Công an xã Nhơn Thạnh tỉnh Bến Tre</v>
      </c>
      <c r="C384" t="str">
        <v>-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21384</v>
      </c>
      <c r="B385" t="str">
        <f>HYPERLINK("https://thanhphobentre.bentre.gov.vn/Lists/TinXaPhuong/DispForm.aspx?ID=1291&amp;ContentTypeId=0x01006B434E144EA34B09B66CBCE45AAE3E91006F88002D6BD29D4AAE160DC4FDA7E765", "UBND Ủy ban nhân dân xã Nhơn Thạnh tỉnh Bến Tre")</f>
        <v>UBND Ủy ban nhân dân xã Nhơn Thạnh tỉnh Bến Tre</v>
      </c>
      <c r="C385" t="str">
        <v>https://thanhphobentre.bentre.gov.vn/Lists/TinXaPhuong/DispForm.aspx?ID=1291&amp;ContentTypeId=0x01006B434E144EA34B09B66CBCE45AAE3E91006F88002D6BD29D4AAE160DC4FDA7E765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21385</v>
      </c>
      <c r="B386" t="str">
        <f>HYPERLINK("https://www.facebook.com/p/X%C3%A3-Ph%C3%BA-Nhu%E1%BA%ADn-Th%C3%A0nh-Ph%E1%BB%91-B%E1%BA%BFn-Tre-100068353715868/", "Công an xã Phú Nhuận tỉnh Bến Tre")</f>
        <v>Công an xã Phú Nhuận tỉnh Bến Tre</v>
      </c>
      <c r="C386" t="str">
        <v>https://www.facebook.com/p/X%C3%A3-Ph%C3%BA-Nhu%E1%BA%ADn-Th%C3%A0nh-Ph%E1%BB%91-B%E1%BA%BFn-Tre-100068353715868/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21386</v>
      </c>
      <c r="B387" t="str">
        <f>HYPERLINK("https://thanhphobentre.bentre.gov.vn/phunhuan", "UBND Ủy ban nhân dân xã Phú Nhuận tỉnh Bến Tre")</f>
        <v>UBND Ủy ban nhân dân xã Phú Nhuận tỉnh Bến Tre</v>
      </c>
      <c r="C387" t="str">
        <v>https://thanhphobentre.bentre.gov.vn/phunhuan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21387</v>
      </c>
      <c r="B388" t="str">
        <f>HYPERLINK("https://www.facebook.com/p/C%C3%B4ng-an-x%C3%A3-M%E1%BB%B9-Th%E1%BA%A1nh-An-B%E1%BA%BFn-Tre-100075841302470/?locale=vi_VN", "Công an xã Mỹ Thành tỉnh Bến Tre")</f>
        <v>Công an xã Mỹ Thành tỉnh Bến Tre</v>
      </c>
      <c r="C388" t="str">
        <v>https://www.facebook.com/p/C%C3%B4ng-an-x%C3%A3-M%E1%BB%B9-Th%E1%BA%A1nh-An-B%E1%BA%BFn-Tre-100075841302470/?locale=vi_VN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21388</v>
      </c>
      <c r="B389" t="str">
        <f>HYPERLINK("http://mythanhgiongtrom.bentre.gov.vn/", "UBND Ủy ban nhân dân xã Mỹ Thành tỉnh Bến Tre")</f>
        <v>UBND Ủy ban nhân dân xã Mỹ Thành tỉnh Bến Tre</v>
      </c>
      <c r="C389" t="str">
        <v>http://mythanhgiongtrom.bentre.gov.vn/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21389</v>
      </c>
      <c r="B390" t="str">
        <f>HYPERLINK("https://www.facebook.com/p/C%C3%B4ng-An-X%C3%A3-T%C3%A2n-Th%E1%BA%A1chCh%C3%A2u-Th%C3%A0nhB%E1%BA%BFn-Tre-100069043335543/", "Công an xã Tân Thạch tỉnh Bến Tre")</f>
        <v>Công an xã Tân Thạch tỉnh Bến Tre</v>
      </c>
      <c r="C390" t="str">
        <v>https://www.facebook.com/p/C%C3%B4ng-An-X%C3%A3-T%C3%A2n-Th%E1%BA%A1chCh%C3%A2u-Th%C3%A0nhB%E1%BA%BFn-Tre-100069043335543/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21390</v>
      </c>
      <c r="B391" t="str">
        <f>HYPERLINK("http://tanthach.chauthanh.bentre.gov.vn/", "UBND Ủy ban nhân dân xã Tân Thạch tỉnh Bến Tre")</f>
        <v>UBND Ủy ban nhân dân xã Tân Thạch tỉnh Bến Tre</v>
      </c>
      <c r="C391" t="str">
        <v>http://tanthach.chauthanh.bentre.gov.vn/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21391</v>
      </c>
      <c r="B392" t="str">
        <f>HYPERLINK("https://www.facebook.com/p/C%C3%B4ng-an-x%C3%A3-Qu%E1%BB%9Bi-S%C6%A1n-100061016348500/", "Công an xã Qưới Sơn tỉnh Bến Tre")</f>
        <v>Công an xã Qưới Sơn tỉnh Bến Tre</v>
      </c>
      <c r="C392" t="str">
        <v>https://www.facebook.com/p/C%C3%B4ng-an-x%C3%A3-Qu%E1%BB%9Bi-S%C6%A1n-100061016348500/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21392</v>
      </c>
      <c r="B393" t="str">
        <f>HYPERLINK("https://csdl.bentre.gov.vn/Lists/VanBanChiDaoDieuHanh/DispForm.aspx?ID=848&amp;ContentTypeId=0x010013D40C43AE4D47C78EE7336BF64FB5D900F9B2BABB9E8AAC4D8F48FD887E17532C", "UBND Ủy ban nhân dân xã Qưới Sơn tỉnh Bến Tre")</f>
        <v>UBND Ủy ban nhân dân xã Qưới Sơn tỉnh Bến Tre</v>
      </c>
      <c r="C393" t="str">
        <v>https://csdl.bentre.gov.vn/Lists/VanBanChiDaoDieuHanh/DispForm.aspx?ID=848&amp;ContentTypeId=0x010013D40C43AE4D47C78EE7336BF64FB5D900F9B2BABB9E8AAC4D8F48FD887E17532C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21393</v>
      </c>
      <c r="B394" t="str">
        <v>Công an xã An Khánh tỉnh Bến Tre</v>
      </c>
      <c r="C394" t="str">
        <v>-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21394</v>
      </c>
      <c r="B395" t="str">
        <f>HYPERLINK("http://ankhanh.chauthanh.bentre.gov.vn/", "UBND Ủy ban nhân dân xã An Khánh tỉnh Bến Tre")</f>
        <v>UBND Ủy ban nhân dân xã An Khánh tỉnh Bến Tre</v>
      </c>
      <c r="C395" t="str">
        <v>http://ankhanh.chauthanh.bentre.gov.vn/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21395</v>
      </c>
      <c r="B396" t="str">
        <v>Công an xã Giao Long tỉnh Bến Tre</v>
      </c>
      <c r="C396" t="str">
        <v>-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21396</v>
      </c>
      <c r="B397" t="str">
        <f>HYPERLINK("http://giaolong.chauthanh.bentre.gov.vn/", "UBND Ủy ban nhân dân xã Giao Long tỉnh Bến Tre")</f>
        <v>UBND Ủy ban nhân dân xã Giao Long tỉnh Bến Tre</v>
      </c>
      <c r="C397" t="str">
        <v>http://giaolong.chauthanh.bentre.gov.vn/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21397</v>
      </c>
      <c r="B398" t="str">
        <f>HYPERLINK("https://www.facebook.com/TuoitreConganbentre/", "Công an xã Giao Hòa tỉnh Bến Tre")</f>
        <v>Công an xã Giao Hòa tỉnh Bến Tre</v>
      </c>
      <c r="C398" t="str">
        <v>https://www.facebook.com/TuoitreConganbentre/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21398</v>
      </c>
      <c r="B399" t="str">
        <f>HYPERLINK("https://bentre.gov.vn/Documents/848_danh_sach%20nguoi%20phat%20ngon.pdf", "UBND Ủy ban nhân dân xã Giao Hòa tỉnh Bến Tre")</f>
        <v>UBND Ủy ban nhân dân xã Giao Hòa tỉnh Bến Tre</v>
      </c>
      <c r="C399" t="str">
        <v>https://bentre.gov.vn/Documents/848_danh_sach%20nguoi%20phat%20ngon.pdf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21399</v>
      </c>
      <c r="B400" t="str">
        <v>Công an xã Phú Túc tỉnh Bến Tre</v>
      </c>
      <c r="C400" t="str">
        <v>-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21400</v>
      </c>
      <c r="B401" t="str">
        <f>HYPERLINK("https://bentre.gov.vn/Lists/Tintucsukien/DispForm.aspx?ID=30755", "UBND Ủy ban nhân dân xã Phú Túc tỉnh Bến Tre")</f>
        <v>UBND Ủy ban nhân dân xã Phú Túc tỉnh Bến Tre</v>
      </c>
      <c r="C401" t="str">
        <v>https://bentre.gov.vn/Lists/Tintucsukien/DispForm.aspx?ID=30755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21401</v>
      </c>
      <c r="B402" t="str">
        <f>HYPERLINK("https://www.facebook.com/CAXPHUDUC/", "Công an xã Phú Đức tỉnh Bến Tre")</f>
        <v>Công an xã Phú Đức tỉnh Bến Tre</v>
      </c>
      <c r="C402" t="str">
        <v>https://www.facebook.com/CAXPHUDUC/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21402</v>
      </c>
      <c r="B403" t="str">
        <f>HYPERLINK("http://phuduc.chauthanh.bentre.gov.vn/", "UBND Ủy ban nhân dân xã Phú Đức tỉnh Bến Tre")</f>
        <v>UBND Ủy ban nhân dân xã Phú Đức tỉnh Bến Tre</v>
      </c>
      <c r="C403" t="str">
        <v>http://phuduc.chauthanh.bentre.gov.vn/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21403</v>
      </c>
      <c r="B404" t="str">
        <f>HYPERLINK("https://www.facebook.com/p/X%C3%A3-%C4%90o%C3%A0n-Ph%C3%BA-An-H%C3%B2a-Ch%C3%A2u-Th%C3%A0nh-B%E1%BA%BFn-Tre-100069227649016/", "Công an xã Phú An Hòa tỉnh Bến Tre")</f>
        <v>Công an xã Phú An Hòa tỉnh Bến Tre</v>
      </c>
      <c r="C404" t="str">
        <v>https://www.facebook.com/p/X%C3%A3-%C4%90o%C3%A0n-Ph%C3%BA-An-H%C3%B2a-Ch%C3%A2u-Th%C3%A0nh-B%E1%BA%BFn-Tre-100069227649016/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21404</v>
      </c>
      <c r="B405" t="str">
        <f>HYPERLINK("http://phuanhoa.chauthanh.bentre.gov.vn/", "UBND Ủy ban nhân dân xã Phú An Hòa tỉnh Bến Tre")</f>
        <v>UBND Ủy ban nhân dân xã Phú An Hòa tỉnh Bến Tre</v>
      </c>
      <c r="C405" t="str">
        <v>http://phuanhoa.chauthanh.bentre.gov.vn/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21405</v>
      </c>
      <c r="B406" t="str">
        <f>HYPERLINK("https://www.facebook.com/p/C%C3%B4ng-an-x%C3%A3-An-Ph%C6%B0%E1%BB%9Bc-huy%E1%BB%87n-Ch%C3%A2u-Th%C3%A0nh-100076481667672/", "Công an xã An Phước tỉnh Bến Tre")</f>
        <v>Công an xã An Phước tỉnh Bến Tre</v>
      </c>
      <c r="C406" t="str">
        <v>https://www.facebook.com/p/C%C3%B4ng-an-x%C3%A3-An-Ph%C6%B0%E1%BB%9Bc-huy%E1%BB%87n-Ch%C3%A2u-Th%C3%A0nh-100076481667672/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21406</v>
      </c>
      <c r="B407" t="str">
        <f>HYPERLINK("http://anphuoc.chauthanh.bentre.gov.vn/", "UBND Ủy ban nhân dân xã An Phước tỉnh Bến Tre")</f>
        <v>UBND Ủy ban nhân dân xã An Phước tỉnh Bến Tre</v>
      </c>
      <c r="C407" t="str">
        <v>http://anphuoc.chauthanh.bentre.gov.vn/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21407</v>
      </c>
      <c r="B408" t="str">
        <f>HYPERLINK("https://www.facebook.com/congantamphuoc/", "Công an xã Tam Phước tỉnh Bến Tre")</f>
        <v>Công an xã Tam Phước tỉnh Bến Tre</v>
      </c>
      <c r="C408" t="str">
        <v>https://www.facebook.com/congantamphuoc/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21408</v>
      </c>
      <c r="B409" t="str">
        <f>HYPERLINK("http://tamphuoc.chauthanh.bentre.gov.vn/", "UBND Ủy ban nhân dân xã Tam Phước tỉnh Bến Tre")</f>
        <v>UBND Ủy ban nhân dân xã Tam Phước tỉnh Bến Tre</v>
      </c>
      <c r="C409" t="str">
        <v>http://tamphuoc.chauthanh.bentre.gov.vn/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21409</v>
      </c>
      <c r="B410" t="str">
        <v>Công an xã Thành Triệu tỉnh Bến Tre</v>
      </c>
      <c r="C410" t="str">
        <v>-</v>
      </c>
      <c r="D410" t="str">
        <v>-</v>
      </c>
      <c r="E410" t="str">
        <v/>
      </c>
      <c r="F410" t="str">
        <v>-</v>
      </c>
      <c r="G410" t="str">
        <v>-</v>
      </c>
    </row>
    <row r="411">
      <c r="A411">
        <v>21410</v>
      </c>
      <c r="B411" t="str">
        <f>HYPERLINK("https://dichvucong.bentre.gov.vn/bentre/hotline", "UBND Ủy ban nhân dân xã Thành Triệu tỉnh Bến Tre")</f>
        <v>UBND Ủy ban nhân dân xã Thành Triệu tỉnh Bến Tre</v>
      </c>
      <c r="C411" t="str">
        <v>https://dichvucong.bentre.gov.vn/bentre/hotline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21411</v>
      </c>
      <c r="B412" t="str">
        <v>Công an xã Tường Đa tỉnh Bến Tre</v>
      </c>
      <c r="C412" t="str">
        <v>-</v>
      </c>
      <c r="D412" t="str">
        <v>-</v>
      </c>
      <c r="E412" t="str">
        <v/>
      </c>
      <c r="F412" t="str">
        <v>-</v>
      </c>
      <c r="G412" t="str">
        <v>-</v>
      </c>
    </row>
    <row r="413">
      <c r="A413">
        <v>21412</v>
      </c>
      <c r="B413" t="str">
        <f>HYPERLINK("https://tuongda.chauthanh.bentre.gov.vn/", "UBND Ủy ban nhân dân xã Tường Đa tỉnh Bến Tre")</f>
        <v>UBND Ủy ban nhân dân xã Tường Đa tỉnh Bến Tre</v>
      </c>
      <c r="C413" t="str">
        <v>https://tuongda.chauthanh.bentre.gov.vn/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21413</v>
      </c>
      <c r="B414" t="str">
        <v>Công an xã Tân Phú tỉnh Bến Tre</v>
      </c>
      <c r="C414" t="str">
        <v>-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21414</v>
      </c>
      <c r="B415" t="str">
        <f>HYPERLINK("https://dichvucong.bentre.gov.vn/bentre/hotline", "UBND Ủy ban nhân dân xã Tân Phú tỉnh Bến Tre")</f>
        <v>UBND Ủy ban nhân dân xã Tân Phú tỉnh Bến Tre</v>
      </c>
      <c r="C415" t="str">
        <v>https://dichvucong.bentre.gov.vn/bentre/hotline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21415</v>
      </c>
      <c r="B416" t="str">
        <v>Công an xã Quới Thành tỉnh Bến Tre</v>
      </c>
      <c r="C416" t="str">
        <v>-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21416</v>
      </c>
      <c r="B417" t="str">
        <f>HYPERLINK("http://quoithanh.chauthanh.bentre.gov.vn/quoi-thanh/tin-trong-xa", "UBND Ủy ban nhân dân xã Quới Thành tỉnh Bến Tre")</f>
        <v>UBND Ủy ban nhân dân xã Quới Thành tỉnh Bến Tre</v>
      </c>
      <c r="C417" t="str">
        <v>http://quoithanh.chauthanh.bentre.gov.vn/quoi-thanh/tin-trong-xa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21417</v>
      </c>
      <c r="B418" t="str">
        <f>HYPERLINK("https://www.facebook.com/chauthanhbentre71/", "Công an xã Phước Thạnh tỉnh Bến Tre")</f>
        <v>Công an xã Phước Thạnh tỉnh Bến Tre</v>
      </c>
      <c r="C418" t="str">
        <v>https://www.facebook.com/chauthanhbentre71/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21418</v>
      </c>
      <c r="B419" t="str">
        <f>HYPERLINK("https://bentre.gov.vn/news/Pages/Tintucsukien.aspx?ItemID=35983", "UBND Ủy ban nhân dân xã Phước Thạnh tỉnh Bến Tre")</f>
        <v>UBND Ủy ban nhân dân xã Phước Thạnh tỉnh Bến Tre</v>
      </c>
      <c r="C419" t="str">
        <v>https://bentre.gov.vn/news/Pages/Tintucsukien.aspx?ItemID=35983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21419</v>
      </c>
      <c r="B420" t="str">
        <f>HYPERLINK("https://www.facebook.com/TuoitreConganbentre/", "Công an xã An Hóa tỉnh Bến Tre")</f>
        <v>Công an xã An Hóa tỉnh Bến Tre</v>
      </c>
      <c r="C420" t="str">
        <v>https://www.facebook.com/TuoitreConganbentre/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21420</v>
      </c>
      <c r="B421" t="str">
        <f>HYPERLINK("http://anhoa.chauthanh.bentre.gov.vn/", "UBND Ủy ban nhân dân xã An Hóa tỉnh Bến Tre")</f>
        <v>UBND Ủy ban nhân dân xã An Hóa tỉnh Bến Tre</v>
      </c>
      <c r="C421" t="str">
        <v>http://anhoa.chauthanh.bentre.gov.vn/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21421</v>
      </c>
      <c r="B422" t="str">
        <f>HYPERLINK("https://www.facebook.com/p/C%C3%B4ng-an-x%C3%A3-Ti%C3%AAn-Long-100069766944571/", "Công an xã Tiên Long tỉnh Bến Tre")</f>
        <v>Công an xã Tiên Long tỉnh Bến Tre</v>
      </c>
      <c r="C422" t="str">
        <v>https://www.facebook.com/p/C%C3%B4ng-an-x%C3%A3-Ti%C3%AAn-Long-100069766944571/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21422</v>
      </c>
      <c r="B423" t="str">
        <f>HYPERLINK("http://tienlong.chauthanh.bentre.gov.vn/", "UBND Ủy ban nhân dân xã Tiên Long tỉnh Bến Tre")</f>
        <v>UBND Ủy ban nhân dân xã Tiên Long tỉnh Bến Tre</v>
      </c>
      <c r="C423" t="str">
        <v>http://tienlong.chauthanh.bentre.gov.vn/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21423</v>
      </c>
      <c r="B424" t="str">
        <f>HYPERLINK("https://www.facebook.com/p/C%C3%B4ng-an-x%C3%A3-An-Hi%E1%BB%87p-Ch%C3%A2u-Th%C3%A0nh-B%E1%BA%BFn-Tre-100090893949460/", "Công an xã An Hiệp tỉnh Bến Tre")</f>
        <v>Công an xã An Hiệp tỉnh Bến Tre</v>
      </c>
      <c r="C424" t="str">
        <v>https://www.facebook.com/p/C%C3%B4ng-an-x%C3%A3-An-Hi%E1%BB%87p-Ch%C3%A2u-Th%C3%A0nh-B%E1%BA%BFn-Tre-100090893949460/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21424</v>
      </c>
      <c r="B425" t="str">
        <f>HYPERLINK("https://binhdai.bentre.gov.vn/tamhiep", "UBND Ủy ban nhân dân xã An Hiệp tỉnh Bến Tre")</f>
        <v>UBND Ủy ban nhân dân xã An Hiệp tỉnh Bến Tre</v>
      </c>
      <c r="C425" t="str">
        <v>https://binhdai.bentre.gov.vn/tamhiep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21425</v>
      </c>
      <c r="B426" t="str">
        <v>Công an xã Hữu Định tỉnh Bến Tre</v>
      </c>
      <c r="C426" t="str">
        <v>-</v>
      </c>
      <c r="D426" t="str">
        <v>-</v>
      </c>
      <c r="E426" t="str">
        <v/>
      </c>
      <c r="F426" t="str">
        <v>-</v>
      </c>
      <c r="G426" t="str">
        <v>-</v>
      </c>
    </row>
    <row r="427">
      <c r="A427">
        <v>21426</v>
      </c>
      <c r="B427" t="str">
        <f>HYPERLINK("https://bentre.gov.vn/news/Pages/thongtincanbiet.aspx?Term=Th%C3%B4ng%20b%C3%A1o&amp;ItemID=3030", "UBND Ủy ban nhân dân xã Hữu Định tỉnh Bến Tre")</f>
        <v>UBND Ủy ban nhân dân xã Hữu Định tỉnh Bến Tre</v>
      </c>
      <c r="C427" t="str">
        <v>https://bentre.gov.vn/news/Pages/thongtincanbiet.aspx?Term=Th%C3%B4ng%20b%C3%A1o&amp;ItemID=3030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21427</v>
      </c>
      <c r="B428" t="str">
        <f>HYPERLINK("https://www.facebook.com/p/C%C3%B4ng-an-Th%E1%BB%8B-Tr%E1%BA%A5n-Ti%C3%AAn-Th%E1%BB%A7y-Ch%C3%A2u-Th%C3%A0nh-B%E1%BA%BFn-Tre-100090517611176/", "Công an xã Tiên Thủy tỉnh Bến Tre")</f>
        <v>Công an xã Tiên Thủy tỉnh Bến Tre</v>
      </c>
      <c r="C428" t="str">
        <v>https://www.facebook.com/p/C%C3%B4ng-an-Th%E1%BB%8B-Tr%E1%BA%A5n-Ti%C3%AAn-Th%E1%BB%A7y-Ch%C3%A2u-Th%C3%A0nh-B%E1%BA%BFn-Tre-100090517611176/</v>
      </c>
      <c r="D428" t="str">
        <v>-</v>
      </c>
      <c r="E428" t="str">
        <v/>
      </c>
      <c r="F428" t="str">
        <v>-</v>
      </c>
      <c r="G428" t="str">
        <v>-</v>
      </c>
    </row>
    <row r="429">
      <c r="A429">
        <v>21428</v>
      </c>
      <c r="B429" t="str">
        <f>HYPERLINK("http://tienthuy.chauthanh.bentre.gov.vn/", "UBND Ủy ban nhân dân xã Tiên Thủy tỉnh Bến Tre")</f>
        <v>UBND Ủy ban nhân dân xã Tiên Thủy tỉnh Bến Tre</v>
      </c>
      <c r="C429" t="str">
        <v>http://tienthuy.chauthanh.bentre.gov.vn/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21429</v>
      </c>
      <c r="B430" t="str">
        <f>HYPERLINK("https://www.facebook.com/p/C%C3%B4ng-An-X%C3%A3-S%C6%A1n-H%C3%B2a-100070224312676/", "Công an xã Sơn Hòa tỉnh Bến Tre")</f>
        <v>Công an xã Sơn Hòa tỉnh Bến Tre</v>
      </c>
      <c r="C430" t="str">
        <v>https://www.facebook.com/p/C%C3%B4ng-An-X%C3%A3-S%C6%A1n-H%C3%B2a-100070224312676/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21430</v>
      </c>
      <c r="B431" t="str">
        <f>HYPERLINK("http://sonhoa.chauthanh.bentre.gov.vn/", "UBND Ủy ban nhân dân xã Sơn Hòa tỉnh Bến Tre")</f>
        <v>UBND Ủy ban nhân dân xã Sơn Hòa tỉnh Bến Tre</v>
      </c>
      <c r="C431" t="str">
        <v>http://sonhoa.chauthanh.bentre.gov.vn/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21431</v>
      </c>
      <c r="B432" t="str">
        <f>HYPERLINK("https://www.facebook.com/conganxaphuphung/?locale=vi_VN", "Công an xã Phú Phụng tỉnh Bến Tre")</f>
        <v>Công an xã Phú Phụng tỉnh Bến Tre</v>
      </c>
      <c r="C432" t="str">
        <v>https://www.facebook.com/conganxaphuphung/?locale=vi_VN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21432</v>
      </c>
      <c r="B433" t="str">
        <f>HYPERLINK("https://tintuc.vinhlong.gov.vn/Default.aspx?tabid=3212&amp;ID=265377", "UBND Ủy ban nhân dân xã Phú Phụng tỉnh Bến Tre")</f>
        <v>UBND Ủy ban nhân dân xã Phú Phụng tỉnh Bến Tre</v>
      </c>
      <c r="C433" t="str">
        <v>https://tintuc.vinhlong.gov.vn/Default.aspx?tabid=3212&amp;ID=265377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21433</v>
      </c>
      <c r="B434" t="str">
        <f>HYPERLINK("https://www.facebook.com/p/C%C3%B4ng-an-x%C3%A3-S%C6%A1n-%C4%90%E1%BB%8Bnh-100071911418962/", "Công an xã Sơn Định tỉnh Bến Tre")</f>
        <v>Công an xã Sơn Định tỉnh Bến Tre</v>
      </c>
      <c r="C434" t="str">
        <v>https://www.facebook.com/p/C%C3%B4ng-an-x%C3%A3-S%C6%A1n-%C4%90%E1%BB%8Bnh-100071911418962/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21434</v>
      </c>
      <c r="B435" t="str">
        <f>HYPERLINK("https://csdl.bentre.gov.vn/Lists/VanBanChiDaoDieuHanh/DispForm.aspx?ID=29673&amp;ContentTypeId=0x010013D40C43AE4D47C78EE7336BF64FB5D900F9B2BABB9E8AAC4D8F48FD887E17532C", "UBND Ủy ban nhân dân xã Sơn Định tỉnh Bến Tre")</f>
        <v>UBND Ủy ban nhân dân xã Sơn Định tỉnh Bến Tre</v>
      </c>
      <c r="C435" t="str">
        <v>https://csdl.bentre.gov.vn/Lists/VanBanChiDaoDieuHanh/DispForm.aspx?ID=29673&amp;ContentTypeId=0x010013D40C43AE4D47C78EE7336BF64FB5D900F9B2BABB9E8AAC4D8F48FD887E17532C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21435</v>
      </c>
      <c r="B436" t="str">
        <f>HYPERLINK("https://www.facebook.com/p/C%C3%B4ng-an-x%C3%A3-V%C4%A9nh-B%C3%ACnh-Huy%E1%BB%87n-Ch%E1%BB%A3-L%C3%A1ch-100077502714690/", "Công an xã Vĩnh Bình tỉnh Bến Tre")</f>
        <v>Công an xã Vĩnh Bình tỉnh Bến Tre</v>
      </c>
      <c r="C436" t="str">
        <v>https://www.facebook.com/p/C%C3%B4ng-an-x%C3%A3-V%C4%A9nh-B%C3%ACnh-Huy%E1%BB%87n-Ch%E1%BB%A3-L%C3%A1ch-100077502714690/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21436</v>
      </c>
      <c r="B437" t="str">
        <f>HYPERLINK("https://bentre.gov.vn/news/Pages/Tintucsukien.aspx?Term=Tin%20Huy%E1%BB%87n%20Th%C3%A0nh%20ph%E1%BB%91&amp;ItemID=34200", "UBND Ủy ban nhân dân xã Vĩnh Bình tỉnh Bến Tre")</f>
        <v>UBND Ủy ban nhân dân xã Vĩnh Bình tỉnh Bến Tre</v>
      </c>
      <c r="C437" t="str">
        <v>https://bentre.gov.vn/news/Pages/Tintucsukien.aspx?Term=Tin%20Huy%E1%BB%87n%20Th%C3%A0nh%20ph%E1%BB%91&amp;ItemID=34200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21437</v>
      </c>
      <c r="B438" t="str">
        <f>HYPERLINK("https://www.facebook.com/TuoitreConganbentre/", "Công an xã Hòa Nghĩa tỉnh Bến Tre")</f>
        <v>Công an xã Hòa Nghĩa tỉnh Bến Tre</v>
      </c>
      <c r="C438" t="str">
        <v>https://www.facebook.com/TuoitreConganbentre/</v>
      </c>
      <c r="D438" t="str">
        <v>-</v>
      </c>
      <c r="E438" t="str">
        <v/>
      </c>
      <c r="F438" t="str">
        <v>-</v>
      </c>
      <c r="G438" t="str">
        <v>-</v>
      </c>
    </row>
    <row r="439">
      <c r="A439">
        <v>21438</v>
      </c>
      <c r="B439" t="str">
        <f>HYPERLINK("https://hoanghia.cholach.bentre.gov.vn/", "UBND Ủy ban nhân dân xã Hòa Nghĩa tỉnh Bến Tre")</f>
        <v>UBND Ủy ban nhân dân xã Hòa Nghĩa tỉnh Bến Tre</v>
      </c>
      <c r="C439" t="str">
        <v>https://hoanghia.cholach.bentre.gov.vn/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21439</v>
      </c>
      <c r="B440" t="str">
        <f>HYPERLINK("https://www.facebook.com/p/C%C3%B4ng-an-x%C3%A3-Long-Th%E1%BB%9Bi-huy%E1%BB%87n-Ch%E1%BB%A3-L%C3%A1ch-100072520025903/", "Công an xã Long Thới tỉnh Bến Tre")</f>
        <v>Công an xã Long Thới tỉnh Bến Tre</v>
      </c>
      <c r="C440" t="str">
        <v>https://www.facebook.com/p/C%C3%B4ng-an-x%C3%A3-Long-Th%E1%BB%9Bi-huy%E1%BB%87n-Ch%E1%BB%A3-L%C3%A1ch-100072520025903/</v>
      </c>
      <c r="D440" t="str">
        <v>-</v>
      </c>
      <c r="E440" t="str">
        <v/>
      </c>
      <c r="F440" t="str">
        <v>-</v>
      </c>
      <c r="G440" t="str">
        <v>-</v>
      </c>
    </row>
    <row r="441">
      <c r="A441">
        <v>21440</v>
      </c>
      <c r="B441" t="str">
        <f>HYPERLINK("https://bentre.gov.vn/banchidaocovid19/Documents/Quyet_dinh_phong_toa_xa_Long_Thoi.pdf", "UBND Ủy ban nhân dân xã Long Thới tỉnh Bến Tre")</f>
        <v>UBND Ủy ban nhân dân xã Long Thới tỉnh Bến Tre</v>
      </c>
      <c r="C441" t="str">
        <v>https://bentre.gov.vn/banchidaocovid19/Documents/Quyet_dinh_phong_toa_xa_Long_Thoi.pdf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21441</v>
      </c>
      <c r="B442" t="str">
        <f>HYPERLINK("https://www.facebook.com/p/C%C3%B4ng-an-x%C3%A3-Ph%C3%BA-S%C6%A1n-huy%E1%BB%87n-Ch%E1%BB%A3-L%C3%A1ch-t%E1%BB%89nh-B%E1%BA%BFn-Tre-100069410211968/", "Công an xã Phú Sơn tỉnh Bến Tre")</f>
        <v>Công an xã Phú Sơn tỉnh Bến Tre</v>
      </c>
      <c r="C442" t="str">
        <v>https://www.facebook.com/p/C%C3%B4ng-an-x%C3%A3-Ph%C3%BA-S%C6%A1n-huy%E1%BB%87n-Ch%E1%BB%A3-L%C3%A1ch-t%E1%BB%89nh-B%E1%BA%BFn-Tre-100069410211968/</v>
      </c>
      <c r="D442" t="str">
        <v>-</v>
      </c>
      <c r="E442" t="str">
        <v/>
      </c>
      <c r="F442" t="str">
        <v>-</v>
      </c>
      <c r="G442" t="str">
        <v>-</v>
      </c>
    </row>
    <row r="443">
      <c r="A443">
        <v>21442</v>
      </c>
      <c r="B443" t="str">
        <f>HYPERLINK("https://phuson.cholach.bentre.gov.vn/", "UBND Ủy ban nhân dân xã Phú Sơn tỉnh Bến Tre")</f>
        <v>UBND Ủy ban nhân dân xã Phú Sơn tỉnh Bến Tre</v>
      </c>
      <c r="C443" t="str">
        <v>https://phuson.cholach.bentre.gov.vn/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21443</v>
      </c>
      <c r="B444" t="str">
        <f>HYPERLINK("https://www.facebook.com/p/C%C3%B4ng-an-x%C3%A3-T%C3%A2n-Thi%E1%BB%81ng-Ch%E1%BB%A3-L%C3%A1ch-100070550004113/", "Công an xã Tân Thiềng tỉnh Bến Tre")</f>
        <v>Công an xã Tân Thiềng tỉnh Bến Tre</v>
      </c>
      <c r="C444" t="str">
        <v>https://www.facebook.com/p/C%C3%B4ng-an-x%C3%A3-T%C3%A2n-Thi%E1%BB%81ng-Ch%E1%BB%A3-L%C3%A1ch-100070550004113/</v>
      </c>
      <c r="D444" t="str">
        <v>-</v>
      </c>
      <c r="E444" t="str">
        <v/>
      </c>
      <c r="F444" t="str">
        <v>-</v>
      </c>
      <c r="G444" t="str">
        <v>-</v>
      </c>
    </row>
    <row r="445">
      <c r="A445">
        <v>21444</v>
      </c>
      <c r="B445" t="str">
        <f>HYPERLINK("https://bentre.baohiemxahoi.gov.vn/tintuc/Pages/chuyen-muc-xa-hoi.aspx?CateID=0&amp;ItemID=6145", "UBND Ủy ban nhân dân xã Tân Thiềng tỉnh Bến Tre")</f>
        <v>UBND Ủy ban nhân dân xã Tân Thiềng tỉnh Bến Tre</v>
      </c>
      <c r="C445" t="str">
        <v>https://bentre.baohiemxahoi.gov.vn/tintuc/Pages/chuyen-muc-xa-hoi.aspx?CateID=0&amp;ItemID=6145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21445</v>
      </c>
      <c r="B446" t="str">
        <f>HYPERLINK("https://www.facebook.com/TuoitreConganbentre/", "Công an xã Vĩnh Thành tỉnh Bến Tre")</f>
        <v>Công an xã Vĩnh Thành tỉnh Bến Tre</v>
      </c>
      <c r="C446" t="str">
        <v>https://www.facebook.com/TuoitreConganbentre/</v>
      </c>
      <c r="D446" t="str">
        <v>-</v>
      </c>
      <c r="E446" t="str">
        <v/>
      </c>
      <c r="F446" t="str">
        <v>-</v>
      </c>
      <c r="G446" t="str">
        <v>-</v>
      </c>
    </row>
    <row r="447">
      <c r="A447">
        <v>21446</v>
      </c>
      <c r="B447" t="str">
        <f>HYPERLINK("https://vinhthanh.cholach.bentre.gov.vn/", "UBND Ủy ban nhân dân xã Vĩnh Thành tỉnh Bến Tre")</f>
        <v>UBND Ủy ban nhân dân xã Vĩnh Thành tỉnh Bến Tre</v>
      </c>
      <c r="C447" t="str">
        <v>https://vinhthanh.cholach.bentre.gov.vn/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21447</v>
      </c>
      <c r="B448" t="str">
        <v>Công an xã Vĩnh Hòa tỉnh Bến Tre</v>
      </c>
      <c r="C448" t="str">
        <v>-</v>
      </c>
      <c r="D448" t="str">
        <v>-</v>
      </c>
      <c r="E448" t="str">
        <v/>
      </c>
      <c r="F448" t="str">
        <v>-</v>
      </c>
      <c r="G448" t="str">
        <v>-</v>
      </c>
    </row>
    <row r="449">
      <c r="A449">
        <v>21448</v>
      </c>
      <c r="B449" t="str">
        <f>HYPERLINK("https://bentre.gov.vn/Chinh-quyen/Lists/YKienPhanHoiXuLyKienNghi/DispForm.aspx?ID=284&amp;RootFolder=%2A", "UBND Ủy ban nhân dân xã Vĩnh Hòa tỉnh Bến Tre")</f>
        <v>UBND Ủy ban nhân dân xã Vĩnh Hòa tỉnh Bến Tre</v>
      </c>
      <c r="C449" t="str">
        <v>https://bentre.gov.vn/Chinh-quyen/Lists/YKienPhanHoiXuLyKienNghi/DispForm.aspx?ID=284&amp;RootFolder=%2A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21449</v>
      </c>
      <c r="B450" t="str">
        <f>HYPERLINK("https://www.facebook.com/caxhktb/", "Công an xã Hưng Khánh Trung B tỉnh Bến Tre")</f>
        <v>Công an xã Hưng Khánh Trung B tỉnh Bến Tre</v>
      </c>
      <c r="C450" t="str">
        <v>https://www.facebook.com/caxhktb/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21450</v>
      </c>
      <c r="B451" t="str">
        <f>HYPERLINK("https://daibieunhandan.bentre.gov.vn/_layouts/15/listform.aspx?PageType=4&amp;ListId=%7B76A42C8D%2D268C%2D460B%2DA7BB%2D45771211941B%7D&amp;ID=497&amp;ContentTypeID=0x01006B434E144EA36B09B66CBCE65AAE3E910005A9B00AB32D6C47970EDEEFCC218A50", "UBND Ủy ban nhân dân xã Hưng Khánh Trung B tỉnh Bến Tre")</f>
        <v>UBND Ủy ban nhân dân xã Hưng Khánh Trung B tỉnh Bến Tre</v>
      </c>
      <c r="C451" t="str">
        <v>https://daibieunhandan.bentre.gov.vn/_layouts/15/listform.aspx?PageType=4&amp;ListId=%7B76A42C8D%2D268C%2D460B%2DA7BB%2D45771211941B%7D&amp;ID=497&amp;ContentTypeID=0x01006B434E144EA36B09B66CBCE65AAE3E910005A9B00AB32D6C47970EDEEFCC218A50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21451</v>
      </c>
      <c r="B452" t="str">
        <f>HYPERLINK("https://www.facebook.com/conganBaTri/", "Công an xã Định Thủy tỉnh Bến Tre")</f>
        <v>Công an xã Định Thủy tỉnh Bến Tre</v>
      </c>
      <c r="C452" t="str">
        <v>https://www.facebook.com/conganBaTri/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21452</v>
      </c>
      <c r="B453" t="str">
        <f>HYPERLINK("https://bentre.baohiemxahoi.gov.vn/UserControls/Publishing/News/BinhLuan/pFormPrint.aspx?UrlListProcess=/content/tintuc/Lists/News&amp;ItemID=6630&amp;IsTA=False", "UBND Ủy ban nhân dân xã Định Thủy tỉnh Bến Tre")</f>
        <v>UBND Ủy ban nhân dân xã Định Thủy tỉnh Bến Tre</v>
      </c>
      <c r="C453" t="str">
        <v>https://bentre.baohiemxahoi.gov.vn/UserControls/Publishing/News/BinhLuan/pFormPrint.aspx?UrlListProcess=/content/tintuc/Lists/News&amp;ItemID=6630&amp;IsTA=False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21453</v>
      </c>
      <c r="B454" t="str">
        <v>Công an xã Đa Phước Hội tỉnh Bến Tre</v>
      </c>
      <c r="C454" t="str">
        <v>-</v>
      </c>
      <c r="D454" t="str">
        <v>-</v>
      </c>
      <c r="E454" t="str">
        <v/>
      </c>
      <c r="F454" t="str">
        <v>-</v>
      </c>
      <c r="G454" t="str">
        <v>-</v>
      </c>
    </row>
    <row r="455">
      <c r="A455">
        <v>21454</v>
      </c>
      <c r="B455" t="str">
        <f>HYPERLINK("https://daphuochoi.mocaynam.bentre.gov.vn/Lists/ThongTinCanBiet/DispForm.aspx?ID=2", "UBND Ủy ban nhân dân xã Đa Phước Hội tỉnh Bến Tre")</f>
        <v>UBND Ủy ban nhân dân xã Đa Phước Hội tỉnh Bến Tre</v>
      </c>
      <c r="C455" t="str">
        <v>https://daphuochoi.mocaynam.bentre.gov.vn/Lists/ThongTinCanBiet/DispForm.aspx?ID=2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21455</v>
      </c>
      <c r="B456" t="str">
        <f>HYPERLINK("https://www.facebook.com/p/C%C3%B4ng-an-x%C3%A3-T%C3%A2n-H%E1%BB%99i-huy%E1%BB%87n-M%E1%BB%8F-C%C3%A0y-Nam-100069459777139/", "Công an xã Tân Hội tỉnh Bến Tre")</f>
        <v>Công an xã Tân Hội tỉnh Bến Tre</v>
      </c>
      <c r="C456" t="str">
        <v>https://www.facebook.com/p/C%C3%B4ng-an-x%C3%A3-T%C3%A2n-H%E1%BB%99i-huy%E1%BB%87n-M%E1%BB%8F-C%C3%A0y-Nam-100069459777139/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21456</v>
      </c>
      <c r="B457" t="str">
        <f>HYPERLINK("https://csdl.bentre.gov.vn/Lists/VanBanChiDaoDieuHanh/DispForm.aspx?ID=689&amp;ContentTypeId=0x010013D40C43AE4D47C78EE7336BF64FB5D900F9B2BABB9E8AAC4D8F48FD887E17532C", "UBND Ủy ban nhân dân xã Tân Hội tỉnh Bến Tre")</f>
        <v>UBND Ủy ban nhân dân xã Tân Hội tỉnh Bến Tre</v>
      </c>
      <c r="C457" t="str">
        <v>https://csdl.bentre.gov.vn/Lists/VanBanChiDaoDieuHanh/DispForm.aspx?ID=689&amp;ContentTypeId=0x010013D40C43AE4D47C78EE7336BF64FB5D900F9B2BABB9E8AAC4D8F48FD887E17532C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21457</v>
      </c>
      <c r="B458" t="str">
        <f>HYPERLINK("https://www.facebook.com/conganxaphuochiep.username", "Công an xã Phước Hiệp tỉnh Bến Tre")</f>
        <v>Công an xã Phước Hiệp tỉnh Bến Tre</v>
      </c>
      <c r="C458" t="str">
        <v>https://www.facebook.com/conganxaphuochiep.username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21458</v>
      </c>
      <c r="B459" t="str">
        <f>HYPERLINK("https://csdl.bentre.gov.vn/_layouts/15/listform.aspx?PageType=4&amp;ListId=%7B005C1CC6%2DC4D7%2D43D0%2D9248%2D0A2459DE02E4%7D&amp;ID=894&amp;ContentTypeID=0x010013D40C43AE4D47C78EE7336BF64FB5D900F9B2BABB9E8AAC4D8F48FD887E17532C", "UBND Ủy ban nhân dân xã Phước Hiệp tỉnh Bến Tre")</f>
        <v>UBND Ủy ban nhân dân xã Phước Hiệp tỉnh Bến Tre</v>
      </c>
      <c r="C459" t="str">
        <v>https://csdl.bentre.gov.vn/_layouts/15/listform.aspx?PageType=4&amp;ListId=%7B005C1CC6%2DC4D7%2D43D0%2D9248%2D0A2459DE02E4%7D&amp;ID=894&amp;ContentTypeID=0x010013D40C43AE4D47C78EE7336BF64FB5D900F9B2BABB9E8AAC4D8F48FD887E17532C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21459</v>
      </c>
      <c r="B460" t="str">
        <f>HYPERLINK("https://www.facebook.com/groups/862291529163009/", "Công an xã Bình Khánh Đông tỉnh Bến Tre")</f>
        <v>Công an xã Bình Khánh Đông tỉnh Bến Tre</v>
      </c>
      <c r="C460" t="str">
        <v>https://www.facebook.com/groups/862291529163009/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21460</v>
      </c>
      <c r="B461" t="str">
        <f>HYPERLINK("https://mocaynam.bentre.gov.vn/Lists/ThongTinChung/DispForm.aspx?ID=169&amp;ContentTypeId=0x01006B434E144EA36B09B66CBCE65AAE3E910071C590AE47D48842AD17B691354C2B1F", "UBND Ủy ban nhân dân xã Bình Khánh Đông tỉnh Bến Tre")</f>
        <v>UBND Ủy ban nhân dân xã Bình Khánh Đông tỉnh Bến Tre</v>
      </c>
      <c r="C461" t="str">
        <v>https://mocaynam.bentre.gov.vn/Lists/ThongTinChung/DispForm.aspx?ID=169&amp;ContentTypeId=0x01006B434E144EA36B09B66CBCE65AAE3E910071C590AE47D48842AD17B691354C2B1F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21461</v>
      </c>
      <c r="B462" t="str">
        <f>HYPERLINK("https://www.facebook.com/p/C%C3%B4ng-an-x%C3%A3-M%E1%BB%B9-Th%E1%BA%A1nh-An-B%E1%BA%BFn-Tre-100075841302470/", "Công an xã An Thạnh tỉnh Bến Tre")</f>
        <v>Công an xã An Thạnh tỉnh Bến Tre</v>
      </c>
      <c r="C462" t="str">
        <v>https://www.facebook.com/p/C%C3%B4ng-an-x%C3%A3-M%E1%BB%B9-Th%E1%BA%A1nh-An-B%E1%BA%BFn-Tre-100075841302470/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21462</v>
      </c>
      <c r="B463" t="str">
        <f>HYPERLINK("https://binhdai.bentre.gov.vn/thanhtri", "UBND Ủy ban nhân dân xã An Thạnh tỉnh Bến Tre")</f>
        <v>UBND Ủy ban nhân dân xã An Thạnh tỉnh Bến Tre</v>
      </c>
      <c r="C463" t="str">
        <v>https://binhdai.bentre.gov.vn/thanhtri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21463</v>
      </c>
      <c r="B464" t="str">
        <f>HYPERLINK("https://www.facebook.com/conganBaTri/", "Công an xã Bình Khánh Tây tỉnh Bến Tre")</f>
        <v>Công an xã Bình Khánh Tây tỉnh Bến Tre</v>
      </c>
      <c r="C464" t="str">
        <v>https://www.facebook.com/conganBaTri/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21464</v>
      </c>
      <c r="B465" t="str">
        <f>HYPERLINK("https://csdl.bentre.gov.vn/_layouts/15/listform.aspx?PageType=4&amp;ListId=%7B005C1CC6%2DC4D7%2D43D0%2D9248%2D0A2459DE02E4%7D&amp;ID=674&amp;ContentTypeID=0x010013D40C43AE4D47C78EE7336BF64FB5D900F9B2BABB9E8AAC4D8F48FD887E17532C", "UBND Ủy ban nhân dân xã Bình Khánh Tây tỉnh Bến Tre")</f>
        <v>UBND Ủy ban nhân dân xã Bình Khánh Tây tỉnh Bến Tre</v>
      </c>
      <c r="C465" t="str">
        <v>https://csdl.bentre.gov.vn/_layouts/15/listform.aspx?PageType=4&amp;ListId=%7B005C1CC6%2DC4D7%2D43D0%2D9248%2D0A2459DE02E4%7D&amp;ID=674&amp;ContentTypeID=0x010013D40C43AE4D47C78EE7336BF64FB5D900F9B2BABB9E8AAC4D8F48FD887E17532C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21465</v>
      </c>
      <c r="B466" t="str">
        <f>HYPERLINK("https://www.facebook.com/antvbentre/", "Công an xã An Định tỉnh Bến Tre")</f>
        <v>Công an xã An Định tỉnh Bến Tre</v>
      </c>
      <c r="C466" t="str">
        <v>https://www.facebook.com/antvbentre/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21466</v>
      </c>
      <c r="B467" t="str">
        <f>HYPERLINK("https://mocaynam.bentre.gov.vn/andinh/Lists/ThongTinCanBiet/DispForm.aspx?ID=2", "UBND Ủy ban nhân dân xã An Định tỉnh Bến Tre")</f>
        <v>UBND Ủy ban nhân dân xã An Định tỉnh Bến Tre</v>
      </c>
      <c r="C467" t="str">
        <v>https://mocaynam.bentre.gov.vn/andinh/Lists/ThongTinCanBiet/DispForm.aspx?ID=2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21467</v>
      </c>
      <c r="B468" t="str">
        <v>Công an xã Thành Thới B tỉnh Bến Tre</v>
      </c>
      <c r="C468" t="str">
        <v>-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21468</v>
      </c>
      <c r="B469" t="str">
        <f>HYPERLINK("https://mocaynam.bentre.gov.vn/tin-tuc/2023/06/thanh-thoi-b-ve-dich-xa-nong-thon-moi", "UBND Ủy ban nhân dân xã Thành Thới B tỉnh Bến Tre")</f>
        <v>UBND Ủy ban nhân dân xã Thành Thới B tỉnh Bến Tre</v>
      </c>
      <c r="C469" t="str">
        <v>https://mocaynam.bentre.gov.vn/tin-tuc/2023/06/thanh-thoi-b-ve-dich-xa-nong-thon-moi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21469</v>
      </c>
      <c r="B470" t="str">
        <f>HYPERLINK("https://www.facebook.com/conganxatantrung/", "Công an xã Tân Trung tỉnh Bến Tre")</f>
        <v>Công an xã Tân Trung tỉnh Bến Tre</v>
      </c>
      <c r="C470" t="str">
        <v>https://www.facebook.com/conganxatantrung/</v>
      </c>
      <c r="D470" t="str">
        <v>-</v>
      </c>
      <c r="E470" t="str">
        <v/>
      </c>
      <c r="F470" t="str">
        <v>-</v>
      </c>
      <c r="G470" t="str">
        <v>-</v>
      </c>
    </row>
    <row r="471">
      <c r="A471">
        <v>21470</v>
      </c>
      <c r="B471" t="str">
        <f>HYPERLINK("https://dichvucong.bentre.gov.vn/bentre/hotline", "UBND Ủy ban nhân dân xã Tân Trung tỉnh Bến Tre")</f>
        <v>UBND Ủy ban nhân dân xã Tân Trung tỉnh Bến Tre</v>
      </c>
      <c r="C471" t="str">
        <v>https://dichvucong.bentre.gov.vn/bentre/hotline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21471</v>
      </c>
      <c r="B472" t="str">
        <f>HYPERLINK("https://www.facebook.com/p/C%C3%B4ng-an-x%C3%A3-An-Th%E1%BB%9Bi-M%E1%BB%8F-C%C3%A0y-Nam-B%E1%BA%BFn-Tre-100069992114154/", "Công an xã An Thới tỉnh Bến Tre")</f>
        <v>Công an xã An Thới tỉnh Bến Tre</v>
      </c>
      <c r="C472" t="str">
        <v>https://www.facebook.com/p/C%C3%B4ng-an-x%C3%A3-An-Th%E1%BB%9Bi-M%E1%BB%8F-C%C3%A0y-Nam-B%E1%BA%BFn-Tre-100069992114154/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21472</v>
      </c>
      <c r="B473" t="str">
        <f>HYPERLINK("https://csdl.bentre.gov.vn/Lists/VanBanChiDaoDieuHanh/DispForm.aspx?ID=889&amp;ContentTypeId=0x010013D40C43AE4D47C78EE7336BF64FB5D900F9B2BABB9E8AAC4D8F48FD887E17532C", "UBND Ủy ban nhân dân xã An Thới tỉnh Bến Tre")</f>
        <v>UBND Ủy ban nhân dân xã An Thới tỉnh Bến Tre</v>
      </c>
      <c r="C473" t="str">
        <v>https://csdl.bentre.gov.vn/Lists/VanBanChiDaoDieuHanh/DispForm.aspx?ID=889&amp;ContentTypeId=0x010013D40C43AE4D47C78EE7336BF64FB5D900F9B2BABB9E8AAC4D8F48FD887E17532C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21473</v>
      </c>
      <c r="B474" t="str">
        <v>Công an xã Thành Thới A tỉnh Bến Tre</v>
      </c>
      <c r="C474" t="str">
        <v>-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21474</v>
      </c>
      <c r="B475" t="str">
        <f>HYPERLINK("https://csdl.bentre.gov.vn/Lists/VanBanChiDaoDieuHanh/DispForm.aspx?ID=758&amp;ContentTypeId=0x010013D40C43AE4D47C78EE7336BF64FB5D900F9B2BABB9E8AAC4D8F48FD887E17532C", "UBND Ủy ban nhân dân xã Thành Thới A tỉnh Bến Tre")</f>
        <v>UBND Ủy ban nhân dân xã Thành Thới A tỉnh Bến Tre</v>
      </c>
      <c r="C475" t="str">
        <v>https://csdl.bentre.gov.vn/Lists/VanBanChiDaoDieuHanh/DispForm.aspx?ID=758&amp;ContentTypeId=0x010013D40C43AE4D47C78EE7336BF64FB5D900F9B2BABB9E8AAC4D8F48FD887E17532C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21475</v>
      </c>
      <c r="B476" t="str">
        <v>Công an xã Minh Đức tỉnh Bến Tre</v>
      </c>
      <c r="C476" t="str">
        <v>-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21476</v>
      </c>
      <c r="B477" t="str">
        <f>HYPERLINK("https://minhduc.mocaynam.bentre.gov.vn/Lists/ThongTinCanBiet/DispForm.aspx?ID=1", "UBND Ủy ban nhân dân xã Minh Đức tỉnh Bến Tre")</f>
        <v>UBND Ủy ban nhân dân xã Minh Đức tỉnh Bến Tre</v>
      </c>
      <c r="C477" t="str">
        <v>https://minhduc.mocaynam.bentre.gov.vn/Lists/ThongTinCanBiet/DispForm.aspx?ID=1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21477</v>
      </c>
      <c r="B478" t="str">
        <f>HYPERLINK("https://www.facebook.com/conganBaTri/", "Công an xã Ngãi Đăng tỉnh Bến Tre")</f>
        <v>Công an xã Ngãi Đăng tỉnh Bến Tre</v>
      </c>
      <c r="C478" t="str">
        <v>https://www.facebook.com/conganBaTri/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21478</v>
      </c>
      <c r="B479" t="str">
        <f>HYPERLINK("https://csdl.bentre.gov.vn/Lists/VanBanChiDaoDieuHanh/DispForm.aspx?ID=29340&amp;ContentTypeId=0x010013D40C43AE4D47C78EE7336BF64FB5D900F9B2BABB9E8AAC4D8F48FD887E17532C", "UBND Ủy ban nhân dân xã Ngãi Đăng tỉnh Bến Tre")</f>
        <v>UBND Ủy ban nhân dân xã Ngãi Đăng tỉnh Bến Tre</v>
      </c>
      <c r="C479" t="str">
        <v>https://csdl.bentre.gov.vn/Lists/VanBanChiDaoDieuHanh/DispForm.aspx?ID=29340&amp;ContentTypeId=0x010013D40C43AE4D47C78EE7336BF64FB5D900F9B2BABB9E8AAC4D8F48FD887E17532C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21479</v>
      </c>
      <c r="B480" t="str">
        <f>HYPERLINK("https://www.facebook.com/p/Tu%E1%BB%95i-Tr%E1%BA%BB-C%E1%BA%A9m-S%C6%A1n-Huy%E1%BB%87n-M%E1%BB%8F-C%C3%A0y-Nam-100066452536015/", "Công an xã Cẩm Sơn tỉnh Bến Tre")</f>
        <v>Công an xã Cẩm Sơn tỉnh Bến Tre</v>
      </c>
      <c r="C480" t="str">
        <v>https://www.facebook.com/p/Tu%E1%BB%95i-Tr%E1%BA%BB-C%E1%BA%A9m-S%C6%A1n-Huy%E1%BB%87n-M%E1%BB%8F-C%C3%A0y-Nam-100066452536015/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21480</v>
      </c>
      <c r="B481" t="str">
        <f>HYPERLINK("https://dichvucong.gov.vn/p/home/dvc-tthc-co-quan-chi-tiet.html?id=403778", "UBND Ủy ban nhân dân xã Cẩm Sơn tỉnh Bến Tre")</f>
        <v>UBND Ủy ban nhân dân xã Cẩm Sơn tỉnh Bến Tre</v>
      </c>
      <c r="C481" t="str">
        <v>https://dichvucong.gov.vn/p/home/dvc-tthc-co-quan-chi-tiet.html?id=403778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21481</v>
      </c>
      <c r="B482" t="str">
        <f>HYPERLINK("https://www.facebook.com/BenTreTV/?locale=hr_HR", "Công an xã Hương Mỹ tỉnh Bến Tre")</f>
        <v>Công an xã Hương Mỹ tỉnh Bến Tre</v>
      </c>
      <c r="C482" t="str">
        <v>https://www.facebook.com/BenTreTV/?locale=hr_HR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21482</v>
      </c>
      <c r="B483" t="str">
        <f>HYPERLINK("https://csdl.bentre.gov.vn/Lists/VanBanChiDaoDieuHanh/DispForm.aspx?ID=18845", "UBND Ủy ban nhân dân xã Hương Mỹ tỉnh Bến Tre")</f>
        <v>UBND Ủy ban nhân dân xã Hương Mỹ tỉnh Bến Tre</v>
      </c>
      <c r="C483" t="str">
        <v>https://csdl.bentre.gov.vn/Lists/VanBanChiDaoDieuHanh/DispForm.aspx?ID=18845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21483</v>
      </c>
      <c r="B484" t="str">
        <f>HYPERLINK("https://www.facebook.com/p/C%C3%B4ng-an-x%C3%A3-Phong-N%E1%BA%ABm-huy%E1%BB%87n-Gi%E1%BB%93ng-Tr%C3%B4m-t%E1%BB%89nh-B%E1%BA%BFn-Tre-61553879527605/", "Công an xã Phong Nẫm tỉnh Bến Tre")</f>
        <v>Công an xã Phong Nẫm tỉnh Bến Tre</v>
      </c>
      <c r="C484" t="str">
        <v>https://www.facebook.com/p/C%C3%B4ng-an-x%C3%A3-Phong-N%E1%BA%ABm-huy%E1%BB%87n-Gi%E1%BB%93ng-Tr%C3%B4m-t%E1%BB%89nh-B%E1%BA%BFn-Tre-61553879527605/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21484</v>
      </c>
      <c r="B485" t="str">
        <f>HYPERLINK("http://phongnam.giongtrom.bentre.gov.vn/", "UBND Ủy ban nhân dân xã Phong Nẫm tỉnh Bến Tre")</f>
        <v>UBND Ủy ban nhân dân xã Phong Nẫm tỉnh Bến Tre</v>
      </c>
      <c r="C485" t="str">
        <v>http://phongnam.giongtrom.bentre.gov.vn/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21485</v>
      </c>
      <c r="B486" t="str">
        <f>HYPERLINK("https://www.facebook.com/TinhdoanBenTre/", "Công an xã Phong Mỹ tỉnh Bến Tre")</f>
        <v>Công an xã Phong Mỹ tỉnh Bến Tre</v>
      </c>
      <c r="C486" t="str">
        <v>https://www.facebook.com/TinhdoanBenTre/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21486</v>
      </c>
      <c r="B487" t="str">
        <f>HYPERLINK("http://phongnam.giongtrom.bentre.gov.vn/", "UBND Ủy ban nhân dân xã Phong Mỹ tỉnh Bến Tre")</f>
        <v>UBND Ủy ban nhân dân xã Phong Mỹ tỉnh Bến Tre</v>
      </c>
      <c r="C487" t="str">
        <v>http://phongnam.giongtrom.bentre.gov.vn/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21487</v>
      </c>
      <c r="B488" t="str">
        <f>HYPERLINK("https://www.facebook.com/p/C%C3%B4ng-an-x%C3%A3-M%E1%BB%B9-Th%E1%BA%A1nh-An-B%E1%BA%BFn-Tre-100075841302470/", "Công an xã Mỹ Thạnh tỉnh Bến Tre")</f>
        <v>Công an xã Mỹ Thạnh tỉnh Bến Tre</v>
      </c>
      <c r="C488" t="str">
        <v>https://www.facebook.com/p/C%C3%B4ng-an-x%C3%A3-M%E1%BB%B9-Th%E1%BA%A1nh-An-B%E1%BA%BFn-Tre-100075841302470/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21488</v>
      </c>
      <c r="B489" t="str">
        <f>HYPERLINK("http://mythanhgiongtrom.bentre.gov.vn/", "UBND Ủy ban nhân dân xã Mỹ Thạnh tỉnh Bến Tre")</f>
        <v>UBND Ủy ban nhân dân xã Mỹ Thạnh tỉnh Bến Tre</v>
      </c>
      <c r="C489" t="str">
        <v>http://mythanhgiongtrom.bentre.gov.vn/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21489</v>
      </c>
      <c r="B490" t="str">
        <f>HYPERLINK("https://www.facebook.com/p/C%C3%B4ng-an-x%C3%A3-Ch%C3%A2u-H%C3%B2a-huy%E1%BB%87n-Gi%E1%BB%93ng-Tr%C3%B4m-100069873103116/", "Công an xã Châu Hòa tỉnh Bến Tre")</f>
        <v>Công an xã Châu Hòa tỉnh Bến Tre</v>
      </c>
      <c r="C490" t="str">
        <v>https://www.facebook.com/p/C%C3%B4ng-an-x%C3%A3-Ch%C3%A2u-H%C3%B2a-huy%E1%BB%87n-Gi%E1%BB%93ng-Tr%C3%B4m-100069873103116/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21490</v>
      </c>
      <c r="B491" t="str">
        <f>HYPERLINK("https://binhdai.bentre.gov.vn/chauhung", "UBND Ủy ban nhân dân xã Châu Hòa tỉnh Bến Tre")</f>
        <v>UBND Ủy ban nhân dân xã Châu Hòa tỉnh Bến Tre</v>
      </c>
      <c r="C491" t="str">
        <v>https://binhdai.bentre.gov.vn/chauhung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21491</v>
      </c>
      <c r="B492" t="str">
        <v>Công an xã Lương Hòa tỉnh Bến Tre</v>
      </c>
      <c r="C492" t="str">
        <v>-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21492</v>
      </c>
      <c r="B493" t="str">
        <f>HYPERLINK("https://bentre.gov.vn/Documents/848_danh_sach%20nguoi%20phat%20ngon.pdf", "UBND Ủy ban nhân dân xã Lương Hòa tỉnh Bến Tre")</f>
        <v>UBND Ủy ban nhân dân xã Lương Hòa tỉnh Bến Tre</v>
      </c>
      <c r="C493" t="str">
        <v>https://bentre.gov.vn/Documents/848_danh_sach%20nguoi%20phat%20ngon.pdf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21493</v>
      </c>
      <c r="B494" t="str">
        <f>HYPERLINK("https://www.facebook.com/p/C%C3%94NG-AN-L%C6%AF%C6%A0NG-QU%E1%BB%9AI-100069515865522/", "Công an xã Lương Quới tỉnh Bến Tre")</f>
        <v>Công an xã Lương Quới tỉnh Bến Tre</v>
      </c>
      <c r="C494" t="str">
        <v>https://www.facebook.com/p/C%C3%94NG-AN-L%C6%AF%C6%A0NG-QU%E1%BB%9AI-100069515865522/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21494</v>
      </c>
      <c r="B495" t="str">
        <f>HYPERLINK("http://luongquoi.giongtrom.bentre.gov.vn/", "UBND Ủy ban nhân dân xã Lương Quới tỉnh Bến Tre")</f>
        <v>UBND Ủy ban nhân dân xã Lương Quới tỉnh Bến Tre</v>
      </c>
      <c r="C495" t="str">
        <v>http://luongquoi.giongtrom.bentre.gov.vn/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21495</v>
      </c>
      <c r="B496" t="str">
        <v>Công an xã Lương Phú tỉnh Bến Tre</v>
      </c>
      <c r="C496" t="str">
        <v>-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21496</v>
      </c>
      <c r="B497" t="str">
        <f>HYPERLINK("https://bentre.gov.vn/Documents/848_danh_sach%20nguoi%20phat%20ngon.pdf", "UBND Ủy ban nhân dân xã Lương Phú tỉnh Bến Tre")</f>
        <v>UBND Ủy ban nhân dân xã Lương Phú tỉnh Bến Tre</v>
      </c>
      <c r="C497" t="str">
        <v>https://bentre.gov.vn/Documents/848_danh_sach%20nguoi%20phat%20ngon.pdf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21497</v>
      </c>
      <c r="B498" t="str">
        <f>HYPERLINK("https://www.facebook.com/p/C%C3%B4ng-an-x%C3%A3-Ch%C3%A2u-B%C3%ACnh-100069726939590/", "Công an xã Châu Bình tỉnh Bến Tre")</f>
        <v>Công an xã Châu Bình tỉnh Bến Tre</v>
      </c>
      <c r="C498" t="str">
        <v>https://www.facebook.com/p/C%C3%B4ng-an-x%C3%A3-Ch%C3%A2u-B%C3%ACnh-100069726939590/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21498</v>
      </c>
      <c r="B499" t="str">
        <f>HYPERLINK("http://chaubinh.giongtrom.bentre.gov.vn/", "UBND Ủy ban nhân dân xã Châu Bình tỉnh Bến Tre")</f>
        <v>UBND Ủy ban nhân dân xã Châu Bình tỉnh Bến Tre</v>
      </c>
      <c r="C499" t="str">
        <v>http://chaubinh.giongtrom.bentre.gov.vn/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21499</v>
      </c>
      <c r="B500" t="str">
        <f>HYPERLINK("https://www.facebook.com/conganxathuandien/", "Công an xã Thuận Điền tỉnh Bến Tre")</f>
        <v>Công an xã Thuận Điền tỉnh Bến Tre</v>
      </c>
      <c r="C500" t="str">
        <v>https://www.facebook.com/conganxathuandien/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21500</v>
      </c>
      <c r="B501" t="str">
        <f>HYPERLINK("https://bentre.gov.vn/banchidaocovid19/Lists/thongbaohuyenthanhpho/DispForm.aspx?ID=306&amp;ContentTypeId=0x01006B434E144EA36B09B66CBCE65AAE3E91009A8A9967E8E4EF4C92EC5F83E13740CC", "UBND Ủy ban nhân dân xã Thuận Điền tỉnh Bến Tre")</f>
        <v>UBND Ủy ban nhân dân xã Thuận Điền tỉnh Bến Tre</v>
      </c>
      <c r="C501" t="str">
        <v>https://bentre.gov.vn/banchidaocovid19/Lists/thongbaohuyenthanhpho/DispForm.aspx?ID=306&amp;ContentTypeId=0x01006B434E144EA36B09B66CBCE65AAE3E91009A8A9967E8E4EF4C92EC5F83E13740CC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21501</v>
      </c>
      <c r="B502" t="str">
        <f>HYPERLINK("https://www.facebook.com/p/C%C3%B4ng-an-x%C3%A3-S%C6%A1n-Ph%C3%BA-100070609143771/", "Công an xã Sơn Phú tỉnh Bến Tre")</f>
        <v>Công an xã Sơn Phú tỉnh Bến Tre</v>
      </c>
      <c r="C502" t="str">
        <v>https://www.facebook.com/p/C%C3%B4ng-an-x%C3%A3-S%C6%A1n-Ph%C3%BA-100070609143771/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21502</v>
      </c>
      <c r="B503" t="str">
        <f>HYPERLINK("https://bentre.gov.vn/news/Pages/Tintucsukien.aspx?ItemID=36261", "UBND Ủy ban nhân dân xã Sơn Phú tỉnh Bến Tre")</f>
        <v>UBND Ủy ban nhân dân xã Sơn Phú tỉnh Bến Tre</v>
      </c>
      <c r="C503" t="str">
        <v>https://bentre.gov.vn/news/Pages/Tintucsukien.aspx?ItemID=36261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21503</v>
      </c>
      <c r="B504" t="str">
        <f>HYPERLINK("https://www.facebook.com/CaxBH/", "Công an xã Bình Hoà tỉnh Bến Tre")</f>
        <v>Công an xã Bình Hoà tỉnh Bến Tre</v>
      </c>
      <c r="C504" t="str">
        <v>https://www.facebook.com/CaxBH/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21504</v>
      </c>
      <c r="B505" t="str">
        <f>HYPERLINK("https://csdl.bentre.gov.vn/Lists/VanBanChiDaoDieuHanh/DispForm.aspx?ID=854&amp;ContentTypeId=0x010013D40C43AE4D47C78EE7336BF64FB5D900F9B2BABB9E8AAC4D8F48FD887E17532C", "UBND Ủy ban nhân dân xã Bình Hoà tỉnh Bến Tre")</f>
        <v>UBND Ủy ban nhân dân xã Bình Hoà tỉnh Bến Tre</v>
      </c>
      <c r="C505" t="str">
        <v>https://csdl.bentre.gov.vn/Lists/VanBanChiDaoDieuHanh/DispForm.aspx?ID=854&amp;ContentTypeId=0x010013D40C43AE4D47C78EE7336BF64FB5D900F9B2BABB9E8AAC4D8F48FD887E17532C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21505</v>
      </c>
      <c r="B506" t="str">
        <f>HYPERLINK("https://www.facebook.com/p/C%C3%B4ng-an-x%C3%A3-Ph%C6%B0%E1%BB%9Bc-Long-100071175355481/", "Công an xã Phước Long tỉnh Bến Tre")</f>
        <v>Công an xã Phước Long tỉnh Bến Tre</v>
      </c>
      <c r="C506" t="str">
        <v>https://www.facebook.com/p/C%C3%B4ng-an-x%C3%A3-Ph%C6%B0%E1%BB%9Bc-Long-100071175355481/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21506</v>
      </c>
      <c r="B507" t="str">
        <f>HYPERLINK("https://congbobanan.toaan.gov.vn/2ta1679307t1cvn/chi-tiet-ban-an", "UBND Ủy ban nhân dân xã Phước Long tỉnh Bến Tre")</f>
        <v>UBND Ủy ban nhân dân xã Phước Long tỉnh Bến Tre</v>
      </c>
      <c r="C507" t="str">
        <v>https://congbobanan.toaan.gov.vn/2ta1679307t1cvn/chi-tiet-ban-an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21507</v>
      </c>
      <c r="B508" t="str">
        <f>HYPERLINK("https://www.facebook.com/VANPHUC801/", "Công an xã Hưng Phong tỉnh Bến Tre")</f>
        <v>Công an xã Hưng Phong tỉnh Bến Tre</v>
      </c>
      <c r="C508" t="str">
        <v>https://www.facebook.com/VANPHUC801/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21508</v>
      </c>
      <c r="B509" t="str">
        <f>HYPERLINK("https://dichvucong.bentre.gov.vn/bentre/hotline", "UBND Ủy ban nhân dân xã Hưng Phong tỉnh Bến Tre")</f>
        <v>UBND Ủy ban nhân dân xã Hưng Phong tỉnh Bến Tre</v>
      </c>
      <c r="C509" t="str">
        <v>https://dichvucong.bentre.gov.vn/bentre/hotline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21509</v>
      </c>
      <c r="B510" t="str">
        <f>HYPERLINK("https://www.facebook.com/p/C%C3%B4ng-An-x%C3%A3-Long-M%E1%BB%B9-100081649182537/?locale=cy_GB", "Công an xã Long Mỹ tỉnh Bến Tre")</f>
        <v>Công an xã Long Mỹ tỉnh Bến Tre</v>
      </c>
      <c r="C510" t="str">
        <v>https://www.facebook.com/p/C%C3%B4ng-An-x%C3%A3-Long-M%E1%BB%B9-100081649182537/?locale=cy_GB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21510</v>
      </c>
      <c r="B511" t="str">
        <f>HYPERLINK("https://bentre.gov.vn/Documents/848_danh_sach%20nguoi%20phat%20ngon.pdf", "UBND Ủy ban nhân dân xã Long Mỹ tỉnh Bến Tre")</f>
        <v>UBND Ủy ban nhân dân xã Long Mỹ tỉnh Bến Tre</v>
      </c>
      <c r="C511" t="str">
        <v>https://bentre.gov.vn/Documents/848_danh_sach%20nguoi%20phat%20ngon.pdf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21511</v>
      </c>
      <c r="B512" t="str">
        <f>HYPERLINK("https://www.facebook.com/p/C%C3%B4ng-an-x%C3%A3-T%C3%A2n-H%C3%A0o-100069574661675/", "Công an xã Tân Hào tỉnh Bến Tre")</f>
        <v>Công an xã Tân Hào tỉnh Bến Tre</v>
      </c>
      <c r="C512" t="str">
        <v>https://www.facebook.com/p/C%C3%B4ng-an-x%C3%A3-T%C3%A2n-H%C3%A0o-100069574661675/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21512</v>
      </c>
      <c r="B513" t="str">
        <f>HYPERLINK("https://bentre.gov.vn/Documents/848_danh_sach%20nguoi%20phat%20ngon.pdf", "UBND Ủy ban nhân dân xã Tân Hào tỉnh Bến Tre")</f>
        <v>UBND Ủy ban nhân dân xã Tân Hào tỉnh Bến Tre</v>
      </c>
      <c r="C513" t="str">
        <v>https://bentre.gov.vn/Documents/848_danh_sach%20nguoi%20phat%20ngon.pdf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21513</v>
      </c>
      <c r="B514" t="str">
        <f>HYPERLINK("https://www.facebook.com/TuoitreConganbentre/", "Công an xã Bình Thành tỉnh Bến Tre")</f>
        <v>Công an xã Bình Thành tỉnh Bến Tre</v>
      </c>
      <c r="C514" t="str">
        <v>https://www.facebook.com/TuoitreConganbentre/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21514</v>
      </c>
      <c r="B515" t="str">
        <f>HYPERLINK("https://bentre.gov.vn/Documents/848_danh_sach%20nguoi%20phat%20ngon.pdf", "UBND Ủy ban nhân dân xã Bình Thành tỉnh Bến Tre")</f>
        <v>UBND Ủy ban nhân dân xã Bình Thành tỉnh Bến Tre</v>
      </c>
      <c r="C515" t="str">
        <v>https://bentre.gov.vn/Documents/848_danh_sach%20nguoi%20phat%20ngon.pdf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21515</v>
      </c>
      <c r="B516" t="str">
        <f>HYPERLINK("https://www.facebook.com/p/C%C3%B4ng-an-X%C3%A3-T%C3%A2n-Th%C3%A0nh-B%C3%ACnh-100069313282047/", "Công an xã Tân Thanh tỉnh Bến Tre")</f>
        <v>Công an xã Tân Thanh tỉnh Bến Tre</v>
      </c>
      <c r="C516" t="str">
        <v>https://www.facebook.com/p/C%C3%B4ng-an-X%C3%A3-T%C3%A2n-Th%C3%A0nh-B%C3%ACnh-100069313282047/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21516</v>
      </c>
      <c r="B517" t="str">
        <f>HYPERLINK("https://csdl.bentre.gov.vn/Lists/VanBanChiDaoDieuHanh/DispForm.aspx?ID=789&amp;ContentTypeId=0x010013D40C43AE4D47C78EE7336BF64FB5D900F9B2BABB9E8AAC4D8F48FD887E17532C", "UBND Ủy ban nhân dân xã Tân Thanh tỉnh Bến Tre")</f>
        <v>UBND Ủy ban nhân dân xã Tân Thanh tỉnh Bến Tre</v>
      </c>
      <c r="C517" t="str">
        <v>https://csdl.bentre.gov.vn/Lists/VanBanChiDaoDieuHanh/DispForm.aspx?ID=789&amp;ContentTypeId=0x010013D40C43AE4D47C78EE7336BF64FB5D900F9B2BABB9E8AAC4D8F48FD887E17532C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21517</v>
      </c>
      <c r="B518" t="str">
        <f>HYPERLINK("https://www.facebook.com/CongAnTLT/", "Công an xã Tân Lợi Thạnh tỉnh Bến Tre")</f>
        <v>Công an xã Tân Lợi Thạnh tỉnh Bến Tre</v>
      </c>
      <c r="C518" t="str">
        <v>https://www.facebook.com/CongAnTLT/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21518</v>
      </c>
      <c r="B519" t="str">
        <f>HYPERLINK("http://tanloithanh.giongtrom.bentre.gov.vn/", "UBND Ủy ban nhân dân xã Tân Lợi Thạnh tỉnh Bến Tre")</f>
        <v>UBND Ủy ban nhân dân xã Tân Lợi Thạnh tỉnh Bến Tre</v>
      </c>
      <c r="C519" t="str">
        <v>http://tanloithanh.giongtrom.bentre.gov.vn/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21519</v>
      </c>
      <c r="B520" t="str">
        <f>HYPERLINK("https://www.facebook.com/1777044902462447", "Công an xã Thạnh Phú Đông tỉnh Bến Tre")</f>
        <v>Công an xã Thạnh Phú Đông tỉnh Bến Tre</v>
      </c>
      <c r="C520" t="str">
        <v>https://www.facebook.com/1777044902462447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21520</v>
      </c>
      <c r="B521" t="str">
        <f>HYPERLINK("http://thanhphudong.giongtrom.bentre.gov.vn/", "UBND Ủy ban nhân dân xã Thạnh Phú Đông tỉnh Bến Tre")</f>
        <v>UBND Ủy ban nhân dân xã Thạnh Phú Đông tỉnh Bến Tre</v>
      </c>
      <c r="C521" t="str">
        <v>http://thanhphudong.giongtrom.bentre.gov.vn/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21521</v>
      </c>
      <c r="B522" t="str">
        <f>HYPERLINK("https://www.facebook.com/p/C%C3%B4ng-An-H%C6%B0ng-Nh%C6%B0%E1%BB%A3ng-100069772127762/", "Công an xã Hưng Nhượng tỉnh Bến Tre")</f>
        <v>Công an xã Hưng Nhượng tỉnh Bến Tre</v>
      </c>
      <c r="C522" t="str">
        <v>https://www.facebook.com/p/C%C3%B4ng-An-H%C6%B0ng-Nh%C6%B0%E1%BB%A3ng-100069772127762/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21522</v>
      </c>
      <c r="B523" t="str">
        <f>HYPERLINK("http://hungnhuong.giongtrom.bentre.gov.vn/", "UBND Ủy ban nhân dân xã Hưng Nhượng tỉnh Bến Tre")</f>
        <v>UBND Ủy ban nhân dân xã Hưng Nhượng tỉnh Bến Tre</v>
      </c>
      <c r="C523" t="str">
        <v>http://hungnhuong.giongtrom.bentre.gov.vn/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21523</v>
      </c>
      <c r="B524" t="str">
        <v>Công an xã Hưng Lễ tỉnh Bến Tre</v>
      </c>
      <c r="C524" t="str">
        <v>-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21524</v>
      </c>
      <c r="B525" t="str">
        <f>HYPERLINK("https://dichvucong.bentre.gov.vn/bentre/hotline", "UBND Ủy ban nhân dân xã Hưng Lễ tỉnh Bến Tre")</f>
        <v>UBND Ủy ban nhân dân xã Hưng Lễ tỉnh Bến Tre</v>
      </c>
      <c r="C525" t="str">
        <v>https://dichvucong.bentre.gov.vn/bentre/hotline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21525</v>
      </c>
      <c r="B526" t="str">
        <f>HYPERLINK("https://www.facebook.com/conganBaTri/", "Công an xã Tam Hiệp tỉnh Bến Tre")</f>
        <v>Công an xã Tam Hiệp tỉnh Bến Tre</v>
      </c>
      <c r="C526" t="str">
        <v>https://www.facebook.com/conganBaTri/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21526</v>
      </c>
      <c r="B527" t="str">
        <f>HYPERLINK("https://binhdai.bentre.gov.vn/tamhiep", "UBND Ủy ban nhân dân xã Tam Hiệp tỉnh Bến Tre")</f>
        <v>UBND Ủy ban nhân dân xã Tam Hiệp tỉnh Bến Tre</v>
      </c>
      <c r="C527" t="str">
        <v>https://binhdai.bentre.gov.vn/tamhiep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21527</v>
      </c>
      <c r="B528" t="str">
        <f>HYPERLINK("https://www.facebook.com/p/C%C3%B4ng-an-x%C3%A3-Long-%C4%90%E1%BB%8Bnh-B%C3%ACnh-%C4%90%E1%BA%A1i-B%E1%BA%BFn-Tre-100071515598705/", "Công an xã Long Định tỉnh Bến Tre")</f>
        <v>Công an xã Long Định tỉnh Bến Tre</v>
      </c>
      <c r="C528" t="str">
        <v>https://www.facebook.com/p/C%C3%B4ng-an-x%C3%A3-Long-%C4%90%E1%BB%8Bnh-B%C3%ACnh-%C4%90%E1%BA%A1i-B%E1%BA%BFn-Tre-100071515598705/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21528</v>
      </c>
      <c r="B529" t="str">
        <f>HYPERLINK("https://binhdai.bentre.gov.vn/longdinh", "UBND Ủy ban nhân dân xã Long Định tỉnh Bến Tre")</f>
        <v>UBND Ủy ban nhân dân xã Long Định tỉnh Bến Tre</v>
      </c>
      <c r="C529" t="str">
        <v>https://binhdai.bentre.gov.vn/longdinh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21529</v>
      </c>
      <c r="B530" t="str">
        <f>HYPERLINK("https://www.facebook.com/p/C%C3%B4ng-an-X%C3%A3-Long-H%C3%B2a-huy%E1%BB%87n-B%C3%ACnh-%C4%90%E1%BA%A1i-t%E1%BB%89nh-B%E1%BA%BFn-Tre-100069464461316/", "Công an xã Long Hòa tỉnh Bến Tre")</f>
        <v>Công an xã Long Hòa tỉnh Bến Tre</v>
      </c>
      <c r="C530" t="str">
        <v>https://www.facebook.com/p/C%C3%B4ng-an-X%C3%A3-Long-H%C3%B2a-huy%E1%BB%87n-B%C3%ACnh-%C4%90%E1%BA%A1i-t%E1%BB%89nh-B%E1%BA%BFn-Tre-100069464461316/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21530</v>
      </c>
      <c r="B531" t="str">
        <f>HYPERLINK("https://binhdai.bentre.gov.vn/longhoa", "UBND Ủy ban nhân dân xã Long Hòa tỉnh Bến Tre")</f>
        <v>UBND Ủy ban nhân dân xã Long Hòa tỉnh Bến Tre</v>
      </c>
      <c r="C531" t="str">
        <v>https://binhdai.bentre.gov.vn/longhoa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21531</v>
      </c>
      <c r="B532" t="str">
        <f>HYPERLINK("https://www.facebook.com/conganxaphuthuan/?locale=vi_VN", "Công an xã Phú Thuận tỉnh Bến Tre")</f>
        <v>Công an xã Phú Thuận tỉnh Bến Tre</v>
      </c>
      <c r="C532" t="str">
        <v>https://www.facebook.com/conganxaphuthuan/?locale=vi_VN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21532</v>
      </c>
      <c r="B533" t="str">
        <f>HYPERLINK("https://binhdai.bentre.gov.vn/phuthuan", "UBND Ủy ban nhân dân xã Phú Thuận tỉnh Bến Tre")</f>
        <v>UBND Ủy ban nhân dân xã Phú Thuận tỉnh Bến Tre</v>
      </c>
      <c r="C533" t="str">
        <v>https://binhdai.bentre.gov.vn/phuthuan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21533</v>
      </c>
      <c r="B534" t="str">
        <f>HYPERLINK("https://www.facebook.com/p/C%C3%B4ng-an-x%C3%A3-Vang-Qu%E1%BB%9Bi-T%C3%A2y-B%C3%ACnh-%C4%90%E1%BA%A1i-B%E1%BA%BFn-Tre-100069673776628/", "Công an xã Vang Quới Tây tỉnh Bến Tre")</f>
        <v>Công an xã Vang Quới Tây tỉnh Bến Tre</v>
      </c>
      <c r="C534" t="str">
        <v>https://www.facebook.com/p/C%C3%B4ng-an-x%C3%A3-Vang-Qu%E1%BB%9Bi-T%C3%A2y-B%C3%ACnh-%C4%90%E1%BA%A1i-B%E1%BA%BFn-Tre-100069673776628/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21534</v>
      </c>
      <c r="B535" t="str">
        <f>HYPERLINK("https://binhdai.bentre.gov.vn/vangquoitay", "UBND Ủy ban nhân dân xã Vang Quới Tây tỉnh Bến Tre")</f>
        <v>UBND Ủy ban nhân dân xã Vang Quới Tây tỉnh Bến Tre</v>
      </c>
      <c r="C535" t="str">
        <v>https://binhdai.bentre.gov.vn/vangquoitay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21535</v>
      </c>
      <c r="B536" t="str">
        <f>HYPERLINK("https://www.facebook.com/p/C%C3%B4ng-an-x%C3%A3-Vang-Qu%E1%BB%9Bi-%C4%90%C3%B4ng-100069790532802/", "Công an xã Vang Quới Đông tỉnh Bến Tre")</f>
        <v>Công an xã Vang Quới Đông tỉnh Bến Tre</v>
      </c>
      <c r="C536" t="str">
        <v>https://www.facebook.com/p/C%C3%B4ng-an-x%C3%A3-Vang-Qu%E1%BB%9Bi-%C4%90%C3%B4ng-100069790532802/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21536</v>
      </c>
      <c r="B537" t="str">
        <f>HYPERLINK("https://binhdai.bentre.gov.vn/vangquoidong", "UBND Ủy ban nhân dân xã Vang Quới Đông tỉnh Bến Tre")</f>
        <v>UBND Ủy ban nhân dân xã Vang Quới Đông tỉnh Bến Tre</v>
      </c>
      <c r="C537" t="str">
        <v>https://binhdai.bentre.gov.vn/vangquoidong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21537</v>
      </c>
      <c r="B538" t="str">
        <f>HYPERLINK("https://www.facebook.com/p/C%C3%B4ng-an-x%C3%A3-Ch%C3%A2u-H%C6%B0ng-100069312194609/", "Công an xã Châu Hưng tỉnh Bến Tre")</f>
        <v>Công an xã Châu Hưng tỉnh Bến Tre</v>
      </c>
      <c r="C538" t="str">
        <v>https://www.facebook.com/p/C%C3%B4ng-an-x%C3%A3-Ch%C3%A2u-H%C6%B0ng-100069312194609/</v>
      </c>
      <c r="D538" t="str">
        <v>-</v>
      </c>
      <c r="E538" t="str">
        <v/>
      </c>
      <c r="F538" t="str">
        <v>-</v>
      </c>
      <c r="G538" t="str">
        <v>-</v>
      </c>
    </row>
    <row r="539">
      <c r="A539">
        <v>21538</v>
      </c>
      <c r="B539" t="str">
        <f>HYPERLINK("https://binhdai.bentre.gov.vn/chauhung", "UBND Ủy ban nhân dân xã Châu Hưng tỉnh Bến Tre")</f>
        <v>UBND Ủy ban nhân dân xã Châu Hưng tỉnh Bến Tre</v>
      </c>
      <c r="C539" t="str">
        <v>https://binhdai.bentre.gov.vn/chauhung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21539</v>
      </c>
      <c r="B540" t="str">
        <v>Công an xã Phú Vang tỉnh Bến Tre</v>
      </c>
      <c r="C540" t="str">
        <v>-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21540</v>
      </c>
      <c r="B541" t="str">
        <f>HYPERLINK("https://binhdai.bentre.gov.vn/phuvang", "UBND Ủy ban nhân dân xã Phú Vang tỉnh Bến Tre")</f>
        <v>UBND Ủy ban nhân dân xã Phú Vang tỉnh Bến Tre</v>
      </c>
      <c r="C541" t="str">
        <v>https://binhdai.bentre.gov.vn/phuvang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21541</v>
      </c>
      <c r="B542" t="str">
        <f>HYPERLINK("https://www.facebook.com/p/C%C3%B4ng-an-x%C3%A3-L%E1%BB%99c-Thu%E1%BA%ADn-100069578351468/", "Công an xã Lộc Thuận tỉnh Bến Tre")</f>
        <v>Công an xã Lộc Thuận tỉnh Bến Tre</v>
      </c>
      <c r="C542" t="str">
        <v>https://www.facebook.com/p/C%C3%B4ng-an-x%C3%A3-L%E1%BB%99c-Thu%E1%BA%ADn-100069578351468/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21542</v>
      </c>
      <c r="B543" t="str">
        <f>HYPERLINK("https://binhdai.bentre.gov.vn/locthuan", "UBND Ủy ban nhân dân xã Lộc Thuận tỉnh Bến Tre")</f>
        <v>UBND Ủy ban nhân dân xã Lộc Thuận tỉnh Bến Tre</v>
      </c>
      <c r="C543" t="str">
        <v>https://binhdai.bentre.gov.vn/locthuan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21543</v>
      </c>
      <c r="B544" t="str">
        <f>HYPERLINK("https://www.facebook.com/p/C%C3%B4ng-an-x%C3%A3-%C4%90%E1%BB%8Bnh-Trung-100068784891675/", "Công an xã Định Trung tỉnh Bến Tre")</f>
        <v>Công an xã Định Trung tỉnh Bến Tre</v>
      </c>
      <c r="C544" t="str">
        <v>https://www.facebook.com/p/C%C3%B4ng-an-x%C3%A3-%C4%90%E1%BB%8Bnh-Trung-100068784891675/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21544</v>
      </c>
      <c r="B545" t="str">
        <f>HYPERLINK("https://binhdai.bentre.gov.vn/dinhtrung", "UBND Ủy ban nhân dân xã Định Trung tỉnh Bến Tre")</f>
        <v>UBND Ủy ban nhân dân xã Định Trung tỉnh Bến Tre</v>
      </c>
      <c r="C545" t="str">
        <v>https://binhdai.bentre.gov.vn/dinhtrung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21545</v>
      </c>
      <c r="B546" t="str">
        <f>HYPERLINK("https://www.facebook.com/TRONGBANG422423/", "Công an xã Thới Lai tỉnh Bến Tre")</f>
        <v>Công an xã Thới Lai tỉnh Bến Tre</v>
      </c>
      <c r="C546" t="str">
        <v>https://www.facebook.com/TRONGBANG422423/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21546</v>
      </c>
      <c r="B547" t="str">
        <f>HYPERLINK("https://binhdai.bentre.gov.vn/thoilai", "UBND Ủy ban nhân dân xã Thới Lai tỉnh Bến Tre")</f>
        <v>UBND Ủy ban nhân dân xã Thới Lai tỉnh Bến Tre</v>
      </c>
      <c r="C547" t="str">
        <v>https://binhdai.bentre.gov.vn/thoilai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21547</v>
      </c>
      <c r="B548" t="str">
        <v>Công an xã Bình Thới tỉnh Bến Tre</v>
      </c>
      <c r="C548" t="str">
        <v>-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21548</v>
      </c>
      <c r="B549" t="str">
        <f>HYPERLINK("https://binhdai.bentre.gov.vn/binhthoi", "UBND Ủy ban nhân dân xã Bình Thới tỉnh Bến Tre")</f>
        <v>UBND Ủy ban nhân dân xã Bình Thới tỉnh Bến Tre</v>
      </c>
      <c r="C549" t="str">
        <v>https://binhdai.bentre.gov.vn/binhthoi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21549</v>
      </c>
      <c r="B550" t="str">
        <f>HYPERLINK("https://www.facebook.com/p/C%C3%B4ng-an-x%C3%A3-Ph%C3%BA-Long-100069587830858/", "Công an xã Phú Long tỉnh Bến Tre")</f>
        <v>Công an xã Phú Long tỉnh Bến Tre</v>
      </c>
      <c r="C550" t="str">
        <v>https://www.facebook.com/p/C%C3%B4ng-an-x%C3%A3-Ph%C3%BA-Long-100069587830858/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21550</v>
      </c>
      <c r="B551" t="str">
        <f>HYPERLINK("https://binhdai.bentre.gov.vn/phulong/Lists/ThongTinCanBiet/DispForm.aspx?ID=8", "UBND Ủy ban nhân dân xã Phú Long tỉnh Bến Tre")</f>
        <v>UBND Ủy ban nhân dân xã Phú Long tỉnh Bến Tre</v>
      </c>
      <c r="C551" t="str">
        <v>https://binhdai.bentre.gov.vn/phulong/Lists/ThongTinCanBiet/DispForm.aspx?ID=8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21551</v>
      </c>
      <c r="B552" t="str">
        <f>HYPERLINK("https://www.facebook.com/p/C%C3%B4ng-an-x%C3%A3-B%C3%ACnh-Th%E1%BA%AFng-100069268735091/", "Công an xã Bình Thắng tỉnh Bến Tre")</f>
        <v>Công an xã Bình Thắng tỉnh Bến Tre</v>
      </c>
      <c r="C552" t="str">
        <v>https://www.facebook.com/p/C%C3%B4ng-an-x%C3%A3-B%C3%ACnh-Th%E1%BA%AFng-100069268735091/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21552</v>
      </c>
      <c r="B553" t="str">
        <f>HYPERLINK("https://binhdai.bentre.gov.vn/binhthang", "UBND Ủy ban nhân dân xã Bình Thắng tỉnh Bến Tre")</f>
        <v>UBND Ủy ban nhân dân xã Bình Thắng tỉnh Bến Tre</v>
      </c>
      <c r="C553" t="str">
        <v>https://binhdai.bentre.gov.vn/binhthang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21553</v>
      </c>
      <c r="B554" t="str">
        <f>HYPERLINK("https://www.facebook.com/conganxathanhtribinhdai/", "Công an xã Thạnh Trị tỉnh Bến Tre")</f>
        <v>Công an xã Thạnh Trị tỉnh Bến Tre</v>
      </c>
      <c r="C554" t="str">
        <v>https://www.facebook.com/conganxathanhtribinhdai/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21554</v>
      </c>
      <c r="B555" t="str">
        <f>HYPERLINK("https://binhdai.bentre.gov.vn/thanhtri", "UBND Ủy ban nhân dân xã Thạnh Trị tỉnh Bến Tre")</f>
        <v>UBND Ủy ban nhân dân xã Thạnh Trị tỉnh Bến Tre</v>
      </c>
      <c r="C555" t="str">
        <v>https://binhdai.bentre.gov.vn/thanhtri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21555</v>
      </c>
      <c r="B556" t="str">
        <f>HYPERLINK("https://www.facebook.com/ConganxaDaiHoaLoc/", "Công an xã Đại Hòa Lộc tỉnh Bến Tre")</f>
        <v>Công an xã Đại Hòa Lộc tỉnh Bến Tre</v>
      </c>
      <c r="C556" t="str">
        <v>https://www.facebook.com/ConganxaDaiHoaLoc/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21556</v>
      </c>
      <c r="B557" t="str">
        <f>HYPERLINK("https://binhdai.bentre.gov.vn/daihoaloc", "UBND Ủy ban nhân dân xã Đại Hòa Lộc tỉnh Bến Tre")</f>
        <v>UBND Ủy ban nhân dân xã Đại Hòa Lộc tỉnh Bến Tre</v>
      </c>
      <c r="C557" t="str">
        <v>https://binhdai.bentre.gov.vn/daihoaloc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21557</v>
      </c>
      <c r="B558" t="str">
        <f>HYPERLINK("https://www.facebook.com/conganxathuducbinhdaibentre/", "Công an xã Thừa Đức tỉnh Bến Tre")</f>
        <v>Công an xã Thừa Đức tỉnh Bến Tre</v>
      </c>
      <c r="C558" t="str">
        <v>https://www.facebook.com/conganxathuducbinhdaibentre/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21558</v>
      </c>
      <c r="B559" t="str">
        <f>HYPERLINK("https://binhdai.bentre.gov.vn/thuaduc", "UBND Ủy ban nhân dân xã Thừa Đức tỉnh Bến Tre")</f>
        <v>UBND Ủy ban nhân dân xã Thừa Đức tỉnh Bến Tre</v>
      </c>
      <c r="C559" t="str">
        <v>https://binhdai.bentre.gov.vn/thuaduc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21559</v>
      </c>
      <c r="B560" t="str">
        <f>HYPERLINK("https://www.facebook.com/p/C%C3%B4ng-an-x%C3%A3-Th%E1%BA%A1nh-Ph%C6%B0%E1%BB%9Bc-100069250576850/", "Công an xã Thạnh Phước tỉnh Bến Tre")</f>
        <v>Công an xã Thạnh Phước tỉnh Bến Tre</v>
      </c>
      <c r="C560" t="str">
        <v>https://www.facebook.com/p/C%C3%B4ng-an-x%C3%A3-Th%E1%BA%A1nh-Ph%C6%B0%E1%BB%9Bc-100069250576850/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21560</v>
      </c>
      <c r="B561" t="str">
        <f>HYPERLINK("https://binhdai.bentre.gov.vn/thanhphuoc", "UBND Ủy ban nhân dân xã Thạnh Phước tỉnh Bến Tre")</f>
        <v>UBND Ủy ban nhân dân xã Thạnh Phước tỉnh Bến Tre</v>
      </c>
      <c r="C561" t="str">
        <v>https://binhdai.bentre.gov.vn/thanhphuoc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21561</v>
      </c>
      <c r="B562" t="str">
        <f>HYPERLINK("https://www.facebook.com/nguoithoithuan/", "Công an xã Thới Thuận tỉnh Bến Tre")</f>
        <v>Công an xã Thới Thuận tỉnh Bến Tre</v>
      </c>
      <c r="C562" t="str">
        <v>https://www.facebook.com/nguoithoithuan/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21562</v>
      </c>
      <c r="B563" t="str">
        <f>HYPERLINK("https://binhdai.bentre.gov.vn/thoithuan", "UBND Ủy ban nhân dân xã Thới Thuận tỉnh Bến Tre")</f>
        <v>UBND Ủy ban nhân dân xã Thới Thuận tỉnh Bến Tre</v>
      </c>
      <c r="C563" t="str">
        <v>https://binhdai.bentre.gov.vn/thoithuan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21563</v>
      </c>
      <c r="B564" t="str">
        <v>Công an xã Tân Mỹ tỉnh Bến Tre</v>
      </c>
      <c r="C564" t="str">
        <v>-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21564</v>
      </c>
      <c r="B565" t="str">
        <f>HYPERLINK("https://bentre.gov.vn/Documents/848_danh_sach%20nguoi%20phat%20ngon.pdf", "UBND Ủy ban nhân dân xã Tân Mỹ tỉnh Bến Tre")</f>
        <v>UBND Ủy ban nhân dân xã Tân Mỹ tỉnh Bến Tre</v>
      </c>
      <c r="C565" t="str">
        <v>https://bentre.gov.vn/Documents/848_danh_sach%20nguoi%20phat%20ngon.pdf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21565</v>
      </c>
      <c r="B566" t="str">
        <f>HYPERLINK("https://www.facebook.com/conganBaTri/?locale=ms_MY", "Công an xã Mỹ Hòa tỉnh Bến Tre")</f>
        <v>Công an xã Mỹ Hòa tỉnh Bến Tre</v>
      </c>
      <c r="C566" t="str">
        <v>https://www.facebook.com/conganBaTri/?locale=ms_MY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21566</v>
      </c>
      <c r="B567" t="str">
        <f>HYPERLINK("https://dichvucong.bentre.gov.vn/bentre/hotline", "UBND Ủy ban nhân dân xã Mỹ Hòa tỉnh Bến Tre")</f>
        <v>UBND Ủy ban nhân dân xã Mỹ Hòa tỉnh Bến Tre</v>
      </c>
      <c r="C567" t="str">
        <v>https://dichvucong.bentre.gov.vn/bentre/hotline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21567</v>
      </c>
      <c r="B568" t="str">
        <f>HYPERLINK("https://www.facebook.com/conganBaTri/", "Công an xã Tân Xuân tỉnh Bến Tre")</f>
        <v>Công an xã Tân Xuân tỉnh Bến Tre</v>
      </c>
      <c r="C568" t="str">
        <v>https://www.facebook.com/conganBaTri/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21568</v>
      </c>
      <c r="B569" t="str">
        <f>HYPERLINK("https://csdl.bentre.gov.vn/Lists/VanBanChiDaoDieuHanh/DispForm.aspx?ID=840&amp;ContentTypeId=0x010013D40C43AE4D47C78EE7336BF64FB5D900F9B2BABB9E8AAC4D8F48FD887E17532C", "UBND Ủy ban nhân dân xã Tân Xuân tỉnh Bến Tre")</f>
        <v>UBND Ủy ban nhân dân xã Tân Xuân tỉnh Bến Tre</v>
      </c>
      <c r="C569" t="str">
        <v>https://csdl.bentre.gov.vn/Lists/VanBanChiDaoDieuHanh/DispForm.aspx?ID=840&amp;ContentTypeId=0x010013D40C43AE4D47C78EE7336BF64FB5D900F9B2BABB9E8AAC4D8F48FD887E17532C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21569</v>
      </c>
      <c r="B570" t="str">
        <f>HYPERLINK("https://www.facebook.com/p/C%C3%B4ng-an-x%C3%A3-M%E1%BB%B9-Ch%C3%A1nh-100069517094201/", "Công an xã Mỹ Chánh tỉnh Bến Tre")</f>
        <v>Công an xã Mỹ Chánh tỉnh Bến Tre</v>
      </c>
      <c r="C570" t="str">
        <v>https://www.facebook.com/p/C%C3%B4ng-an-x%C3%A3-M%E1%BB%B9-Ch%C3%A1nh-100069517094201/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21570</v>
      </c>
      <c r="B571" t="str">
        <f>HYPERLINK("https://bentre.gov.vn/Documents/848_danh_sach%20nguoi%20phat%20ngon.pdf", "UBND Ủy ban nhân dân xã Mỹ Chánh tỉnh Bến Tre")</f>
        <v>UBND Ủy ban nhân dân xã Mỹ Chánh tỉnh Bến Tre</v>
      </c>
      <c r="C571" t="str">
        <v>https://bentre.gov.vn/Documents/848_danh_sach%20nguoi%20phat%20ngon.pdf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21571</v>
      </c>
      <c r="B572" t="str">
        <f>HYPERLINK("https://www.facebook.com/CaxBaoThanh/", "Công an xã Bảo Thạnh tỉnh Bến Tre")</f>
        <v>Công an xã Bảo Thạnh tỉnh Bến Tre</v>
      </c>
      <c r="C572" t="str">
        <v>https://www.facebook.com/CaxBaoThanh/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21572</v>
      </c>
      <c r="B573" t="str">
        <f>HYPERLINK("https://csdl.bentre.gov.vn/Lists/VanBanChiDaoDieuHanh/DispForm.aspx?ID=29276&amp;ContentTypeId=0x010013D40C43AE4D47C78EE7336BF64FB5D900F9B2BABB9E8AAC4D8F48FD887E17532C", "UBND Ủy ban nhân dân xã Bảo Thạnh tỉnh Bến Tre")</f>
        <v>UBND Ủy ban nhân dân xã Bảo Thạnh tỉnh Bến Tre</v>
      </c>
      <c r="C573" t="str">
        <v>https://csdl.bentre.gov.vn/Lists/VanBanChiDaoDieuHanh/DispForm.aspx?ID=29276&amp;ContentTypeId=0x010013D40C43AE4D47C78EE7336BF64FB5D900F9B2BABB9E8AAC4D8F48FD887E17532C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21573</v>
      </c>
      <c r="B574" t="str">
        <f>HYPERLINK("https://www.facebook.com/p/C%C3%B4ng-an-x%C3%A3-An-Ph%C3%BA-Trung-huy%E1%BB%87n-Ba-Tri-t%E1%BB%89nh-B%E1%BA%BFn-Tre-100070453496403/?locale=ar_AR", "Công an xã An Phú Trung tỉnh Bến Tre")</f>
        <v>Công an xã An Phú Trung tỉnh Bến Tre</v>
      </c>
      <c r="C574" t="str">
        <v>https://www.facebook.com/p/C%C3%B4ng-an-x%C3%A3-An-Ph%C3%BA-Trung-huy%E1%BB%87n-Ba-Tri-t%E1%BB%89nh-B%E1%BA%BFn-Tre-100070453496403/?locale=ar_AR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21574</v>
      </c>
      <c r="B575" t="str">
        <f>HYPERLINK("https://csdl.bentre.gov.vn/Lists/VanBanChiDaoDieuHanh/DispForm.aspx?ID=867&amp;ContentTypeId=0x010013D40C43AE4D47C78EE7336BF64FB5D900F9B2BABB9E8AAC4D8F48FD887E17532C", "UBND Ủy ban nhân dân xã An Phú Trung tỉnh Bến Tre")</f>
        <v>UBND Ủy ban nhân dân xã An Phú Trung tỉnh Bến Tre</v>
      </c>
      <c r="C575" t="str">
        <v>https://csdl.bentre.gov.vn/Lists/VanBanChiDaoDieuHanh/DispForm.aspx?ID=867&amp;ContentTypeId=0x010013D40C43AE4D47C78EE7336BF64FB5D900F9B2BABB9E8AAC4D8F48FD887E17532C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21575</v>
      </c>
      <c r="B576" t="str">
        <f>HYPERLINK("https://www.facebook.com/p/C%C3%B4ng-an-x%C3%A3-M%E1%BB%B9-Th%E1%BA%A1nh-An-B%E1%BA%BFn-Tre-100075841302470/", "Công an xã Mỹ Thạnh tỉnh Bến Tre")</f>
        <v>Công an xã Mỹ Thạnh tỉnh Bến Tre</v>
      </c>
      <c r="C576" t="str">
        <v>https://www.facebook.com/p/C%C3%B4ng-an-x%C3%A3-M%E1%BB%B9-Th%E1%BA%A1nh-An-B%E1%BA%BFn-Tre-100075841302470/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21576</v>
      </c>
      <c r="B577" t="str">
        <f>HYPERLINK("http://mythanhgiongtrom.bentre.gov.vn/", "UBND Ủy ban nhân dân xã Mỹ Thạnh tỉnh Bến Tre")</f>
        <v>UBND Ủy ban nhân dân xã Mỹ Thạnh tỉnh Bến Tre</v>
      </c>
      <c r="C577" t="str">
        <v>http://mythanhgiongtrom.bentre.gov.vn/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21577</v>
      </c>
      <c r="B578" t="str">
        <f>HYPERLINK("https://www.facebook.com/CAXMYNHON/", "Công an xã Mỹ Nhơn tỉnh Bến Tre")</f>
        <v>Công an xã Mỹ Nhơn tỉnh Bến Tre</v>
      </c>
      <c r="C578" t="str">
        <v>https://www.facebook.com/CAXMYNHON/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21578</v>
      </c>
      <c r="B579" t="str">
        <f>HYPERLINK("https://bentre.gov.vn/Documents/848_danh_sach%20nguoi%20phat%20ngon.pdf", "UBND Ủy ban nhân dân xã Mỹ Nhơn tỉnh Bến Tre")</f>
        <v>UBND Ủy ban nhân dân xã Mỹ Nhơn tỉnh Bến Tre</v>
      </c>
      <c r="C579" t="str">
        <v>https://bentre.gov.vn/Documents/848_danh_sach%20nguoi%20phat%20ngon.pdf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21579</v>
      </c>
      <c r="B580" t="str">
        <f>HYPERLINK("https://www.facebook.com/conganBaTri/", "Công an xã Phước Tuy tỉnh Bến Tre")</f>
        <v>Công an xã Phước Tuy tỉnh Bến Tre</v>
      </c>
      <c r="C580" t="str">
        <v>https://www.facebook.com/conganBaTri/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21580</v>
      </c>
      <c r="B581" t="str">
        <f>HYPERLINK("https://bentre.gov.vn/Documents/848_danh_sach%20nguoi%20phat%20ngon.pdf", "UBND Ủy ban nhân dân xã Phước Tuy tỉnh Bến Tre")</f>
        <v>UBND Ủy ban nhân dân xã Phước Tuy tỉnh Bến Tre</v>
      </c>
      <c r="C581" t="str">
        <v>https://bentre.gov.vn/Documents/848_danh_sach%20nguoi%20phat%20ngon.pdf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21581</v>
      </c>
      <c r="B582" t="str">
        <f>HYPERLINK("https://www.facebook.com/conganBaTri/", "Công an xã Phú Ngãi tỉnh Bến Tre")</f>
        <v>Công an xã Phú Ngãi tỉnh Bến Tre</v>
      </c>
      <c r="C582" t="str">
        <v>https://www.facebook.com/conganBaTri/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21582</v>
      </c>
      <c r="B583" t="str">
        <f>HYPERLINK("https://bentre.gov.vn/Documents/848_danh_sach%20nguoi%20phat%20ngon.pdf", "UBND Ủy ban nhân dân xã Phú Ngãi tỉnh Bến Tre")</f>
        <v>UBND Ủy ban nhân dân xã Phú Ngãi tỉnh Bến Tre</v>
      </c>
      <c r="C583" t="str">
        <v>https://bentre.gov.vn/Documents/848_danh_sach%20nguoi%20phat%20ngon.pdf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21583</v>
      </c>
      <c r="B584" t="str">
        <f>HYPERLINK("https://www.facebook.com/p/C%C3%B4ng-an-x%C3%A3-An-Ng%C3%A3i-Trung-0275-2212447-100069974132814/?locale=vi_VN", "Công an xã An Ngãi Trung tỉnh Bến Tre")</f>
        <v>Công an xã An Ngãi Trung tỉnh Bến Tre</v>
      </c>
      <c r="C584" t="str">
        <v>https://www.facebook.com/p/C%C3%B4ng-an-x%C3%A3-An-Ng%C3%A3i-Trung-0275-2212447-100069974132814/?locale=vi_VN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21584</v>
      </c>
      <c r="B585" t="str">
        <f>HYPERLINK("http://anngaitrung.batri.bentre.gov.vn/ubnd-nhon/chinh-quyen", "UBND Ủy ban nhân dân xã An Ngãi Trung tỉnh Bến Tre")</f>
        <v>UBND Ủy ban nhân dân xã An Ngãi Trung tỉnh Bến Tre</v>
      </c>
      <c r="C585" t="str">
        <v>http://anngaitrung.batri.bentre.gov.vn/ubnd-nhon/chinh-quyen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21585</v>
      </c>
      <c r="B586" t="str">
        <v>Công an xã Phú Lễ tỉnh Bến Tre</v>
      </c>
      <c r="C586" t="str">
        <v>-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21586</v>
      </c>
      <c r="B587" t="str">
        <f>HYPERLINK("http://phule.batri.bentre.gov.vn/", "UBND Ủy ban nhân dân xã Phú Lễ tỉnh Bến Tre")</f>
        <v>UBND Ủy ban nhân dân xã Phú Lễ tỉnh Bến Tre</v>
      </c>
      <c r="C587" t="str">
        <v>http://phule.batri.bentre.gov.vn/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21587</v>
      </c>
      <c r="B588" t="str">
        <f>HYPERLINK("https://www.facebook.com/antvbentre/?locale=hi_IN", "Công an xã An Bình Tây tỉnh Bến Tre")</f>
        <v>Công an xã An Bình Tây tỉnh Bến Tre</v>
      </c>
      <c r="C588" t="str">
        <v>https://www.facebook.com/antvbentre/?locale=hi_IN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21588</v>
      </c>
      <c r="B589" t="str">
        <f>HYPERLINK("https://khanhbinhtay.tranvanthoi.camau.gov.vn/", "UBND Ủy ban nhân dân xã An Bình Tây tỉnh Bến Tre")</f>
        <v>UBND Ủy ban nhân dân xã An Bình Tây tỉnh Bến Tre</v>
      </c>
      <c r="C589" t="str">
        <v>https://khanhbinhtay.tranvanthoi.camau.gov.vn/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21589</v>
      </c>
      <c r="B590" t="str">
        <f>HYPERLINK("https://www.facebook.com/p/C%C3%B4ng-an-X%C3%A3-B%E1%BA%A3o-Thu%E1%BA%ADn-100075881573880/", "Công an xã Bảo Thuận tỉnh Bến Tre")</f>
        <v>Công an xã Bảo Thuận tỉnh Bến Tre</v>
      </c>
      <c r="C590" t="str">
        <v>https://www.facebook.com/p/C%C3%B4ng-an-X%C3%A3-B%E1%BA%A3o-Thu%E1%BA%ADn-100075881573880/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21590</v>
      </c>
      <c r="B591" t="str">
        <f>HYPERLINK("https://bentre.baohiemxahoi.gov.vn/tintuc/Pages/chuyen-muc-xa-hoi.aspx?CateID=0&amp;ItemID=4740", "UBND Ủy ban nhân dân xã Bảo Thuận tỉnh Bến Tre")</f>
        <v>UBND Ủy ban nhân dân xã Bảo Thuận tỉnh Bến Tre</v>
      </c>
      <c r="C591" t="str">
        <v>https://bentre.baohiemxahoi.gov.vn/tintuc/Pages/chuyen-muc-xa-hoi.aspx?CateID=0&amp;ItemID=4740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21591</v>
      </c>
      <c r="B592" t="str">
        <f>HYPERLINK("https://www.facebook.com/ConganxaTanHung/", "Công an xã Tân Hưng tỉnh Bến Tre")</f>
        <v>Công an xã Tân Hưng tỉnh Bến Tre</v>
      </c>
      <c r="C592" t="str">
        <v>https://www.facebook.com/ConganxaTanHung/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21592</v>
      </c>
      <c r="B593" t="str">
        <f>HYPERLINK("https://bentre.gov.vn/Documents/848_danh_sach%20nguoi%20phat%20ngon.pdf", "UBND Ủy ban nhân dân xã Tân Hưng tỉnh Bến Tre")</f>
        <v>UBND Ủy ban nhân dân xã Tân Hưng tỉnh Bến Tre</v>
      </c>
      <c r="C593" t="str">
        <v>https://bentre.gov.vn/Documents/848_danh_sach%20nguoi%20phat%20ngon.pdf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21593</v>
      </c>
      <c r="B594" t="str">
        <f>HYPERLINK("https://www.facebook.com/ConganxaAnNgaiTay/", "Công an xã An Ngãi Tây tỉnh Bến Tre")</f>
        <v>Công an xã An Ngãi Tây tỉnh Bến Tre</v>
      </c>
      <c r="C594" t="str">
        <v>https://www.facebook.com/ConganxaAnNgaiTay/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21594</v>
      </c>
      <c r="B595" t="str">
        <f>HYPERLINK("https://dichvucong.gov.vn/p/home/dvc-tthc-co-quan-chi-tiet.html?id=403227", "UBND Ủy ban nhân dân xã An Ngãi Tây tỉnh Bến Tre")</f>
        <v>UBND Ủy ban nhân dân xã An Ngãi Tây tỉnh Bến Tre</v>
      </c>
      <c r="C595" t="str">
        <v>https://dichvucong.gov.vn/p/home/dvc-tthc-co-quan-chi-tiet.html?id=403227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21595</v>
      </c>
      <c r="B596" t="str">
        <f>HYPERLINK("https://www.facebook.com/p/C%C3%B4ng-an-x%C3%A3-An-Hi%E1%BB%87p-Ch%C3%A2u-Th%C3%A0nh-B%E1%BA%BFn-Tre-100090893949460/", "Công an xã An Hiệp tỉnh Bến Tre")</f>
        <v>Công an xã An Hiệp tỉnh Bến Tre</v>
      </c>
      <c r="C596" t="str">
        <v>https://www.facebook.com/p/C%C3%B4ng-an-x%C3%A3-An-Hi%E1%BB%87p-Ch%C3%A2u-Th%C3%A0nh-B%E1%BA%BFn-Tre-100090893949460/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21596</v>
      </c>
      <c r="B597" t="str">
        <f>HYPERLINK("https://binhdai.bentre.gov.vn/tamhiep", "UBND Ủy ban nhân dân xã An Hiệp tỉnh Bến Tre")</f>
        <v>UBND Ủy ban nhân dân xã An Hiệp tỉnh Bến Tre</v>
      </c>
      <c r="C597" t="str">
        <v>https://binhdai.bentre.gov.vn/tamhiep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21597</v>
      </c>
      <c r="B598" t="str">
        <v>Công an xã Vĩnh Hòa tỉnh Bến Tre</v>
      </c>
      <c r="C598" t="str">
        <v>-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21598</v>
      </c>
      <c r="B599" t="str">
        <f>HYPERLINK("https://bentre.gov.vn/Chinh-quyen/Lists/YKienPhanHoiXuLyKienNghi/DispForm.aspx?ID=284&amp;RootFolder=%2A", "UBND Ủy ban nhân dân xã Vĩnh Hòa tỉnh Bến Tre")</f>
        <v>UBND Ủy ban nhân dân xã Vĩnh Hòa tỉnh Bến Tre</v>
      </c>
      <c r="C599" t="str">
        <v>https://bentre.gov.vn/Chinh-quyen/Lists/YKienPhanHoiXuLyKienNghi/DispForm.aspx?ID=284&amp;RootFolder=%2A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21599</v>
      </c>
      <c r="B600" t="str">
        <f>HYPERLINK("https://www.facebook.com/conganBaTri/", "Công an xã Tân Thủy tỉnh Bến Tre")</f>
        <v>Công an xã Tân Thủy tỉnh Bến Tre</v>
      </c>
      <c r="C600" t="str">
        <v>https://www.facebook.com/conganBaTri/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21600</v>
      </c>
      <c r="B601" t="str">
        <f>HYPERLINK("https://bentre.gov.vn/Documents/848_danh_sach%20nguoi%20phat%20ngon.pdf", "UBND Ủy ban nhân dân xã Tân Thủy tỉnh Bến Tre")</f>
        <v>UBND Ủy ban nhân dân xã Tân Thủy tỉnh Bến Tre</v>
      </c>
      <c r="C601" t="str">
        <v>https://bentre.gov.vn/Documents/848_danh_sach%20nguoi%20phat%20ngon.pdf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21601</v>
      </c>
      <c r="B602" t="str">
        <f>HYPERLINK("https://www.facebook.com/p/C%C3%B4ng-an-x%C3%A3-V%C4%A9nh-An-huy%E1%BB%87n-Ba-Tri-t%E1%BB%89nh-B%E1%BA%BFn-Tre-100078673167528/", "Công an xã Vĩnh An tỉnh Bến Tre")</f>
        <v>Công an xã Vĩnh An tỉnh Bến Tre</v>
      </c>
      <c r="C602" t="str">
        <v>https://www.facebook.com/p/C%C3%B4ng-an-x%C3%A3-V%C4%A9nh-An-huy%E1%BB%87n-Ba-Tri-t%E1%BB%89nh-B%E1%BA%BFn-Tre-100078673167528/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21602</v>
      </c>
      <c r="B603" t="str">
        <f>HYPERLINK("https://bentre.gov.vn/Documents/848_danh_sach%20nguoi%20phat%20ngon.pdf", "UBND Ủy ban nhân dân xã Vĩnh An tỉnh Bến Tre")</f>
        <v>UBND Ủy ban nhân dân xã Vĩnh An tỉnh Bến Tre</v>
      </c>
      <c r="C603" t="str">
        <v>https://bentre.gov.vn/Documents/848_danh_sach%20nguoi%20phat%20ngon.pdf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21603</v>
      </c>
      <c r="B604" t="str">
        <f>HYPERLINK("https://www.facebook.com/TuoitreConganbentre/", "Công an xã An Đức tỉnh Bến Tre")</f>
        <v>Công an xã An Đức tỉnh Bến Tre</v>
      </c>
      <c r="C604" t="str">
        <v>https://www.facebook.com/TuoitreConganbentre/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21604</v>
      </c>
      <c r="B605" t="str">
        <f>HYPERLINK("https://binhdai.bentre.gov.vn/thuaduc", "UBND Ủy ban nhân dân xã An Đức tỉnh Bến Tre")</f>
        <v>UBND Ủy ban nhân dân xã An Đức tỉnh Bến Tre</v>
      </c>
      <c r="C605" t="str">
        <v>https://binhdai.bentre.gov.vn/thuaduc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21605</v>
      </c>
      <c r="B606" t="str">
        <f>HYPERLINK("https://www.facebook.com/conganBaTri/", "Công an xã An Hòa Tây tỉnh Bến Tre")</f>
        <v>Công an xã An Hòa Tây tỉnh Bến Tre</v>
      </c>
      <c r="C606" t="str">
        <v>https://www.facebook.com/conganBaTri/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21606</v>
      </c>
      <c r="B607" t="str">
        <f>HYPERLINK("https://bentre.gov.vn/Documents/848_danh_sach%20nguoi%20phat%20ngon.pdf", "UBND Ủy ban nhân dân xã An Hòa Tây tỉnh Bến Tre")</f>
        <v>UBND Ủy ban nhân dân xã An Hòa Tây tỉnh Bến Tre</v>
      </c>
      <c r="C607" t="str">
        <v>https://bentre.gov.vn/Documents/848_danh_sach%20nguoi%20phat%20ngon.pdf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21607</v>
      </c>
      <c r="B608" t="str">
        <f>HYPERLINK("https://www.facebook.com/conganBaTri/", "Công an xã An Thủy tỉnh Bến Tre")</f>
        <v>Công an xã An Thủy tỉnh Bến Tre</v>
      </c>
      <c r="C608" t="str">
        <v>https://www.facebook.com/conganBaTri/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21608</v>
      </c>
      <c r="B609" t="str">
        <f>HYPERLINK("https://dichvucong.bentre.gov.vn/bentre/hotline", "UBND Ủy ban nhân dân xã An Thủy tỉnh Bến Tre")</f>
        <v>UBND Ủy ban nhân dân xã An Thủy tỉnh Bến Tre</v>
      </c>
      <c r="C609" t="str">
        <v>https://dichvucong.bentre.gov.vn/bentre/hotline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21609</v>
      </c>
      <c r="B610" t="str">
        <f>HYPERLINK("https://www.facebook.com/p/C%C3%B4ng-an-x%C3%A3-Ph%C3%BA-Kh%C3%A1nh-huy%E1%BB%87n-Th%E1%BA%A1nh-Ph%C3%BA-t%E1%BB%89nh-B%E1%BA%BFn-Tre-61550781932577/?locale=vi_VN", "Công an xã Phú Khánh tỉnh Bến Tre")</f>
        <v>Công an xã Phú Khánh tỉnh Bến Tre</v>
      </c>
      <c r="C610" t="str">
        <v>https://www.facebook.com/p/C%C3%B4ng-an-x%C3%A3-Ph%C3%BA-Kh%C3%A1nh-huy%E1%BB%87n-Th%E1%BA%A1nh-Ph%C3%BA-t%E1%BB%89nh-B%E1%BA%BFn-Tre-61550781932577/?locale=vi_VN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21610</v>
      </c>
      <c r="B611" t="str">
        <f>HYPERLINK("http://phukhanh.thanhphu.bentre.gov.vn/", "UBND Ủy ban nhân dân xã Phú Khánh tỉnh Bến Tre")</f>
        <v>UBND Ủy ban nhân dân xã Phú Khánh tỉnh Bến Tre</v>
      </c>
      <c r="C611" t="str">
        <v>http://phukhanh.thanhphu.bentre.gov.vn/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21611</v>
      </c>
      <c r="B612" t="str">
        <f>HYPERLINK("https://www.facebook.com/p/C%C3%B4ng-an-x%C3%A3-%C4%90%E1%BA%A1i-%C4%90i%E1%BB%81n-huy%E1%BB%87n-Th%E1%BA%A1nh-Ph%C3%BA-100069756964699/", "Công an xã Đại Điền tỉnh Bến Tre")</f>
        <v>Công an xã Đại Điền tỉnh Bến Tre</v>
      </c>
      <c r="C612" t="str">
        <v>https://www.facebook.com/p/C%C3%B4ng-an-x%C3%A3-%C4%90%E1%BA%A1i-%C4%90i%E1%BB%81n-huy%E1%BB%87n-Th%E1%BA%A1nh-Ph%C3%BA-100069756964699/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21612</v>
      </c>
      <c r="B613" t="str">
        <f>HYPERLINK("https://daidien.thanhphu.bentre.gov.vn/", "UBND Ủy ban nhân dân xã Đại Điền tỉnh Bến Tre")</f>
        <v>UBND Ủy ban nhân dân xã Đại Điền tỉnh Bến Tre</v>
      </c>
      <c r="C613" t="str">
        <v>https://daidien.thanhphu.bentre.gov.vn/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21613</v>
      </c>
      <c r="B614" t="str">
        <v>Công an xã Quới Điền tỉnh Bến Tre</v>
      </c>
      <c r="C614" t="str">
        <v>-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21614</v>
      </c>
      <c r="B615" t="str">
        <f>HYPERLINK("https://csdl.bentre.gov.vn/Lists/VanBanChiDaoDieuHanh/DispForm.aspx?ID=872&amp;ContentTypeId=0x010013D40C43AE4D47C78EE7336BF64FB5D900F9B2BABB9E8AAC4D8F48FD887E17532C", "UBND Ủy ban nhân dân xã Quới Điền tỉnh Bến Tre")</f>
        <v>UBND Ủy ban nhân dân xã Quới Điền tỉnh Bến Tre</v>
      </c>
      <c r="C615" t="str">
        <v>https://csdl.bentre.gov.vn/Lists/VanBanChiDaoDieuHanh/DispForm.aspx?ID=872&amp;ContentTypeId=0x010013D40C43AE4D47C78EE7336BF64FB5D900F9B2BABB9E8AAC4D8F48FD887E17532C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21615</v>
      </c>
      <c r="B616" t="str">
        <f>HYPERLINK("https://www.facebook.com/p/C%C3%B4ng-an-x%C3%A3-T%C3%A2n-Phong-Th%E1%BA%A1nh-Ph%C3%BA-B%E1%BA%BFn-Tre-100069438233126/", "Công an xã Tân Phong tỉnh Bến Tre")</f>
        <v>Công an xã Tân Phong tỉnh Bến Tre</v>
      </c>
      <c r="C616" t="str">
        <v>https://www.facebook.com/p/C%C3%B4ng-an-x%C3%A3-T%C3%A2n-Phong-Th%E1%BA%A1nh-Ph%C3%BA-B%E1%BA%BFn-Tre-100069438233126/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21616</v>
      </c>
      <c r="B617" t="str">
        <f>HYPERLINK("https://bentre.baohiemxahoi.gov.vn/tintuc/Pages/chuyen-muc-xa-hoi.aspx?CateID=0&amp;ItemID=6485&amp;OtItem=date", "UBND Ủy ban nhân dân xã Tân Phong tỉnh Bến Tre")</f>
        <v>UBND Ủy ban nhân dân xã Tân Phong tỉnh Bến Tre</v>
      </c>
      <c r="C617" t="str">
        <v>https://bentre.baohiemxahoi.gov.vn/tintuc/Pages/chuyen-muc-xa-hoi.aspx?CateID=0&amp;ItemID=6485&amp;OtItem=date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21617</v>
      </c>
      <c r="B618" t="str">
        <f>HYPERLINK("https://www.facebook.com/p/C%C3%B4ng-an-x%C3%A3-M%E1%BB%B9-H%C6%B0ng-huy%E1%BB%87n-Th%E1%BA%A1nh-Ph%C3%BA-t%E1%BB%89nh-B%E1%BA%BFn-Tre-100068865918155/", "Công an xã Mỹ Hưng tỉnh Bến Tre")</f>
        <v>Công an xã Mỹ Hưng tỉnh Bến Tre</v>
      </c>
      <c r="C618" t="str">
        <v>https://www.facebook.com/p/C%C3%B4ng-an-x%C3%A3-M%E1%BB%B9-H%C6%B0ng-huy%E1%BB%87n-Th%E1%BA%A1nh-Ph%C3%BA-t%E1%BB%89nh-B%E1%BA%BFn-Tre-100068865918155/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21618</v>
      </c>
      <c r="B619" t="str">
        <f>HYPERLINK("https://bentre.gov.vn/news/Pages/Tintucsukien.aspx?Term=B%E1%BA%BFn%20Tre%20v%E1%BB%9Bi%20c%C3%B4ng%20d%C3%A2n&amp;ItemID=35606", "UBND Ủy ban nhân dân xã Mỹ Hưng tỉnh Bến Tre")</f>
        <v>UBND Ủy ban nhân dân xã Mỹ Hưng tỉnh Bến Tre</v>
      </c>
      <c r="C619" t="str">
        <v>https://bentre.gov.vn/news/Pages/Tintucsukien.aspx?Term=B%E1%BA%BFn%20Tre%20v%E1%BB%9Bi%20c%C3%B4ng%20d%C3%A2n&amp;ItemID=35606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21619</v>
      </c>
      <c r="B620" t="str">
        <f>HYPERLINK("https://www.facebook.com/p/C%C3%B4ng-an-x%C3%A3-M%E1%BB%B9-Th%E1%BA%A1nh-An-B%E1%BA%BFn-Tre-100075841302470/", "Công an xã An Thạnh tỉnh Bến Tre")</f>
        <v>Công an xã An Thạnh tỉnh Bến Tre</v>
      </c>
      <c r="C620" t="str">
        <v>https://www.facebook.com/p/C%C3%B4ng-an-x%C3%A3-M%E1%BB%B9-Th%E1%BA%A1nh-An-B%E1%BA%BFn-Tre-100075841302470/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21620</v>
      </c>
      <c r="B621" t="str">
        <f>HYPERLINK("https://binhdai.bentre.gov.vn/thanhtri", "UBND Ủy ban nhân dân xã An Thạnh tỉnh Bến Tre")</f>
        <v>UBND Ủy ban nhân dân xã An Thạnh tỉnh Bến Tre</v>
      </c>
      <c r="C621" t="str">
        <v>https://binhdai.bentre.gov.vn/thanhtri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21621</v>
      </c>
      <c r="B622" t="str">
        <f>HYPERLINK("https://www.facebook.com/people/C%C3%B4ng-an-x%C3%A3-Th%E1%BB%9Bi-Th%E1%BA%A1nh-huy%E1%BB%87n-Th%E1%BA%A1nh-Ph%C3%BA-t%E1%BB%89nh-B%E1%BA%BFn-Tre/100069484762580/?locale=pt_PT", "Công an xã Thới Thạnh tỉnh Bến Tre")</f>
        <v>Công an xã Thới Thạnh tỉnh Bến Tre</v>
      </c>
      <c r="C622" t="str">
        <v>https://www.facebook.com/people/C%C3%B4ng-an-x%C3%A3-Th%E1%BB%9Bi-Th%E1%BA%A1nh-huy%E1%BB%87n-Th%E1%BA%A1nh-Ph%C3%BA-t%E1%BB%89nh-B%E1%BA%BFn-Tre/100069484762580/?locale=pt_PT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21622</v>
      </c>
      <c r="B623" t="str">
        <f>HYPERLINK("https://bentre.gov.vn/Documents/848_danh_sach%20nguoi%20phat%20ngon.pdf", "UBND Ủy ban nhân dân xã Thới Thạnh tỉnh Bến Tre")</f>
        <v>UBND Ủy ban nhân dân xã Thới Thạnh tỉnh Bến Tre</v>
      </c>
      <c r="C623" t="str">
        <v>https://bentre.gov.vn/Documents/848_danh_sach%20nguoi%20phat%20ngon.pdf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21623</v>
      </c>
      <c r="B624" t="str">
        <f>HYPERLINK("https://www.facebook.com/p/C%C3%B4ng-an-x%C3%A3-Ho%C3%A0-L%E1%BB%A3i-100069418869598/", "Công an xã Hòa Lợi tỉnh Bến Tre")</f>
        <v>Công an xã Hòa Lợi tỉnh Bến Tre</v>
      </c>
      <c r="C624" t="str">
        <v>https://www.facebook.com/p/C%C3%B4ng-an-x%C3%A3-Ho%C3%A0-L%E1%BB%A3i-100069418869598/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21624</v>
      </c>
      <c r="B625" t="str">
        <f>HYPERLINK("https://bentre.gov.vn/Documents/848_danh_sach%20nguoi%20phat%20ngon.pdf", "UBND Ủy ban nhân dân xã Hòa Lợi tỉnh Bến Tre")</f>
        <v>UBND Ủy ban nhân dân xã Hòa Lợi tỉnh Bến Tre</v>
      </c>
      <c r="C625" t="str">
        <v>https://bentre.gov.vn/Documents/848_danh_sach%20nguoi%20phat%20ngon.pdf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21625</v>
      </c>
      <c r="B626" t="str">
        <f>HYPERLINK("https://www.facebook.com/p/C%C3%B4ng-an-x%C3%A3-An-%C4%90i%E1%BB%81n-Th%E1%BA%A1nh-Ph%C3%BA-B%E1%BA%BFn-Tre-100069511072433/", "Công an xã An Điền tỉnh Bến Tre")</f>
        <v>Công an xã An Điền tỉnh Bến Tre</v>
      </c>
      <c r="C626" t="str">
        <v>https://www.facebook.com/p/C%C3%B4ng-an-x%C3%A3-An-%C4%90i%E1%BB%81n-Th%E1%BA%A1nh-Ph%C3%BA-B%E1%BA%BFn-Tre-100069511072433/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21626</v>
      </c>
      <c r="B627" t="str">
        <f>HYPERLINK("https://bentre.gov.vn/Documents/848_danh_sach%20nguoi%20phat%20ngon.pdf", "UBND Ủy ban nhân dân xã An Điền tỉnh Bến Tre")</f>
        <v>UBND Ủy ban nhân dân xã An Điền tỉnh Bến Tre</v>
      </c>
      <c r="C627" t="str">
        <v>https://bentre.gov.vn/Documents/848_danh_sach%20nguoi%20phat%20ngon.pdf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21627</v>
      </c>
      <c r="B628" t="str">
        <f>HYPERLINK("https://www.facebook.com/CAXBINHTHANH/", "Công an xã Bình Thạnh tỉnh Bến Tre")</f>
        <v>Công an xã Bình Thạnh tỉnh Bến Tre</v>
      </c>
      <c r="C628" t="str">
        <v>https://www.facebook.com/CAXBINHTHANH/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21628</v>
      </c>
      <c r="B629" t="str">
        <f>HYPERLINK("https://binhthanh.thanhphu.bentre.gov.vn/", "UBND Ủy ban nhân dân xã Bình Thạnh tỉnh Bến Tre")</f>
        <v>UBND Ủy ban nhân dân xã Bình Thạnh tỉnh Bến Tre</v>
      </c>
      <c r="C629" t="str">
        <v>https://binhthanh.thanhphu.bentre.gov.vn/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21629</v>
      </c>
      <c r="B630" t="str">
        <f>HYPERLINK("https://www.facebook.com/p/C%C3%B4ng-an-x%C3%A3-An-Thu%E1%BA%ADn-huy%E1%BB%87n-Th%E1%BA%A1nh-Ph%C3%BA-t%E1%BB%89nh-B%E1%BA%BFn-Tre-100069844893638/", "Công an xã An Thuận tỉnh Bến Tre")</f>
        <v>Công an xã An Thuận tỉnh Bến Tre</v>
      </c>
      <c r="C630" t="str">
        <v>https://www.facebook.com/p/C%C3%B4ng-an-x%C3%A3-An-Thu%E1%BA%ADn-huy%E1%BB%87n-Th%E1%BA%A1nh-Ph%C3%BA-t%E1%BB%89nh-B%E1%BA%BFn-Tre-100069844893638/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21630</v>
      </c>
      <c r="B631" t="str">
        <f>HYPERLINK("https://csdl.bentre.gov.vn/Lists/VanBanChiDaoDieuHanh/DispForm.aspx?ID=889&amp;ContentTypeId=0x010013D40C43AE4D47C78EE7336BF64FB5D900F9B2BABB9E8AAC4D8F48FD887E17532C", "UBND Ủy ban nhân dân xã An Thuận tỉnh Bến Tre")</f>
        <v>UBND Ủy ban nhân dân xã An Thuận tỉnh Bến Tre</v>
      </c>
      <c r="C631" t="str">
        <v>https://csdl.bentre.gov.vn/Lists/VanBanChiDaoDieuHanh/DispForm.aspx?ID=889&amp;ContentTypeId=0x010013D40C43AE4D47C78EE7336BF64FB5D900F9B2BABB9E8AAC4D8F48FD887E17532C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21631</v>
      </c>
      <c r="B632" t="str">
        <f>HYPERLINK("https://www.facebook.com/p/C%C3%B4ng-an-x%C3%A3-An-Qui-Th%E1%BA%A1nh-Ph%C3%BA-B%E1%BA%BFn-Tre-100069547394799/", "Công an xã An Quy tỉnh Bến Tre")</f>
        <v>Công an xã An Quy tỉnh Bến Tre</v>
      </c>
      <c r="C632" t="str">
        <v>https://www.facebook.com/p/C%C3%B4ng-an-x%C3%A3-An-Qui-Th%E1%BA%A1nh-Ph%C3%BA-B%E1%BA%BFn-Tre-100069547394799/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21632</v>
      </c>
      <c r="B633" t="str">
        <f>HYPERLINK("https://csdl.bentre.gov.vn/Lists/VanBanChiDaoDieuHanh/DispForm.aspx?ID=867&amp;ContentTypeId=0x010013D40C43AE4D47C78EE7336BF64FB5D900F9B2BABB9E8AAC4D8F48FD887E17532C", "UBND Ủy ban nhân dân xã An Quy tỉnh Bến Tre")</f>
        <v>UBND Ủy ban nhân dân xã An Quy tỉnh Bến Tre</v>
      </c>
      <c r="C633" t="str">
        <v>https://csdl.bentre.gov.vn/Lists/VanBanChiDaoDieuHanh/DispForm.aspx?ID=867&amp;ContentTypeId=0x010013D40C43AE4D47C78EE7336BF64FB5D900F9B2BABB9E8AAC4D8F48FD887E17532C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21633</v>
      </c>
      <c r="B634" t="str">
        <f>HYPERLINK("https://www.facebook.com/conganxathanhhai/?locale=vi_VN", "Công an xã Thạnh Hải tỉnh Bến Tre")</f>
        <v>Công an xã Thạnh Hải tỉnh Bến Tre</v>
      </c>
      <c r="C634" t="str">
        <v>https://www.facebook.com/conganxathanhhai/?locale=vi_VN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21634</v>
      </c>
      <c r="B635" t="str">
        <f>HYPERLINK("https://thanhphu.bentre.gov.vn/thanhphong", "UBND Ủy ban nhân dân xã Thạnh Hải tỉnh Bến Tre")</f>
        <v>UBND Ủy ban nhân dân xã Thạnh Hải tỉnh Bến Tre</v>
      </c>
      <c r="C635" t="str">
        <v>https://thanhphu.bentre.gov.vn/thanhphong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21635</v>
      </c>
      <c r="B636" t="str">
        <f>HYPERLINK("https://www.facebook.com/CAXMYNHON/", "Công an xã An Nhơn tỉnh Bến Tre")</f>
        <v>Công an xã An Nhơn tỉnh Bến Tre</v>
      </c>
      <c r="C636" t="str">
        <v>https://www.facebook.com/CAXMYNHON/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21636</v>
      </c>
      <c r="B637" t="str">
        <f>HYPERLINK("http://annhon.thanhphu.bentre.gov.vn/", "UBND Ủy ban nhân dân xã An Nhơn tỉnh Bến Tre")</f>
        <v>UBND Ủy ban nhân dân xã An Nhơn tỉnh Bến Tre</v>
      </c>
      <c r="C637" t="str">
        <v>http://annhon.thanhphu.bentre.gov.vn/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21637</v>
      </c>
      <c r="B638" t="str">
        <f>HYPERLINK("https://www.facebook.com/p/C%C3%B4ng-an-x%C3%A3-Giao-Th%E1%BA%A1nh-Th%E1%BA%A1nh-Ph%C3%BA-B%E1%BA%BFn-Tre-100083121499594/", "Công an xã Giao Thạnh tỉnh Bến Tre")</f>
        <v>Công an xã Giao Thạnh tỉnh Bến Tre</v>
      </c>
      <c r="C638" t="str">
        <v>https://www.facebook.com/p/C%C3%B4ng-an-x%C3%A3-Giao-Th%E1%BA%A1nh-Th%E1%BA%A1nh-Ph%C3%BA-B%E1%BA%BFn-Tre-100083121499594/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21638</v>
      </c>
      <c r="B639" t="str">
        <f>HYPERLINK("https://giaothanh.thanhphu.bentre.gov.vn/", "UBND Ủy ban nhân dân xã Giao Thạnh tỉnh Bến Tre")</f>
        <v>UBND Ủy ban nhân dân xã Giao Thạnh tỉnh Bến Tre</v>
      </c>
      <c r="C639" t="str">
        <v>https://giaothanh.thanhphu.bentre.gov.vn/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21639</v>
      </c>
      <c r="B640" t="str">
        <v>Công an xã Thạnh Phong tỉnh Bến Tre</v>
      </c>
      <c r="C640" t="str">
        <v>-</v>
      </c>
      <c r="D640" t="str">
        <v>-</v>
      </c>
      <c r="E640" t="str">
        <v/>
      </c>
      <c r="F640" t="str">
        <v>-</v>
      </c>
      <c r="G640" t="str">
        <v>-</v>
      </c>
    </row>
    <row r="641">
      <c r="A641">
        <v>21640</v>
      </c>
      <c r="B641" t="str">
        <f>HYPERLINK("https://thanhphu.bentre.gov.vn/thanhphong", "UBND Ủy ban nhân dân xã Thạnh Phong tỉnh Bến Tre")</f>
        <v>UBND Ủy ban nhân dân xã Thạnh Phong tỉnh Bến Tre</v>
      </c>
      <c r="C641" t="str">
        <v>https://thanhphu.bentre.gov.vn/thanhphong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21641</v>
      </c>
      <c r="B642" t="str">
        <f>HYPERLINK("https://www.facebook.com/p/C%C3%B4ng-an-x%C3%A3-M%E1%BB%B9-Th%E1%BA%A1nh-An-B%E1%BA%BFn-Tre-100075841302470/", "Công an xã Mỹ An tỉnh Bến Tre")</f>
        <v>Công an xã Mỹ An tỉnh Bến Tre</v>
      </c>
      <c r="C642" t="str">
        <v>https://www.facebook.com/p/C%C3%B4ng-an-x%C3%A3-M%E1%BB%B9-Th%E1%BA%A1nh-An-B%E1%BA%BFn-Tre-100075841302470/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21642</v>
      </c>
      <c r="B643" t="str">
        <f>HYPERLINK("http://mythanhgiongtrom.bentre.gov.vn/", "UBND Ủy ban nhân dân xã Mỹ An tỉnh Bến Tre")</f>
        <v>UBND Ủy ban nhân dân xã Mỹ An tỉnh Bến Tre</v>
      </c>
      <c r="C643" t="str">
        <v>http://mythanhgiongtrom.bentre.gov.vn/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21643</v>
      </c>
      <c r="B644" t="str">
        <v>Công an xã Phú Mỹ tỉnh Bến Tre</v>
      </c>
      <c r="C644" t="str">
        <v>-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21644</v>
      </c>
      <c r="B645" t="str">
        <f>HYPERLINK("https://binhdai.bentre.gov.vn/phuvang", "UBND Ủy ban nhân dân xã Phú Mỹ tỉnh Bến Tre")</f>
        <v>UBND Ủy ban nhân dân xã Phú Mỹ tỉnh Bến Tre</v>
      </c>
      <c r="C645" t="str">
        <v>https://binhdai.bentre.gov.vn/phuvang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21645</v>
      </c>
      <c r="B646" t="str">
        <f>HYPERLINK("https://www.facebook.com/p/C%C3%B4ng-an-x%C3%A3-H%C6%B0ng-Kh%C3%A1nh-Trung-A-100070163977598/?locale=vi_VN", "Công an xã Hưng Khánh Trung A tỉnh Bến Tre")</f>
        <v>Công an xã Hưng Khánh Trung A tỉnh Bến Tre</v>
      </c>
      <c r="C646" t="str">
        <v>https://www.facebook.com/p/C%C3%B4ng-an-x%C3%A3-H%C6%B0ng-Kh%C3%A1nh-Trung-A-100070163977598/?locale=vi_VN</v>
      </c>
      <c r="D646" t="str">
        <v>-</v>
      </c>
      <c r="E646" t="str">
        <v/>
      </c>
      <c r="F646" t="str">
        <v>-</v>
      </c>
      <c r="G646" t="str">
        <v>-</v>
      </c>
    </row>
    <row r="647">
      <c r="A647">
        <v>21646</v>
      </c>
      <c r="B647" t="str">
        <f>HYPERLINK("https://bentre.gov.vn/news/Pages/Tintucsukien.aspx?Term=B%E1%BA%BFn%20Tre%20v%E1%BB%9Bi%20c%C3%B4ng%20d%C3%A2n&amp;ItemID=36492", "UBND Ủy ban nhân dân xã Hưng Khánh Trung A tỉnh Bến Tre")</f>
        <v>UBND Ủy ban nhân dân xã Hưng Khánh Trung A tỉnh Bến Tre</v>
      </c>
      <c r="C647" t="str">
        <v>https://bentre.gov.vn/news/Pages/Tintucsukien.aspx?Term=B%E1%BA%BFn%20Tre%20v%E1%BB%9Bi%20c%C3%B4ng%20d%C3%A2n&amp;ItemID=36492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21647</v>
      </c>
      <c r="B648" t="str">
        <f>HYPERLINK("https://www.facebook.com/p/C%C3%B4ng-an-x%C3%A3-Thanh-T%C3%A2n-M%E1%BB%8F-C%C3%A0y-B%E1%BA%AFc-100084259686818/", "Công an xã Thanh Tân tỉnh Bến Tre")</f>
        <v>Công an xã Thanh Tân tỉnh Bến Tre</v>
      </c>
      <c r="C648" t="str">
        <v>https://www.facebook.com/p/C%C3%B4ng-an-x%C3%A3-Thanh-T%C3%A2n-M%E1%BB%8F-C%C3%A0y-B%E1%BA%AFc-100084259686818/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21648</v>
      </c>
      <c r="B649" t="str">
        <f>HYPERLINK("https://bentre.baohiemxahoi.gov.vn/tintuc/Pages/chuyen-muc-xa-hoi.aspx?CateID=0&amp;ItemID=6131", "UBND Ủy ban nhân dân xã Thanh Tân tỉnh Bến Tre")</f>
        <v>UBND Ủy ban nhân dân xã Thanh Tân tỉnh Bến Tre</v>
      </c>
      <c r="C649" t="str">
        <v>https://bentre.baohiemxahoi.gov.vn/tintuc/Pages/chuyen-muc-xa-hoi.aspx?CateID=0&amp;ItemID=6131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21649</v>
      </c>
      <c r="B650" t="str">
        <v>Công an xã Thạnh Ngãi tỉnh Bến Tre</v>
      </c>
      <c r="C650" t="str">
        <v>-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21650</v>
      </c>
      <c r="B651" t="str">
        <f>HYPERLINK("https://bentre.gov.vn/Documents/848_danh_sach%20nguoi%20phat%20ngon.pdf", "UBND Ủy ban nhân dân xã Thạnh Ngãi tỉnh Bến Tre")</f>
        <v>UBND Ủy ban nhân dân xã Thạnh Ngãi tỉnh Bến Tre</v>
      </c>
      <c r="C651" t="str">
        <v>https://bentre.gov.vn/Documents/848_danh_sach%20nguoi%20phat%20ngon.pdf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21651</v>
      </c>
      <c r="B652" t="str">
        <f>HYPERLINK("https://www.facebook.com/conganxatanphutay/", "Công an xã Tân Phú Tây tỉnh Bến Tre")</f>
        <v>Công an xã Tân Phú Tây tỉnh Bến Tre</v>
      </c>
      <c r="C652" t="str">
        <v>https://www.facebook.com/conganxatanphutay/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21652</v>
      </c>
      <c r="B653" t="str">
        <f>HYPERLINK("https://bentre.baohiemxahoi.gov.vn/tintuc/Pages/chuyen-muc-xa-hoi.aspx?CateID=0&amp;ItemID=6189&amp;OtItem=date", "UBND Ủy ban nhân dân xã Tân Phú Tây tỉnh Bến Tre")</f>
        <v>UBND Ủy ban nhân dân xã Tân Phú Tây tỉnh Bến Tre</v>
      </c>
      <c r="C653" t="str">
        <v>https://bentre.baohiemxahoi.gov.vn/tintuc/Pages/chuyen-muc-xa-hoi.aspx?CateID=0&amp;ItemID=6189&amp;OtItem=date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21653</v>
      </c>
      <c r="B654" t="str">
        <f>HYPERLINK("https://www.facebook.com/p/C%C3%B4ng-an-th%E1%BB%8B-tr%E1%BA%A5n-Ph%C6%B0%E1%BB%9Bc-M%E1%BB%B9-Trung-100069678313128/", "Công an xã Phước Mỹ Trung tỉnh Bến Tre")</f>
        <v>Công an xã Phước Mỹ Trung tỉnh Bến Tre</v>
      </c>
      <c r="C654" t="str">
        <v>https://www.facebook.com/p/C%C3%B4ng-an-th%E1%BB%8B-tr%E1%BA%A5n-Ph%C6%B0%E1%BB%9Bc-M%E1%BB%B9-Trung-100069678313128/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21654</v>
      </c>
      <c r="B655" t="str">
        <f>HYPERLINK("https://dichvucong.bentre.gov.vn/bentre/hotline", "UBND Ủy ban nhân dân xã Phước Mỹ Trung tỉnh Bến Tre")</f>
        <v>UBND Ủy ban nhân dân xã Phước Mỹ Trung tỉnh Bến Tre</v>
      </c>
      <c r="C655" t="str">
        <v>https://dichvucong.bentre.gov.vn/bentre/hotline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21655</v>
      </c>
      <c r="B656" t="str">
        <f>HYPERLINK("https://www.facebook.com/p/C%C3%B4ng-an-X%C3%A3-T%C3%A2n-Th%C3%A0nh-B%C3%ACnh-100069313282047/", "Công an xã Tân Thành Bình tỉnh Bến Tre")</f>
        <v>Công an xã Tân Thành Bình tỉnh Bến Tre</v>
      </c>
      <c r="C656" t="str">
        <v>https://www.facebook.com/p/C%C3%B4ng-an-X%C3%A3-T%C3%A2n-Th%C3%A0nh-B%C3%ACnh-100069313282047/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21656</v>
      </c>
      <c r="B657" t="str">
        <f>HYPERLINK("https://csdl.bentre.gov.vn/Lists/VanBanChiDaoDieuHanh/DispForm.aspx?ID=853&amp;ContentTypeId=0x010013D40C43AE4D47C78EE7336BF64FB5D900F9B2BABB9E8AAC4D8F48FD887E17532C", "UBND Ủy ban nhân dân xã Tân Thành Bình tỉnh Bến Tre")</f>
        <v>UBND Ủy ban nhân dân xã Tân Thành Bình tỉnh Bến Tre</v>
      </c>
      <c r="C657" t="str">
        <v>https://csdl.bentre.gov.vn/Lists/VanBanChiDaoDieuHanh/DispForm.aspx?ID=853&amp;ContentTypeId=0x010013D40C43AE4D47C78EE7336BF64FB5D900F9B2BABB9E8AAC4D8F48FD887E17532C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21657</v>
      </c>
      <c r="B658" t="str">
        <f>HYPERLINK("https://www.facebook.com/TuoitreConganbentre/", "Công an xã Thành An tỉnh Bến Tre")</f>
        <v>Công an xã Thành An tỉnh Bến Tre</v>
      </c>
      <c r="C658" t="str">
        <v>https://www.facebook.com/TuoitreConganbentre/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21658</v>
      </c>
      <c r="B659" t="str">
        <f>HYPERLINK("https://csdl.bentre.gov.vn/Lists/VanBanChiDaoDieuHanh/DispForm.aspx?ID=758&amp;ContentTypeId=0x010013D40C43AE4D47C78EE7336BF64FB5D900F9B2BABB9E8AAC4D8F48FD887E17532C", "UBND Ủy ban nhân dân xã Thành An tỉnh Bến Tre")</f>
        <v>UBND Ủy ban nhân dân xã Thành An tỉnh Bến Tre</v>
      </c>
      <c r="C659" t="str">
        <v>https://csdl.bentre.gov.vn/Lists/VanBanChiDaoDieuHanh/DispForm.aspx?ID=758&amp;ContentTypeId=0x010013D40C43AE4D47C78EE7336BF64FB5D900F9B2BABB9E8AAC4D8F48FD887E17532C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21659</v>
      </c>
      <c r="B660" t="str">
        <f>HYPERLINK("https://www.facebook.com/ConganxaDaiHoaLoc/", "Công an xã Hòa Lộc tỉnh Bến Tre")</f>
        <v>Công an xã Hòa Lộc tỉnh Bến Tre</v>
      </c>
      <c r="C660" t="str">
        <v>https://www.facebook.com/ConganxaDaiHoaLoc/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21660</v>
      </c>
      <c r="B661" t="str">
        <f>HYPERLINK("https://binhdai.bentre.gov.vn/daihoaloc/Lists/GioiThieu/DispForm.aspx?ID=3&amp;ContentTypeId=0x01006B434E144EA36B09B66CBCE65AAE3E91008D5612AA3C84074286EA89D88C75C312", "UBND Ủy ban nhân dân xã Hòa Lộc tỉnh Bến Tre")</f>
        <v>UBND Ủy ban nhân dân xã Hòa Lộc tỉnh Bến Tre</v>
      </c>
      <c r="C661" t="str">
        <v>https://binhdai.bentre.gov.vn/daihoaloc/Lists/GioiThieu/DispForm.aspx?ID=3&amp;ContentTypeId=0x01006B434E144EA36B09B66CBCE65AAE3E91008D5612AA3C84074286EA89D88C75C312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21661</v>
      </c>
      <c r="B662" t="str">
        <f>HYPERLINK("https://www.facebook.com/conganBaTri/", "Công an xã Tân Thanh Tây tỉnh Bến Tre")</f>
        <v>Công an xã Tân Thanh Tây tỉnh Bến Tre</v>
      </c>
      <c r="C662" t="str">
        <v>https://www.facebook.com/conganBaTri/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21662</v>
      </c>
      <c r="B663" t="str">
        <f>HYPERLINK("https://csdl.bentre.gov.vn/Lists/VanBanChiDaoDieuHanh/DispForm.aspx?ID=29080&amp;ContentTypeId=0x010013D40C43AE4D47C78EE7336BF64FB5D900F9B2BABB9E8AAC4D8F48FD887E17532C", "UBND Ủy ban nhân dân xã Tân Thanh Tây tỉnh Bến Tre")</f>
        <v>UBND Ủy ban nhân dân xã Tân Thanh Tây tỉnh Bến Tre</v>
      </c>
      <c r="C663" t="str">
        <v>https://csdl.bentre.gov.vn/Lists/VanBanChiDaoDieuHanh/DispForm.aspx?ID=29080&amp;ContentTypeId=0x010013D40C43AE4D47C78EE7336BF64FB5D900F9B2BABB9E8AAC4D8F48FD887E17532C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21663</v>
      </c>
      <c r="B664" t="str">
        <f>HYPERLINK("https://www.facebook.com/conganxatanbinh71/", "Công an xã Tân Bình tỉnh Bến Tre")</f>
        <v>Công an xã Tân Bình tỉnh Bến Tre</v>
      </c>
      <c r="C664" t="str">
        <v>https://www.facebook.com/conganxatanbinh71/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21664</v>
      </c>
      <c r="B665" t="str">
        <f>HYPERLINK("https://bentre.gov.vn/Documents/848_danh_sach%20nguoi%20phat%20ngon.pdf", "UBND Ủy ban nhân dân xã Tân Bình tỉnh Bến Tre")</f>
        <v>UBND Ủy ban nhân dân xã Tân Bình tỉnh Bến Tre</v>
      </c>
      <c r="C665" t="str">
        <v>https://bentre.gov.vn/Documents/848_danh_sach%20nguoi%20phat%20ngon.pdf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21665</v>
      </c>
      <c r="B666" t="str">
        <f>HYPERLINK("https://www.facebook.com/congannhuanphutan/", "Công an xã Nhuận Phú Tân tỉnh Bến Tre")</f>
        <v>Công an xã Nhuận Phú Tân tỉnh Bến Tre</v>
      </c>
      <c r="C666" t="str">
        <v>https://www.facebook.com/congannhuanphutan/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21666</v>
      </c>
      <c r="B667" t="str">
        <f>HYPERLINK("https://bentre.gov.vn/Lists/Tintucsukien/DispForm.aspx?ID=36196", "UBND Ủy ban nhân dân xã Nhuận Phú Tân tỉnh Bến Tre")</f>
        <v>UBND Ủy ban nhân dân xã Nhuận Phú Tân tỉnh Bến Tre</v>
      </c>
      <c r="C667" t="str">
        <v>https://bentre.gov.vn/Lists/Tintucsukien/DispForm.aspx?ID=36196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21667</v>
      </c>
      <c r="B668" t="str">
        <f>HYPERLINK("https://www.facebook.com/p/C%C3%B4ng-an-x%C3%A3-Kh%C3%A1nh-Th%E1%BA%A1nh-T%C3%A2n-100071276049490/", "Công an xã Khánh Thạnh Tân tỉnh Bến Tre")</f>
        <v>Công an xã Khánh Thạnh Tân tỉnh Bến Tre</v>
      </c>
      <c r="C668" t="str">
        <v>https://www.facebook.com/p/C%C3%B4ng-an-x%C3%A3-Kh%C3%A1nh-Th%E1%BA%A1nh-T%C3%A2n-100071276049490/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21668</v>
      </c>
      <c r="B669" t="str">
        <f>HYPERLINK("https://dichvucong.bentre.gov.vn/bentre/hotline", "UBND Ủy ban nhân dân xã Khánh Thạnh Tân tỉnh Bến Tre")</f>
        <v>UBND Ủy ban nhân dân xã Khánh Thạnh Tân tỉnh Bến Tre</v>
      </c>
      <c r="C669" t="str">
        <v>https://dichvucong.bentre.gov.vn/bentre/hotline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21669</v>
      </c>
      <c r="B670" t="str">
        <f>HYPERLINK("https://www.facebook.com/conganphuong4/", "Công an phường 4 tỉnh Trà Vinh")</f>
        <v>Công an phường 4 tỉnh Trà Vinh</v>
      </c>
      <c r="C670" t="str">
        <v>https://www.facebook.com/conganphuong4/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21670</v>
      </c>
      <c r="B671" t="str">
        <f>HYPERLINK("https://tptv.travinh.gov.vn/ubnd-phuong-xa/uy-ban-nhan-dan-phuong-4-594983", "UBND Ủy ban nhân dân phường 4 tỉnh Trà Vinh")</f>
        <v>UBND Ủy ban nhân dân phường 4 tỉnh Trà Vinh</v>
      </c>
      <c r="C671" t="str">
        <v>https://tptv.travinh.gov.vn/ubnd-phuong-xa/uy-ban-nhan-dan-phuong-4-594983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21671</v>
      </c>
      <c r="B672" t="str">
        <v>Công an phường 1 tỉnh Trà Vinh</v>
      </c>
      <c r="C672" t="str">
        <v>-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21672</v>
      </c>
      <c r="B673" t="str">
        <f>HYPERLINK("https://phuong1.txdh.travinh.gov.vn/", "UBND Ủy ban nhân dân phường 1 tỉnh Trà Vinh")</f>
        <v>UBND Ủy ban nhân dân phường 1 tỉnh Trà Vinh</v>
      </c>
      <c r="C673" t="str">
        <v>https://phuong1.txdh.travinh.gov.vn/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21673</v>
      </c>
      <c r="B674" t="str">
        <v>Công an phường 3 tỉnh Trà Vinh</v>
      </c>
      <c r="C674" t="str">
        <v>-</v>
      </c>
      <c r="D674" t="str">
        <v>-</v>
      </c>
      <c r="E674" t="str">
        <v/>
      </c>
      <c r="F674" t="str">
        <v>-</v>
      </c>
      <c r="G674" t="str">
        <v>-</v>
      </c>
    </row>
    <row r="675">
      <c r="A675">
        <v>21674</v>
      </c>
      <c r="B675" t="str">
        <f>HYPERLINK("https://tptv.travinh.gov.vn/ubnd-phuong-xa/uy-ban-nhan-dan-phuong-2-594976", "UBND Ủy ban nhân dân phường 3 tỉnh Trà Vinh")</f>
        <v>UBND Ủy ban nhân dân phường 3 tỉnh Trà Vinh</v>
      </c>
      <c r="C675" t="str">
        <v>https://tptv.travinh.gov.vn/ubnd-phuong-xa/uy-ban-nhan-dan-phuong-2-594976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21675</v>
      </c>
      <c r="B676" t="str">
        <f>HYPERLINK("https://www.facebook.com/conganphuong2tptravinh/", "Công an phường 2 tỉnh Trà Vinh")</f>
        <v>Công an phường 2 tỉnh Trà Vinh</v>
      </c>
      <c r="C676" t="str">
        <v>https://www.facebook.com/conganphuong2tptravinh/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21676</v>
      </c>
      <c r="B677" t="str">
        <f>HYPERLINK("https://tptv.travinh.gov.vn/ubnd-phuong-xa/uy-ban-nhan-dan-phuong-2-594976", "UBND Ủy ban nhân dân phường 2 tỉnh Trà Vinh")</f>
        <v>UBND Ủy ban nhân dân phường 2 tỉnh Trà Vinh</v>
      </c>
      <c r="C677" t="str">
        <v>https://tptv.travinh.gov.vn/ubnd-phuong-xa/uy-ban-nhan-dan-phuong-2-594976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21677</v>
      </c>
      <c r="B678" t="str">
        <v>Công an phường 5 tỉnh Trà Vinh</v>
      </c>
      <c r="C678" t="str">
        <v>-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21678</v>
      </c>
      <c r="B679" t="str">
        <f>HYPERLINK("https://tptv.travinh.gov.vn/ubnd-phuong-xa/uy-ban-nhan-dan-phuong-5-594979", "UBND Ủy ban nhân dân phường 5 tỉnh Trà Vinh")</f>
        <v>UBND Ủy ban nhân dân phường 5 tỉnh Trà Vinh</v>
      </c>
      <c r="C679" t="str">
        <v>https://tptv.travinh.gov.vn/ubnd-phuong-xa/uy-ban-nhan-dan-phuong-5-594979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21679</v>
      </c>
      <c r="B680" t="str">
        <v>Công an phường 6 tỉnh Trà Vinh</v>
      </c>
      <c r="C680" t="str">
        <v>-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21680</v>
      </c>
      <c r="B681" t="str">
        <f>HYPERLINK("https://tptv.travinh.gov.vn/1429/38107/71657/ubnd-phuong-xa", "UBND Ủy ban nhân dân phường 6 tỉnh Trà Vinh")</f>
        <v>UBND Ủy ban nhân dân phường 6 tỉnh Trà Vinh</v>
      </c>
      <c r="C681" t="str">
        <v>https://tptv.travinh.gov.vn/1429/38107/71657/ubnd-phuong-xa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21681</v>
      </c>
      <c r="B682" t="str">
        <f>HYPERLINK("https://www.facebook.com/p/C%C3%B4ng-an-ph%C6%B0%E1%BB%9Dng-7-Tp-Tr%C3%A0-Vinh-100064497400821/", "Công an phường 7 tỉnh Trà Vinh")</f>
        <v>Công an phường 7 tỉnh Trà Vinh</v>
      </c>
      <c r="C682" t="str">
        <v>https://www.facebook.com/p/C%C3%B4ng-an-ph%C6%B0%E1%BB%9Dng-7-Tp-Tr%C3%A0-Vinh-100064497400821/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21682</v>
      </c>
      <c r="B683" t="str">
        <f>HYPERLINK("https://tptv.travinh.gov.vn/ubnd-phuong-xa/uy-ban-nhan-dan-phuong-7-594981", "UBND Ủy ban nhân dân phường 7 tỉnh Trà Vinh")</f>
        <v>UBND Ủy ban nhân dân phường 7 tỉnh Trà Vinh</v>
      </c>
      <c r="C683" t="str">
        <v>https://tptv.travinh.gov.vn/ubnd-phuong-xa/uy-ban-nhan-dan-phuong-7-594981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21683</v>
      </c>
      <c r="B684" t="str">
        <f>HYPERLINK("https://www.facebook.com/p/C%C3%B4ng-an-ph%C6%B0%E1%BB%9Dng-8-Tp-Tr%C3%A0-Vinh-100071451814268/?locale=vi_VN", "Công an phường 8 tỉnh Trà Vinh")</f>
        <v>Công an phường 8 tỉnh Trà Vinh</v>
      </c>
      <c r="C684" t="str">
        <v>https://www.facebook.com/p/C%C3%B4ng-an-ph%C6%B0%E1%BB%9Dng-8-Tp-Tr%C3%A0-Vinh-100071451814268/?locale=vi_VN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21684</v>
      </c>
      <c r="B685" t="str">
        <f>HYPERLINK("https://tptv.travinh.gov.vn/ubnd-phuong-xa/uy-ban-nhan-dan-phuong-8-594982", "UBND Ủy ban nhân dân phường 8 tỉnh Trà Vinh")</f>
        <v>UBND Ủy ban nhân dân phường 8 tỉnh Trà Vinh</v>
      </c>
      <c r="C685" t="str">
        <v>https://tptv.travinh.gov.vn/ubnd-phuong-xa/uy-ban-nhan-dan-phuong-8-594982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21685</v>
      </c>
      <c r="B686" t="str">
        <v>Công an phường 9 tỉnh Trà Vinh</v>
      </c>
      <c r="C686" t="str">
        <v>-</v>
      </c>
      <c r="D686" t="str">
        <v>-</v>
      </c>
      <c r="E686" t="str">
        <v/>
      </c>
      <c r="F686" t="str">
        <v>-</v>
      </c>
      <c r="G686" t="str">
        <v>-</v>
      </c>
    </row>
    <row r="687">
      <c r="A687">
        <v>21686</v>
      </c>
      <c r="B687" t="str">
        <f>HYPERLINK("https://tptv.travinh.gov.vn/ubnd-phuong-xa/uy-ban-nhan-dan-phuong-9-594978", "UBND Ủy ban nhân dân phường 9 tỉnh Trà Vinh")</f>
        <v>UBND Ủy ban nhân dân phường 9 tỉnh Trà Vinh</v>
      </c>
      <c r="C687" t="str">
        <v>https://tptv.travinh.gov.vn/ubnd-phuong-xa/uy-ban-nhan-dan-phuong-9-594978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21687</v>
      </c>
      <c r="B688" t="str">
        <v>Công an xã Long Đức tỉnh Trà Vinh</v>
      </c>
      <c r="C688" t="str">
        <v>-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21688</v>
      </c>
      <c r="B689" t="str">
        <f>HYPERLINK("https://tptv.travinh.gov.vn/ubnd-phuong-xa/uy-ban-nhan-dan-xa-long-duc-594984", "UBND Ủy ban nhân dân xã Long Đức tỉnh Trà Vinh")</f>
        <v>UBND Ủy ban nhân dân xã Long Đức tỉnh Trà Vinh</v>
      </c>
      <c r="C689" t="str">
        <v>https://tptv.travinh.gov.vn/ubnd-phuong-xa/uy-ban-nhan-dan-xa-long-duc-594984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21689</v>
      </c>
      <c r="B690" t="str">
        <v>Công an xã Mỹ Cẩm tỉnh Trà Vinh</v>
      </c>
      <c r="C690" t="str">
        <v>-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21690</v>
      </c>
      <c r="B691" t="str">
        <f>HYPERLINK("https://mycam.canglong.travinh.gov.vn/", "UBND Ủy ban nhân dân xã Mỹ Cẩm tỉnh Trà Vinh")</f>
        <v>UBND Ủy ban nhân dân xã Mỹ Cẩm tỉnh Trà Vinh</v>
      </c>
      <c r="C691" t="str">
        <v>https://mycam.canglong.travinh.gov.vn/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21691</v>
      </c>
      <c r="B692" t="str">
        <v>Công an xã An Trường A tỉnh Trà Vinh</v>
      </c>
      <c r="C692" t="str">
        <v>-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21692</v>
      </c>
      <c r="B693" t="str">
        <f>HYPERLINK("https://www.travinh.gov.vn/", "UBND Ủy ban nhân dân xã An Trường A tỉnh Trà Vinh")</f>
        <v>UBND Ủy ban nhân dân xã An Trường A tỉnh Trà Vinh</v>
      </c>
      <c r="C693" t="str">
        <v>https://www.travinh.gov.vn/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21693</v>
      </c>
      <c r="B694" t="str">
        <v>Công an xã An Trường tỉnh Trà Vinh</v>
      </c>
      <c r="C694" t="str">
        <v>-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21694</v>
      </c>
      <c r="B695" t="str">
        <f>HYPERLINK("https://www.travinh.gov.vn/", "UBND Ủy ban nhân dân xã An Trường tỉnh Trà Vinh")</f>
        <v>UBND Ủy ban nhân dân xã An Trường tỉnh Trà Vinh</v>
      </c>
      <c r="C695" t="str">
        <v>https://www.travinh.gov.vn/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21695</v>
      </c>
      <c r="B696" t="str">
        <v>Công an xã Huyền Hội tỉnh Trà Vinh</v>
      </c>
      <c r="C696" t="str">
        <v>-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21696</v>
      </c>
      <c r="B697" t="str">
        <f>HYPERLINK("https://huyenhoi.canglong.travinh.gov.vn/", "UBND Ủy ban nhân dân xã Huyền Hội tỉnh Trà Vinh")</f>
        <v>UBND Ủy ban nhân dân xã Huyền Hội tỉnh Trà Vinh</v>
      </c>
      <c r="C697" t="str">
        <v>https://huyenhoi.canglong.travinh.gov.vn/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21697</v>
      </c>
      <c r="B698" t="str">
        <v>Công an xã Tân An tỉnh Trà Vinh</v>
      </c>
      <c r="C698" t="str">
        <v>-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21698</v>
      </c>
      <c r="B699" t="str">
        <f>HYPERLINK("https://tanan.canglong.travinh.gov.vn/", "UBND Ủy ban nhân dân xã Tân An tỉnh Trà Vinh")</f>
        <v>UBND Ủy ban nhân dân xã Tân An tỉnh Trà Vinh</v>
      </c>
      <c r="C699" t="str">
        <v>https://tanan.canglong.travinh.gov.vn/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21699</v>
      </c>
      <c r="B700" t="str">
        <v>Công an xã Tân Bình tỉnh Trà Vinh</v>
      </c>
      <c r="C700" t="str">
        <v>-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21700</v>
      </c>
      <c r="B701" t="str">
        <f>HYPERLINK("https://tanbinh.vinhlong.gov.vn/", "UBND Ủy ban nhân dân xã Tân Bình tỉnh Trà Vinh")</f>
        <v>UBND Ủy ban nhân dân xã Tân Bình tỉnh Trà Vinh</v>
      </c>
      <c r="C701" t="str">
        <v>https://tanbinh.vinhlong.gov.vn/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21701</v>
      </c>
      <c r="B702" t="str">
        <f>HYPERLINK("https://www.facebook.com/p/C%C3%B4ng-an-x%C3%A3-B%C3%ACnh-Ph%C3%BA-huy%E1%BB%87n-C%C3%A0ng-Long-100064608517276/", "Công an xã Bình Phú tỉnh Trà Vinh")</f>
        <v>Công an xã Bình Phú tỉnh Trà Vinh</v>
      </c>
      <c r="C702" t="str">
        <v>https://www.facebook.com/p/C%C3%B4ng-an-x%C3%A3-B%C3%ACnh-Ph%C3%BA-huy%E1%BB%87n-C%C3%A0ng-Long-100064608517276/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21702</v>
      </c>
      <c r="B703" t="str">
        <f>HYPERLINK("https://binhphu.canglong.travinh.gov.vn/", "UBND Ủy ban nhân dân xã Bình Phú tỉnh Trà Vinh")</f>
        <v>UBND Ủy ban nhân dân xã Bình Phú tỉnh Trà Vinh</v>
      </c>
      <c r="C703" t="str">
        <v>https://binhphu.canglong.travinh.gov.vn/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21703</v>
      </c>
      <c r="B704" t="str">
        <f>HYPERLINK("https://www.facebook.com/p/C%C3%B4ng-an-x%C3%A3-Ph%C6%B0%C6%A1ng-Th%E1%BA%A1nh-100070854134082/", "Công an xã Phương Thạnh tỉnh Trà Vinh")</f>
        <v>Công an xã Phương Thạnh tỉnh Trà Vinh</v>
      </c>
      <c r="C704" t="str">
        <v>https://www.facebook.com/p/C%C3%B4ng-an-x%C3%A3-Ph%C6%B0%C6%A1ng-Th%E1%BA%A1nh-100070854134082/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21704</v>
      </c>
      <c r="B705" t="str">
        <f>HYPERLINK("https://phuongthanh.canglong.travinh.gov.vn/", "UBND Ủy ban nhân dân xã Phương Thạnh tỉnh Trà Vinh")</f>
        <v>UBND Ủy ban nhân dân xã Phương Thạnh tỉnh Trà Vinh</v>
      </c>
      <c r="C705" t="str">
        <v>https://phuongthanh.canglong.travinh.gov.vn/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21705</v>
      </c>
      <c r="B706" t="str">
        <f>HYPERLINK("https://www.facebook.com/TuoitreConganVinhPhuc/?locale=hi_IN", "Công an xã Đại Phúc tỉnh Trà Vinh")</f>
        <v>Công an xã Đại Phúc tỉnh Trà Vinh</v>
      </c>
      <c r="C706" t="str">
        <v>https://www.facebook.com/TuoitreConganVinhPhuc/?locale=hi_IN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21706</v>
      </c>
      <c r="B707" t="str">
        <f>HYPERLINK("https://daiphuc.canglong.travinh.gov.vn/", "UBND Ủy ban nhân dân xã Đại Phúc tỉnh Trà Vinh")</f>
        <v>UBND Ủy ban nhân dân xã Đại Phúc tỉnh Trà Vinh</v>
      </c>
      <c r="C707" t="str">
        <v>https://daiphuc.canglong.travinh.gov.vn/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21707</v>
      </c>
      <c r="B708" t="str">
        <f>HYPERLINK("https://www.facebook.com/p/C%C3%B4ng-an-x%C3%A3-%C4%90%E1%BA%A1i-Ph%C6%B0%E1%BB%9Bc-huy%E1%BB%87n-C%C3%A0ng-Long-t%E1%BB%89nh-Tr%C3%A0-Vinh-100070557765383/", "Công an xã Đại Phước tỉnh Trà Vinh")</f>
        <v>Công an xã Đại Phước tỉnh Trà Vinh</v>
      </c>
      <c r="C708" t="str">
        <v>https://www.facebook.com/p/C%C3%B4ng-an-x%C3%A3-%C4%90%E1%BA%A1i-Ph%C6%B0%E1%BB%9Bc-huy%E1%BB%87n-C%C3%A0ng-Long-t%E1%BB%89nh-Tr%C3%A0-Vinh-100070557765383/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21708</v>
      </c>
      <c r="B709" t="str">
        <f>HYPERLINK("https://daiphuoc.canglong.travinh.gov.vn/", "UBND Ủy ban nhân dân xã Đại Phước tỉnh Trà Vinh")</f>
        <v>UBND Ủy ban nhân dân xã Đại Phước tỉnh Trà Vinh</v>
      </c>
      <c r="C709" t="str">
        <v>https://daiphuoc.canglong.travinh.gov.vn/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21709</v>
      </c>
      <c r="B710" t="str">
        <f>HYPERLINK("https://www.facebook.com/p/C%C3%B4ng-an-x%C3%A3-Nh%E1%BB%8B-Long-Ph%C3%BA-100071045731984/", "Công an xã Nhị Long Phú tỉnh Trà Vinh")</f>
        <v>Công an xã Nhị Long Phú tỉnh Trà Vinh</v>
      </c>
      <c r="C710" t="str">
        <v>https://www.facebook.com/p/C%C3%B4ng-an-x%C3%A3-Nh%E1%BB%8B-Long-Ph%C3%BA-100071045731984/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21710</v>
      </c>
      <c r="B711" t="str">
        <f>HYPERLINK("https://nhilongphu.canglong.travinh.gov.vn/", "UBND Ủy ban nhân dân xã Nhị Long Phú tỉnh Trà Vinh")</f>
        <v>UBND Ủy ban nhân dân xã Nhị Long Phú tỉnh Trà Vinh</v>
      </c>
      <c r="C711" t="str">
        <v>https://nhilongphu.canglong.travinh.gov.vn/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21711</v>
      </c>
      <c r="B712" t="str">
        <f>HYPERLINK("https://www.facebook.com/p/C%C3%B4ng-an-x%C3%A3-Nh%E1%BB%8B-Long-Ph%C3%BA-100071045731984/", "Công an xã Nhị Long tỉnh Trà Vinh")</f>
        <v>Công an xã Nhị Long tỉnh Trà Vinh</v>
      </c>
      <c r="C712" t="str">
        <v>https://www.facebook.com/p/C%C3%B4ng-an-x%C3%A3-Nh%E1%BB%8B-Long-Ph%C3%BA-100071045731984/</v>
      </c>
      <c r="D712" t="str">
        <v>-</v>
      </c>
      <c r="E712" t="str">
        <v/>
      </c>
      <c r="F712" t="str">
        <v>-</v>
      </c>
      <c r="G712" t="str">
        <v>-</v>
      </c>
    </row>
    <row r="713">
      <c r="A713">
        <v>21712</v>
      </c>
      <c r="B713" t="str">
        <f>HYPERLINK("https://nhilong.canglong.travinh.gov.vn/", "UBND Ủy ban nhân dân xã Nhị Long tỉnh Trà Vinh")</f>
        <v>UBND Ủy ban nhân dân xã Nhị Long tỉnh Trà Vinh</v>
      </c>
      <c r="C713" t="str">
        <v>https://nhilong.canglong.travinh.gov.vn/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21713</v>
      </c>
      <c r="B714" t="str">
        <f>HYPERLINK("https://www.facebook.com/conganxaducmy/", "Công an xã Đức Mỹ tỉnh Trà Vinh")</f>
        <v>Công an xã Đức Mỹ tỉnh Trà Vinh</v>
      </c>
      <c r="C714" t="str">
        <v>https://www.facebook.com/conganxaducmy/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21714</v>
      </c>
      <c r="B715" t="str">
        <f>HYPERLINK("https://ducmy.canglong.travinh.gov.vn/", "UBND Ủy ban nhân dân xã Đức Mỹ tỉnh Trà Vinh")</f>
        <v>UBND Ủy ban nhân dân xã Đức Mỹ tỉnh Trà Vinh</v>
      </c>
      <c r="C715" t="str">
        <v>https://ducmy.canglong.travinh.gov.vn/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21715</v>
      </c>
      <c r="B716" t="str">
        <v>Công an xã Hòa Ân tỉnh Trà Vinh</v>
      </c>
      <c r="C716" t="str">
        <v>-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21716</v>
      </c>
      <c r="B717" t="str">
        <f>HYPERLINK("https://hoaan.cauke.travinh.gov.vn/", "UBND Ủy ban nhân dân xã Hòa Ân tỉnh Trà Vinh")</f>
        <v>UBND Ủy ban nhân dân xã Hòa Ân tỉnh Trà Vinh</v>
      </c>
      <c r="C717" t="str">
        <v>https://hoaan.cauke.travinh.gov.vn/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21717</v>
      </c>
      <c r="B718" t="str">
        <v>Công an xã Châu Điền tỉnh Trà Vinh</v>
      </c>
      <c r="C718" t="str">
        <v>-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21718</v>
      </c>
      <c r="B719" t="str">
        <f>HYPERLINK("https://chaudien.cauke.travinh.gov.vn/", "UBND Ủy ban nhân dân xã Châu Điền tỉnh Trà Vinh")</f>
        <v>UBND Ủy ban nhân dân xã Châu Điền tỉnh Trà Vinh</v>
      </c>
      <c r="C719" t="str">
        <v>https://chaudien.cauke.travinh.gov.vn/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21719</v>
      </c>
      <c r="B720" t="str">
        <f>HYPERLINK("https://www.facebook.com/p/C%C3%B4ng-an-x%C3%A3-An-Ph%C3%BA-T%C3%A2n-huy%E1%BB%87n-C%E1%BA%A7u-K%C3%A8-100077579954831/", "Công an xã An Phú Tân tỉnh Trà Vinh")</f>
        <v>Công an xã An Phú Tân tỉnh Trà Vinh</v>
      </c>
      <c r="C720" t="str">
        <v>https://www.facebook.com/p/C%C3%B4ng-an-x%C3%A3-An-Ph%C3%BA-T%C3%A2n-huy%E1%BB%87n-C%E1%BA%A7u-K%C3%A8-100077579954831/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21720</v>
      </c>
      <c r="B721" t="str">
        <f>HYPERLINK("https://anphutan.cauke.travinh.gov.vn/", "UBND Ủy ban nhân dân xã An Phú Tân tỉnh Trà Vinh")</f>
        <v>UBND Ủy ban nhân dân xã An Phú Tân tỉnh Trà Vinh</v>
      </c>
      <c r="C721" t="str">
        <v>https://anphutan.cauke.travinh.gov.vn/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21721</v>
      </c>
      <c r="B722" t="str">
        <f>HYPERLINK("https://www.facebook.com/p/C%C3%B4ng-an-x%C3%A3-H%C3%B2a-T%C3%A2n-huy%E1%BB%87n-C%E1%BA%A7u-K%C3%A8-t%E1%BB%89nh-Tr%C3%A0-Vinh-100075730311833/", "Công an xã Hoà Tân tỉnh Trà Vinh")</f>
        <v>Công an xã Hoà Tân tỉnh Trà Vinh</v>
      </c>
      <c r="C722" t="str">
        <v>https://www.facebook.com/p/C%C3%B4ng-an-x%C3%A3-H%C3%B2a-T%C3%A2n-huy%E1%BB%87n-C%E1%BA%A7u-K%C3%A8-t%E1%BB%89nh-Tr%C3%A0-Vinh-100075730311833/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21722</v>
      </c>
      <c r="B723" t="str">
        <f>HYPERLINK("https://hoatan.cauke.travinh.gov.vn/", "UBND Ủy ban nhân dân xã Hoà Tân tỉnh Trà Vinh")</f>
        <v>UBND Ủy ban nhân dân xã Hoà Tân tỉnh Trà Vinh</v>
      </c>
      <c r="C723" t="str">
        <v>https://hoatan.cauke.travinh.gov.vn/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21723</v>
      </c>
      <c r="B724" t="str">
        <f>HYPERLINK("https://www.facebook.com/1829907363847716", "Công an xã Ninh Thới tỉnh Trà Vinh")</f>
        <v>Công an xã Ninh Thới tỉnh Trà Vinh</v>
      </c>
      <c r="C724" t="str">
        <v>https://www.facebook.com/1829907363847716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21724</v>
      </c>
      <c r="B725" t="str">
        <f>HYPERLINK("https://ninhthoi.cauke.travinh.gov.vn/", "UBND Ủy ban nhân dân xã Ninh Thới tỉnh Trà Vinh")</f>
        <v>UBND Ủy ban nhân dân xã Ninh Thới tỉnh Trà Vinh</v>
      </c>
      <c r="C725" t="str">
        <v>https://ninhthoi.cauke.travinh.gov.vn/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21725</v>
      </c>
      <c r="B726" t="str">
        <f>HYPERLINK("https://www.facebook.com/p/C%C3%B4ng-an-x%C3%A3-Phong-Ph%C3%BA-huy%E1%BB%87n-C%E1%BA%A7u-K%C3%A8-100076275845340/", "Công an xã Phong Phú tỉnh Trà Vinh")</f>
        <v>Công an xã Phong Phú tỉnh Trà Vinh</v>
      </c>
      <c r="C726" t="str">
        <v>https://www.facebook.com/p/C%C3%B4ng-an-x%C3%A3-Phong-Ph%C3%BA-huy%E1%BB%87n-C%E1%BA%A7u-K%C3%A8-100076275845340/</v>
      </c>
      <c r="D726" t="str">
        <v>-</v>
      </c>
      <c r="E726" t="str">
        <v/>
      </c>
      <c r="F726" t="str">
        <v>-</v>
      </c>
      <c r="G726" t="str">
        <v>-</v>
      </c>
    </row>
    <row r="727">
      <c r="A727">
        <v>21726</v>
      </c>
      <c r="B727" t="str">
        <f>HYPERLINK("https://phongphu.cauke.travinh.gov.vn/", "UBND Ủy ban nhân dân xã Phong Phú tỉnh Trà Vinh")</f>
        <v>UBND Ủy ban nhân dân xã Phong Phú tỉnh Trà Vinh</v>
      </c>
      <c r="C727" t="str">
        <v>https://phongphu.cauke.travinh.gov.vn/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21727</v>
      </c>
      <c r="B728" t="str">
        <v>Công an xã Phong Thạnh tỉnh Trà Vinh</v>
      </c>
      <c r="C728" t="str">
        <v>-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21728</v>
      </c>
      <c r="B729" t="str">
        <f>HYPERLINK("https://travinh.gov.vn/van-hoa-xa-hoi/xa-phong-thanh-dat-chuan-nong-thon-moi-nang-cao-nam-2023-709879", "UBND Ủy ban nhân dân xã Phong Thạnh tỉnh Trà Vinh")</f>
        <v>UBND Ủy ban nhân dân xã Phong Thạnh tỉnh Trà Vinh</v>
      </c>
      <c r="C729" t="str">
        <v>https://travinh.gov.vn/van-hoa-xa-hoi/xa-phong-thanh-dat-chuan-nong-thon-moi-nang-cao-nam-2023-709879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21729</v>
      </c>
      <c r="B730" t="str">
        <v>Công an xã Tam Ngãi tỉnh Trà Vinh</v>
      </c>
      <c r="C730" t="str">
        <v>-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21730</v>
      </c>
      <c r="B731" t="str">
        <f>HYPERLINK("https://tamngai.cauke.travinh.gov.vn/", "UBND Ủy ban nhân dân xã Tam Ngãi tỉnh Trà Vinh")</f>
        <v>UBND Ủy ban nhân dân xã Tam Ngãi tỉnh Trà Vinh</v>
      </c>
      <c r="C731" t="str">
        <v>https://tamngai.cauke.travinh.gov.vn/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21731</v>
      </c>
      <c r="B732" t="str">
        <v>Công an xã Thông Hòa tỉnh Trà Vinh</v>
      </c>
      <c r="C732" t="str">
        <v>-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21732</v>
      </c>
      <c r="B733" t="str">
        <f>HYPERLINK("https://www.travinh.gov.vn/", "UBND Ủy ban nhân dân xã Thông Hòa tỉnh Trà Vinh")</f>
        <v>UBND Ủy ban nhân dân xã Thông Hòa tỉnh Trà Vinh</v>
      </c>
      <c r="C733" t="str">
        <v>https://www.travinh.gov.vn/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21733</v>
      </c>
      <c r="B734" t="str">
        <v>Công an xã Thạnh Phú tỉnh Trà Vinh</v>
      </c>
      <c r="C734" t="str">
        <v>-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21734</v>
      </c>
      <c r="B735" t="str">
        <f>HYPERLINK("https://thanhphu.cauke.travinh.gov.vn/", "UBND Ủy ban nhân dân xã Thạnh Phú tỉnh Trà Vinh")</f>
        <v>UBND Ủy ban nhân dân xã Thạnh Phú tỉnh Trà Vinh</v>
      </c>
      <c r="C735" t="str">
        <v>https://thanhphu.cauke.travinh.gov.vn/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21735</v>
      </c>
      <c r="B736" t="str">
        <v>Công an xã Phú Cần tỉnh Trà Vinh</v>
      </c>
      <c r="C736" t="str">
        <v>-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21736</v>
      </c>
      <c r="B737" t="str">
        <f>HYPERLINK("https://phucan.tieucan.travinh.gov.vn/", "UBND Ủy ban nhân dân xã Phú Cần tỉnh Trà Vinh")</f>
        <v>UBND Ủy ban nhân dân xã Phú Cần tỉnh Trà Vinh</v>
      </c>
      <c r="C737" t="str">
        <v>https://phucan.tieucan.travinh.gov.vn/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21737</v>
      </c>
      <c r="B738" t="str">
        <f>HYPERLINK("https://www.facebook.com/p/C%C3%B4ng-an-x%C3%A3-Hi%E1%BA%BFu-T%E1%BB%AD-huy%E1%BB%87n-Ti%E1%BB%83u-C%E1%BA%A7n-100071101650651/", "Công an xã Hiếu Tử tỉnh Trà Vinh")</f>
        <v>Công an xã Hiếu Tử tỉnh Trà Vinh</v>
      </c>
      <c r="C738" t="str">
        <v>https://www.facebook.com/p/C%C3%B4ng-an-x%C3%A3-Hi%E1%BA%BFu-T%E1%BB%AD-huy%E1%BB%87n-Ti%E1%BB%83u-C%E1%BA%A7n-100071101650651/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21738</v>
      </c>
      <c r="B739" t="str">
        <f>HYPERLINK("https://hieutu.tieucan.travinh.gov.vn/", "UBND Ủy ban nhân dân xã Hiếu Tử tỉnh Trà Vinh")</f>
        <v>UBND Ủy ban nhân dân xã Hiếu Tử tỉnh Trà Vinh</v>
      </c>
      <c r="C739" t="str">
        <v>https://hieutu.tieucan.travinh.gov.vn/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21739</v>
      </c>
      <c r="B740" t="str">
        <v>Công an xã Hiếu Trung tỉnh Trà Vinh</v>
      </c>
      <c r="C740" t="str">
        <v>-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21740</v>
      </c>
      <c r="B741" t="str">
        <f>HYPERLINK("https://pbgdpl.travinh.gov.vn/hoat-dong-hoi-dong-pbgdpl-tinh/truyen-thong-ve-tro-giup-phap-ly-cho-nguoi-khuyet-tat-tai-xa-hieu-trung-huyen-tieu-can-tinh-tra--707745", "UBND Ủy ban nhân dân xã Hiếu Trung tỉnh Trà Vinh")</f>
        <v>UBND Ủy ban nhân dân xã Hiếu Trung tỉnh Trà Vinh</v>
      </c>
      <c r="C741" t="str">
        <v>https://pbgdpl.travinh.gov.vn/hoat-dong-hoi-dong-pbgdpl-tinh/truyen-thong-ve-tro-giup-phap-ly-cho-nguoi-khuyet-tat-tai-xa-hieu-trung-huyen-tieu-can-tinh-tra--707745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21741</v>
      </c>
      <c r="B742" t="str">
        <v>Công an xã Long Thới tỉnh Trà Vinh</v>
      </c>
      <c r="C742" t="str">
        <v>-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21742</v>
      </c>
      <c r="B743" t="str">
        <f>HYPERLINK("https://longthoi.tieucan.travinh.gov.vn/", "UBND Ủy ban nhân dân xã Long Thới tỉnh Trà Vinh")</f>
        <v>UBND Ủy ban nhân dân xã Long Thới tỉnh Trà Vinh</v>
      </c>
      <c r="C743" t="str">
        <v>https://longthoi.tieucan.travinh.gov.vn/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21743</v>
      </c>
      <c r="B744" t="str">
        <v>Công an xã Hùng Hòa tỉnh Trà Vinh</v>
      </c>
      <c r="C744" t="str">
        <v>-</v>
      </c>
      <c r="D744" t="str">
        <v>-</v>
      </c>
      <c r="E744" t="str">
        <v/>
      </c>
      <c r="F744" t="str">
        <v>-</v>
      </c>
      <c r="G744" t="str">
        <v>-</v>
      </c>
    </row>
    <row r="745">
      <c r="A745">
        <v>21744</v>
      </c>
      <c r="B745" t="str">
        <f>HYPERLINK("https://tieucan.travinh.gov.vn/tin-noi-bat/tieu-can-trien-khai-mo-hinh-phat-huy-tai-dan-suc-dan-loi-cho-dan-tai-ap-hoa-trinh-xa-hung-hoa-710899", "UBND Ủy ban nhân dân xã Hùng Hòa tỉnh Trà Vinh")</f>
        <v>UBND Ủy ban nhân dân xã Hùng Hòa tỉnh Trà Vinh</v>
      </c>
      <c r="C745" t="str">
        <v>https://tieucan.travinh.gov.vn/tin-noi-bat/tieu-can-trien-khai-mo-hinh-phat-huy-tai-dan-suc-dan-loi-cho-dan-tai-ap-hoa-trinh-xa-hung-hoa-710899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21745</v>
      </c>
      <c r="B746" t="str">
        <v>Công an xã Tân Hùng tỉnh Trà Vinh</v>
      </c>
      <c r="C746" t="str">
        <v>-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21746</v>
      </c>
      <c r="B747" t="str">
        <f>HYPERLINK("https://tanhung.tieucan.travinh.gov.vn/", "UBND Ủy ban nhân dân xã Tân Hùng tỉnh Trà Vinh")</f>
        <v>UBND Ủy ban nhân dân xã Tân Hùng tỉnh Trà Vinh</v>
      </c>
      <c r="C747" t="str">
        <v>https://tanhung.tieucan.travinh.gov.vn/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21747</v>
      </c>
      <c r="B748" t="str">
        <v>Công an xã Tập Ngãi tỉnh Trà Vinh</v>
      </c>
      <c r="C748" t="str">
        <v>-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21748</v>
      </c>
      <c r="B749" t="str">
        <f>HYPERLINK("https://tapngai.tieucan.travinh.gov.vn/", "UBND Ủy ban nhân dân xã Tập Ngãi tỉnh Trà Vinh")</f>
        <v>UBND Ủy ban nhân dân xã Tập Ngãi tỉnh Trà Vinh</v>
      </c>
      <c r="C749" t="str">
        <v>https://tapngai.tieucan.travinh.gov.vn/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21749</v>
      </c>
      <c r="B750" t="str">
        <v>Công an xã Ngãi Hùng tỉnh Trà Vinh</v>
      </c>
      <c r="C750" t="str">
        <v>-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21750</v>
      </c>
      <c r="B751" t="str">
        <f>HYPERLINK("https://ngaihung.tieucan.travinh.gov.vn/", "UBND Ủy ban nhân dân xã Ngãi Hùng tỉnh Trà Vinh")</f>
        <v>UBND Ủy ban nhân dân xã Ngãi Hùng tỉnh Trà Vinh</v>
      </c>
      <c r="C751" t="str">
        <v>https://ngaihung.tieucan.travinh.gov.vn/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21751</v>
      </c>
      <c r="B752" t="str">
        <v>Công an xã Tân Hòa tỉnh Trà Vinh</v>
      </c>
      <c r="C752" t="str">
        <v>-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21752</v>
      </c>
      <c r="B753" t="str">
        <f>HYPERLINK("https://tanhoa.vinhlong.gov.vn/", "UBND Ủy ban nhân dân xã Tân Hòa tỉnh Trà Vinh")</f>
        <v>UBND Ủy ban nhân dân xã Tân Hòa tỉnh Trà Vinh</v>
      </c>
      <c r="C753" t="str">
        <v>https://tanhoa.vinhlong.gov.vn/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21753</v>
      </c>
      <c r="B754" t="str">
        <v>Công an xã Đa Lộc tỉnh Trà Vinh</v>
      </c>
      <c r="C754" t="str">
        <v>-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21754</v>
      </c>
      <c r="B755" t="str">
        <f>HYPERLINK("https://daloc.chauthanh.travinh.gov.vn/", "UBND Ủy ban nhân dân xã Đa Lộc tỉnh Trà Vinh")</f>
        <v>UBND Ủy ban nhân dân xã Đa Lộc tỉnh Trà Vinh</v>
      </c>
      <c r="C755" t="str">
        <v>https://daloc.chauthanh.travinh.gov.vn/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21755</v>
      </c>
      <c r="B756" t="str">
        <v>Công an xã Mỹ Chánh tỉnh Trà Vinh</v>
      </c>
      <c r="C756" t="str">
        <v>-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21756</v>
      </c>
      <c r="B757" t="str">
        <f>HYPERLINK("https://mychanh.chauthanh.travinh.gov.vn/", "UBND Ủy ban nhân dân xã Mỹ Chánh tỉnh Trà Vinh")</f>
        <v>UBND Ủy ban nhân dân xã Mỹ Chánh tỉnh Trà Vinh</v>
      </c>
      <c r="C757" t="str">
        <v>https://mychanh.chauthanh.travinh.gov.vn/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21757</v>
      </c>
      <c r="B758" t="str">
        <v>Công an xã Thanh Mỹ tỉnh Trà Vinh</v>
      </c>
      <c r="C758" t="str">
        <v>-</v>
      </c>
      <c r="D758" t="str">
        <v>-</v>
      </c>
      <c r="E758" t="str">
        <v/>
      </c>
      <c r="F758" t="str">
        <v>-</v>
      </c>
      <c r="G758" t="str">
        <v>-</v>
      </c>
    </row>
    <row r="759">
      <c r="A759">
        <v>21758</v>
      </c>
      <c r="B759" t="str">
        <f>HYPERLINK("https://thanhmy.chauthanh.travinh.gov.vn/", "UBND Ủy ban nhân dân xã Thanh Mỹ tỉnh Trà Vinh")</f>
        <v>UBND Ủy ban nhân dân xã Thanh Mỹ tỉnh Trà Vinh</v>
      </c>
      <c r="C759" t="str">
        <v>https://thanhmy.chauthanh.travinh.gov.vn/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21759</v>
      </c>
      <c r="B760" t="str">
        <v>Công an xã Lương Hoà A tỉnh Trà Vinh</v>
      </c>
      <c r="C760" t="str">
        <v>-</v>
      </c>
      <c r="D760" t="str">
        <v>-</v>
      </c>
      <c r="E760" t="str">
        <v/>
      </c>
      <c r="F760" t="str">
        <v>-</v>
      </c>
      <c r="G760" t="str">
        <v>-</v>
      </c>
    </row>
    <row r="761">
      <c r="A761">
        <v>21760</v>
      </c>
      <c r="B761" t="str">
        <f>HYPERLINK("https://luonghoaa.chauthanh.travinh.gov.vn/", "UBND Ủy ban nhân dân xã Lương Hoà A tỉnh Trà Vinh")</f>
        <v>UBND Ủy ban nhân dân xã Lương Hoà A tỉnh Trà Vinh</v>
      </c>
      <c r="C761" t="str">
        <v>https://luonghoaa.chauthanh.travinh.gov.vn/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21761</v>
      </c>
      <c r="B762" t="str">
        <v>Công an xã Lương Hòa tỉnh Trà Vinh</v>
      </c>
      <c r="C762" t="str">
        <v>-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21762</v>
      </c>
      <c r="B763" t="str">
        <f>HYPERLINK("https://luonghoaa.chauthanh.travinh.gov.vn/", "UBND Ủy ban nhân dân xã Lương Hòa tỉnh Trà Vinh")</f>
        <v>UBND Ủy ban nhân dân xã Lương Hòa tỉnh Trà Vinh</v>
      </c>
      <c r="C763" t="str">
        <v>https://luonghoaa.chauthanh.travinh.gov.vn/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21763</v>
      </c>
      <c r="B764" t="str">
        <v>Công an xã Song Lộc tỉnh Trà Vinh</v>
      </c>
      <c r="C764" t="str">
        <v>-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21764</v>
      </c>
      <c r="B765" t="str">
        <f>HYPERLINK("https://songloc.chauthanh.travinh.gov.vn/", "UBND Ủy ban nhân dân xã Song Lộc tỉnh Trà Vinh")</f>
        <v>UBND Ủy ban nhân dân xã Song Lộc tỉnh Trà Vinh</v>
      </c>
      <c r="C765" t="str">
        <v>https://songloc.chauthanh.travinh.gov.vn/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21765</v>
      </c>
      <c r="B766" t="str">
        <v>Công an xã Nguyệt Hóa tỉnh Trà Vinh</v>
      </c>
      <c r="C766" t="str">
        <v>-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21766</v>
      </c>
      <c r="B767" t="str">
        <f>HYPERLINK("https://nguyethoa.chauthanh.travinh.gov.vn/", "UBND Ủy ban nhân dân xã Nguyệt Hóa tỉnh Trà Vinh")</f>
        <v>UBND Ủy ban nhân dân xã Nguyệt Hóa tỉnh Trà Vinh</v>
      </c>
      <c r="C767" t="str">
        <v>https://nguyethoa.chauthanh.travinh.gov.vn/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21767</v>
      </c>
      <c r="B768" t="str">
        <v>Công an xã Hòa Thuận tỉnh Trà Vinh</v>
      </c>
      <c r="C768" t="str">
        <v>-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21768</v>
      </c>
      <c r="B769" t="str">
        <f>HYPERLINK("https://hoathuan.chauthanh.travinh.gov.vn/", "UBND Ủy ban nhân dân xã Hòa Thuận tỉnh Trà Vinh")</f>
        <v>UBND Ủy ban nhân dân xã Hòa Thuận tỉnh Trà Vinh</v>
      </c>
      <c r="C769" t="str">
        <v>https://hoathuan.chauthanh.travinh.gov.vn/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21769</v>
      </c>
      <c r="B770" t="str">
        <f>HYPERLINK("https://www.facebook.com/p/C%C3%B4ng-an-x%C3%A3-Ho%C3%A0-L%E1%BB%A3i-100069418869598/", "Công an xã Hòa Lợi tỉnh Trà Vinh")</f>
        <v>Công an xã Hòa Lợi tỉnh Trà Vinh</v>
      </c>
      <c r="C770" t="str">
        <v>https://www.facebook.com/p/C%C3%B4ng-an-x%C3%A3-Ho%C3%A0-L%E1%BB%A3i-100069418869598/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21770</v>
      </c>
      <c r="B771" t="str">
        <f>HYPERLINK("https://hoaloi.chauthanh.travinh.gov.vn/", "UBND Ủy ban nhân dân xã Hòa Lợi tỉnh Trà Vinh")</f>
        <v>UBND Ủy ban nhân dân xã Hòa Lợi tỉnh Trà Vinh</v>
      </c>
      <c r="C771" t="str">
        <v>https://hoaloi.chauthanh.travinh.gov.vn/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21771</v>
      </c>
      <c r="B772" t="str">
        <v>Công an xã Phước Hảo tỉnh Trà Vinh</v>
      </c>
      <c r="C772" t="str">
        <v>-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21772</v>
      </c>
      <c r="B773" t="str">
        <f>HYPERLINK("https://phuochao.chauthanh.travinh.gov.vn/", "UBND Ủy ban nhân dân xã Phước Hảo tỉnh Trà Vinh")</f>
        <v>UBND Ủy ban nhân dân xã Phước Hảo tỉnh Trà Vinh</v>
      </c>
      <c r="C773" t="str">
        <v>https://phuochao.chauthanh.travinh.gov.vn/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21773</v>
      </c>
      <c r="B774" t="str">
        <v>Công an xã Hưng Mỹ tỉnh Trà Vinh</v>
      </c>
      <c r="C774" t="str">
        <v>-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21774</v>
      </c>
      <c r="B775" t="str">
        <f>HYPERLINK("https://hungmy.chauthanh.travinh.gov.vn/", "UBND Ủy ban nhân dân xã Hưng Mỹ tỉnh Trà Vinh")</f>
        <v>UBND Ủy ban nhân dân xã Hưng Mỹ tỉnh Trà Vinh</v>
      </c>
      <c r="C775" t="str">
        <v>https://hungmy.chauthanh.travinh.gov.vn/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21775</v>
      </c>
      <c r="B776" t="str">
        <f>HYPERLINK("https://www.facebook.com/p/C%C3%B4ng-an-x%C3%A3-Ho%C3%A0-Minh-100067576680241/", "Công an xã Hòa Minh tỉnh Trà Vinh")</f>
        <v>Công an xã Hòa Minh tỉnh Trà Vinh</v>
      </c>
      <c r="C776" t="str">
        <v>https://www.facebook.com/p/C%C3%B4ng-an-x%C3%A3-Ho%C3%A0-Minh-100067576680241/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21776</v>
      </c>
      <c r="B777" t="str">
        <f>HYPERLINK("https://hoaminh.chauthanh.travinh.gov.vn/lien-he", "UBND Ủy ban nhân dân xã Hòa Minh tỉnh Trà Vinh")</f>
        <v>UBND Ủy ban nhân dân xã Hòa Minh tỉnh Trà Vinh</v>
      </c>
      <c r="C777" t="str">
        <v>https://hoaminh.chauthanh.travinh.gov.vn/lien-he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21777</v>
      </c>
      <c r="B778" t="str">
        <f>HYPERLINK("https://www.facebook.com/100063534934309/videos/c%E1%BA%A7u-ngang-t%E1%BA%A1m-gi%E1%BB%AF-h%C3%ACnh-s%E1%BB%B1-01-%C4%91%E1%BB%91i-t%C6%B0%E1%BB%A3ng-gi%E1%BA%BFt-ng%C6%B0%E1%BB%9Di/527768905633580/", "Công an xã Long Hòa tỉnh Trà Vinh")</f>
        <v>Công an xã Long Hòa tỉnh Trà Vinh</v>
      </c>
      <c r="C778" t="str">
        <v>https://www.facebook.com/100063534934309/videos/c%E1%BA%A7u-ngang-t%E1%BA%A1m-gi%E1%BB%AF-h%C3%ACnh-s%E1%BB%B1-01-%C4%91%E1%BB%91i-t%C6%B0%E1%BB%A3ng-gi%E1%BA%BFt-ng%C6%B0%E1%BB%9Di/527768905633580/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21778</v>
      </c>
      <c r="B779" t="str">
        <f>HYPERLINK("https://www.travinh.gov.vn/", "UBND Ủy ban nhân dân xã Long Hòa tỉnh Trà Vinh")</f>
        <v>UBND Ủy ban nhân dân xã Long Hòa tỉnh Trà Vinh</v>
      </c>
      <c r="C779" t="str">
        <v>https://www.travinh.gov.vn/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21779</v>
      </c>
      <c r="B780" t="str">
        <f>HYPERLINK("https://www.facebook.com/conganxamylongbac/", "Công an xã Mỹ Long Bắc tỉnh Trà Vinh")</f>
        <v>Công an xã Mỹ Long Bắc tỉnh Trà Vinh</v>
      </c>
      <c r="C780" t="str">
        <v>https://www.facebook.com/conganxamylongbac/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21780</v>
      </c>
      <c r="B781" t="str">
        <f>HYPERLINK("https://mylongbac.caungang.travinh.gov.vn/", "UBND Ủy ban nhân dân xã Mỹ Long Bắc tỉnh Trà Vinh")</f>
        <v>UBND Ủy ban nhân dân xã Mỹ Long Bắc tỉnh Trà Vinh</v>
      </c>
      <c r="C781" t="str">
        <v>https://mylongbac.caungang.travinh.gov.vn/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21781</v>
      </c>
      <c r="B782" t="str">
        <v>Công an xã Mỹ Long Nam tỉnh Trà Vinh</v>
      </c>
      <c r="C782" t="str">
        <v>-</v>
      </c>
      <c r="D782" t="str">
        <v>-</v>
      </c>
      <c r="E782" t="str">
        <v/>
      </c>
      <c r="F782" t="str">
        <v>-</v>
      </c>
      <c r="G782" t="str">
        <v>-</v>
      </c>
    </row>
    <row r="783">
      <c r="A783">
        <v>21782</v>
      </c>
      <c r="B783" t="str">
        <f>HYPERLINK("https://mylongnam.caungang.travinh.gov.vn/", "UBND Ủy ban nhân dân xã Mỹ Long Nam tỉnh Trà Vinh")</f>
        <v>UBND Ủy ban nhân dân xã Mỹ Long Nam tỉnh Trà Vinh</v>
      </c>
      <c r="C783" t="str">
        <v>https://mylongnam.caungang.travinh.gov.vn/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21783</v>
      </c>
      <c r="B784" t="str">
        <f>HYPERLINK("https://www.facebook.com/p/C%C3%B4ng-an-x%C3%A3-M%E1%BB%B9-H%C3%B2a-100076916353775/", "Công an xã Mỹ Hòa tỉnh Trà Vinh")</f>
        <v>Công an xã Mỹ Hòa tỉnh Trà Vinh</v>
      </c>
      <c r="C784" t="str">
        <v>https://www.facebook.com/p/C%C3%B4ng-an-x%C3%A3-M%E1%BB%B9-H%C3%B2a-100076916353775/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21784</v>
      </c>
      <c r="B785" t="str">
        <f>HYPERLINK("https://myhoa.caungang.travinh.gov.vn/tin-tuc", "UBND Ủy ban nhân dân xã Mỹ Hòa tỉnh Trà Vinh")</f>
        <v>UBND Ủy ban nhân dân xã Mỹ Hòa tỉnh Trà Vinh</v>
      </c>
      <c r="C785" t="str">
        <v>https://myhoa.caungang.travinh.gov.vn/tin-tuc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21785</v>
      </c>
      <c r="B786" t="str">
        <v>Công an xã Vĩnh Kim tỉnh Trà Vinh</v>
      </c>
      <c r="C786" t="str">
        <v>-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21786</v>
      </c>
      <c r="B787" t="str">
        <f>HYPERLINK("https://caungang.travinh.gov.vn/tin-noi-bat/cong-bo-quyet-dinh-cua-chu-tich-uy-ban-nhan-dan-tinh-tra-vinh-cong-nhan-xa-vinh-kim-dat-chuan-no-714663", "UBND Ủy ban nhân dân xã Vĩnh Kim tỉnh Trà Vinh")</f>
        <v>UBND Ủy ban nhân dân xã Vĩnh Kim tỉnh Trà Vinh</v>
      </c>
      <c r="C787" t="str">
        <v>https://caungang.travinh.gov.vn/tin-noi-bat/cong-bo-quyet-dinh-cua-chu-tich-uy-ban-nhan-dan-tinh-tra-vinh-cong-nhan-xa-vinh-kim-dat-chuan-no-714663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21787</v>
      </c>
      <c r="B788" t="str">
        <v>Công an xã Kim Hòa tỉnh Trà Vinh</v>
      </c>
      <c r="C788" t="str">
        <v>-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21788</v>
      </c>
      <c r="B789" t="str">
        <f>HYPERLINK("https://kimhoa.caungang.travinh.gov.vn/", "UBND Ủy ban nhân dân xã Kim Hòa tỉnh Trà Vinh")</f>
        <v>UBND Ủy ban nhân dân xã Kim Hòa tỉnh Trà Vinh</v>
      </c>
      <c r="C789" t="str">
        <v>https://kimhoa.caungang.travinh.gov.vn/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21789</v>
      </c>
      <c r="B790" t="str">
        <v>Công an xã Hiệp Hòa tỉnh Trà Vinh</v>
      </c>
      <c r="C790" t="str">
        <v>-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21790</v>
      </c>
      <c r="B791" t="str">
        <f>HYPERLINK("https://hiephoa.caungang.travinh.gov.vn/", "UBND Ủy ban nhân dân xã Hiệp Hòa tỉnh Trà Vinh")</f>
        <v>UBND Ủy ban nhân dân xã Hiệp Hòa tỉnh Trà Vinh</v>
      </c>
      <c r="C791" t="str">
        <v>https://hiephoa.caungang.travinh.gov.vn/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21791</v>
      </c>
      <c r="B792" t="str">
        <f>HYPERLINK("https://www.facebook.com/p/C%C3%B4ng-an-x%C3%A3-Thu%E1%BA%ADn-Ho%C3%A0-100082979456509/", "Công an xã Thuận Hòa tỉnh Trà Vinh")</f>
        <v>Công an xã Thuận Hòa tỉnh Trà Vinh</v>
      </c>
      <c r="C792" t="str">
        <v>https://www.facebook.com/p/C%C3%B4ng-an-x%C3%A3-Thu%E1%BA%ADn-Ho%C3%A0-100082979456509/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21792</v>
      </c>
      <c r="B793" t="str">
        <f>HYPERLINK("https://thuanhoa.caungang.travinh.gov.vn/", "UBND Ủy ban nhân dân xã Thuận Hòa tỉnh Trà Vinh")</f>
        <v>UBND Ủy ban nhân dân xã Thuận Hòa tỉnh Trà Vinh</v>
      </c>
      <c r="C793" t="str">
        <v>https://thuanhoa.caungang.travinh.gov.vn/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21793</v>
      </c>
      <c r="B794" t="str">
        <f>HYPERLINK("https://www.facebook.com/caxlongson/", "Công an xã Long Sơn tỉnh Trà Vinh")</f>
        <v>Công an xã Long Sơn tỉnh Trà Vinh</v>
      </c>
      <c r="C794" t="str">
        <v>https://www.facebook.com/caxlongson/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21794</v>
      </c>
      <c r="B795" t="str">
        <f>HYPERLINK("https://longson.caungang.travinh.gov.vn/", "UBND Ủy ban nhân dân xã Long Sơn tỉnh Trà Vinh")</f>
        <v>UBND Ủy ban nhân dân xã Long Sơn tỉnh Trà Vinh</v>
      </c>
      <c r="C795" t="str">
        <v>https://longson.caungang.travinh.gov.vn/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21795</v>
      </c>
      <c r="B796" t="str">
        <v>Công an xã Nhị Trường tỉnh Trà Vinh</v>
      </c>
      <c r="C796" t="str">
        <v>-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21796</v>
      </c>
      <c r="B797" t="str">
        <f>HYPERLINK("https://nongthonmoi.travinh.gov.vn/nhi-truong-ve-dich-nong-thon-moi-nam-2021/", "UBND Ủy ban nhân dân xã Nhị Trường tỉnh Trà Vinh")</f>
        <v>UBND Ủy ban nhân dân xã Nhị Trường tỉnh Trà Vinh</v>
      </c>
      <c r="C797" t="str">
        <v>https://nongthonmoi.travinh.gov.vn/nhi-truong-ve-dich-nong-thon-moi-nam-2021/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21797</v>
      </c>
      <c r="B798" t="str">
        <v>Công an xã Trường Thọ tỉnh Trà Vinh</v>
      </c>
      <c r="C798" t="str">
        <v>-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21798</v>
      </c>
      <c r="B799" t="str">
        <f>HYPERLINK("https://caungang.travinh.gov.vn/tin-noi-bat/cau-ngang-cong-bo-quyet-dinh-cong-nhan-xa-truong-tho-dat-chuan-nong-thon-moi-662001", "UBND Ủy ban nhân dân xã Trường Thọ tỉnh Trà Vinh")</f>
        <v>UBND Ủy ban nhân dân xã Trường Thọ tỉnh Trà Vinh</v>
      </c>
      <c r="C799" t="str">
        <v>https://caungang.travinh.gov.vn/tin-noi-bat/cau-ngang-cong-bo-quyet-dinh-cong-nhan-xa-truong-tho-dat-chuan-nong-thon-moi-662001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21799</v>
      </c>
      <c r="B800" t="str">
        <v>Công an xã Hiệp Mỹ Đông tỉnh Trà Vinh</v>
      </c>
      <c r="C800" t="str">
        <v>-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21800</v>
      </c>
      <c r="B801" t="str">
        <f>HYPERLINK("https://caungang.travinh.gov.vn/tin-noi-bat/cau-ngang-cong-bo-quyet-dinh-cua-chu-tich-ubnd-tinh-tra-vinh-cong-nhan-xa-hiep-my-tay-dat-chuan--720414", "UBND Ủy ban nhân dân xã Hiệp Mỹ Đông tỉnh Trà Vinh")</f>
        <v>UBND Ủy ban nhân dân xã Hiệp Mỹ Đông tỉnh Trà Vinh</v>
      </c>
      <c r="C801" t="str">
        <v>https://caungang.travinh.gov.vn/tin-noi-bat/cau-ngang-cong-bo-quyet-dinh-cua-chu-tich-ubnd-tinh-tra-vinh-cong-nhan-xa-hiep-my-tay-dat-chuan--720414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21801</v>
      </c>
      <c r="B802" t="str">
        <v>Công an xã Hiệp Mỹ Tây tỉnh Trà Vinh</v>
      </c>
      <c r="C802" t="str">
        <v>-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21802</v>
      </c>
      <c r="B803" t="str">
        <f>HYPERLINK("https://caungang.travinh.gov.vn/tin-noi-bat/cau-ngang-cong-bo-quyet-dinh-cua-chu-tich-ubnd-tinh-tra-vinh-cong-nhan-xa-hiep-my-tay-dat-chuan--720414", "UBND Ủy ban nhân dân xã Hiệp Mỹ Tây tỉnh Trà Vinh")</f>
        <v>UBND Ủy ban nhân dân xã Hiệp Mỹ Tây tỉnh Trà Vinh</v>
      </c>
      <c r="C803" t="str">
        <v>https://caungang.travinh.gov.vn/tin-noi-bat/cau-ngang-cong-bo-quyet-dinh-cua-chu-tich-ubnd-tinh-tra-vinh-cong-nhan-xa-hiep-my-tay-dat-chuan--720414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21803</v>
      </c>
      <c r="B804" t="str">
        <v>Công an xã Thạnh Hòa Sơn tỉnh Trà Vinh</v>
      </c>
      <c r="C804" t="str">
        <v>-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21804</v>
      </c>
      <c r="B805" t="str">
        <f>HYPERLINK("https://nongthonmoi.travinh.gov.vn/cau-ngang-cong-bo-xa-thanh-hoa-son-dat-chuan-nong-thon-moi-nam-2021/", "UBND Ủy ban nhân dân xã Thạnh Hòa Sơn tỉnh Trà Vinh")</f>
        <v>UBND Ủy ban nhân dân xã Thạnh Hòa Sơn tỉnh Trà Vinh</v>
      </c>
      <c r="C805" t="str">
        <v>https://nongthonmoi.travinh.gov.vn/cau-ngang-cong-bo-xa-thanh-hoa-son-dat-chuan-nong-thon-moi-nam-2021/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21805</v>
      </c>
      <c r="B806" t="str">
        <f>HYPERLINK("https://www.facebook.com/caxphuochung/", "Công an xã Phước Hưng tỉnh Trà Vinh")</f>
        <v>Công an xã Phước Hưng tỉnh Trà Vinh</v>
      </c>
      <c r="C806" t="str">
        <v>https://www.facebook.com/caxphuochung/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21806</v>
      </c>
      <c r="B807" t="str">
        <f>HYPERLINK("https://phuochung.tracu.travinh.gov.vn/tin-van-hoa-xa-hoi/ubnd-xa-phuoc-hung-to-chuc-le-ky-ket-mo-hinh-xa-chuyen-doi-so-thanh-toan-so-giua-tap-doan-cong-n-711456", "UBND Ủy ban nhân dân xã Phước Hưng tỉnh Trà Vinh")</f>
        <v>UBND Ủy ban nhân dân xã Phước Hưng tỉnh Trà Vinh</v>
      </c>
      <c r="C807" t="str">
        <v>https://phuochung.tracu.travinh.gov.vn/tin-van-hoa-xa-hoi/ubnd-xa-phuoc-hung-to-chuc-le-ky-ket-mo-hinh-xa-chuyen-doi-so-thanh-toan-so-giua-tap-doan-cong-n-711456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21807</v>
      </c>
      <c r="B808" t="str">
        <v>Công an xã Tập Sơn tỉnh Trà Vinh</v>
      </c>
      <c r="C808" t="str">
        <v>-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21808</v>
      </c>
      <c r="B809" t="str">
        <f>HYPERLINK("https://tapson.tracu.travinh.gov.vn/", "UBND Ủy ban nhân dân xã Tập Sơn tỉnh Trà Vinh")</f>
        <v>UBND Ủy ban nhân dân xã Tập Sơn tỉnh Trà Vinh</v>
      </c>
      <c r="C809" t="str">
        <v>https://tapson.tracu.travinh.gov.vn/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21809</v>
      </c>
      <c r="B810" t="str">
        <v>Công an xã Tân Sơn tỉnh Trà Vinh</v>
      </c>
      <c r="C810" t="str">
        <v>-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21810</v>
      </c>
      <c r="B811" t="str">
        <f>HYPERLINK("https://tanson.tracu.travinh.gov.vn/", "UBND Ủy ban nhân dân xã Tân Sơn tỉnh Trà Vinh")</f>
        <v>UBND Ủy ban nhân dân xã Tân Sơn tỉnh Trà Vinh</v>
      </c>
      <c r="C811" t="str">
        <v>https://tanson.tracu.travinh.gov.vn/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21811</v>
      </c>
      <c r="B812" t="str">
        <v>Công an xã An Quảng Hữu tỉnh Trà Vinh</v>
      </c>
      <c r="C812" t="str">
        <v>-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21812</v>
      </c>
      <c r="B813" t="str">
        <f>HYPERLINK("https://nongthonmoi.travinh.gov.vn/wp-content/uploads/2021/10/80-Q%C4%90-682-UBND-c%C3%B4ng-nh%E1%BA%ADn-x%C3%A3-An-Qu%E1%BA%A3ng-H%E1%BB%AFu-%C4%91%E1%BA%A1t-chu%E1%BA%A9n-NTM-2021.pdf", "UBND Ủy ban nhân dân xã An Quảng Hữu tỉnh Trà Vinh")</f>
        <v>UBND Ủy ban nhân dân xã An Quảng Hữu tỉnh Trà Vinh</v>
      </c>
      <c r="C813" t="str">
        <v>https://nongthonmoi.travinh.gov.vn/wp-content/uploads/2021/10/80-Q%C4%90-682-UBND-c%C3%B4ng-nh%E1%BA%ADn-x%C3%A3-An-Qu%E1%BA%A3ng-H%E1%BB%AFu-%C4%91%E1%BA%A1t-chu%E1%BA%A9n-NTM-2021.pdf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21813</v>
      </c>
      <c r="B814" t="str">
        <f>HYPERLINK("https://www.facebook.com/p/C%C3%B4ng-an-x%C3%A3-L%C6%B0u-Nghi%E1%BB%87p-Anh-100070918874661/", "Công an xã Lưu Nghiệp Anh tỉnh Trà Vinh")</f>
        <v>Công an xã Lưu Nghiệp Anh tỉnh Trà Vinh</v>
      </c>
      <c r="C814" t="str">
        <v>https://www.facebook.com/p/C%C3%B4ng-an-x%C3%A3-L%C6%B0u-Nghi%E1%BB%87p-Anh-100070918874661/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21814</v>
      </c>
      <c r="B815" t="str">
        <f>HYPERLINK("https://luunghiepanh.tracu.travinh.gov.vn/", "UBND Ủy ban nhân dân xã Lưu Nghiệp Anh tỉnh Trà Vinh")</f>
        <v>UBND Ủy ban nhân dân xã Lưu Nghiệp Anh tỉnh Trà Vinh</v>
      </c>
      <c r="C815" t="str">
        <v>https://luunghiepanh.tracu.travinh.gov.vn/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21815</v>
      </c>
      <c r="B816" t="str">
        <v>Công an xã Ngãi Xuyên tỉnh Trà Vinh</v>
      </c>
      <c r="C816" t="str">
        <v>-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21816</v>
      </c>
      <c r="B817" t="str">
        <f>HYPERLINK("https://ngaixuyen.tracu.travinh.gov.vn/", "UBND Ủy ban nhân dân xã Ngãi Xuyên tỉnh Trà Vinh")</f>
        <v>UBND Ủy ban nhân dân xã Ngãi Xuyên tỉnh Trà Vinh</v>
      </c>
      <c r="C817" t="str">
        <v>https://ngaixuyen.tracu.travinh.gov.vn/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21817</v>
      </c>
      <c r="B818" t="str">
        <f>HYPERLINK("https://www.facebook.com/caxkimson/", "Công an xã Kim Sơn tỉnh Trà Vinh")</f>
        <v>Công an xã Kim Sơn tỉnh Trà Vinh</v>
      </c>
      <c r="C818" t="str">
        <v>https://www.facebook.com/caxkimson/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21818</v>
      </c>
      <c r="B819" t="str">
        <f>HYPERLINK("https://kimson.tracu.travinh.gov.vn/", "UBND Ủy ban nhân dân xã Kim Sơn tỉnh Trà Vinh")</f>
        <v>UBND Ủy ban nhân dân xã Kim Sơn tỉnh Trà Vinh</v>
      </c>
      <c r="C819" t="str">
        <v>https://kimson.tracu.travinh.gov.vn/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21819</v>
      </c>
      <c r="B820" t="str">
        <v>Công an xã Thanh Sơn tỉnh Trà Vinh</v>
      </c>
      <c r="C820" t="str">
        <v>-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21820</v>
      </c>
      <c r="B821" t="str">
        <f>HYPERLINK("https://travinh.gov.vn/van-hoa-xa-hoi/tet-quan-dan-mung-chol-chnam-thmay-xa-thanh-son-huyen-tra-cu-711658", "UBND Ủy ban nhân dân xã Thanh Sơn tỉnh Trà Vinh")</f>
        <v>UBND Ủy ban nhân dân xã Thanh Sơn tỉnh Trà Vinh</v>
      </c>
      <c r="C821" t="str">
        <v>https://travinh.gov.vn/van-hoa-xa-hoi/tet-quan-dan-mung-chol-chnam-thmay-xa-thanh-son-huyen-tra-cu-711658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21821</v>
      </c>
      <c r="B822" t="str">
        <v>Công an xã Hàm Giang tỉnh Trà Vinh</v>
      </c>
      <c r="C822" t="str">
        <v>-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21822</v>
      </c>
      <c r="B823" t="str">
        <f>HYPERLINK("https://hamgiang.tracu.travinh.gov.vn/", "UBND Ủy ban nhân dân xã Hàm Giang tỉnh Trà Vinh")</f>
        <v>UBND Ủy ban nhân dân xã Hàm Giang tỉnh Trà Vinh</v>
      </c>
      <c r="C823" t="str">
        <v>https://hamgiang.tracu.travinh.gov.vn/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21823</v>
      </c>
      <c r="B824" t="str">
        <f>HYPERLINK("https://www.facebook.com/1933580006798760", "Công an xã Hàm Tân tỉnh Trà Vinh")</f>
        <v>Công an xã Hàm Tân tỉnh Trà Vinh</v>
      </c>
      <c r="C824" t="str">
        <v>https://www.facebook.com/1933580006798760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21824</v>
      </c>
      <c r="B825" t="str">
        <f>HYPERLINK("https://nongthonmoi.travinh.gov.vn/tra-cu-cong-bo-xa-ham-tan-dat-chuan-nong-thon-moi-nam-2020/", "UBND Ủy ban nhân dân xã Hàm Tân tỉnh Trà Vinh")</f>
        <v>UBND Ủy ban nhân dân xã Hàm Tân tỉnh Trà Vinh</v>
      </c>
      <c r="C825" t="str">
        <v>https://nongthonmoi.travinh.gov.vn/tra-cu-cong-bo-xa-ham-tan-dat-chuan-nong-thon-moi-nam-2020/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21825</v>
      </c>
      <c r="B826" t="str">
        <f>HYPERLINK("https://www.facebook.com/caxdaian/", "Công an xã Đại An tỉnh Trà Vinh")</f>
        <v>Công an xã Đại An tỉnh Trà Vinh</v>
      </c>
      <c r="C826" t="str">
        <v>https://www.facebook.com/caxdaian/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21826</v>
      </c>
      <c r="B827" t="str">
        <f>HYPERLINK("https://daiphuoc.canglong.travinh.gov.vn/", "UBND Ủy ban nhân dân xã Đại An tỉnh Trà Vinh")</f>
        <v>UBND Ủy ban nhân dân xã Đại An tỉnh Trà Vinh</v>
      </c>
      <c r="C827" t="str">
        <v>https://daiphuoc.canglong.travinh.gov.vn/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21827</v>
      </c>
      <c r="B828" t="str">
        <v>Công an xã Định An tỉnh Trà Vinh</v>
      </c>
      <c r="C828" t="str">
        <v>-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21828</v>
      </c>
      <c r="B829" t="str">
        <f>HYPERLINK("https://www.travinh.gov.vn/", "UBND Ủy ban nhân dân xã Định An tỉnh Trà Vinh")</f>
        <v>UBND Ủy ban nhân dân xã Định An tỉnh Trà Vinh</v>
      </c>
      <c r="C829" t="str">
        <v>https://www.travinh.gov.vn/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21829</v>
      </c>
      <c r="B830" t="str">
        <v>Công an xã Ngọc Biên tỉnh Trà Vinh</v>
      </c>
      <c r="C830" t="str">
        <v>-</v>
      </c>
      <c r="D830" t="str">
        <v>-</v>
      </c>
      <c r="E830" t="str">
        <v/>
      </c>
      <c r="F830" t="str">
        <v>-</v>
      </c>
      <c r="G830" t="str">
        <v>-</v>
      </c>
    </row>
    <row r="831">
      <c r="A831">
        <v>21830</v>
      </c>
      <c r="B831" t="str">
        <f>HYPERLINK("https://www.travinh.gov.vn/", "UBND Ủy ban nhân dân xã Ngọc Biên tỉnh Trà Vinh")</f>
        <v>UBND Ủy ban nhân dân xã Ngọc Biên tỉnh Trà Vinh</v>
      </c>
      <c r="C831" t="str">
        <v>https://www.travinh.gov.vn/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21831</v>
      </c>
      <c r="B832" t="str">
        <f>HYPERLINK("https://www.facebook.com/caxlonghiep/", "Công an xã Long Hiệp tỉnh Trà Vinh")</f>
        <v>Công an xã Long Hiệp tỉnh Trà Vinh</v>
      </c>
      <c r="C832" t="str">
        <v>https://www.facebook.com/caxlonghiep/</v>
      </c>
      <c r="D832" t="str">
        <v>-</v>
      </c>
      <c r="E832" t="str">
        <v/>
      </c>
      <c r="F832" t="str">
        <v>-</v>
      </c>
      <c r="G832" t="str">
        <v>-</v>
      </c>
    </row>
    <row r="833">
      <c r="A833">
        <v>21832</v>
      </c>
      <c r="B833" t="str">
        <f>HYPERLINK("https://longhiep.tracu.travinh.gov.vn/", "UBND Ủy ban nhân dân xã Long Hiệp tỉnh Trà Vinh")</f>
        <v>UBND Ủy ban nhân dân xã Long Hiệp tỉnh Trà Vinh</v>
      </c>
      <c r="C833" t="str">
        <v>https://longhiep.tracu.travinh.gov.vn/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21833</v>
      </c>
      <c r="B834" t="str">
        <v>Công an xã Tân Hiệp tỉnh Trà Vinh</v>
      </c>
      <c r="C834" t="str">
        <v>-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21834</v>
      </c>
      <c r="B835" t="str">
        <f>HYPERLINK("https://tracu.travinh.gov.vn/tin-noi-bat/tra-cu-cong-bo-quyet-dinh-cua-chu-tich-ubnd-tinh-cong-nhan-xa-tan-hiep-dat-chuan-nong-thon-moi-n-657891", "UBND Ủy ban nhân dân xã Tân Hiệp tỉnh Trà Vinh")</f>
        <v>UBND Ủy ban nhân dân xã Tân Hiệp tỉnh Trà Vinh</v>
      </c>
      <c r="C835" t="str">
        <v>https://tracu.travinh.gov.vn/tin-noi-bat/tra-cu-cong-bo-quyet-dinh-cua-chu-tich-ubnd-tinh-cong-nhan-xa-tan-hiep-dat-chuan-nong-thon-moi-n-657891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21835</v>
      </c>
      <c r="B836" t="str">
        <f>HYPERLINK("https://www.facebook.com/conganxadonxuan/", "Công an xã Đôn Xuân tỉnh Trà Vinh")</f>
        <v>Công an xã Đôn Xuân tỉnh Trà Vinh</v>
      </c>
      <c r="C836" t="str">
        <v>https://www.facebook.com/conganxadonxuan/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21836</v>
      </c>
      <c r="B837" t="str">
        <f>HYPERLINK("https://donxuan.duyenhai.travinh.gov.vn/", "UBND Ủy ban nhân dân xã Đôn Xuân tỉnh Trà Vinh")</f>
        <v>UBND Ủy ban nhân dân xã Đôn Xuân tỉnh Trà Vinh</v>
      </c>
      <c r="C837" t="str">
        <v>https://donxuan.duyenhai.travinh.gov.vn/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21837</v>
      </c>
      <c r="B838" t="str">
        <v>Công an xã Đôn Châu tỉnh Trà Vinh</v>
      </c>
      <c r="C838" t="str">
        <v>-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21838</v>
      </c>
      <c r="B839" t="str">
        <f>HYPERLINK("https://nongthonmoi.travinh.gov.vn/cong-bo-xa-don-chau-huyen-duyen-hai-dat-chuan-nong-thon-moi-nam-2021/", "UBND Ủy ban nhân dân xã Đôn Châu tỉnh Trà Vinh")</f>
        <v>UBND Ủy ban nhân dân xã Đôn Châu tỉnh Trà Vinh</v>
      </c>
      <c r="C839" t="str">
        <v>https://nongthonmoi.travinh.gov.vn/cong-bo-xa-don-chau-huyen-duyen-hai-dat-chuan-nong-thon-moi-nam-2021/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21839</v>
      </c>
      <c r="B840" t="str">
        <v>Công an xã Long Khánh tỉnh Trà Vinh</v>
      </c>
      <c r="C840" t="str">
        <v>-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21840</v>
      </c>
      <c r="B841" t="str">
        <f>HYPERLINK("https://nongthonmoi.travinh.gov.vn/xa-long-khanh-nhan-quyet-dinh-cua-chu-tich-ubnd-tinh-cong-nhan-xa-dat-chuan-nong-thon-moi-nam-2019/", "UBND Ủy ban nhân dân xã Long Khánh tỉnh Trà Vinh")</f>
        <v>UBND Ủy ban nhân dân xã Long Khánh tỉnh Trà Vinh</v>
      </c>
      <c r="C841" t="str">
        <v>https://nongthonmoi.travinh.gov.vn/xa-long-khanh-nhan-quyet-dinh-cua-chu-tich-ubnd-tinh-cong-nhan-xa-dat-chuan-nong-thon-moi-nam-2019/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21841</v>
      </c>
      <c r="B842" t="str">
        <f>HYPERLINK("https://www.facebook.com/p/C%C3%B4ng-an-x%C3%A3-Ng%C5%A9-L%E1%BA%A1c-100071465405945/", "Công an xã Ngũ Lạc tỉnh Trà Vinh")</f>
        <v>Công an xã Ngũ Lạc tỉnh Trà Vinh</v>
      </c>
      <c r="C842" t="str">
        <v>https://www.facebook.com/p/C%C3%B4ng-an-x%C3%A3-Ng%C5%A9-L%E1%BA%A1c-100071465405945/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21842</v>
      </c>
      <c r="B843" t="str">
        <f>HYPERLINK("https://duyenhai.travinh.gov.vn/", "UBND Ủy ban nhân dân xã Ngũ Lạc tỉnh Trà Vinh")</f>
        <v>UBND Ủy ban nhân dân xã Ngũ Lạc tỉnh Trà Vinh</v>
      </c>
      <c r="C843" t="str">
        <v>https://duyenhai.travinh.gov.vn/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21843</v>
      </c>
      <c r="B844" t="str">
        <f>HYPERLINK("https://www.facebook.com/CAXLongVinh/", "Công an xã Long Vĩnh tỉnh Trà Vinh")</f>
        <v>Công an xã Long Vĩnh tỉnh Trà Vinh</v>
      </c>
      <c r="C844" t="str">
        <v>https://www.facebook.com/CAXLongVinh/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21844</v>
      </c>
      <c r="B845" t="str">
        <f>HYPERLINK("https://www.travinh.gov.vn/", "UBND Ủy ban nhân dân xã Long Vĩnh tỉnh Trà Vinh")</f>
        <v>UBND Ủy ban nhân dân xã Long Vĩnh tỉnh Trà Vinh</v>
      </c>
      <c r="C845" t="str">
        <v>https://www.travinh.gov.vn/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21845</v>
      </c>
      <c r="B846" t="str">
        <f>HYPERLINK("https://www.facebook.com/p/C%C3%B4ng-an-x%C3%A3-%C4%90%C3%B4ng-H%E1%BA%A3i-100072326863027/", "Công an xã Đông Hải tỉnh Trà Vinh")</f>
        <v>Công an xã Đông Hải tỉnh Trà Vinh</v>
      </c>
      <c r="C846" t="str">
        <v>https://www.facebook.com/p/C%C3%B4ng-an-x%C3%A3-%C4%90%C3%B4ng-H%E1%BA%A3i-100072326863027/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21846</v>
      </c>
      <c r="B847" t="str">
        <f>HYPERLINK("https://donghai.duyenhai.travinh.gov.vn/", "UBND Ủy ban nhân dân xã Đông Hải tỉnh Trà Vinh")</f>
        <v>UBND Ủy ban nhân dân xã Đông Hải tỉnh Trà Vinh</v>
      </c>
      <c r="C847" t="str">
        <v>https://donghai.duyenhai.travinh.gov.vn/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21847</v>
      </c>
      <c r="B848" t="str">
        <v>Công an phường 1 tỉnh Trà Vinh</v>
      </c>
      <c r="C848" t="str">
        <v>-</v>
      </c>
      <c r="D848" t="str">
        <v>-</v>
      </c>
      <c r="E848" t="str">
        <v/>
      </c>
      <c r="F848" t="str">
        <v>-</v>
      </c>
      <c r="G848" t="str">
        <v>-</v>
      </c>
    </row>
    <row r="849">
      <c r="A849">
        <v>21848</v>
      </c>
      <c r="B849" t="str">
        <f>HYPERLINK("https://phuong1.txdh.travinh.gov.vn/", "UBND Ủy ban nhân dân phường 1 tỉnh Trà Vinh")</f>
        <v>UBND Ủy ban nhân dân phường 1 tỉnh Trà Vinh</v>
      </c>
      <c r="C849" t="str">
        <v>https://phuong1.txdh.travinh.gov.vn/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21849</v>
      </c>
      <c r="B850" t="str">
        <v>Công an xã Long Toàn tỉnh Trà Vinh</v>
      </c>
      <c r="C850" t="str">
        <v>-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21850</v>
      </c>
      <c r="B851" t="str">
        <f>HYPERLINK("https://longtoan.txdh.travinh.gov.vn/", "UBND Ủy ban nhân dân xã Long Toàn tỉnh Trà Vinh")</f>
        <v>UBND Ủy ban nhân dân xã Long Toàn tỉnh Trà Vinh</v>
      </c>
      <c r="C851" t="str">
        <v>https://longtoan.txdh.travinh.gov.vn/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21851</v>
      </c>
      <c r="B852" t="str">
        <f>HYPERLINK("https://www.facebook.com/conganphuong2tptravinh/", "Công an phường 2 tỉnh Trà Vinh")</f>
        <v>Công an phường 2 tỉnh Trà Vinh</v>
      </c>
      <c r="C852" t="str">
        <v>https://www.facebook.com/conganphuong2tptravinh/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21852</v>
      </c>
      <c r="B853" t="str">
        <f>HYPERLINK("https://tptv.travinh.gov.vn/ubnd-phuong-xa/uy-ban-nhan-dan-phuong-2-594976", "UBND Ủy ban nhân dân phường 2 tỉnh Trà Vinh")</f>
        <v>UBND Ủy ban nhân dân phường 2 tỉnh Trà Vinh</v>
      </c>
      <c r="C853" t="str">
        <v>https://tptv.travinh.gov.vn/ubnd-phuong-xa/uy-ban-nhan-dan-phuong-2-594976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21853</v>
      </c>
      <c r="B854" t="str">
        <v>Công an xã Long Hữu tỉnh Trà Vinh</v>
      </c>
      <c r="C854" t="str">
        <v>-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21854</v>
      </c>
      <c r="B855" t="str">
        <f>HYPERLINK("https://longhuu.txdh.travinh.gov.vn/", "UBND Ủy ban nhân dân xã Long Hữu tỉnh Trà Vinh")</f>
        <v>UBND Ủy ban nhân dân xã Long Hữu tỉnh Trà Vinh</v>
      </c>
      <c r="C855" t="str">
        <v>https://longhuu.txdh.travinh.gov.vn/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21855</v>
      </c>
      <c r="B856" t="str">
        <v>Công an xã Dân Thành tỉnh Trà Vinh</v>
      </c>
      <c r="C856" t="str">
        <v>-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21856</v>
      </c>
      <c r="B857" t="str">
        <f>HYPERLINK("https://danthanh.txdh.travinh.gov.vn/", "UBND Ủy ban nhân dân xã Dân Thành tỉnh Trà Vinh")</f>
        <v>UBND Ủy ban nhân dân xã Dân Thành tỉnh Trà Vinh</v>
      </c>
      <c r="C857" t="str">
        <v>https://danthanh.txdh.travinh.gov.vn/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21857</v>
      </c>
      <c r="B858" t="str">
        <f>HYPERLINK("https://www.facebook.com/p/C%C3%B4ng-an-x%C3%A3-Tr%C6%B0%E1%BB%9Dng-Long-H%C3%B2a-th%E1%BB%8B-x%C3%A3-Duy%C3%AAn-H%E1%BA%A3i-100071630587427/", "Công an xã Trường Long Hòa tỉnh Trà Vinh")</f>
        <v>Công an xã Trường Long Hòa tỉnh Trà Vinh</v>
      </c>
      <c r="C858" t="str">
        <v>https://www.facebook.com/p/C%C3%B4ng-an-x%C3%A3-Tr%C6%B0%E1%BB%9Dng-Long-H%C3%B2a-th%E1%BB%8B-x%C3%A3-Duy%C3%AAn-H%E1%BA%A3i-100071630587427/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21858</v>
      </c>
      <c r="B859" t="str">
        <f>HYPERLINK("https://truonglonghoa.txdh.travinh.gov.vn/", "UBND Ủy ban nhân dân xã Trường Long Hòa tỉnh Trà Vinh")</f>
        <v>UBND Ủy ban nhân dân xã Trường Long Hòa tỉnh Trà Vinh</v>
      </c>
      <c r="C859" t="str">
        <v>https://truonglonghoa.txdh.travinh.gov.vn/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21859</v>
      </c>
      <c r="B860" t="str">
        <v>Công an xã Hiệp Thạnh tỉnh Trà Vinh</v>
      </c>
      <c r="C860" t="str">
        <v>-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21860</v>
      </c>
      <c r="B861" t="str">
        <f>HYPERLINK("https://hiepthanh.txdh.travinh.gov.vn/", "UBND Ủy ban nhân dân xã Hiệp Thạnh tỉnh Trà Vinh")</f>
        <v>UBND Ủy ban nhân dân xã Hiệp Thạnh tỉnh Trà Vinh</v>
      </c>
      <c r="C861" t="str">
        <v>https://hiepthanh.txdh.travinh.gov.vn/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21861</v>
      </c>
      <c r="B862" t="str">
        <f>HYPERLINK("https://www.facebook.com/antvvinhlong/", "Công an phường 9 tỉnh Vĩnh Long")</f>
        <v>Công an phường 9 tỉnh Vĩnh Long</v>
      </c>
      <c r="C862" t="str">
        <v>https://www.facebook.com/antvvinhlong/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21862</v>
      </c>
      <c r="B863" t="str">
        <f>HYPERLINK("https://portal.vinhlong.gov.vn/portal/wpphuong9/wpx/page/xemtin.cpx?item=60bd7a9c9332504c47476ae5", "UBND Ủy ban nhân dân phường 9 tỉnh Vĩnh Long")</f>
        <v>UBND Ủy ban nhân dân phường 9 tỉnh Vĩnh Long</v>
      </c>
      <c r="C863" t="str">
        <v>https://portal.vinhlong.gov.vn/portal/wpphuong9/wpx/page/xemtin.cpx?item=60bd7a9c9332504c47476ae5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21863</v>
      </c>
      <c r="B864" t="str">
        <f>HYPERLINK("https://www.facebook.com/tuoitreconganvinhlong/", "Công an phường 5 tỉnh Vĩnh Long")</f>
        <v>Công an phường 5 tỉnh Vĩnh Long</v>
      </c>
      <c r="C864" t="str">
        <v>https://www.facebook.com/tuoitreconganvinhlong/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21864</v>
      </c>
      <c r="B865" t="str">
        <f>HYPERLINK("https://phuong5.vinhlong.gov.vn/", "UBND Ủy ban nhân dân phường 5 tỉnh Vĩnh Long")</f>
        <v>UBND Ủy ban nhân dân phường 5 tỉnh Vĩnh Long</v>
      </c>
      <c r="C865" t="str">
        <v>https://phuong5.vinhlong.gov.vn/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21865</v>
      </c>
      <c r="B866" t="str">
        <f>HYPERLINK("https://www.facebook.com/conganphuong1tpvl/", "Công an phường 1 tỉnh Vĩnh Long")</f>
        <v>Công an phường 1 tỉnh Vĩnh Long</v>
      </c>
      <c r="C866" t="str">
        <v>https://www.facebook.com/conganphuong1tpvl/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21866</v>
      </c>
      <c r="B867" t="str">
        <f>HYPERLINK("https://phuong1.vinhlong.gov.vn/", "UBND Ủy ban nhân dân phường 1 tỉnh Vĩnh Long")</f>
        <v>UBND Ủy ban nhân dân phường 1 tỉnh Vĩnh Long</v>
      </c>
      <c r="C867" t="str">
        <v>https://phuong1.vinhlong.gov.vn/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21867</v>
      </c>
      <c r="B868" t="str">
        <f>HYPERLINK("https://www.facebook.com/p/C%C3%B4ng-An-Ph%C6%B0%E1%BB%9Dng-2-TP-V%C4%A9nh-Long-100080624905180/", "Công an phường 2 tỉnh Vĩnh Long")</f>
        <v>Công an phường 2 tỉnh Vĩnh Long</v>
      </c>
      <c r="C868" t="str">
        <v>https://www.facebook.com/p/C%C3%B4ng-An-Ph%C6%B0%E1%BB%9Dng-2-TP-V%C4%A9nh-Long-100080624905180/</v>
      </c>
      <c r="D868" t="str">
        <v>-</v>
      </c>
      <c r="E868" t="str">
        <v/>
      </c>
      <c r="F868" t="str">
        <v>-</v>
      </c>
      <c r="G868" t="str">
        <v>-</v>
      </c>
    </row>
    <row r="869">
      <c r="A869">
        <v>21868</v>
      </c>
      <c r="B869" t="str">
        <f>HYPERLINK("https://portal.vinhlong.gov.vn/portal/wpphuong2/wpx/page/hoidap.cpx", "UBND Ủy ban nhân dân phường 2 tỉnh Vĩnh Long")</f>
        <v>UBND Ủy ban nhân dân phường 2 tỉnh Vĩnh Long</v>
      </c>
      <c r="C869" t="str">
        <v>https://portal.vinhlong.gov.vn/portal/wpphuong2/wpx/page/hoidap.cpx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21869</v>
      </c>
      <c r="B870" t="str">
        <f>HYPERLINK("https://www.facebook.com/conganphuong4/", "Công an phường 4 tỉnh Vĩnh Long")</f>
        <v>Công an phường 4 tỉnh Vĩnh Long</v>
      </c>
      <c r="C870" t="str">
        <v>https://www.facebook.com/conganphuong4/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21870</v>
      </c>
      <c r="B871" t="str">
        <f>HYPERLINK("https://portal.vinhlong.gov.vn/portal/wpphuong4/wpx/page/content.cpx?menu=7621877678a6c64e31c9d619", "UBND Ủy ban nhân dân phường 4 tỉnh Vĩnh Long")</f>
        <v>UBND Ủy ban nhân dân phường 4 tỉnh Vĩnh Long</v>
      </c>
      <c r="C871" t="str">
        <v>https://portal.vinhlong.gov.vn/portal/wpphuong4/wpx/page/content.cpx?menu=7621877678a6c64e31c9d619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21871</v>
      </c>
      <c r="B872" t="str">
        <v>Công an phường 3 tỉnh Vĩnh Long</v>
      </c>
      <c r="C872" t="str">
        <v>-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21872</v>
      </c>
      <c r="B873" t="str">
        <f>HYPERLINK("https://portal.vinhlong.gov.vn/portal/wpphuong3/wpx/page/content.cpx?menu=e9ca527051520b6eae0643ba", "UBND Ủy ban nhân dân phường 3 tỉnh Vĩnh Long")</f>
        <v>UBND Ủy ban nhân dân phường 3 tỉnh Vĩnh Long</v>
      </c>
      <c r="C873" t="str">
        <v>https://portal.vinhlong.gov.vn/portal/wpphuong3/wpx/page/content.cpx?menu=e9ca527051520b6eae0643ba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21873</v>
      </c>
      <c r="B874" t="str">
        <f>HYPERLINK("https://www.facebook.com/p/C%C3%B4ng-An-Ph%C6%B0%E1%BB%9Dng-8-TPVL-100072479649499/", "Công an phường 8 tỉnh Vĩnh Long")</f>
        <v>Công an phường 8 tỉnh Vĩnh Long</v>
      </c>
      <c r="C874" t="str">
        <v>https://www.facebook.com/p/C%C3%B4ng-An-Ph%C6%B0%E1%BB%9Dng-8-TPVL-100072479649499/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21874</v>
      </c>
      <c r="B875" t="str">
        <f>HYPERLINK("https://phuong8.vinhlong.gov.vn/", "UBND Ủy ban nhân dân phường 8 tỉnh Vĩnh Long")</f>
        <v>UBND Ủy ban nhân dân phường 8 tỉnh Vĩnh Long</v>
      </c>
      <c r="C875" t="str">
        <v>https://phuong8.vinhlong.gov.vn/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21875</v>
      </c>
      <c r="B876" t="str">
        <f>HYPERLINK("https://www.facebook.com/p/C%C3%B4ng-An-Ph%C6%B0%E1%BB%9Dng-T%C3%A2n-Ng%C3%A3i-TP-V%C4%A9nh-Long-100080468944537/", "Công an xã Tân Ngãi tỉnh Vĩnh Long")</f>
        <v>Công an xã Tân Ngãi tỉnh Vĩnh Long</v>
      </c>
      <c r="C876" t="str">
        <v>https://www.facebook.com/p/C%C3%B4ng-An-Ph%C6%B0%E1%BB%9Dng-T%C3%A2n-Ng%C3%A3i-TP-V%C4%A9nh-Long-100080468944537/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21876</v>
      </c>
      <c r="B877" t="str">
        <f>HYPERLINK("https://tanngai.vinhlong.gov.vn/", "UBND Ủy ban nhân dân xã Tân Ngãi tỉnh Vĩnh Long")</f>
        <v>UBND Ủy ban nhân dân xã Tân Ngãi tỉnh Vĩnh Long</v>
      </c>
      <c r="C877" t="str">
        <v>https://tanngai.vinhlong.gov.vn/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21877</v>
      </c>
      <c r="B878" t="str">
        <f>HYPERLINK("https://www.facebook.com/conganphuongtanhoatpvl/", "Công an xã Tân Hòa tỉnh Vĩnh Long")</f>
        <v>Công an xã Tân Hòa tỉnh Vĩnh Long</v>
      </c>
      <c r="C878" t="str">
        <v>https://www.facebook.com/conganphuongtanhoatpvl/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21878</v>
      </c>
      <c r="B879" t="str">
        <f>HYPERLINK("https://tanhoa.vinhlong.gov.vn/", "UBND Ủy ban nhân dân xã Tân Hòa tỉnh Vĩnh Long")</f>
        <v>UBND Ủy ban nhân dân xã Tân Hòa tỉnh Vĩnh Long</v>
      </c>
      <c r="C879" t="str">
        <v>https://tanhoa.vinhlong.gov.vn/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21879</v>
      </c>
      <c r="B880" t="str">
        <f>HYPERLINK("https://www.facebook.com/1664332503743073", "Công an xã Tân Hội tỉnh Vĩnh Long")</f>
        <v>Công an xã Tân Hội tỉnh Vĩnh Long</v>
      </c>
      <c r="C880" t="str">
        <v>https://www.facebook.com/1664332503743073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21880</v>
      </c>
      <c r="B881" t="str">
        <f>HYPERLINK("https://tanhoi.vinhlong.gov.vn/", "UBND Ủy ban nhân dân xã Tân Hội tỉnh Vĩnh Long")</f>
        <v>UBND Ủy ban nhân dân xã Tân Hội tỉnh Vĩnh Long</v>
      </c>
      <c r="C881" t="str">
        <v>https://tanhoi.vinhlong.gov.vn/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21881</v>
      </c>
      <c r="B882" t="str">
        <f>HYPERLINK("https://www.facebook.com/p/C%C3%B4ng-an-ph%C6%B0%E1%BB%9Dng-Tr%C6%B0%E1%BB%9Dng-An-Th%C3%A0nh-ph%E1%BB%91-V%C4%A9nh-Long-100083272926078/", "Công an xã Trường An tỉnh Vĩnh Long")</f>
        <v>Công an xã Trường An tỉnh Vĩnh Long</v>
      </c>
      <c r="C882" t="str">
        <v>https://www.facebook.com/p/C%C3%B4ng-an-ph%C6%B0%E1%BB%9Dng-Tr%C6%B0%E1%BB%9Dng-An-Th%C3%A0nh-ph%E1%BB%91-V%C4%A9nh-Long-100083272926078/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21882</v>
      </c>
      <c r="B883" t="str">
        <f>HYPERLINK("https://truongan.vinhlong.gov.vn/", "UBND Ủy ban nhân dân xã Trường An tỉnh Vĩnh Long")</f>
        <v>UBND Ủy ban nhân dân xã Trường An tỉnh Vĩnh Long</v>
      </c>
      <c r="C883" t="str">
        <v>https://truongan.vinhlong.gov.vn/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21883</v>
      </c>
      <c r="B884" t="str">
        <f>HYPERLINK("https://www.facebook.com/toiladanvinhlong64/?locale=zh_TW", "Công an xã Đồng Phú tỉnh Vĩnh Long")</f>
        <v>Công an xã Đồng Phú tỉnh Vĩnh Long</v>
      </c>
      <c r="C884" t="str">
        <v>https://www.facebook.com/toiladanvinhlong64/?locale=zh_TW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21884</v>
      </c>
      <c r="B885" t="str">
        <f>HYPERLINK("https://dongphu.vinhlong.gov.vn/", "UBND Ủy ban nhân dân xã Đồng Phú tỉnh Vĩnh Long")</f>
        <v>UBND Ủy ban nhân dân xã Đồng Phú tỉnh Vĩnh Long</v>
      </c>
      <c r="C885" t="str">
        <v>https://dongphu.vinhlong.gov.vn/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21885</v>
      </c>
      <c r="B886" t="str">
        <v>Công an xã Bình Hòa Phước tỉnh Vĩnh Long</v>
      </c>
      <c r="C886" t="str">
        <v>-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21886</v>
      </c>
      <c r="B887" t="str">
        <f>HYPERLINK("https://binhhoaphuoc.vinhlong.gov.vn/", "UBND Ủy ban nhân dân xã Bình Hòa Phước tỉnh Vĩnh Long")</f>
        <v>UBND Ủy ban nhân dân xã Bình Hòa Phước tỉnh Vĩnh Long</v>
      </c>
      <c r="C887" t="str">
        <v>https://binhhoaphuoc.vinhlong.gov.vn/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21887</v>
      </c>
      <c r="B888" t="str">
        <v>Công an xã Hòa Ninh tỉnh Vĩnh Long</v>
      </c>
      <c r="C888" t="str">
        <v>-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21888</v>
      </c>
      <c r="B889" t="str">
        <f>HYPERLINK("https://hoaninh.vinhlong.gov.vn/", "UBND Ủy ban nhân dân xã Hòa Ninh tỉnh Vĩnh Long")</f>
        <v>UBND Ủy ban nhân dân xã Hòa Ninh tỉnh Vĩnh Long</v>
      </c>
      <c r="C889" t="str">
        <v>https://hoaninh.vinhlong.gov.vn/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21889</v>
      </c>
      <c r="B890" t="str">
        <f>HYPERLINK("https://www.facebook.com/tuoitreconganvinhlong/", "Công an xã An Bình tỉnh Vĩnh Long")</f>
        <v>Công an xã An Bình tỉnh Vĩnh Long</v>
      </c>
      <c r="C890" t="str">
        <v>https://www.facebook.com/tuoitreconganvinhlong/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21890</v>
      </c>
      <c r="B891" t="str">
        <f>HYPERLINK("https://vinhlong.gov.vn/", "UBND Ủy ban nhân dân xã An Bình tỉnh Vĩnh Long")</f>
        <v>UBND Ủy ban nhân dân xã An Bình tỉnh Vĩnh Long</v>
      </c>
      <c r="C891" t="str">
        <v>https://vinhlong.gov.vn/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21891</v>
      </c>
      <c r="B892" t="str">
        <f>HYPERLINK("https://www.facebook.com/tuoitreconganvinhlong/", "Công an xã Thanh Đức tỉnh Vĩnh Long")</f>
        <v>Công an xã Thanh Đức tỉnh Vĩnh Long</v>
      </c>
      <c r="C892" t="str">
        <v>https://www.facebook.com/tuoitreconganvinhlong/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21892</v>
      </c>
      <c r="B893" t="str">
        <f>HYPERLINK("https://thanhduc.vinhlong.gov.vn/", "UBND Ủy ban nhân dân xã Thanh Đức tỉnh Vĩnh Long")</f>
        <v>UBND Ủy ban nhân dân xã Thanh Đức tỉnh Vĩnh Long</v>
      </c>
      <c r="C893" t="str">
        <v>https://thanhduc.vinhlong.gov.vn/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21893</v>
      </c>
      <c r="B894" t="str">
        <v>Công an xã Tân Hạnh tỉnh Vĩnh Long</v>
      </c>
      <c r="C894" t="str">
        <v>-</v>
      </c>
      <c r="D894" t="str">
        <v>-</v>
      </c>
      <c r="E894" t="str">
        <v/>
      </c>
      <c r="F894" t="str">
        <v>-</v>
      </c>
      <c r="G894" t="str">
        <v>-</v>
      </c>
    </row>
    <row r="895">
      <c r="A895">
        <v>21894</v>
      </c>
      <c r="B895" t="str">
        <f>HYPERLINK("https://tanhanh.vinhlong.gov.vn/", "UBND Ủy ban nhân dân xã Tân Hạnh tỉnh Vĩnh Long")</f>
        <v>UBND Ủy ban nhân dân xã Tân Hạnh tỉnh Vĩnh Long</v>
      </c>
      <c r="C895" t="str">
        <v>https://tanhanh.vinhlong.gov.vn/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21895</v>
      </c>
      <c r="B896" t="str">
        <f>HYPERLINK("https://www.facebook.com/conganxaphuochau/", "Công an xã Phước Hậu tỉnh Vĩnh Long")</f>
        <v>Công an xã Phước Hậu tỉnh Vĩnh Long</v>
      </c>
      <c r="C896" t="str">
        <v>https://www.facebook.com/conganxaphuochau/</v>
      </c>
      <c r="D896" t="str">
        <v>-</v>
      </c>
      <c r="E896" t="str">
        <v/>
      </c>
      <c r="F896" t="str">
        <v>-</v>
      </c>
      <c r="G896" t="str">
        <v>-</v>
      </c>
    </row>
    <row r="897">
      <c r="A897">
        <v>21896</v>
      </c>
      <c r="B897" t="str">
        <f>HYPERLINK("https://ninhphuoc.ninhthuan.gov.vn/portal/Pages/UBND-xa-phuoc-hau.aspx", "UBND Ủy ban nhân dân xã Phước Hậu tỉnh Vĩnh Long")</f>
        <v>UBND Ủy ban nhân dân xã Phước Hậu tỉnh Vĩnh Long</v>
      </c>
      <c r="C897" t="str">
        <v>https://ninhphuoc.ninhthuan.gov.vn/portal/Pages/UBND-xa-phuoc-hau.aspx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21897</v>
      </c>
      <c r="B898" t="str">
        <f>HYPERLINK("https://www.facebook.com/ConganxaLongPhuoc/", "Công an xã Long Phước tỉnh Vĩnh Long")</f>
        <v>Công an xã Long Phước tỉnh Vĩnh Long</v>
      </c>
      <c r="C898" t="str">
        <v>https://www.facebook.com/ConganxaLongPhuoc/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21898</v>
      </c>
      <c r="B899" t="str">
        <f>HYPERLINK("https://vinhlong.gov.vn/", "UBND Ủy ban nhân dân xã Long Phước tỉnh Vĩnh Long")</f>
        <v>UBND Ủy ban nhân dân xã Long Phước tỉnh Vĩnh Long</v>
      </c>
      <c r="C899" t="str">
        <v>https://vinhlong.gov.vn/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21899</v>
      </c>
      <c r="B900" t="str">
        <v>Công an xã Phú Đức tỉnh Vĩnh Long</v>
      </c>
      <c r="C900" t="str">
        <v>-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21900</v>
      </c>
      <c r="B901" t="str">
        <f>HYPERLINK("https://phuduc.vinhlong.gov.vn/", "UBND Ủy ban nhân dân xã Phú Đức tỉnh Vĩnh Long")</f>
        <v>UBND Ủy ban nhân dân xã Phú Đức tỉnh Vĩnh Long</v>
      </c>
      <c r="C901" t="str">
        <v>https://phuduc.vinhlong.gov.vn/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21901</v>
      </c>
      <c r="B902" t="str">
        <f>HYPERLINK("https://www.facebook.com/p/Tr%C6%B0%E1%BB%9Dng-Thcs-L%E1%BB%99c-H%C3%B2a-X%C3%A3-L%E1%BB%99c-H%C3%B2a-Huy%E1%BB%87n-Long-H%E1%BB%93-V%C4%A9nh-Long-100068955923753/", "Công an xã Lộc Hòa tỉnh Vĩnh Long")</f>
        <v>Công an xã Lộc Hòa tỉnh Vĩnh Long</v>
      </c>
      <c r="C902" t="str">
        <v>https://www.facebook.com/p/Tr%C6%B0%E1%BB%9Dng-Thcs-L%E1%BB%99c-H%C3%B2a-X%C3%A3-L%E1%BB%99c-H%C3%B2a-Huy%E1%BB%87n-Long-H%E1%BB%93-V%C4%A9nh-Long-100068955923753/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21902</v>
      </c>
      <c r="B903" t="str">
        <f>HYPERLINK("https://portal.vinhlong.gov.vn/portal/wplochoa/wpx/page/content.cpx?menu=4cc87cc88c3ea693e0c5e573", "UBND Ủy ban nhân dân xã Lộc Hòa tỉnh Vĩnh Long")</f>
        <v>UBND Ủy ban nhân dân xã Lộc Hòa tỉnh Vĩnh Long</v>
      </c>
      <c r="C903" t="str">
        <v>https://portal.vinhlong.gov.vn/portal/wplochoa/wpx/page/content.cpx?menu=4cc87cc88c3ea693e0c5e573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21903</v>
      </c>
      <c r="B904" t="str">
        <f>HYPERLINK("https://www.facebook.com/tuoitreconganvinhlong/", "Công an xã Long An tỉnh Vĩnh Long")</f>
        <v>Công an xã Long An tỉnh Vĩnh Long</v>
      </c>
      <c r="C904" t="str">
        <v>https://www.facebook.com/tuoitreconganvinhlong/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21904</v>
      </c>
      <c r="B905" t="str">
        <f>HYPERLINK("https://vinhlong.gov.vn/", "UBND Ủy ban nhân dân xã Long An tỉnh Vĩnh Long")</f>
        <v>UBND Ủy ban nhân dân xã Long An tỉnh Vĩnh Long</v>
      </c>
      <c r="C905" t="str">
        <v>https://vinhlong.gov.vn/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21905</v>
      </c>
      <c r="B906" t="str">
        <f>HYPERLINK("https://www.facebook.com/cax.phuquoi.lh/", "Công an xã Phú Quới tỉnh Vĩnh Long")</f>
        <v>Công an xã Phú Quới tỉnh Vĩnh Long</v>
      </c>
      <c r="C906" t="str">
        <v>https://www.facebook.com/cax.phuquoi.lh/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21906</v>
      </c>
      <c r="B907" t="str">
        <f>HYPERLINK("https://phuquoi.vinhlong.gov.vn/", "UBND Ủy ban nhân dân xã Phú Quới tỉnh Vĩnh Long")</f>
        <v>UBND Ủy ban nhân dân xã Phú Quới tỉnh Vĩnh Long</v>
      </c>
      <c r="C907" t="str">
        <v>https://phuquoi.vinhlong.gov.vn/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21907</v>
      </c>
      <c r="B908" t="str">
        <f>HYPERLINK("https://www.facebook.com/p/C%C3%B4ng-an-x%C3%A3-Th%E1%BA%A1nh-Qu%E1%BB%9Bi-100067439768110/", "Công an xã Thạnh Quới tỉnh Vĩnh Long")</f>
        <v>Công an xã Thạnh Quới tỉnh Vĩnh Long</v>
      </c>
      <c r="C908" t="str">
        <v>https://www.facebook.com/p/C%C3%B4ng-an-x%C3%A3-Th%E1%BA%A1nh-Qu%E1%BB%9Bi-100067439768110/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21908</v>
      </c>
      <c r="B909" t="str">
        <f>HYPERLINK("https://thanhquoi.vinhlong.gov.vn/", "UBND Ủy ban nhân dân xã Thạnh Quới tỉnh Vĩnh Long")</f>
        <v>UBND Ủy ban nhân dân xã Thạnh Quới tỉnh Vĩnh Long</v>
      </c>
      <c r="C909" t="str">
        <v>https://thanhquoi.vinhlong.gov.vn/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21909</v>
      </c>
      <c r="B910" t="str">
        <v>Công an xã Hòa Phú tỉnh Vĩnh Long</v>
      </c>
      <c r="C910" t="str">
        <v>-</v>
      </c>
      <c r="D910" t="str">
        <v>-</v>
      </c>
      <c r="E910" t="str">
        <v/>
      </c>
      <c r="F910" t="str">
        <v>-</v>
      </c>
      <c r="G910" t="str">
        <v>-</v>
      </c>
    </row>
    <row r="911">
      <c r="A911">
        <v>21910</v>
      </c>
      <c r="B911" t="str">
        <f>HYPERLINK("https://portal.vinhlong.gov.vn/portal/wphoaphu/wpx/page/content.cpx?menu=7e40c27e11232c636c8a0942", "UBND Ủy ban nhân dân xã Hòa Phú tỉnh Vĩnh Long")</f>
        <v>UBND Ủy ban nhân dân xã Hòa Phú tỉnh Vĩnh Long</v>
      </c>
      <c r="C911" t="str">
        <v>https://portal.vinhlong.gov.vn/portal/wphoaphu/wpx/page/content.cpx?menu=7e40c27e11232c636c8a0942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21911</v>
      </c>
      <c r="B912" t="str">
        <f>HYPERLINK("https://www.facebook.com/p/C%C3%B4ng-an-x%C3%A3-M%E1%BB%B9-L%E1%BB%99c-HTam-B%C3%ACnh-TV%C4%A9nh-Long-100071953686739/", "Công an xã Mỹ An tỉnh Vĩnh Long")</f>
        <v>Công an xã Mỹ An tỉnh Vĩnh Long</v>
      </c>
      <c r="C912" t="str">
        <v>https://www.facebook.com/p/C%C3%B4ng-an-x%C3%A3-M%E1%BB%B9-L%E1%BB%99c-HTam-B%C3%ACnh-TV%C4%A9nh-Long-100071953686739/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21912</v>
      </c>
      <c r="B913" t="str">
        <f>HYPERLINK("https://vinhlong.gov.vn/", "UBND Ủy ban nhân dân xã Mỹ An tỉnh Vĩnh Long")</f>
        <v>UBND Ủy ban nhân dân xã Mỹ An tỉnh Vĩnh Long</v>
      </c>
      <c r="C913" t="str">
        <v>https://vinhlong.gov.vn/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21913</v>
      </c>
      <c r="B914" t="str">
        <v>Công an xã Mỹ Phước tỉnh Vĩnh Long</v>
      </c>
      <c r="C914" t="str">
        <v>-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21914</v>
      </c>
      <c r="B915" t="str">
        <f>HYPERLINK("https://myphuoc.vinhlong.gov.vn/", "UBND Ủy ban nhân dân xã Mỹ Phước tỉnh Vĩnh Long")</f>
        <v>UBND Ủy ban nhân dân xã Mỹ Phước tỉnh Vĩnh Long</v>
      </c>
      <c r="C915" t="str">
        <v>https://myphuoc.vinhlong.gov.vn/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21915</v>
      </c>
      <c r="B916" t="str">
        <f>HYPERLINK("https://www.facebook.com/p/C%C3%B4ng-an-x%C3%A3-An-Ph%C6%B0%E1%BB%9Bc-huy%E1%BB%87n-Mang-Th%C3%ADt-100081520162363/", "Công an xã An Phước tỉnh Vĩnh Long")</f>
        <v>Công an xã An Phước tỉnh Vĩnh Long</v>
      </c>
      <c r="C916" t="str">
        <v>https://www.facebook.com/p/C%C3%B4ng-an-x%C3%A3-An-Ph%C6%B0%E1%BB%9Bc-huy%E1%BB%87n-Mang-Th%C3%ADt-100081520162363/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21916</v>
      </c>
      <c r="B917" t="str">
        <f>HYPERLINK("https://anphuoc.vinhlong.gov.vn/", "UBND Ủy ban nhân dân xã An Phước tỉnh Vĩnh Long")</f>
        <v>UBND Ủy ban nhân dân xã An Phước tỉnh Vĩnh Long</v>
      </c>
      <c r="C917" t="str">
        <v>https://anphuoc.vinhlong.gov.vn/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21917</v>
      </c>
      <c r="B918" t="str">
        <f>HYPERLINK("https://www.facebook.com/conganxanhonphu/", "Công an xã Nhơn Phú tỉnh Vĩnh Long")</f>
        <v>Công an xã Nhơn Phú tỉnh Vĩnh Long</v>
      </c>
      <c r="C918" t="str">
        <v>https://www.facebook.com/conganxanhonphu/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21918</v>
      </c>
      <c r="B919" t="str">
        <f>HYPERLINK("https://nhonphu.vinhlong.gov.vn/", "UBND Ủy ban nhân dân xã Nhơn Phú tỉnh Vĩnh Long")</f>
        <v>UBND Ủy ban nhân dân xã Nhơn Phú tỉnh Vĩnh Long</v>
      </c>
      <c r="C919" t="str">
        <v>https://nhonphu.vinhlong.gov.vn/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21919</v>
      </c>
      <c r="B920" t="str">
        <f>HYPERLINK("https://www.facebook.com/camangthit/?locale=fo_FO", "Công an xã Long Mỹ tỉnh Vĩnh Long")</f>
        <v>Công an xã Long Mỹ tỉnh Vĩnh Long</v>
      </c>
      <c r="C920" t="str">
        <v>https://www.facebook.com/camangthit/?locale=fo_FO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21920</v>
      </c>
      <c r="B921" t="str">
        <f>HYPERLINK("https://longmy.vinhlong.gov.vn/", "UBND Ủy ban nhân dân xã Long Mỹ tỉnh Vĩnh Long")</f>
        <v>UBND Ủy ban nhân dân xã Long Mỹ tỉnh Vĩnh Long</v>
      </c>
      <c r="C921" t="str">
        <v>https://longmy.vinhlong.gov.vn/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21921</v>
      </c>
      <c r="B922" t="str">
        <v>Công an xã Hòa Tịnh tỉnh Vĩnh Long</v>
      </c>
      <c r="C922" t="str">
        <v>-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21922</v>
      </c>
      <c r="B923" t="str">
        <f>HYPERLINK("https://hoatinh.vinhlong.gov.vn/", "UBND Ủy ban nhân dân xã Hòa Tịnh tỉnh Vĩnh Long")</f>
        <v>UBND Ủy ban nhân dân xã Hòa Tịnh tỉnh Vĩnh Long</v>
      </c>
      <c r="C923" t="str">
        <v>https://hoatinh.vinhlong.gov.vn/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21923</v>
      </c>
      <c r="B924" t="str">
        <f>HYPERLINK("https://www.facebook.com/tuoitreconganvinhlong/", "Công an xã Chánh Hội tỉnh Vĩnh Long")</f>
        <v>Công an xã Chánh Hội tỉnh Vĩnh Long</v>
      </c>
      <c r="C924" t="str">
        <v>https://www.facebook.com/tuoitreconganvinhlong/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21924</v>
      </c>
      <c r="B925" t="str">
        <f>HYPERLINK("https://vinhlong.gov.vn/", "UBND Ủy ban nhân dân xã Chánh Hội tỉnh Vĩnh Long")</f>
        <v>UBND Ủy ban nhân dân xã Chánh Hội tỉnh Vĩnh Long</v>
      </c>
      <c r="C925" t="str">
        <v>https://vinhlong.gov.vn/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21925</v>
      </c>
      <c r="B926" t="str">
        <v>Công an xã Bình Phước tỉnh Vĩnh Long</v>
      </c>
      <c r="C926" t="str">
        <v>-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21926</v>
      </c>
      <c r="B927" t="str">
        <f>HYPERLINK("https://vinhlong.gov.vn/", "UBND Ủy ban nhân dân xã Bình Phước tỉnh Vĩnh Long")</f>
        <v>UBND Ủy ban nhân dân xã Bình Phước tỉnh Vĩnh Long</v>
      </c>
      <c r="C927" t="str">
        <v>https://vinhlong.gov.vn/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21927</v>
      </c>
      <c r="B928" t="str">
        <f>HYPERLINK("https://www.facebook.com/tuoitreconganvinhlong/", "Công an xã Chánh An tỉnh Vĩnh Long")</f>
        <v>Công an xã Chánh An tỉnh Vĩnh Long</v>
      </c>
      <c r="C928" t="str">
        <v>https://www.facebook.com/tuoitreconganvinhlong/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21928</v>
      </c>
      <c r="B929" t="str">
        <f>HYPERLINK("https://vinhlong.gov.vn/", "UBND Ủy ban nhân dân xã Chánh An tỉnh Vĩnh Long")</f>
        <v>UBND Ủy ban nhân dân xã Chánh An tỉnh Vĩnh Long</v>
      </c>
      <c r="C929" t="str">
        <v>https://vinhlong.gov.vn/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21929</v>
      </c>
      <c r="B930" t="str">
        <v>Công an xã Tân An Hội tỉnh Vĩnh Long</v>
      </c>
      <c r="C930" t="str">
        <v>-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21930</v>
      </c>
      <c r="B931" t="str">
        <f>HYPERLINK("https://tananhoi.vinhlong.gov.vn/", "UBND Ủy ban nhân dân xã Tân An Hội tỉnh Vĩnh Long")</f>
        <v>UBND Ủy ban nhân dân xã Tân An Hội tỉnh Vĩnh Long</v>
      </c>
      <c r="C931" t="str">
        <v>https://tananhoi.vinhlong.gov.vn/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21931</v>
      </c>
      <c r="B932" t="str">
        <f>HYPERLINK("https://www.facebook.com/p/C%C3%B4ng-an-x%C3%A3-T%C3%A2n-Long-H%E1%BB%99i-huy%E1%BB%87n-Mang-Th%C3%ADt-t%E1%BB%89nh-V%C4%A9nh-Long-100079713205022/", "Công an xã Tân Long tỉnh Vĩnh Long")</f>
        <v>Công an xã Tân Long tỉnh Vĩnh Long</v>
      </c>
      <c r="C932" t="str">
        <v>https://www.facebook.com/p/C%C3%B4ng-an-x%C3%A3-T%C3%A2n-Long-H%E1%BB%99i-huy%E1%BB%87n-Mang-Th%C3%ADt-t%E1%BB%89nh-V%C4%A9nh-Long-100079713205022/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21932</v>
      </c>
      <c r="B933" t="str">
        <f>HYPERLINK("https://tanthanh.vinhlong.gov.vn/", "UBND Ủy ban nhân dân xã Tân Long tỉnh Vĩnh Long")</f>
        <v>UBND Ủy ban nhân dân xã Tân Long tỉnh Vĩnh Long</v>
      </c>
      <c r="C933" t="str">
        <v>https://tanthanh.vinhlong.gov.vn/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21933</v>
      </c>
      <c r="B934" t="str">
        <f>HYPERLINK("https://www.facebook.com/p/C%C3%B4ng-an-x%C3%A3-T%C3%A2n-Long-H%E1%BB%99i-huy%E1%BB%87n-Mang-Th%C3%ADt-t%E1%BB%89nh-V%C4%A9nh-Long-100079713205022/", "Công an xã Tân Long Hội tỉnh Vĩnh Long")</f>
        <v>Công an xã Tân Long Hội tỉnh Vĩnh Long</v>
      </c>
      <c r="C934" t="str">
        <v>https://www.facebook.com/p/C%C3%B4ng-an-x%C3%A3-T%C3%A2n-Long-H%E1%BB%99i-huy%E1%BB%87n-Mang-Th%C3%ADt-t%E1%BB%89nh-V%C4%A9nh-Long-100079713205022/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21934</v>
      </c>
      <c r="B935" t="str">
        <f>HYPERLINK("https://tanlonghoi.vinhlong.gov.vn/", "UBND Ủy ban nhân dân xã Tân Long Hội tỉnh Vĩnh Long")</f>
        <v>UBND Ủy ban nhân dân xã Tân Long Hội tỉnh Vĩnh Long</v>
      </c>
      <c r="C935" t="str">
        <v>https://tanlonghoi.vinhlong.gov.vn/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21935</v>
      </c>
      <c r="B936" t="str">
        <f>HYPERLINK("https://www.facebook.com/p/ANTT-X%C3%A3-T%C3%A2n-Qu%E1%BB%9Bi-Trung-100069456682170/", "Công an xã Tân Quới Trung tỉnh Vĩnh Long")</f>
        <v>Công an xã Tân Quới Trung tỉnh Vĩnh Long</v>
      </c>
      <c r="C936" t="str">
        <v>https://www.facebook.com/p/ANTT-X%C3%A3-T%C3%A2n-Qu%E1%BB%9Bi-Trung-100069456682170/</v>
      </c>
      <c r="D936" t="str">
        <v>-</v>
      </c>
      <c r="E936" t="str">
        <v/>
      </c>
      <c r="F936" t="str">
        <v>-</v>
      </c>
      <c r="G936" t="str">
        <v>-</v>
      </c>
    </row>
    <row r="937">
      <c r="A937">
        <v>21936</v>
      </c>
      <c r="B937" t="str">
        <f>HYPERLINK("https://tanquoitrung.vinhlong.gov.vn/", "UBND Ủy ban nhân dân xã Tân Quới Trung tỉnh Vĩnh Long")</f>
        <v>UBND Ủy ban nhân dân xã Tân Quới Trung tỉnh Vĩnh Long</v>
      </c>
      <c r="C937" t="str">
        <v>https://tanquoitrung.vinhlong.gov.vn/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21937</v>
      </c>
      <c r="B938" t="str">
        <v>Công an xã Quới Thiện tỉnh Vĩnh Long</v>
      </c>
      <c r="C938" t="str">
        <v>-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21938</v>
      </c>
      <c r="B939" t="str">
        <f>HYPERLINK("https://quoithien.vinhlong.gov.vn/", "UBND Ủy ban nhân dân xã Quới Thiện tỉnh Vĩnh Long")</f>
        <v>UBND Ủy ban nhân dân xã Quới Thiện tỉnh Vĩnh Long</v>
      </c>
      <c r="C939" t="str">
        <v>https://quoithien.vinhlong.gov.vn/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21939</v>
      </c>
      <c r="B940" t="str">
        <v>Công an xã Quới An tỉnh Vĩnh Long</v>
      </c>
      <c r="C940" t="str">
        <v>-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21940</v>
      </c>
      <c r="B941" t="str">
        <f>HYPERLINK("https://vinhlong.gov.vn/", "UBND Ủy ban nhân dân xã Quới An tỉnh Vĩnh Long")</f>
        <v>UBND Ủy ban nhân dân xã Quới An tỉnh Vĩnh Long</v>
      </c>
      <c r="C941" t="str">
        <v>https://vinhlong.gov.vn/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21941</v>
      </c>
      <c r="B942" t="str">
        <v>Công an xã Trung Chánh tỉnh Vĩnh Long</v>
      </c>
      <c r="C942" t="str">
        <v>-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21942</v>
      </c>
      <c r="B943" t="str">
        <f>HYPERLINK("https://vinhlong.gov.vn/", "UBND Ủy ban nhân dân xã Trung Chánh tỉnh Vĩnh Long")</f>
        <v>UBND Ủy ban nhân dân xã Trung Chánh tỉnh Vĩnh Long</v>
      </c>
      <c r="C943" t="str">
        <v>https://vinhlong.gov.vn/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21943</v>
      </c>
      <c r="B944" t="str">
        <v>Công an xã Tân An Luông tỉnh Vĩnh Long</v>
      </c>
      <c r="C944" t="str">
        <v>-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21944</v>
      </c>
      <c r="B945" t="str">
        <f>HYPERLINK("https://tananluong.vinhlong.gov.vn/", "UBND Ủy ban nhân dân xã Tân An Luông tỉnh Vĩnh Long")</f>
        <v>UBND Ủy ban nhân dân xã Tân An Luông tỉnh Vĩnh Long</v>
      </c>
      <c r="C945" t="str">
        <v>https://tananluong.vinhlong.gov.vn/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21945</v>
      </c>
      <c r="B946" t="str">
        <f>HYPERLINK("https://www.facebook.com/tuoitreconganvinhlong/", "Công an xã Thanh Bình tỉnh Vĩnh Long")</f>
        <v>Công an xã Thanh Bình tỉnh Vĩnh Long</v>
      </c>
      <c r="C946" t="str">
        <v>https://www.facebook.com/tuoitreconganvinhlong/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21946</v>
      </c>
      <c r="B947" t="str">
        <f>HYPERLINK("https://thanhbinh.vinhlong.gov.vn/", "UBND Ủy ban nhân dân xã Thanh Bình tỉnh Vĩnh Long")</f>
        <v>UBND Ủy ban nhân dân xã Thanh Bình tỉnh Vĩnh Long</v>
      </c>
      <c r="C947" t="str">
        <v>https://thanhbinh.vinhlong.gov.vn/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21947</v>
      </c>
      <c r="B948" t="str">
        <v>Công an xã Trung Thành Tây tỉnh Vĩnh Long</v>
      </c>
      <c r="C948" t="str">
        <v>-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21948</v>
      </c>
      <c r="B949" t="str">
        <f>HYPERLINK("https://trungthanhtay.vinhlong.gov.vn/", "UBND Ủy ban nhân dân xã Trung Thành Tây tỉnh Vĩnh Long")</f>
        <v>UBND Ủy ban nhân dân xã Trung Thành Tây tỉnh Vĩnh Long</v>
      </c>
      <c r="C949" t="str">
        <v>https://trungthanhtay.vinhlong.gov.vn/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21949</v>
      </c>
      <c r="B950" t="str">
        <f>HYPERLINK("https://www.facebook.com/xatrunghiep/", "Công an xã Trung Hiệp tỉnh Vĩnh Long")</f>
        <v>Công an xã Trung Hiệp tỉnh Vĩnh Long</v>
      </c>
      <c r="C950" t="str">
        <v>https://www.facebook.com/xatrunghiep/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21950</v>
      </c>
      <c r="B951" t="str">
        <f>HYPERLINK("https://trunghiep.vinhlong.gov.vn/", "UBND Ủy ban nhân dân xã Trung Hiệp tỉnh Vĩnh Long")</f>
        <v>UBND Ủy ban nhân dân xã Trung Hiệp tỉnh Vĩnh Long</v>
      </c>
      <c r="C951" t="str">
        <v>https://trunghiep.vinhlong.gov.vn/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21951</v>
      </c>
      <c r="B952" t="str">
        <v>Công an xã Hiếu Phụng tỉnh Vĩnh Long</v>
      </c>
      <c r="C952" t="str">
        <v>-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21952</v>
      </c>
      <c r="B953" t="str">
        <f>HYPERLINK("https://hieuphung.vinhlong.gov.vn/", "UBND Ủy ban nhân dân xã Hiếu Phụng tỉnh Vĩnh Long")</f>
        <v>UBND Ủy ban nhân dân xã Hiếu Phụng tỉnh Vĩnh Long</v>
      </c>
      <c r="C953" t="str">
        <v>https://hieuphung.vinhlong.gov.vn/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21953</v>
      </c>
      <c r="B954" t="str">
        <v>Công an xã Trung Thành Đông tỉnh Vĩnh Long</v>
      </c>
      <c r="C954" t="str">
        <v>-</v>
      </c>
      <c r="D954" t="str">
        <v>-</v>
      </c>
      <c r="E954" t="str">
        <v/>
      </c>
      <c r="F954" t="str">
        <v>-</v>
      </c>
      <c r="G954" t="str">
        <v>-</v>
      </c>
    </row>
    <row r="955">
      <c r="A955">
        <v>21954</v>
      </c>
      <c r="B955" t="str">
        <f>HYPERLINK("https://trungthanhdong.vinhlong.gov.vn/", "UBND Ủy ban nhân dân xã Trung Thành Đông tỉnh Vĩnh Long")</f>
        <v>UBND Ủy ban nhân dân xã Trung Thành Đông tỉnh Vĩnh Long</v>
      </c>
      <c r="C955" t="str">
        <v>https://trungthanhdong.vinhlong.gov.vn/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21955</v>
      </c>
      <c r="B956" t="str">
        <f>HYPERLINK("https://www.facebook.com/p/Tu%E1%BB%95i-tr%E1%BA%BB-C%C3%B4ng-an-Th%C3%A0nh-ph%E1%BB%91-V%C4%A9nh-Y%C3%AAn-100066497717181/?locale=gl_ES", "Công an xã Trung Thành tỉnh Vĩnh Long")</f>
        <v>Công an xã Trung Thành tỉnh Vĩnh Long</v>
      </c>
      <c r="C956" t="str">
        <v>https://www.facebook.com/p/Tu%E1%BB%95i-tr%E1%BA%BB-C%C3%B4ng-an-Th%C3%A0nh-ph%E1%BB%91-V%C4%A9nh-Y%C3%AAn-100066497717181/?locale=gl_ES</v>
      </c>
      <c r="D956" t="str">
        <v>-</v>
      </c>
      <c r="E956" t="str">
        <v/>
      </c>
      <c r="F956" t="str">
        <v>-</v>
      </c>
      <c r="G956" t="str">
        <v>-</v>
      </c>
    </row>
    <row r="957">
      <c r="A957">
        <v>21956</v>
      </c>
      <c r="B957" t="str">
        <f>HYPERLINK("https://vinhlong.gov.vn/", "UBND Ủy ban nhân dân xã Trung Thành tỉnh Vĩnh Long")</f>
        <v>UBND Ủy ban nhân dân xã Trung Thành tỉnh Vĩnh Long</v>
      </c>
      <c r="C957" t="str">
        <v>https://vinhlong.gov.vn/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21957</v>
      </c>
      <c r="B958" t="str">
        <v>Công an xã Trung Hiếu tỉnh Vĩnh Long</v>
      </c>
      <c r="C958" t="str">
        <v>-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21958</v>
      </c>
      <c r="B959" t="str">
        <f>HYPERLINK("https://trunghieu.vinhlong.gov.vn/", "UBND Ủy ban nhân dân xã Trung Hiếu tỉnh Vĩnh Long")</f>
        <v>UBND Ủy ban nhân dân xã Trung Hiếu tỉnh Vĩnh Long</v>
      </c>
      <c r="C959" t="str">
        <v>https://trunghieu.vinhlong.gov.vn/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21959</v>
      </c>
      <c r="B960" t="str">
        <f>HYPERLINK("https://www.facebook.com/conganxatrungngai/", "Công an xã Trung Ngãi tỉnh Vĩnh Long")</f>
        <v>Công an xã Trung Ngãi tỉnh Vĩnh Long</v>
      </c>
      <c r="C960" t="str">
        <v>https://www.facebook.com/conganxatrungngai/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21960</v>
      </c>
      <c r="B961" t="str">
        <f>HYPERLINK("https://trungngai.vinhlong.gov.vn/", "UBND Ủy ban nhân dân xã Trung Ngãi tỉnh Vĩnh Long")</f>
        <v>UBND Ủy ban nhân dân xã Trung Ngãi tỉnh Vĩnh Long</v>
      </c>
      <c r="C961" t="str">
        <v>https://trungngai.vinhlong.gov.vn/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21961</v>
      </c>
      <c r="B962" t="str">
        <v>Công an xã Hiếu Thuận tỉnh Vĩnh Long</v>
      </c>
      <c r="C962" t="str">
        <v>-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21962</v>
      </c>
      <c r="B963" t="str">
        <f>HYPERLINK("https://hieuthuan.vinhlong.gov.vn/", "UBND Ủy ban nhân dân xã Hiếu Thuận tỉnh Vĩnh Long")</f>
        <v>UBND Ủy ban nhân dân xã Hiếu Thuận tỉnh Vĩnh Long</v>
      </c>
      <c r="C963" t="str">
        <v>https://hieuthuan.vinhlong.gov.vn/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21963</v>
      </c>
      <c r="B964" t="str">
        <f>HYPERLINK("https://www.facebook.com/tuoitreconganvinhlong/", "Công an xã Trung Nghĩa tỉnh Vĩnh Long")</f>
        <v>Công an xã Trung Nghĩa tỉnh Vĩnh Long</v>
      </c>
      <c r="C964" t="str">
        <v>https://www.facebook.com/tuoitreconganvinhlong/</v>
      </c>
      <c r="D964" t="str">
        <v>-</v>
      </c>
      <c r="E964" t="str">
        <v/>
      </c>
      <c r="F964" t="str">
        <v>-</v>
      </c>
      <c r="G964" t="str">
        <v>-</v>
      </c>
    </row>
    <row r="965">
      <c r="A965">
        <v>21964</v>
      </c>
      <c r="B965" t="str">
        <f>HYPERLINK("https://trungnghia.vinhlong.gov.vn/", "UBND Ủy ban nhân dân xã Trung Nghĩa tỉnh Vĩnh Long")</f>
        <v>UBND Ủy ban nhân dân xã Trung Nghĩa tỉnh Vĩnh Long</v>
      </c>
      <c r="C965" t="str">
        <v>https://trungnghia.vinhlong.gov.vn/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21965</v>
      </c>
      <c r="B966" t="str">
        <f>HYPERLINK("https://www.facebook.com/tuoitreconganvinhlong/", "Công an xã Trung An tỉnh Vĩnh Long")</f>
        <v>Công an xã Trung An tỉnh Vĩnh Long</v>
      </c>
      <c r="C966" t="str">
        <v>https://www.facebook.com/tuoitreconganvinhlong/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21966</v>
      </c>
      <c r="B967" t="str">
        <f>HYPERLINK("https://vinhlong.gov.vn/", "UBND Ủy ban nhân dân xã Trung An tỉnh Vĩnh Long")</f>
        <v>UBND Ủy ban nhân dân xã Trung An tỉnh Vĩnh Long</v>
      </c>
      <c r="C967" t="str">
        <v>https://vinhlong.gov.vn/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21967</v>
      </c>
      <c r="B968" t="str">
        <v>Công an xã Hiếu Nhơn tỉnh Vĩnh Long</v>
      </c>
      <c r="C968" t="str">
        <v>-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21968</v>
      </c>
      <c r="B969" t="str">
        <f>HYPERLINK("https://hieunhon.vinhlong.gov.vn/", "UBND Ủy ban nhân dân xã Hiếu Nhơn tỉnh Vĩnh Long")</f>
        <v>UBND Ủy ban nhân dân xã Hiếu Nhơn tỉnh Vĩnh Long</v>
      </c>
      <c r="C969" t="str">
        <v>https://hieunhon.vinhlong.gov.vn/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21969</v>
      </c>
      <c r="B970" t="str">
        <v>Công an xã Hiếu Thành tỉnh Vĩnh Long</v>
      </c>
      <c r="C970" t="str">
        <v>-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21970</v>
      </c>
      <c r="B971" t="str">
        <f>HYPERLINK("https://portal.vinhlong.gov.vn/portal/wphieuthanh/wpx/page/content.cpx?menu=e551bb240902b24e45a5cd71", "UBND Ủy ban nhân dân xã Hiếu Thành tỉnh Vĩnh Long")</f>
        <v>UBND Ủy ban nhân dân xã Hiếu Thành tỉnh Vĩnh Long</v>
      </c>
      <c r="C971" t="str">
        <v>https://portal.vinhlong.gov.vn/portal/wphieuthanh/wpx/page/content.cpx?menu=e551bb240902b24e45a5cd71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21971</v>
      </c>
      <c r="B972" t="str">
        <v>Công an xã Hiếu Nghĩa tỉnh Vĩnh Long</v>
      </c>
      <c r="C972" t="str">
        <v>-</v>
      </c>
      <c r="D972" t="str">
        <v>-</v>
      </c>
      <c r="E972" t="str">
        <v/>
      </c>
      <c r="F972" t="str">
        <v>-</v>
      </c>
      <c r="G972" t="str">
        <v>-</v>
      </c>
    </row>
    <row r="973">
      <c r="A973">
        <v>21972</v>
      </c>
      <c r="B973" t="str">
        <f>HYPERLINK("https://hieunghia.vinhlong.gov.vn/", "UBND Ủy ban nhân dân xã Hiếu Nghĩa tỉnh Vĩnh Long")</f>
        <v>UBND Ủy ban nhân dân xã Hiếu Nghĩa tỉnh Vĩnh Long</v>
      </c>
      <c r="C973" t="str">
        <v>https://hieunghia.vinhlong.gov.vn/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21973</v>
      </c>
      <c r="B974" t="str">
        <f>HYPERLINK("https://www.facebook.com/CAXTANMY/?locale=ms_MY", "Công an xã Tân Lộc tỉnh Vĩnh Long")</f>
        <v>Công an xã Tân Lộc tỉnh Vĩnh Long</v>
      </c>
      <c r="C974" t="str">
        <v>https://www.facebook.com/CAXTANMY/?locale=ms_MY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21974</v>
      </c>
      <c r="B975" t="str">
        <f>HYPERLINK("https://vinhlong.gov.vn/", "UBND Ủy ban nhân dân xã Tân Lộc tỉnh Vĩnh Long")</f>
        <v>UBND Ủy ban nhân dân xã Tân Lộc tỉnh Vĩnh Long</v>
      </c>
      <c r="C975" t="str">
        <v>https://vinhlong.gov.vn/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21975</v>
      </c>
      <c r="B976" t="str">
        <f>HYPERLINK("https://www.facebook.com/p/C%C3%B4ng-an-x%C3%A3-Ph%C3%BA-Th%E1%BB%8Bnh-100076241621831/", "Công an xã Phú Thịnh tỉnh Vĩnh Long")</f>
        <v>Công an xã Phú Thịnh tỉnh Vĩnh Long</v>
      </c>
      <c r="C976" t="str">
        <v>https://www.facebook.com/p/C%C3%B4ng-an-x%C3%A3-Ph%C3%BA-Th%E1%BB%8Bnh-100076241621831/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21976</v>
      </c>
      <c r="B977" t="str">
        <f>HYPERLINK("https://phuthinh.vinhlong.gov.vn/", "UBND Ủy ban nhân dân xã Phú Thịnh tỉnh Vĩnh Long")</f>
        <v>UBND Ủy ban nhân dân xã Phú Thịnh tỉnh Vĩnh Long</v>
      </c>
      <c r="C977" t="str">
        <v>https://phuthinh.vinhlong.gov.vn/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21977</v>
      </c>
      <c r="B978" t="str">
        <f>HYPERLINK("https://www.facebook.com/conganxahauloc/", "Công an xã Hậu Lộc tỉnh Vĩnh Long")</f>
        <v>Công an xã Hậu Lộc tỉnh Vĩnh Long</v>
      </c>
      <c r="C978" t="str">
        <v>https://www.facebook.com/conganxahauloc/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21978</v>
      </c>
      <c r="B979" t="str">
        <f>HYPERLINK("https://hauloc.vinhlong.gov.vn/", "UBND Ủy ban nhân dân xã Hậu Lộc tỉnh Vĩnh Long")</f>
        <v>UBND Ủy ban nhân dân xã Hậu Lộc tỉnh Vĩnh Long</v>
      </c>
      <c r="C979" t="str">
        <v>https://hauloc.vinhlong.gov.vn/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21979</v>
      </c>
      <c r="B980" t="str">
        <f>HYPERLINK("https://www.facebook.com/p/C%C3%B4ng-an-x%C3%A3-H%C3%B2a-Th%E1%BA%A1nh-huy%E1%BB%87n-Tam-B%C3%ACnh-t%E1%BB%89nh-V%C4%A9nh-Long-100072347212011/", "Công an xã Hòa Thạnh tỉnh Vĩnh Long")</f>
        <v>Công an xã Hòa Thạnh tỉnh Vĩnh Long</v>
      </c>
      <c r="C980" t="str">
        <v>https://www.facebook.com/p/C%C3%B4ng-an-x%C3%A3-H%C3%B2a-Th%E1%BA%A1nh-huy%E1%BB%87n-Tam-B%C3%ACnh-t%E1%BB%89nh-V%C4%A9nh-Long-100072347212011/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21980</v>
      </c>
      <c r="B981" t="str">
        <f>HYPERLINK("https://hoathanh.vinhlong.gov.vn/", "UBND Ủy ban nhân dân xã Hòa Thạnh tỉnh Vĩnh Long")</f>
        <v>UBND Ủy ban nhân dân xã Hòa Thạnh tỉnh Vĩnh Long</v>
      </c>
      <c r="C981" t="str">
        <v>https://hoathanh.vinhlong.gov.vn/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21981</v>
      </c>
      <c r="B982" t="str">
        <f>HYPERLINK("https://www.facebook.com/p/C%C3%B4ng-an-x%C3%A3-HO%C3%80-L%E1%BB%98C-100083199313452/", "Công an xã Hoà Lộc tỉnh Vĩnh Long")</f>
        <v>Công an xã Hoà Lộc tỉnh Vĩnh Long</v>
      </c>
      <c r="C982" t="str">
        <v>https://www.facebook.com/p/C%C3%B4ng-an-x%C3%A3-HO%C3%80-L%E1%BB%98C-100083199313452/</v>
      </c>
      <c r="D982" t="str">
        <v>-</v>
      </c>
      <c r="E982" t="str">
        <v/>
      </c>
      <c r="F982" t="str">
        <v>-</v>
      </c>
      <c r="G982" t="str">
        <v>-</v>
      </c>
    </row>
    <row r="983">
      <c r="A983">
        <v>21982</v>
      </c>
      <c r="B983" t="str">
        <f>HYPERLINK("https://hoaloc.vinhlong.gov.vn/", "UBND Ủy ban nhân dân xã Hoà Lộc tỉnh Vĩnh Long")</f>
        <v>UBND Ủy ban nhân dân xã Hoà Lộc tỉnh Vĩnh Long</v>
      </c>
      <c r="C983" t="str">
        <v>https://hoaloc.vinhlong.gov.vn/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21983</v>
      </c>
      <c r="B984" t="str">
        <f>HYPERLINK("https://www.facebook.com/CAXTANMY/?locale=ms_MY", "Công an xã Phú Lộc tỉnh Vĩnh Long")</f>
        <v>Công an xã Phú Lộc tỉnh Vĩnh Long</v>
      </c>
      <c r="C984" t="str">
        <v>https://www.facebook.com/CAXTANMY/?locale=ms_MY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21984</v>
      </c>
      <c r="B985" t="str">
        <f>HYPERLINK("https://phuloc.vinhlong.gov.vn/", "UBND Ủy ban nhân dân xã Phú Lộc tỉnh Vĩnh Long")</f>
        <v>UBND Ủy ban nhân dân xã Phú Lộc tỉnh Vĩnh Long</v>
      </c>
      <c r="C985" t="str">
        <v>https://phuloc.vinhlong.gov.vn/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21985</v>
      </c>
      <c r="B986" t="str">
        <f>HYPERLINK("https://www.facebook.com/p/C%C3%B4ng-an-x%C3%A3-Song-Ph%C3%BA-100071666437779/", "Công an xã Song Phú tỉnh Vĩnh Long")</f>
        <v>Công an xã Song Phú tỉnh Vĩnh Long</v>
      </c>
      <c r="C986" t="str">
        <v>https://www.facebook.com/p/C%C3%B4ng-an-x%C3%A3-Song-Ph%C3%BA-100071666437779/</v>
      </c>
      <c r="D986" t="str">
        <v>-</v>
      </c>
      <c r="E986" t="str">
        <v/>
      </c>
      <c r="F986" t="str">
        <v>-</v>
      </c>
      <c r="G986" t="str">
        <v>-</v>
      </c>
    </row>
    <row r="987">
      <c r="A987">
        <v>21986</v>
      </c>
      <c r="B987" t="str">
        <f>HYPERLINK("https://songphu.vinhlong.gov.vn/", "UBND Ủy ban nhân dân xã Song Phú tỉnh Vĩnh Long")</f>
        <v>UBND Ủy ban nhân dân xã Song Phú tỉnh Vĩnh Long</v>
      </c>
      <c r="C987" t="str">
        <v>https://songphu.vinhlong.gov.vn/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21987</v>
      </c>
      <c r="B988" t="str">
        <v>Công an xã Hòa Hiệp tỉnh Vĩnh Long</v>
      </c>
      <c r="C988" t="str">
        <v>-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21988</v>
      </c>
      <c r="B989" t="str">
        <f>HYPERLINK("https://hoahiep.vinhlong.gov.vn/", "UBND Ủy ban nhân dân xã Hòa Hiệp tỉnh Vĩnh Long")</f>
        <v>UBND Ủy ban nhân dân xã Hòa Hiệp tỉnh Vĩnh Long</v>
      </c>
      <c r="C989" t="str">
        <v>https://hoahiep.vinhlong.gov.vn/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21989</v>
      </c>
      <c r="B990" t="str">
        <f>HYPERLINK("https://www.facebook.com/p/C%C3%B4ng-an-x%C3%A3-M%E1%BB%B9-L%E1%BB%99c-HTam-B%C3%ACnh-TV%C4%A9nh-Long-100071953686739/", "Công an xã Mỹ Lộc tỉnh Vĩnh Long")</f>
        <v>Công an xã Mỹ Lộc tỉnh Vĩnh Long</v>
      </c>
      <c r="C990" t="str">
        <v>https://www.facebook.com/p/C%C3%B4ng-an-x%C3%A3-M%E1%BB%B9-L%E1%BB%99c-HTam-B%C3%ACnh-TV%C4%A9nh-Long-100071953686739/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21990</v>
      </c>
      <c r="B991" t="str">
        <f>HYPERLINK("https://myloc.vinhlong.gov.vn/", "UBND Ủy ban nhân dân xã Mỹ Lộc tỉnh Vĩnh Long")</f>
        <v>UBND Ủy ban nhân dân xã Mỹ Lộc tỉnh Vĩnh Long</v>
      </c>
      <c r="C991" t="str">
        <v>https://myloc.vinhlong.gov.vn/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21991</v>
      </c>
      <c r="B992" t="str">
        <f>HYPERLINK("https://www.facebook.com/tuoitreconganvinhlong/", "Công an xã Long Phú tỉnh Vĩnh Long")</f>
        <v>Công an xã Long Phú tỉnh Vĩnh Long</v>
      </c>
      <c r="C992" t="str">
        <v>https://www.facebook.com/tuoitreconganvinhlong/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21992</v>
      </c>
      <c r="B993" t="str">
        <f>HYPERLINK("https://vinhlong.gov.vn/", "UBND Ủy ban nhân dân xã Long Phú tỉnh Vĩnh Long")</f>
        <v>UBND Ủy ban nhân dân xã Long Phú tỉnh Vĩnh Long</v>
      </c>
      <c r="C993" t="str">
        <v>https://vinhlong.gov.vn/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21993</v>
      </c>
      <c r="B994" t="str">
        <f>HYPERLINK("https://www.facebook.com/Caxmtt/", "Công an xã Mỹ Thạnh Trung tỉnh Vĩnh Long")</f>
        <v>Công an xã Mỹ Thạnh Trung tỉnh Vĩnh Long</v>
      </c>
      <c r="C994" t="str">
        <v>https://www.facebook.com/Caxmtt/</v>
      </c>
      <c r="D994" t="str">
        <v>-</v>
      </c>
      <c r="E994" t="str">
        <v/>
      </c>
      <c r="F994" t="str">
        <v>-</v>
      </c>
      <c r="G994" t="str">
        <v>-</v>
      </c>
    </row>
    <row r="995">
      <c r="A995">
        <v>21994</v>
      </c>
      <c r="B995" t="str">
        <f>HYPERLINK("https://mythanhtrung.vinhlong.gov.vn/", "UBND Ủy ban nhân dân xã Mỹ Thạnh Trung tỉnh Vĩnh Long")</f>
        <v>UBND Ủy ban nhân dân xã Mỹ Thạnh Trung tỉnh Vĩnh Long</v>
      </c>
      <c r="C995" t="str">
        <v>https://mythanhtrung.vinhlong.gov.vn/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21995</v>
      </c>
      <c r="B996" t="str">
        <v>Công an xã Tường Lộc tỉnh Vĩnh Long</v>
      </c>
      <c r="C996" t="str">
        <v>-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21996</v>
      </c>
      <c r="B997" t="str">
        <f>HYPERLINK("https://tuongloc.vinhlong.gov.vn/", "UBND Ủy ban nhân dân xã Tường Lộc tỉnh Vĩnh Long")</f>
        <v>UBND Ủy ban nhân dân xã Tường Lộc tỉnh Vĩnh Long</v>
      </c>
      <c r="C997" t="str">
        <v>https://tuongloc.vinhlong.gov.vn/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21997</v>
      </c>
      <c r="B998" t="str">
        <f>HYPERLINK("https://www.facebook.com/p/C%C3%B4ng-an-x%C3%A3-Loan-M%E1%BB%B9-100072338493333/", "Công an xã Loan Mỹ tỉnh Vĩnh Long")</f>
        <v>Công an xã Loan Mỹ tỉnh Vĩnh Long</v>
      </c>
      <c r="C998" t="str">
        <v>https://www.facebook.com/p/C%C3%B4ng-an-x%C3%A3-Loan-M%E1%BB%B9-100072338493333/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21998</v>
      </c>
      <c r="B999" t="str">
        <f>HYPERLINK("https://loanmy.vinhlong.gov.vn/", "UBND Ủy ban nhân dân xã Loan Mỹ tỉnh Vĩnh Long")</f>
        <v>UBND Ủy ban nhân dân xã Loan Mỹ tỉnh Vĩnh Long</v>
      </c>
      <c r="C999" t="str">
        <v>https://loanmy.vinhlong.gov.vn/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21999</v>
      </c>
      <c r="B1000" t="str">
        <f>HYPERLINK("https://www.facebook.com/ConganxaNgaiTu/", "Công an xã Ngãi Tứ tỉnh Vĩnh Long")</f>
        <v>Công an xã Ngãi Tứ tỉnh Vĩnh Long</v>
      </c>
      <c r="C1000" t="str">
        <v>https://www.facebook.com/ConganxaNgaiTu/</v>
      </c>
      <c r="D1000" t="str">
        <v>-</v>
      </c>
      <c r="E1000" t="str">
        <v/>
      </c>
      <c r="F1000" t="str">
        <v>-</v>
      </c>
      <c r="G1000" t="str">
        <v>-</v>
      </c>
    </row>
    <row r="1001">
      <c r="A1001">
        <v>22000</v>
      </c>
      <c r="B1001" t="str">
        <f>HYPERLINK("https://ngaitu.vinhlong.gov.vn/", "UBND Ủy ban nhân dân xã Ngãi Tứ tỉnh Vĩnh Long")</f>
        <v>UBND Ủy ban nhân dân xã Ngãi Tứ tỉnh Vĩnh Long</v>
      </c>
      <c r="C1001" t="str">
        <v>https://ngaitu.vinhlong.gov.vn/</v>
      </c>
      <c r="D1001" t="str">
        <v>-</v>
      </c>
      <c r="E1001" t="str">
        <v>-</v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