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 xml:space="preserve">
      <c r="A2">
        <v>25001</v>
      </c>
      <c r="B2" t="str" xml:space="preserve">
        <f xml:space="preserve">HYPERLINK("https://www.facebook.com/p/C%C3%B4ng-an-huy%E1%BB%87n-Than-Uy%C3%AAn-100066600894446/", "Công an huyện Than Uyên _x000d__x000d__x000d_
 _x000d__x000d__x000d_
  tỉnh Lai Châu")</f>
        <v xml:space="preserve">Công an huyện Than Uyên _x000d__x000d__x000d_
 _x000d__x000d__x000d_
  tỉnh Lai Châu</v>
      </c>
      <c r="C2" t="str">
        <v>https://www.facebook.com/p/C%C3%B4ng-an-huy%E1%BB%87n-Than-Uy%C3%AAn-100066600894446/</v>
      </c>
      <c r="D2" t="str">
        <v>-</v>
      </c>
      <c r="E2" t="str">
        <v/>
      </c>
      <c r="F2" t="str">
        <v>-</v>
      </c>
      <c r="G2" t="str">
        <v>-</v>
      </c>
    </row>
    <row r="3" xml:space="preserve">
      <c r="A3">
        <v>25002</v>
      </c>
      <c r="B3" t="str" xml:space="preserve">
        <f xml:space="preserve">HYPERLINK("https://thanuyen.laichau.gov.vn/", "UBND Ủy ban nhân dân huyện Than Uyên _x000d__x000d__x000d_
 _x000d__x000d__x000d_
  tỉnh Lai Châu")</f>
        <v xml:space="preserve">UBND Ủy ban nhân dân huyện Than Uyên _x000d__x000d__x000d_
 _x000d__x000d__x000d_
  tỉnh Lai Châu</v>
      </c>
      <c r="C3" t="str">
        <v>https://thanuyen.laichau.gov.vn/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25003</v>
      </c>
      <c r="B4" t="str">
        <f>HYPERLINK("https://www.facebook.com/p/C%C3%B4ng-an-huy%E1%BB%87n-Tr%C3%B9ng-Kh%C3%A1nh-Cao-B%E1%BA%B1ng-100067421203974/", "Công an huyện Trùng Khánh tỉnh Cao Bằng")</f>
        <v>Công an huyện Trùng Khánh tỉnh Cao Bằng</v>
      </c>
      <c r="C4" t="str">
        <v>https://www.facebook.com/p/C%C3%B4ng-an-huy%E1%BB%87n-Tr%C3%B9ng-Kh%C3%A1nh-Cao-B%E1%BA%B1ng-100067421203974/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25004</v>
      </c>
      <c r="B5" t="str">
        <f>HYPERLINK("https://trungkhanh.caobang.gov.vn/", "UBND Ủy ban nhân dân huyện Trùng Khánh tỉnh Cao Bằng")</f>
        <v>UBND Ủy ban nhân dân huyện Trùng Khánh tỉnh Cao Bằng</v>
      </c>
      <c r="C5" t="str">
        <v>https://trungkhanh.caobang.gov.vn/</v>
      </c>
      <c r="D5" t="str">
        <v>-</v>
      </c>
      <c r="E5" t="str">
        <v>-</v>
      </c>
      <c r="F5" t="str">
        <v>-</v>
      </c>
      <c r="G5" t="str">
        <v>-</v>
      </c>
    </row>
    <row r="6" xml:space="preserve">
      <c r="A6">
        <v>25005</v>
      </c>
      <c r="B6" t="str" xml:space="preserve">
        <f xml:space="preserve">HYPERLINK("https://www.facebook.com/conganhuyentuyenhoa/", "Công an huyện Tuyên Hóa _x000d__x000d__x000d_
 _x000d__x000d__x000d_
  tỉnh Quảng Bình")</f>
        <v xml:space="preserve">Công an huyện Tuyên Hóa _x000d__x000d__x000d_
 _x000d__x000d__x000d_
  tỉnh Quảng Bình</v>
      </c>
      <c r="C6" t="str">
        <v>https://www.facebook.com/conganhuyentuyenhoa/</v>
      </c>
      <c r="D6" t="str">
        <v>-</v>
      </c>
      <c r="E6" t="str">
        <v/>
      </c>
      <c r="F6" t="str">
        <v>-</v>
      </c>
      <c r="G6" t="str">
        <v>-</v>
      </c>
    </row>
    <row r="7" xml:space="preserve">
      <c r="A7">
        <v>25006</v>
      </c>
      <c r="B7" t="str" xml:space="preserve">
        <f xml:space="preserve">HYPERLINK("https://tuyenhoa.quangbinh.gov.vn/", "UBND Ủy ban nhân dân huyện Tuyên Hóa _x000d__x000d__x000d_
 _x000d__x000d__x000d_
  tỉnh Quảng Bình")</f>
        <v xml:space="preserve">UBND Ủy ban nhân dân huyện Tuyên Hóa _x000d__x000d__x000d_
 _x000d__x000d__x000d_
  tỉnh Quảng Bình</v>
      </c>
      <c r="C7" t="str">
        <v>https://tuyenhoa.quangbinh.gov.vn/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25007</v>
      </c>
      <c r="B8" t="str">
        <f>HYPERLINK("https://www.facebook.com/p/C%C3%B4ng-an-huy%E1%BB%87n-V%C4%A9nh-L%E1%BB%A3i-t%E1%BB%89nh-B%E1%BA%A1c-Li%C3%AAu-100083347750319/", "Công an huyện Vĩnh Lợi tỉnh Bạc Liêu")</f>
        <v>Công an huyện Vĩnh Lợi tỉnh Bạc Liêu</v>
      </c>
      <c r="C8" t="str">
        <v>https://www.facebook.com/p/C%C3%B4ng-an-huy%E1%BB%87n-V%C4%A9nh-L%E1%BB%A3i-t%E1%BB%89nh-B%E1%BA%A1c-Li%C3%AAu-100083347750319/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25008</v>
      </c>
      <c r="B9" t="str">
        <f>HYPERLINK("https://dichvucong.gov.vn/p/home/dvc-tthc-bonganh-tinhtp.html?id2=401427&amp;name2=UBND%20huy%E1%BB%87n%20V%C4%A9nh%20L%E1%BB%A3i%20-%20T%E1%BB%89nh%20B%E1%BA%A1c%20Li%C3%AAu&amp;name1=UBND%20t%E1%BB%89nh%20B%E1%BA%A1c%20Li%C3%AAu&amp;id1=401037&amp;type_tinh_bo=2&amp;lan=2", "UBND Ủy ban nhân dân huyện Vĩnh Lợi tỉnh Bạc Liêu")</f>
        <v>UBND Ủy ban nhân dân huyện Vĩnh Lợi tỉnh Bạc Liêu</v>
      </c>
      <c r="C9" t="str">
        <v>https://dichvucong.gov.vn/p/home/dvc-tthc-bonganh-tinhtp.html?id2=401427&amp;name2=UBND%20huy%E1%BB%87n%20V%C4%A9nh%20L%E1%BB%A3i%20-%20T%E1%BB%89nh%20B%E1%BA%A1c%20Li%C3%AAu&amp;name1=UBND%20t%E1%BB%89nh%20B%E1%BA%A1c%20Li%C3%AAu&amp;id1=401037&amp;type_tinh_bo=2&amp;lan=2</v>
      </c>
      <c r="D9" t="str">
        <v>-</v>
      </c>
      <c r="E9" t="str">
        <v>-</v>
      </c>
      <c r="F9" t="str">
        <v>-</v>
      </c>
      <c r="G9" t="str">
        <v>-</v>
      </c>
    </row>
    <row r="10" xml:space="preserve">
      <c r="A10">
        <v>25009</v>
      </c>
      <c r="B10" t="str" xml:space="preserve">
        <f xml:space="preserve">HYPERLINK("https://www.facebook.com/p/C%C3%B4ng-an-huy%E1%BB%87n-Y%C3%AAn-L%E1%BA%ADp-100076404181551/", "Công an huyện Yên Lập _x000d__x000d__x000d_
 _x000d__x000d__x000d_
  tỉnh Phú Thọ")</f>
        <v xml:space="preserve">Công an huyện Yên Lập _x000d__x000d__x000d_
 _x000d__x000d__x000d_
  tỉnh Phú Thọ</v>
      </c>
      <c r="C10" t="str">
        <v>https://www.facebook.com/p/C%C3%B4ng-an-huy%E1%BB%87n-Y%C3%AAn-L%E1%BA%ADp-100076404181551/</v>
      </c>
      <c r="D10" t="str">
        <v>-</v>
      </c>
      <c r="E10" t="str">
        <v/>
      </c>
      <c r="F10" t="str">
        <v>-</v>
      </c>
      <c r="G10" t="str">
        <v>-</v>
      </c>
    </row>
    <row r="11" xml:space="preserve">
      <c r="A11">
        <v>25010</v>
      </c>
      <c r="B11" t="str" xml:space="preserve">
        <f xml:space="preserve">HYPERLINK("https://yenlap.phutho.gov.vn/", "UBND Ủy ban nhân dân huyện Yên Lập _x000d__x000d__x000d_
 _x000d__x000d__x000d_
  tỉnh Phú Thọ")</f>
        <v xml:space="preserve">UBND Ủy ban nhân dân huyện Yên Lập _x000d__x000d__x000d_
 _x000d__x000d__x000d_
  tỉnh Phú Thọ</v>
      </c>
      <c r="C11" t="str">
        <v>https://yenlap.phutho.gov.vn/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25011</v>
      </c>
      <c r="B12" t="str">
        <f>HYPERLINK("https://www.facebook.com/p/C%C3%94NG-AN-L%C6%AF%C6%A0NG-QU%E1%BB%9AI-100069515865522/", "Công an xã Lương Quới tỉnh Bến Tre")</f>
        <v>Công an xã Lương Quới tỉnh Bến Tre</v>
      </c>
      <c r="C12" t="str">
        <v>https://www.facebook.com/p/C%C3%94NG-AN-L%C6%AF%C6%A0NG-QU%E1%BB%9AI-100069515865522/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25012</v>
      </c>
      <c r="B13" t="str">
        <f>HYPERLINK("http://luongquoi.giongtrom.bentre.gov.vn/", "UBND Ủy ban nhân dân xã Lương Quới tỉnh Bến Tre")</f>
        <v>UBND Ủy ban nhân dân xã Lương Quới tỉnh Bến Tre</v>
      </c>
      <c r="C13" t="str">
        <v>http://luongquoi.giongtrom.bentre.gov.vn/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25013</v>
      </c>
      <c r="B14" t="str">
        <f>HYPERLINK("https://www.facebook.com/Congantinhlaichau/", "Công an tỉnh Lai Châu tỉnh Lai Châu")</f>
        <v>Công an tỉnh Lai Châu tỉnh Lai Châu</v>
      </c>
      <c r="C14" t="str">
        <v>https://www.facebook.com/Congantinhlaichau/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25014</v>
      </c>
      <c r="B15" t="str">
        <f>HYPERLINK("https://laichau.gov.vn/", "UBND Ủy ban nhân dân tỉnh Lai Châu tỉnh Lai Châu")</f>
        <v>UBND Ủy ban nhân dân tỉnh Lai Châu tỉnh Lai Châu</v>
      </c>
      <c r="C15" t="str">
        <v>https://laichau.gov.vn/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25015</v>
      </c>
      <c r="B16" t="str">
        <f>HYPERLINK("https://www.facebook.com/p/C%C3%B4ng-an-ph%C6%B0%C6%A1%CC%80ng-%C4%90%C3%B4-Vinh-TP-Phan-Rang-Tha%CC%81p-Cha%CC%80m-100071299765424/", "Công an phường Đô Vinh tỉnh Ninh Thuận")</f>
        <v>Công an phường Đô Vinh tỉnh Ninh Thuận</v>
      </c>
      <c r="C16" t="str">
        <v>https://www.facebook.com/p/C%C3%B4ng-an-ph%C6%B0%C6%A1%CC%80ng-%C4%90%C3%B4-Vinh-TP-Phan-Rang-Tha%CC%81p-Cha%CC%80m-100071299765424/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25016</v>
      </c>
      <c r="B17" t="str">
        <f>HYPERLINK("https://prtc.ninhthuan.gov.vn/", "UBND Ủy ban nhân dân phường Đô Vinh tỉnh Ninh Thuận")</f>
        <v>UBND Ủy ban nhân dân phường Đô Vinh tỉnh Ninh Thuận</v>
      </c>
      <c r="C17" t="str">
        <v>https://prtc.ninhthuan.gov.vn/</v>
      </c>
      <c r="D17" t="str">
        <v>-</v>
      </c>
      <c r="E17" t="str">
        <v>-</v>
      </c>
      <c r="F17" t="str">
        <v>-</v>
      </c>
      <c r="G17" t="str">
        <v>-</v>
      </c>
    </row>
    <row r="18" xml:space="preserve">
      <c r="A18">
        <v>25017</v>
      </c>
      <c r="B18" t="str" xml:space="preserve">
        <f xml:space="preserve">HYPERLINK("https://www.facebook.com/p/C%C3%B4ng-an-ph%C6%B0%E1%BB%9Dng-%C4%90%C3%ACnh-B%E1%BA%A3ng-100081900827209/", "Công an phường Đình Bảng _x000d__x000d__x000d_
 _x000d__x000d__x000d_
  tỉnh Bắc Ninh")</f>
        <v xml:space="preserve">Công an phường Đình Bảng _x000d__x000d__x000d_
 _x000d__x000d__x000d_
  tỉnh Bắc Ninh</v>
      </c>
      <c r="C18" t="str">
        <v>https://www.facebook.com/p/C%C3%B4ng-an-ph%C6%B0%E1%BB%9Dng-%C4%90%C3%ACnh-B%E1%BA%A3ng-100081900827209/</v>
      </c>
      <c r="D18" t="str">
        <v>-</v>
      </c>
      <c r="E18" t="str">
        <v/>
      </c>
      <c r="F18" t="str">
        <v>-</v>
      </c>
      <c r="G18" t="str">
        <v>-</v>
      </c>
    </row>
    <row r="19" xml:space="preserve">
      <c r="A19">
        <v>25018</v>
      </c>
      <c r="B19" t="str" xml:space="preserve">
        <f xml:space="preserve">HYPERLINK("https://www.bacninh.gov.vn/web/phuong-inh-bang", "UBND Ủy ban nhân dân phường Đình Bảng _x000d__x000d__x000d_
 _x000d__x000d__x000d_
  tỉnh Bắc Ninh")</f>
        <v xml:space="preserve">UBND Ủy ban nhân dân phường Đình Bảng _x000d__x000d__x000d_
 _x000d__x000d__x000d_
  tỉnh Bắc Ninh</v>
      </c>
      <c r="C19" t="str">
        <v>https://www.bacninh.gov.vn/web/phuong-inh-bang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25019</v>
      </c>
      <c r="B20" t="str">
        <f>HYPERLINK("https://www.facebook.com/p/C%C3%B4ng-an-ph%C6%B0%E1%BB%9Dng-%C4%90%C3%B4ng-H%E1%BA%A3i-TPTH-100076661276024/", "Công an phường Đông Hải tỉnh Thanh Hóa")</f>
        <v>Công an phường Đông Hải tỉnh Thanh Hóa</v>
      </c>
      <c r="C20" t="str">
        <v>https://www.facebook.com/p/C%C3%B4ng-an-ph%C6%B0%E1%BB%9Dng-%C4%90%C3%B4ng-H%E1%BA%A3i-TPTH-100076661276024/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25020</v>
      </c>
      <c r="B21" t="str">
        <f>HYPERLINK("https://tpthanhhoa.thanhhoa.gov.vn/web/gioi-thieu-chung/bo-may-to-chuc/cac-phong-ban-chuyen-mon/page/2.htx", "UBND Ủy ban nhân dân phường Đông Hải tỉnh Thanh Hóa")</f>
        <v>UBND Ủy ban nhân dân phường Đông Hải tỉnh Thanh Hóa</v>
      </c>
      <c r="C21" t="str">
        <v>https://tpthanhhoa.thanhhoa.gov.vn/web/gioi-thieu-chung/bo-may-to-chuc/cac-phong-ban-chuyen-mon/page/2.htx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25021</v>
      </c>
      <c r="B22" t="str">
        <v>Công an phường Đông Mai thành phố Hà Nội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25022</v>
      </c>
      <c r="B23" t="str">
        <f>HYPERLINK("http://dongmai.hadong.hanoi.gov.vn/", "UBND Ủy ban nhân dân phường Đông Mai thành phố Hà Nội")</f>
        <v>UBND Ủy ban nhân dân phường Đông Mai thành phố Hà Nội</v>
      </c>
      <c r="C23" t="str">
        <v>http://dongmai.hadong.hanoi.gov.vn/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25023</v>
      </c>
      <c r="B24" t="str">
        <f>HYPERLINK("https://www.facebook.com/p/C%C3%B4ng-an-ph%C6%B0%E1%BB%9Dng-%C4%90%C3%B4ng-Th%E1%BB%8D-TP-Thanh-H%C3%B3a-100063579787116/", "Công an phường Đông Thọ tỉnh Thanh Hóa")</f>
        <v>Công an phường Đông Thọ tỉnh Thanh Hóa</v>
      </c>
      <c r="C24" t="str">
        <v>https://www.facebook.com/p/C%C3%B4ng-an-ph%C6%B0%E1%BB%9Dng-%C4%90%C3%B4ng-Th%E1%BB%8D-TP-Thanh-H%C3%B3a-100063579787116/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25024</v>
      </c>
      <c r="B25" t="str">
        <f>HYPERLINK("https://dongtho.tpthanhhoa.thanhhoa.gov.vn/trang-chu", "UBND Ủy ban nhân dân phường Đông Thọ tỉnh Thanh Hóa")</f>
        <v>UBND Ủy ban nhân dân phường Đông Thọ tỉnh Thanh Hóa</v>
      </c>
      <c r="C25" t="str">
        <v>https://dongtho.tpthanhhoa.thanhhoa.gov.vn/trang-chu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25025</v>
      </c>
      <c r="B26" t="str">
        <f>HYPERLINK("https://www.facebook.com/250567483120241", "Công an phường Đông Vệ tỉnh Thanh Hóa")</f>
        <v>Công an phường Đông Vệ tỉnh Thanh Hóa</v>
      </c>
      <c r="C26" t="str">
        <v>https://www.facebook.com/250567483120241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25026</v>
      </c>
      <c r="B27" t="str">
        <f>HYPERLINK("https://dongve.tpthanhhoa.thanhhoa.gov.vn/cai-cach-hanh-chinh/ubnd-phuong-dong-ve-trien-khai-thuc-hien-quyet-dinh-68-2024-qd-ubnd-ngay-29-10-2024-cua-ubnd-tin-275461", "UBND Ủy ban nhân dân phường Đông Vệ tỉnh Thanh Hóa")</f>
        <v>UBND Ủy ban nhân dân phường Đông Vệ tỉnh Thanh Hóa</v>
      </c>
      <c r="C27" t="str">
        <v>https://dongve.tpthanhhoa.thanhhoa.gov.vn/cai-cach-hanh-chinh/ubnd-phuong-dong-ve-trien-khai-thuc-hien-quyet-dinh-68-2024-qd-ubnd-ngay-29-10-2024-cua-ubnd-tin-275461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25027</v>
      </c>
      <c r="B28" t="str">
        <f>HYPERLINK("https://www.facebook.com/p/C%C3%B4ng-an-ph%C6%B0%E1%BB%9Dng-%C4%90%E1%BA%ADu-Li%C3%AAu-Th%E1%BB%8B-x%C3%A3-H%E1%BB%93ng-L%C4%A9nh-H%C3%A0-T%C4%A9nh-100069141701263/", "Công an phường Đậu Liêu tỉnh Hà Tĩnh")</f>
        <v>Công an phường Đậu Liêu tỉnh Hà Tĩnh</v>
      </c>
      <c r="C28" t="str">
        <v>https://www.facebook.com/p/C%C3%B4ng-an-ph%C6%B0%E1%BB%9Dng-%C4%90%E1%BA%ADu-Li%C3%AAu-Th%E1%BB%8B-x%C3%A3-H%E1%BB%93ng-L%C4%A9nh-H%C3%A0-T%C4%A9nh-100069141701263/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25028</v>
      </c>
      <c r="B29" t="str">
        <f>HYPERLINK("https://daulieu.hatinh.gov.vn/", "UBND Ủy ban nhân dân phường Đậu Liêu tỉnh Hà Tĩnh")</f>
        <v>UBND Ủy ban nhân dân phường Đậu Liêu tỉnh Hà Tĩnh</v>
      </c>
      <c r="C29" t="str">
        <v>https://daulieu.hatinh.gov.vn/</v>
      </c>
      <c r="D29" t="str">
        <v>-</v>
      </c>
      <c r="E29" t="str">
        <v>-</v>
      </c>
      <c r="F29" t="str">
        <v>-</v>
      </c>
      <c r="G29" t="str">
        <v>-</v>
      </c>
    </row>
    <row r="30" xml:space="preserve">
      <c r="A30">
        <v>25029</v>
      </c>
      <c r="B30" t="str" xml:space="preserve">
        <f xml:space="preserve">HYPERLINK("https://www.facebook.com/p/C%C3%B4ng-an-ph%C6%B0%E1%BB%9Dng-%C4%90%E1%BB%93ng-V%C4%83n-100077179269092/", "Công an phường Đồng Văn _x000d__x000d__x000d_
 _x000d__x000d__x000d_
  tỉnh Hà Nam")</f>
        <v xml:space="preserve">Công an phường Đồng Văn _x000d__x000d__x000d_
 _x000d__x000d__x000d_
  tỉnh Hà Nam</v>
      </c>
      <c r="C30" t="str">
        <v>https://www.facebook.com/p/C%C3%B4ng-an-ph%C6%B0%E1%BB%9Dng-%C4%90%E1%BB%93ng-V%C4%83n-100077179269092/</v>
      </c>
      <c r="D30" t="str">
        <v>-</v>
      </c>
      <c r="E30" t="str">
        <v/>
      </c>
      <c r="F30" t="str">
        <v>-</v>
      </c>
      <c r="G30" t="str">
        <v>-</v>
      </c>
    </row>
    <row r="31" xml:space="preserve">
      <c r="A31">
        <v>25030</v>
      </c>
      <c r="B31" t="str" xml:space="preserve">
        <f xml:space="preserve">HYPERLINK("https://www.duytien.gov.vn/", "UBND Ủy ban nhân dân phường Đồng Văn _x000d__x000d__x000d_
 _x000d__x000d__x000d_
  tỉnh Hà Nam")</f>
        <v xml:space="preserve">UBND Ủy ban nhân dân phường Đồng Văn _x000d__x000d__x000d_
 _x000d__x000d__x000d_
  tỉnh Hà Nam</v>
      </c>
      <c r="C31" t="str">
        <v>https://www.duytien.gov.vn/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25031</v>
      </c>
      <c r="B32" t="str">
        <f>HYPERLINK("https://www.facebook.com/p/C%C3%B4ng-an-Ph%C6%B0%E1%BB%9Dng-%C4%90i%E1%BB%87n-Bi%C3%AAn-TP-Thanh-Ho%C3%A1-100063745954284/", "Công an phường Điện Biên tỉnh Thanh Hóa")</f>
        <v>Công an phường Điện Biên tỉnh Thanh Hóa</v>
      </c>
      <c r="C32" t="str">
        <v>https://www.facebook.com/p/C%C3%B4ng-an-Ph%C6%B0%E1%BB%9Dng-%C4%90i%E1%BB%87n-Bi%C3%AAn-TP-Thanh-Ho%C3%A1-100063745954284/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25032</v>
      </c>
      <c r="B33" t="str">
        <f>HYPERLINK("https://tpthanhhoa.thanhhoa.gov.vn/web/gioi-thieu-chung/tin-tuc/phuong-dien-bien-tp-thanh-hoa-ky-niem-40-nam-ngay-thanh-lap-phuong-va-don-nhan-huan-chuong-lao-dong-hang-nhat.html", "UBND Ủy ban nhân dân phường Điện Biên tỉnh Thanh Hóa")</f>
        <v>UBND Ủy ban nhân dân phường Điện Biên tỉnh Thanh Hóa</v>
      </c>
      <c r="C33" t="str">
        <v>https://tpthanhhoa.thanhhoa.gov.vn/web/gioi-thieu-chung/tin-tuc/phuong-dien-bien-tp-thanh-hoa-ky-niem-40-nam-ngay-thanh-lap-phuong-va-don-nhan-huan-chuong-lao-dong-hang-nhat.html</v>
      </c>
      <c r="D33" t="str">
        <v>-</v>
      </c>
      <c r="E33" t="str">
        <v>-</v>
      </c>
      <c r="F33" t="str">
        <v>-</v>
      </c>
      <c r="G33" t="str">
        <v>-</v>
      </c>
    </row>
    <row r="34" xml:space="preserve">
      <c r="A34">
        <v>25033</v>
      </c>
      <c r="B34" t="str" xml:space="preserve">
        <v xml:space="preserve">Công an phường Điện Dương _x000d__x000d__x000d_
 _x000d__x000d__x000d_
  tỉnh Quảng Nam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 xml:space="preserve">
      <c r="A35">
        <v>25034</v>
      </c>
      <c r="B35" t="str" xml:space="preserve">
        <f xml:space="preserve">HYPERLINK("https://dienban.quangnam.gov.vn/Default.aspx?tabid=107&amp;NewsViews=8843&amp;language=en-US", "UBND Ủy ban nhân dân phường Điện Dương _x000d__x000d__x000d_
 _x000d__x000d__x000d_
  tỉnh Quảng Nam")</f>
        <v xml:space="preserve">UBND Ủy ban nhân dân phường Điện Dương _x000d__x000d__x000d_
 _x000d__x000d__x000d_
  tỉnh Quảng Nam</v>
      </c>
      <c r="C35" t="str">
        <v>https://dienban.quangnam.gov.vn/Default.aspx?tabid=107&amp;NewsViews=8843&amp;language=en-US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25035</v>
      </c>
      <c r="B36" t="str">
        <v>Công an phường 1 tỉnh Trà Vinh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25036</v>
      </c>
      <c r="B37" t="str">
        <f>HYPERLINK("https://phuong1.txdh.travinh.gov.vn/", "UBND Ủy ban nhân dân phường 1 tỉnh Trà Vinh")</f>
        <v>UBND Ủy ban nhân dân phường 1 tỉnh Trà Vinh</v>
      </c>
      <c r="C37" t="str">
        <v>https://phuong1.txdh.travinh.gov.vn/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25037</v>
      </c>
      <c r="B38" t="str">
        <f>HYPERLINK("https://www.facebook.com/p/C%C3%B4ng-an-Ph%C6%B0%E1%BB%9Dng-10-TPST-100070651758360/", "Công an phường 10 tỉnh Sóc Trăng")</f>
        <v>Công an phường 10 tỉnh Sóc Trăng</v>
      </c>
      <c r="C38" t="str">
        <v>https://www.facebook.com/p/C%C3%B4ng-an-Ph%C6%B0%E1%BB%9Dng-10-TPST-100070651758360/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25038</v>
      </c>
      <c r="B39" t="str">
        <f>HYPERLINK("https://ubndtp.soctrang.gov.vn/mDefault.aspx?sname=tpsoctrang&amp;sid=1279&amp;pageid=39&amp;catid=53975&amp;id=339864&amp;catname=UBND%20Ph%C6%B0%E1%BB%9Dng%20&amp;title=uy-ban-nhan-dan-10-phuong", "UBND Ủy ban nhân dân phường 10 tỉnh Sóc Trăng")</f>
        <v>UBND Ủy ban nhân dân phường 10 tỉnh Sóc Trăng</v>
      </c>
      <c r="C39" t="str">
        <v>https://ubndtp.soctrang.gov.vn/mDefault.aspx?sname=tpsoctrang&amp;sid=1279&amp;pageid=39&amp;catid=53975&amp;id=339864&amp;catname=UBND%20Ph%C6%B0%E1%BB%9Dng%20&amp;title=uy-ban-nhan-dan-10-phuong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25039</v>
      </c>
      <c r="B40" t="str">
        <f>HYPERLINK("https://www.facebook.com/p/C%C3%B4ng-an-ph%C6%B0%E1%BB%9Dng-1-TX-Gi%C3%A1-Rai-B%E1%BA%A1c-Li%C3%AAu-100085484734723/", "Công an phường 1 tỉnh Bạc Liêu")</f>
        <v>Công an phường 1 tỉnh Bạc Liêu</v>
      </c>
      <c r="C40" t="str">
        <v>https://www.facebook.com/p/C%C3%B4ng-an-ph%C6%B0%E1%BB%9Dng-1-TX-Gi%C3%A1-Rai-B%E1%BA%A1c-Li%C3%AAu-100085484734723/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25040</v>
      </c>
      <c r="B41" t="str">
        <f>HYPERLINK("https://vpubnd.baclieu.gov.vn/lienhe", "UBND Ủy ban nhân dân phường 1 tỉnh Bạc Liêu")</f>
        <v>UBND Ủy ban nhân dân phường 1 tỉnh Bạc Liêu</v>
      </c>
      <c r="C41" t="str">
        <v>https://vpubnd.baclieu.gov.vn/lienhe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25041</v>
      </c>
      <c r="B42" t="str">
        <f>HYPERLINK("https://www.facebook.com/p/C%C3%B4ng-An-Ph%C6%B0%E1%BB%9Dng-2-TP-V%C4%A9nh-Long-100080624905180/", "Công an phường 2 tỉnh Vĩnh Long")</f>
        <v>Công an phường 2 tỉnh Vĩnh Long</v>
      </c>
      <c r="C42" t="str">
        <v>https://www.facebook.com/p/C%C3%B4ng-An-Ph%C6%B0%E1%BB%9Dng-2-TP-V%C4%A9nh-Long-100080624905180/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25042</v>
      </c>
      <c r="B43" t="str">
        <f>HYPERLINK("https://portal.vinhlong.gov.vn/portal/wpphuong2/wpx/page/hoidap.cpx", "UBND Ủy ban nhân dân phường 2 tỉnh Vĩnh Long")</f>
        <v>UBND Ủy ban nhân dân phường 2 tỉnh Vĩnh Long</v>
      </c>
      <c r="C43" t="str">
        <v>https://portal.vinhlong.gov.vn/portal/wpphuong2/wpx/page/hoidap.cpx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25043</v>
      </c>
      <c r="B44" t="str">
        <f>HYPERLINK("https://www.facebook.com/p/C%C3%B4ng-An-Ph%C6%B0%E1%BB%9Dng-3-CATP-100070683047071/", "Công an phường 3 tỉnh Sóc Trăng")</f>
        <v>Công an phường 3 tỉnh Sóc Trăng</v>
      </c>
      <c r="C44" t="str">
        <v>https://www.facebook.com/p/C%C3%B4ng-An-Ph%C6%B0%E1%BB%9Dng-3-CATP-100070683047071/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25044</v>
      </c>
      <c r="B45" t="str">
        <f>HYPERLINK("https://ubndtp.soctrang.gov.vn/tpsoctrang/1279/30417/65235/Phuong-3/", "UBND Ủy ban nhân dân phường 3 tỉnh Sóc Trăng")</f>
        <v>UBND Ủy ban nhân dân phường 3 tỉnh Sóc Trăng</v>
      </c>
      <c r="C45" t="str">
        <v>https://ubndtp.soctrang.gov.vn/tpsoctrang/1279/30417/65235/Phuong-3/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25045</v>
      </c>
      <c r="B46" t="str">
        <v>Công an phường 3 tỉnh Vĩnh Long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25046</v>
      </c>
      <c r="B47" t="str">
        <f>HYPERLINK("https://portal.vinhlong.gov.vn/portal/wpphuong3/wpx/page/content.cpx?menu=e9ca527051520b6eae0643ba", "UBND Ủy ban nhân dân phường 3 tỉnh Vĩnh Long")</f>
        <v>UBND Ủy ban nhân dân phường 3 tỉnh Vĩnh Long</v>
      </c>
      <c r="C47" t="str">
        <v>https://portal.vinhlong.gov.vn/portal/wpphuong3/wpx/page/content.cpx?menu=e9ca527051520b6eae0643ba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25047</v>
      </c>
      <c r="B48" t="str">
        <v>Công an phường 4 tỉnh Bến Tre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25048</v>
      </c>
      <c r="B49" t="str">
        <f>HYPERLINK("https://csdl.bentre.gov.vn/lien-he", "UBND Ủy ban nhân dân phường 4 tỉnh Bến Tre")</f>
        <v>UBND Ủy ban nhân dân phường 4 tỉnh Bến Tre</v>
      </c>
      <c r="C49" t="str">
        <v>https://csdl.bentre.gov.vn/lien-he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25049</v>
      </c>
      <c r="B50" t="str">
        <f>HYPERLINK("https://www.facebook.com/conganphuong4/", "Công an phường 4 tỉnh Trà Vinh")</f>
        <v>Công an phường 4 tỉnh Trà Vinh</v>
      </c>
      <c r="C50" t="str">
        <v>https://www.facebook.com/conganphuong4/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25050</v>
      </c>
      <c r="B51" t="str">
        <f>HYPERLINK("https://tptv.travinh.gov.vn/ubnd-phuong-xa/uy-ban-nhan-dan-phuong-4-594983", "UBND Ủy ban nhân dân phường 4 tỉnh Trà Vinh")</f>
        <v>UBND Ủy ban nhân dân phường 4 tỉnh Trà Vinh</v>
      </c>
      <c r="C51" t="str">
        <v>https://tptv.travinh.gov.vn/ubnd-phuong-xa/uy-ban-nhan-dan-phuong-4-594983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25051</v>
      </c>
      <c r="B52" t="str">
        <f>HYPERLINK("https://www.facebook.com/p/C%C3%B4ng-An-Ph%C6%B0%E1%BB%9Dng-5-TP-B%E1%BA%BFn-Tre-100076157195740/", "Công an phường 5 tỉnh Bến Tre")</f>
        <v>Công an phường 5 tỉnh Bến Tre</v>
      </c>
      <c r="C52" t="str">
        <v>https://www.facebook.com/p/C%C3%B4ng-An-Ph%C6%B0%E1%BB%9Dng-5-TP-B%E1%BA%BFn-Tre-100076157195740/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25052</v>
      </c>
      <c r="B53" t="str">
        <f>HYPERLINK("https://dichvucong.bentre.gov.vn/dichvucong/thongke/ajaxChiTietThang&amp;nam=2023&amp;ma_don_vi=DV_UBND_PHUONG5_TPBT&amp;ma_co_quan=UBNDTP", "UBND Ủy ban nhân dân phường 5 tỉnh Bến Tre")</f>
        <v>UBND Ủy ban nhân dân phường 5 tỉnh Bến Tre</v>
      </c>
      <c r="C53" t="str">
        <v>https://dichvucong.bentre.gov.vn/dichvucong/thongke/ajaxChiTietThang&amp;nam=2023&amp;ma_don_vi=DV_UBND_PHUONG5_TPBT&amp;ma_co_quan=UBNDTP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25053</v>
      </c>
      <c r="B54" t="str">
        <f>HYPERLINK("https://www.facebook.com/TuoitreConganbentre/", "Công an phường 6 tỉnh Bến Tre")</f>
        <v>Công an phường 6 tỉnh Bến Tre</v>
      </c>
      <c r="C54" t="str">
        <v>https://www.facebook.com/TuoitreConganbentre/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25054</v>
      </c>
      <c r="B55" t="str">
        <f>HYPERLINK("https://dichvucong.gov.vn/p/home/dvc-tthc-co-quan-chi-tiet.html?id=403955", "UBND Ủy ban nhân dân phường 6 tỉnh Bến Tre")</f>
        <v>UBND Ủy ban nhân dân phường 6 tỉnh Bến Tre</v>
      </c>
      <c r="C55" t="str">
        <v>https://dichvucong.gov.vn/p/home/dvc-tthc-co-quan-chi-tiet.html?id=403955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25055</v>
      </c>
      <c r="B56" t="str">
        <v>Công an phường 6 tỉnh Trà Vinh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25056</v>
      </c>
      <c r="B57" t="str">
        <f>HYPERLINK("https://tptv.travinh.gov.vn/1429/38107/71657/ubnd-phuong-xa", "UBND Ủy ban nhân dân phường 6 tỉnh Trà Vinh")</f>
        <v>UBND Ủy ban nhân dân phường 6 tỉnh Trà Vinh</v>
      </c>
      <c r="C57" t="str">
        <v>https://tptv.travinh.gov.vn/1429/38107/71657/ubnd-phuong-xa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25057</v>
      </c>
      <c r="B58" t="str">
        <f>HYPERLINK("https://www.facebook.com/tuoitreconganbaclieu/?locale=vi_VN", "Công an phường 7 tỉnh Bạc Liêu")</f>
        <v>Công an phường 7 tỉnh Bạc Liêu</v>
      </c>
      <c r="C58" t="str">
        <v>https://www.facebook.com/tuoitreconganbaclieu/?locale=vi_VN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25058</v>
      </c>
      <c r="B59" t="str">
        <f>HYPERLINK("https://ttptqnd.baclieu.gov.vn/danhbadienthoaisonganh", "UBND Ủy ban nhân dân phường 7 tỉnh Bạc Liêu")</f>
        <v>UBND Ủy ban nhân dân phường 7 tỉnh Bạc Liêu</v>
      </c>
      <c r="C59" t="str">
        <v>https://ttptqnd.baclieu.gov.vn/danhbadienthoaisonganh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25059</v>
      </c>
      <c r="B60" t="str">
        <f>HYPERLINK("https://www.facebook.com/p/C%C3%B4ng-an-ph%C6%B0%E1%BB%9Dng-8-Tp-Tr%C3%A0-Vinh-100071451814268/?locale=vi_VN", "Công an phường 8 tỉnh Trà Vinh")</f>
        <v>Công an phường 8 tỉnh Trà Vinh</v>
      </c>
      <c r="C60" t="str">
        <v>https://www.facebook.com/p/C%C3%B4ng-an-ph%C6%B0%E1%BB%9Dng-8-Tp-Tr%C3%A0-Vinh-100071451814268/?locale=vi_VN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25060</v>
      </c>
      <c r="B61" t="str">
        <f>HYPERLINK("https://tptv.travinh.gov.vn/ubnd-phuong-xa/uy-ban-nhan-dan-phuong-8-594982", "UBND Ủy ban nhân dân phường 8 tỉnh Trà Vinh")</f>
        <v>UBND Ủy ban nhân dân phường 8 tỉnh Trà Vinh</v>
      </c>
      <c r="C61" t="str">
        <v>https://tptv.travinh.gov.vn/ubnd-phuong-xa/uy-ban-nhan-dan-phuong-8-594982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25061</v>
      </c>
      <c r="B62" t="str">
        <v>Công an phường 9 tỉnh Trà Vinh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25062</v>
      </c>
      <c r="B63" t="str">
        <f>HYPERLINK("https://tptv.travinh.gov.vn/ubnd-phuong-xa/uy-ban-nhan-dan-phuong-9-594978", "UBND Ủy ban nhân dân phường 9 tỉnh Trà Vinh")</f>
        <v>UBND Ủy ban nhân dân phường 9 tỉnh Trà Vinh</v>
      </c>
      <c r="C63" t="str">
        <v>https://tptv.travinh.gov.vn/ubnd-phuong-xa/uy-ban-nhan-dan-phuong-9-594978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25063</v>
      </c>
      <c r="B64" t="str">
        <f>HYPERLINK("https://www.facebook.com/p/C%C3%B4ng-an-ph%C6%B0%E1%BB%9Dng-An-B%C3%ACnh-100063746702927/", "Công an phường An Bình tỉnh Gia Lai")</f>
        <v>Công an phường An Bình tỉnh Gia Lai</v>
      </c>
      <c r="C64" t="str">
        <v>https://www.facebook.com/p/C%C3%B4ng-an-ph%C6%B0%E1%BB%9Dng-An-B%C3%ACnh-100063746702927/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25064</v>
      </c>
      <c r="B65" t="str">
        <f>HYPERLINK("https://ankhe.gialai.gov.vn/Phuong-An-Binh/Gioi-thieu/Co-cau-to-chuc/Khoi-chinh-quyen/Khoi-chinh-quyen-(1).aspx", "UBND Ủy ban nhân dân phường An Bình tỉnh Gia Lai")</f>
        <v>UBND Ủy ban nhân dân phường An Bình tỉnh Gia Lai</v>
      </c>
      <c r="C65" t="str">
        <v>https://ankhe.gialai.gov.vn/Phuong-An-Binh/Gioi-thieu/Co-cau-to-chuc/Khoi-chinh-quyen/Khoi-chinh-quyen-(1).aspx</v>
      </c>
      <c r="D65" t="str">
        <v>-</v>
      </c>
      <c r="E65" t="str">
        <v>-</v>
      </c>
      <c r="F65" t="str">
        <v>-</v>
      </c>
      <c r="G65" t="str">
        <v>-</v>
      </c>
    </row>
    <row r="66" xml:space="preserve">
      <c r="A66">
        <v>25065</v>
      </c>
      <c r="B66" t="str" xml:space="preserve">
        <f xml:space="preserve">HYPERLINK("https://www.facebook.com/policeanson/", "Công an phường An Sơn _x000d__x000d__x000d_
 _x000d__x000d__x000d_
  tỉnh Quảng Nam")</f>
        <v xml:space="preserve">Công an phường An Sơn _x000d__x000d__x000d_
 _x000d__x000d__x000d_
  tỉnh Quảng Nam</v>
      </c>
      <c r="C66" t="str">
        <v>https://www.facebook.com/policeanson/</v>
      </c>
      <c r="D66" t="str">
        <v>-</v>
      </c>
      <c r="E66" t="str">
        <v/>
      </c>
      <c r="F66" t="str">
        <v>-</v>
      </c>
      <c r="G66" t="str">
        <v>-</v>
      </c>
    </row>
    <row r="67" xml:space="preserve">
      <c r="A67">
        <v>25066</v>
      </c>
      <c r="B67" t="str" xml:space="preserve">
        <f xml:space="preserve">HYPERLINK("https://tamky.quangnam.gov.vn/webcenter/portal/tamky/pages_danh-ba?deptId=1033&amp;", "UBND Ủy ban nhân dân phường An Sơn _x000d__x000d__x000d_
 _x000d__x000d__x000d_
  tỉnh Quảng Nam")</f>
        <v xml:space="preserve">UBND Ủy ban nhân dân phường An Sơn _x000d__x000d__x000d_
 _x000d__x000d__x000d_
  tỉnh Quảng Nam</v>
      </c>
      <c r="C67" t="str">
        <v>https://tamky.quangnam.gov.vn/webcenter/portal/tamky/pages_danh-ba?deptId=1033&amp;</v>
      </c>
      <c r="D67" t="str">
        <v>-</v>
      </c>
      <c r="E67" t="str">
        <v>-</v>
      </c>
      <c r="F67" t="str">
        <v>-</v>
      </c>
      <c r="G67" t="str">
        <v>-</v>
      </c>
    </row>
    <row r="68" xml:space="preserve">
      <c r="A68">
        <v>25067</v>
      </c>
      <c r="B68" t="str" xml:space="preserve">
        <f xml:space="preserve">HYPERLINK("https://www.facebook.com/p/C%C3%B4ng-an-ph%C6%B0%E1%BB%9Dng-An-T%C3%A2n-100036847970234/", "Công an phường An Tân _x000d__x000d__x000d_
 _x000d__x000d__x000d_
  tỉnh Gia Lai")</f>
        <v xml:space="preserve">Công an phường An Tân _x000d__x000d__x000d_
 _x000d__x000d__x000d_
  tỉnh Gia Lai</v>
      </c>
      <c r="C68" t="str">
        <v>https://www.facebook.com/p/C%C3%B4ng-an-ph%C6%B0%E1%BB%9Dng-An-T%C3%A2n-100036847970234/</v>
      </c>
      <c r="D68" t="str">
        <v>-</v>
      </c>
      <c r="E68" t="str">
        <v/>
      </c>
      <c r="F68" t="str">
        <v>-</v>
      </c>
      <c r="G68" t="str">
        <v>-</v>
      </c>
    </row>
    <row r="69" xml:space="preserve">
      <c r="A69">
        <v>25068</v>
      </c>
      <c r="B69" t="str" xml:space="preserve">
        <f xml:space="preserve">HYPERLINK("https://ankhe.gialai.gov.vn/Phuong-An-Tan/Lien-he.aspx", "UBND Ủy ban nhân dân phường An Tân _x000d__x000d__x000d_
 _x000d__x000d__x000d_
  tỉnh Gia Lai")</f>
        <v xml:space="preserve">UBND Ủy ban nhân dân phường An Tân _x000d__x000d__x000d_
 _x000d__x000d__x000d_
  tỉnh Gia Lai</v>
      </c>
      <c r="C69" t="str">
        <v>https://ankhe.gialai.gov.vn/Phuong-An-Tan/Lien-he.aspx</v>
      </c>
      <c r="D69" t="str">
        <v>-</v>
      </c>
      <c r="E69" t="str">
        <v>-</v>
      </c>
      <c r="F69" t="str">
        <v>-</v>
      </c>
      <c r="G69" t="str">
        <v>-</v>
      </c>
    </row>
    <row r="70" xml:space="preserve">
      <c r="A70">
        <v>25069</v>
      </c>
      <c r="B70" t="str" xml:space="preserve">
        <f xml:space="preserve">HYPERLINK("https://www.facebook.com/policeanxuan/", "Công an phường An Xuân _x000d__x000d__x000d_
 _x000d__x000d__x000d_
  tỉnh Quảng Nam")</f>
        <v xml:space="preserve">Công an phường An Xuân _x000d__x000d__x000d_
 _x000d__x000d__x000d_
  tỉnh Quảng Nam</v>
      </c>
      <c r="C70" t="str">
        <v>https://www.facebook.com/policeanxuan/</v>
      </c>
      <c r="D70" t="str">
        <v>-</v>
      </c>
      <c r="E70" t="str">
        <v/>
      </c>
      <c r="F70" t="str">
        <v>-</v>
      </c>
      <c r="G70" t="str">
        <v>-</v>
      </c>
    </row>
    <row r="71" xml:space="preserve">
      <c r="A71">
        <v>25070</v>
      </c>
      <c r="B71" t="str" xml:space="preserve">
        <f xml:space="preserve">HYPERLINK("https://anxuan.tamky.quangnam.gov.vn/home/", "UBND Ủy ban nhân dân phường An Xuân _x000d__x000d__x000d_
 _x000d__x000d__x000d_
  tỉnh Quảng Nam")</f>
        <v xml:space="preserve">UBND Ủy ban nhân dân phường An Xuân _x000d__x000d__x000d_
 _x000d__x000d__x000d_
  tỉnh Quảng Nam</v>
      </c>
      <c r="C71" t="str">
        <v>https://anxuan.tamky.quangnam.gov.vn/home/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25071</v>
      </c>
      <c r="B72" t="str">
        <f>HYPERLINK("https://www.facebook.com/100071932478336", "Công an phường Bắc Sơn tỉnh Thái Nguyên")</f>
        <v>Công an phường Bắc Sơn tỉnh Thái Nguyên</v>
      </c>
      <c r="C72" t="str">
        <v>https://www.facebook.com/100071932478336</v>
      </c>
      <c r="D72" t="str">
        <v>-</v>
      </c>
      <c r="E72" t="str">
        <v>02083909099</v>
      </c>
      <c r="F72" t="str">
        <f>HYPERLINK("mailto:Trantrungca95@gmail.com", "Trantrungca95@gmail.com")</f>
        <v>Trantrungca95@gmail.com</v>
      </c>
      <c r="G72" t="str">
        <v>Phường Bắc Sơn, phổ yên, thái nguyên</v>
      </c>
    </row>
    <row r="73">
      <c r="A73">
        <v>25072</v>
      </c>
      <c r="B73" t="str">
        <f>HYPERLINK("https://bacson.phoyen.thainguyen.gov.vn/uy-ban-nhan-dan", "UBND Ủy ban nhân dân phường Bắc Sơn tỉnh Thái Nguyên")</f>
        <v>UBND Ủy ban nhân dân phường Bắc Sơn tỉnh Thái Nguyên</v>
      </c>
      <c r="C73" t="str">
        <v>https://bacson.phoyen.thainguyen.gov.vn/uy-ban-nhan-dan</v>
      </c>
      <c r="D73" t="str">
        <v>-</v>
      </c>
      <c r="E73" t="str">
        <v>-</v>
      </c>
      <c r="F73" t="str">
        <v>-</v>
      </c>
      <c r="G73" t="str">
        <v>-</v>
      </c>
    </row>
    <row r="74" xml:space="preserve">
      <c r="A74">
        <v>25073</v>
      </c>
      <c r="B74" t="str" xml:space="preserve">
        <f xml:space="preserve">HYPERLINK("https://www.facebook.com/p/C%C3%B4ng-an-ph%C6%B0%E1%BB%9Dng-B%E1%BA%BFn-Ngh%C3%A9-100081211247965/", "Công an phường Bến Nghé _x000d__x000d__x000d_
 _x000d__x000d__x000d_
  thành phố Hồ Chí Minh")</f>
        <v xml:space="preserve">Công an phường Bến Nghé _x000d__x000d__x000d_
 _x000d__x000d__x000d_
  thành phố Hồ Chí Minh</v>
      </c>
      <c r="C74" t="str">
        <v>https://www.facebook.com/p/C%C3%B4ng-an-ph%C6%B0%E1%BB%9Dng-B%E1%BA%BFn-Ngh%C3%A9-100081211247965/</v>
      </c>
      <c r="D74" t="str">
        <v>-</v>
      </c>
      <c r="E74" t="str">
        <v/>
      </c>
      <c r="F74" t="str">
        <v>-</v>
      </c>
      <c r="G74" t="str">
        <v>-</v>
      </c>
    </row>
    <row r="75" xml:space="preserve">
      <c r="A75">
        <v>25074</v>
      </c>
      <c r="B75" t="str" xml:space="preserve">
        <f xml:space="preserve">HYPERLINK("https://phuongbennghe.gov.vn/", "UBND Ủy ban nhân dân phường Bến Nghé _x000d__x000d__x000d_
 _x000d__x000d__x000d_
  thành phố Hồ Chí Minh")</f>
        <v xml:space="preserve">UBND Ủy ban nhân dân phường Bến Nghé _x000d__x000d__x000d_
 _x000d__x000d__x000d_
  thành phố Hồ Chí Minh</v>
      </c>
      <c r="C75" t="str">
        <v>https://phuongbennghe.gov.vn/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25075</v>
      </c>
      <c r="B76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76" t="str">
        <v>https://www.facebook.com/p/C%C3%B4ng-an-ph%C6%B0%E1%BB%9Dng-Ba-%C4%90%C3%ACnh-TP-Thanh-H%C3%B3a-100063961240575/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25076</v>
      </c>
      <c r="B77" t="str">
        <f>HYPERLINK("https://badinh.bimson.thanhhoa.gov.vn/", "UBND Ủy ban nhân dân phường Ba Đình tỉnh Thanh Hóa")</f>
        <v>UBND Ủy ban nhân dân phường Ba Đình tỉnh Thanh Hóa</v>
      </c>
      <c r="C77" t="str">
        <v>https://badinh.bimson.thanhhoa.gov.vn/</v>
      </c>
      <c r="D77" t="str">
        <v>-</v>
      </c>
      <c r="E77" t="str">
        <v>-</v>
      </c>
      <c r="F77" t="str">
        <v>-</v>
      </c>
      <c r="G77" t="str">
        <v>-</v>
      </c>
    </row>
    <row r="78" xml:space="preserve">
      <c r="A78">
        <v>25077</v>
      </c>
      <c r="B78" t="str" xml:space="preserve">
        <f xml:space="preserve">HYPERLINK("https://www.facebook.com/policecamchau/", "Công an phường Cẩm Châu _x000d__x000d__x000d_
 _x000d__x000d__x000d_
  tỉnh Quảng Nam")</f>
        <v xml:space="preserve">Công an phường Cẩm Châu _x000d__x000d__x000d_
 _x000d__x000d__x000d_
  tỉnh Quảng Nam</v>
      </c>
      <c r="C78" t="str">
        <v>https://www.facebook.com/policecamchau/</v>
      </c>
      <c r="D78" t="str">
        <v>-</v>
      </c>
      <c r="E78" t="str">
        <v/>
      </c>
      <c r="F78" t="str">
        <v>-</v>
      </c>
      <c r="G78" t="str">
        <v>-</v>
      </c>
    </row>
    <row r="79" xml:space="preserve">
      <c r="A79">
        <v>25078</v>
      </c>
      <c r="B79" t="str" xml:space="preserve">
        <f xml:space="preserve">HYPERLINK("https://qppl.quangnam.gov.vn/Default.aspx?TabID=71&amp;VB=33246", "UBND Ủy ban nhân dân phường Cẩm Châu _x000d__x000d__x000d_
 _x000d__x000d__x000d_
  tỉnh Quảng Nam")</f>
        <v xml:space="preserve">UBND Ủy ban nhân dân phường Cẩm Châu _x000d__x000d__x000d_
 _x000d__x000d__x000d_
  tỉnh Quảng Nam</v>
      </c>
      <c r="C79" t="str">
        <v>https://qppl.quangnam.gov.vn/Default.aspx?TabID=71&amp;VB=33246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25079</v>
      </c>
      <c r="B80" t="str">
        <f>HYPERLINK("https://www.facebook.com/p/C%C3%B4ng-an-ph%C6%B0%E1%BB%9Dng-C%E1%BB%95-Th%C3%A0nh-th%C3%A0nh-ph%E1%BB%91-Ch%C3%AD-Linh-t%E1%BB%89nh-H%E1%BA%A3i-D%C6%B0%C6%A1ng-100078858011288/", "Công an phường Cổ Thành tỉnh Hải Dương")</f>
        <v>Công an phường Cổ Thành tỉnh Hải Dương</v>
      </c>
      <c r="C80" t="str">
        <v>https://www.facebook.com/p/C%C3%B4ng-an-ph%C6%B0%E1%BB%9Dng-C%E1%BB%95-Th%C3%A0nh-th%C3%A0nh-ph%E1%BB%91-Ch%C3%AD-Linh-t%E1%BB%89nh-H%E1%BA%A3i-D%C6%B0%C6%A1ng-100078858011288/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25080</v>
      </c>
      <c r="B81" t="str">
        <f>HYPERLINK("http://cothanh.chilinh.haiduong.gov.vn/", "UBND Ủy ban nhân dân phường Cổ Thành tỉnh Hải Dương")</f>
        <v>UBND Ủy ban nhân dân phường Cổ Thành tỉnh Hải Dương</v>
      </c>
      <c r="C81" t="str">
        <v>http://cothanh.chilinh.haiduong.gov.vn/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25081</v>
      </c>
      <c r="B82" t="str">
        <f>HYPERLINK("https://www.facebook.com/61558523745745", "Công an phường Cam Linh tỉnh Khánh Hòa")</f>
        <v>Công an phường Cam Linh tỉnh Khánh Hòa</v>
      </c>
      <c r="C82" t="str">
        <v>https://www.facebook.com/61558523745745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25082</v>
      </c>
      <c r="B83" t="str">
        <f>HYPERLINK("https://dichvucong.gov.vn/p/home/dvc-tthc-co-quan-chi-tiet.html?id=415760", "UBND Ủy ban nhân dân phường Cam Linh tỉnh Khánh Hòa")</f>
        <v>UBND Ủy ban nhân dân phường Cam Linh tỉnh Khánh Hòa</v>
      </c>
      <c r="C83" t="str">
        <v>https://dichvucong.gov.vn/p/home/dvc-tthc-co-quan-chi-tiet.html?id=415760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25083</v>
      </c>
      <c r="B84" t="str">
        <f>HYPERLINK("https://www.facebook.com/p/C%C3%B4ng-an-ph%C6%B0%E1%BB%9Dng-Cheo-Reo-th%E1%BB%8B-x%C3%A3-Ayun-Pa-t%E1%BB%89nh-Gia-Lai-100064873659282/", "Công an phường Cheo Reo tỉnh Gia Lai")</f>
        <v>Công an phường Cheo Reo tỉnh Gia Lai</v>
      </c>
      <c r="C84" t="str">
        <v>https://www.facebook.com/p/C%C3%B4ng-an-ph%C6%B0%E1%BB%9Dng-Cheo-Reo-th%E1%BB%8B-x%C3%A3-Ayun-Pa-t%E1%BB%89nh-Gia-Lai-100064873659282/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25084</v>
      </c>
      <c r="B85" t="str">
        <f>HYPERLINK("https://ayunpa.gialai.gov.vn/Phuong-Cheo-Reo/Gioi-thieu/Gioi.aspx", "UBND Ủy ban nhân dân phường Cheo Reo tỉnh Gia Lai")</f>
        <v>UBND Ủy ban nhân dân phường Cheo Reo tỉnh Gia Lai</v>
      </c>
      <c r="C85" t="str">
        <v>https://ayunpa.gialai.gov.vn/Phuong-Cheo-Reo/Gioi-thieu/Gioi.aspx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25085</v>
      </c>
      <c r="B86" t="str">
        <f>HYPERLINK("https://www.facebook.com/p/C%C3%B4ng-an-ph%C6%B0%E1%BB%9Dng-Chi%E1%BB%81ng-An-th%C3%A0nh-ph%E1%BB%91-S%C6%A1n-La-100069185372231/", "Công an phường Chiềng An tỉnh Sơn La")</f>
        <v>Công an phường Chiềng An tỉnh Sơn La</v>
      </c>
      <c r="C86" t="str">
        <v>https://www.facebook.com/p/C%C3%B4ng-an-ph%C6%B0%E1%BB%9Dng-Chi%E1%BB%81ng-An-th%C3%A0nh-ph%E1%BB%91-S%C6%A1n-La-100069185372231/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25086</v>
      </c>
      <c r="B87" t="str">
        <f>HYPERLINK("https://sonla.gov.vn/4/469/61715/478330/hoi-dong-nhan-dan-tinh/danh-sach-thuong-truc-hdnd-tinh-son-la-khoa-xiv-nhiem-ky-2016-2021", "UBND Ủy ban nhân dân phường Chiềng An tỉnh Sơn La")</f>
        <v>UBND Ủy ban nhân dân phường Chiềng An tỉnh Sơn La</v>
      </c>
      <c r="C87" t="str">
        <v>https://sonla.gov.vn/4/469/61715/478330/hoi-dong-nhan-dan-tinh/danh-sach-thuong-truc-hdnd-tinh-son-la-khoa-xiv-nhiem-ky-2016-2021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25087</v>
      </c>
      <c r="B88" t="str">
        <f>HYPERLINK("https://www.facebook.com/p/C%C3%B4ng-an-ph%C6%B0%E1%BB%9Dng-H%C3%A0m-R%E1%BB%93ng-Th%C3%A0nh-ph%E1%BB%91-Thanh-H%C3%B3a-100083009238696/", "Công an phường Hàm Rồng tỉnh Thanh Hóa")</f>
        <v>Công an phường Hàm Rồng tỉnh Thanh Hóa</v>
      </c>
      <c r="C88" t="str">
        <v>https://www.facebook.com/p/C%C3%B4ng-an-ph%C6%B0%E1%BB%9Dng-H%C3%A0m-R%E1%BB%93ng-Th%C3%A0nh-ph%E1%BB%91-Thanh-H%C3%B3a-100083009238696/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25088</v>
      </c>
      <c r="B89" t="str">
        <f>HYPERLINK("https://tpthanhhoa.thanhhoa.gov.vn/web/gioi-thieu-chung/tin-tuc/ubnd-phuong-ham-rong-hop-ban-phuong-an-cuong-che.html", "UBND Ủy ban nhân dân phường Hàm Rồng tỉnh Thanh Hóa")</f>
        <v>UBND Ủy ban nhân dân phường Hàm Rồng tỉnh Thanh Hóa</v>
      </c>
      <c r="C89" t="str">
        <v>https://tpthanhhoa.thanhhoa.gov.vn/web/gioi-thieu-chung/tin-tuc/ubnd-phuong-ham-rong-hop-ban-phuong-an-cuong-che.html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25089</v>
      </c>
      <c r="B90" t="str">
        <f>HYPERLINK("https://www.facebook.com/p/C%C3%B4ng-an-ph%C6%B0%E1%BB%9Dng-H%E1%BA%A3i-Ninh-CATX-Nghi-S%C6%A1n-100064471550495/", "Công an phường Hải Ninh tỉnh Thanh Hóa")</f>
        <v>Công an phường Hải Ninh tỉnh Thanh Hóa</v>
      </c>
      <c r="C90" t="str">
        <v>https://www.facebook.com/p/C%C3%B4ng-an-ph%C6%B0%E1%BB%9Dng-H%E1%BA%A3i-Ninh-CATX-Nghi-S%C6%A1n-100064471550495/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25090</v>
      </c>
      <c r="B91" t="str">
        <f>HYPERLINK("https://haininh.thixanghison.thanhhoa.gov.vn/", "UBND Ủy ban nhân dân phường Hải Ninh tỉnh Thanh Hóa")</f>
        <v>UBND Ủy ban nhân dân phường Hải Ninh tỉnh Thanh Hóa</v>
      </c>
      <c r="C91" t="str">
        <v>https://haininh.thixanghison.thanhhoa.gov.vn/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25091</v>
      </c>
      <c r="B92" t="str">
        <f>HYPERLINK("https://www.facebook.com/p/C%C3%B4ng-an-ph%C6%B0%E1%BB%9Dng-H%E1%BA%A3i-Thanh-Th%E1%BB%8B-x%C3%A3-Nghi-S%C6%A1n-100064533022815/", "Công an phường Hải Thanh tỉnh Thanh Hóa")</f>
        <v>Công an phường Hải Thanh tỉnh Thanh Hóa</v>
      </c>
      <c r="C92" t="str">
        <v>https://www.facebook.com/p/C%C3%B4ng-an-ph%C6%B0%E1%BB%9Dng-H%E1%BA%A3i-Thanh-Th%E1%BB%8B-x%C3%A3-Nghi-S%C6%A1n-100064533022815/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25092</v>
      </c>
      <c r="B93" t="str">
        <f>HYPERLINK("https://haithanh.thixanghison.thanhhoa.gov.vn/", "UBND Ủy ban nhân dân phường Hải Thanh tỉnh Thanh Hóa")</f>
        <v>UBND Ủy ban nhân dân phường Hải Thanh tỉnh Thanh Hóa</v>
      </c>
      <c r="C93" t="str">
        <v>https://haithanh.thixanghison.thanhhoa.gov.vn/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25093</v>
      </c>
      <c r="B94" t="str">
        <f>HYPERLINK("https://www.facebook.com/p/C%C3%B4ng-an-ph%C6%B0%E1%BB%9Dng-H%E1%BB%93ng-H%C3%A0-Th%C3%A0nh-ph%E1%BB%91-Y%C3%AAn-B%C3%A1i-100066442728369/", "Công an phường Hồng Hà tỉnh Yên Bái")</f>
        <v>Công an phường Hồng Hà tỉnh Yên Bái</v>
      </c>
      <c r="C94" t="str">
        <v>https://www.facebook.com/p/C%C3%B4ng-an-ph%C6%B0%E1%BB%9Dng-H%E1%BB%93ng-H%C3%A0-Th%C3%A0nh-ph%E1%BB%91-Y%C3%AAn-B%C3%A1i-100066442728369/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25094</v>
      </c>
      <c r="B95" t="str">
        <f>HYPERLINK("http://hongha.thanhphoyenbai.yenbai.gov.vn/", "UBND Ủy ban nhân dân phường Hồng Hà tỉnh Yên Bái")</f>
        <v>UBND Ủy ban nhân dân phường Hồng Hà tỉnh Yên Bái</v>
      </c>
      <c r="C95" t="str">
        <v>http://hongha.thanhphoyenbai.yenbai.gov.vn/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25095</v>
      </c>
      <c r="B96" t="str">
        <f>HYPERLINK("https://www.facebook.com/p/C%C3%B4ng-an-ph%C6%B0%E1%BB%9Dng-Hi%E1%BB%87p-T%C3%A2n-th%E1%BB%8B-x%C3%A3-Ho%C3%A0-Th%C3%A0nh-t%E1%BB%89nh-T%C3%A2y-Ninh-100081150403267/", "Công an phường Hiệp Tân tỉnh TÂY NINH")</f>
        <v>Công an phường Hiệp Tân tỉnh TÂY NINH</v>
      </c>
      <c r="C96" t="str">
        <v>https://www.facebook.com/p/C%C3%B4ng-an-ph%C6%B0%E1%BB%9Dng-Hi%E1%BB%87p-T%C3%A2n-th%E1%BB%8B-x%C3%A3-Ho%C3%A0-Th%C3%A0nh-t%E1%BB%89nh-T%C3%A2y-Ninh-100081150403267/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25096</v>
      </c>
      <c r="B97" t="str">
        <f>HYPERLINK("https://hoathanh.tayninh.gov.vn/vi/news/thong-tin-lien-he-398/thong-tin-lanh-dao-ubnd-phuong-hiep-tan-7523.html", "UBND Ủy ban nhân dân phường Hiệp Tân tỉnh TÂY NINH")</f>
        <v>UBND Ủy ban nhân dân phường Hiệp Tân tỉnh TÂY NINH</v>
      </c>
      <c r="C97" t="str">
        <v>https://hoathanh.tayninh.gov.vn/vi/news/thong-tin-lien-he-398/thong-tin-lanh-dao-ubnd-phuong-hiep-tan-7523.html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25097</v>
      </c>
      <c r="B98" t="str">
        <f>HYPERLINK("https://www.facebook.com/p/C%C3%B4ng-an-ph%C6%B0%E1%BB%9Dng-Hi%E1%BB%87p-T%C3%A2n-th%E1%BB%8B-x%C3%A3-Ho%C3%A0-Th%C3%A0nh-t%E1%BB%89nh-T%C3%A2y-Ninh-100081150403267/", "Công an phường Hiệp Tân tỉnh TÂY NINH")</f>
        <v>Công an phường Hiệp Tân tỉnh TÂY NINH</v>
      </c>
      <c r="C98" t="str">
        <v>https://www.facebook.com/p/C%C3%B4ng-an-ph%C6%B0%E1%BB%9Dng-Hi%E1%BB%87p-T%C3%A2n-th%E1%BB%8B-x%C3%A3-Ho%C3%A0-Th%C3%A0nh-t%E1%BB%89nh-T%C3%A2y-Ninh-100081150403267/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25098</v>
      </c>
      <c r="B99" t="str">
        <f>HYPERLINK("https://hoathanh.tayninh.gov.vn/vi/news/thong-tin-lien-he-398/thong-tin-lanh-dao-ubnd-phuong-hiep-tan-7523.html", "UBND Ủy ban nhân dân phường Hiệp Tân tỉnh TÂY NINH")</f>
        <v>UBND Ủy ban nhân dân phường Hiệp Tân tỉnh TÂY NINH</v>
      </c>
      <c r="C99" t="str">
        <v>https://hoathanh.tayninh.gov.vn/vi/news/thong-tin-lien-he-398/thong-tin-lanh-dao-ubnd-phuong-hiep-tan-7523.html</v>
      </c>
      <c r="D99" t="str">
        <v>-</v>
      </c>
      <c r="E99" t="str">
        <v>-</v>
      </c>
      <c r="F99" t="str">
        <v>-</v>
      </c>
      <c r="G99" t="str">
        <v>-</v>
      </c>
    </row>
    <row r="100" xml:space="preserve">
      <c r="A100">
        <v>25099</v>
      </c>
      <c r="B100" t="str" xml:space="preserve">
        <f xml:space="preserve">HYPERLINK("https://www.facebook.com/p/C%C3%B4ng-an-ph%C6%B0%E1%BB%9Dng-Ho%C3%A0-M%E1%BA%A1c-100078748161662/", "Công an phường Hoà Mạc _x000d__x000d__x000d_
 _x000d__x000d__x000d_
  tỉnh Hà Nam")</f>
        <v xml:space="preserve">Công an phường Hoà Mạc _x000d__x000d__x000d_
 _x000d__x000d__x000d_
  tỉnh Hà Nam</v>
      </c>
      <c r="C100" t="str">
        <v>https://www.facebook.com/p/C%C3%B4ng-an-ph%C6%B0%E1%BB%9Dng-Ho%C3%A0-M%E1%BA%A1c-100078748161662/</v>
      </c>
      <c r="D100" t="str">
        <v>-</v>
      </c>
      <c r="E100" t="str">
        <v/>
      </c>
      <c r="F100" t="str">
        <v>-</v>
      </c>
      <c r="G100" t="str">
        <v>-</v>
      </c>
    </row>
    <row r="101" xml:space="preserve">
      <c r="A101">
        <v>25100</v>
      </c>
      <c r="B101" t="str" xml:space="preserve">
        <f xml:space="preserve">HYPERLINK("https://www.duytien.gov.vn/", "UBND Ủy ban nhân dân phường Hoà Mạc _x000d__x000d__x000d_
 _x000d__x000d__x000d_
  tỉnh Hà Nam")</f>
        <v xml:space="preserve">UBND Ủy ban nhân dân phường Hoà Mạc _x000d__x000d__x000d_
 _x000d__x000d__x000d_
  tỉnh Hà Nam</v>
      </c>
      <c r="C101" t="str">
        <v>https://www.duytien.gov.vn/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25101</v>
      </c>
      <c r="B102" t="str">
        <f>HYPERLINK("https://www.facebook.com/3806127596141919", "Công an phường Huyền Tụng tỉnh Bắc Kạn")</f>
        <v>Công an phường Huyền Tụng tỉnh Bắc Kạn</v>
      </c>
      <c r="C102" t="str">
        <v>https://www.facebook.com/3806127596141919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25102</v>
      </c>
      <c r="B103" t="str">
        <f>HYPERLINK("https://huyentung.backancity.gov.vn/", "UBND Ủy ban nhân dân phường Huyền Tụng tỉnh Bắc Kạn")</f>
        <v>UBND Ủy ban nhân dân phường Huyền Tụng tỉnh Bắc Kạn</v>
      </c>
      <c r="C103" t="str">
        <v>https://huyentung.backancity.gov.vn/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25103</v>
      </c>
      <c r="B104" t="str">
        <f>HYPERLINK("https://www.facebook.com/p/C%C3%B4ng-an-ph%C6%B0%E1%BB%9Dng-K%E1%BB%B3-Long-th%E1%BB%8B-x%C3%A3-K%E1%BB%B3-Anh-H%C3%A0-T%C4%A9nh-100069794420157/", "Công an phường Kỳ Long tỉnh Hà Tĩnh")</f>
        <v>Công an phường Kỳ Long tỉnh Hà Tĩnh</v>
      </c>
      <c r="C104" t="str">
        <v>https://www.facebook.com/p/C%C3%B4ng-an-ph%C6%B0%E1%BB%9Dng-K%E1%BB%B3-Long-th%E1%BB%8B-x%C3%A3-K%E1%BB%B3-Anh-H%C3%A0-T%C4%A9nh-100069794420157/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25104</v>
      </c>
      <c r="B105" t="str">
        <f>HYPERLINK("https://hscvtxka.hatinh.gov.vn/txkyanh/vbpq.nsf/63DF5A0BBBF647B847258B26000DDE76/$file/TB-niem-yet-cong-khai-duong-day-nong.docx", "UBND Ủy ban nhân dân phường Kỳ Long tỉnh Hà Tĩnh")</f>
        <v>UBND Ủy ban nhân dân phường Kỳ Long tỉnh Hà Tĩnh</v>
      </c>
      <c r="C105" t="str">
        <v>https://hscvtxka.hatinh.gov.vn/txkyanh/vbpq.nsf/63DF5A0BBBF647B847258B26000DDE76/$file/TB-niem-yet-cong-khai-duong-day-nong.docx</v>
      </c>
      <c r="D105" t="str">
        <v>-</v>
      </c>
      <c r="E105" t="str">
        <v>-</v>
      </c>
      <c r="F105" t="str">
        <v>-</v>
      </c>
      <c r="G105" t="str">
        <v>-</v>
      </c>
    </row>
    <row r="106" xml:space="preserve">
      <c r="A106">
        <v>25105</v>
      </c>
      <c r="B106" t="str" xml:space="preserve">
        <f xml:space="preserve">HYPERLINK("https://www.facebook.com/p/C%C3%B4ng-An-ph%C6%B0%E1%BB%9Dng-Kh%C6%B0%C6%A1ng-Mai-100063648333285/", "Công an phường Khương Mai _x000d__x000d__x000d_
 _x000d__x000d__x000d_
  thành phố Hà Nội")</f>
        <v xml:space="preserve">Công an phường Khương Mai _x000d__x000d__x000d_
 _x000d__x000d__x000d_
  thành phố Hà Nội</v>
      </c>
      <c r="C106" t="str">
        <v>https://www.facebook.com/p/C%C3%B4ng-An-ph%C6%B0%E1%BB%9Dng-Kh%C6%B0%C6%A1ng-Mai-100063648333285/</v>
      </c>
      <c r="D106" t="str">
        <v>-</v>
      </c>
      <c r="E106" t="str">
        <v/>
      </c>
      <c r="F106" t="str">
        <v>-</v>
      </c>
      <c r="G106" t="str">
        <v>-</v>
      </c>
    </row>
    <row r="107" xml:space="preserve">
      <c r="A107">
        <v>25106</v>
      </c>
      <c r="B107" t="str" xml:space="preserve">
        <f xml:space="preserve">HYPERLINK("https://khuongmai.thanhxuan.hanoi.gov.vn/", "UBND Ủy ban nhân dân phường Khương Mai _x000d__x000d__x000d_
 _x000d__x000d__x000d_
  thành phố Hà Nội")</f>
        <v xml:space="preserve">UBND Ủy ban nhân dân phường Khương Mai _x000d__x000d__x000d_
 _x000d__x000d__x000d_
  thành phố Hà Nội</v>
      </c>
      <c r="C107" t="str">
        <v>https://khuongmai.thanhxuan.hanoi.gov.vn/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25107</v>
      </c>
      <c r="B108" t="str">
        <f>HYPERLINK("https://www.facebook.com/p/C%C3%B4ng-an-Ph%C6%B0%E1%BB%9Dng-Kh%E1%BA%AFc-Ni%E1%BB%87m-TPB%E1%BA%AFc-Ninh-100083348200972/", "Công an phường Khắc Niệm tỉnh Bắc Ninh")</f>
        <v>Công an phường Khắc Niệm tỉnh Bắc Ninh</v>
      </c>
      <c r="C108" t="str">
        <v>https://www.facebook.com/p/C%C3%B4ng-an-Ph%C6%B0%E1%BB%9Dng-Kh%E1%BA%AFc-Ni%E1%BB%87m-TPB%E1%BA%AFc-Ninh-100083348200972/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25108</v>
      </c>
      <c r="B109" t="str">
        <f>HYPERLINK("https://www.bacninh.gov.vn/web/phuongkhacniem/gioi-thieu-ubnd-phuong", "UBND Ủy ban nhân dân phường Khắc Niệm tỉnh Bắc Ninh")</f>
        <v>UBND Ủy ban nhân dân phường Khắc Niệm tỉnh Bắc Ninh</v>
      </c>
      <c r="C109" t="str">
        <v>https://www.bacninh.gov.vn/web/phuongkhacniem/gioi-thieu-ubnd-phuong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25109</v>
      </c>
      <c r="B110" t="str">
        <f>HYPERLINK("https://www.facebook.com/p/C%C3%B4ng-an-ph%C6%B0%E1%BB%9Dng-Kinh-Dinh-TPPhan-Rang-Th%C3%A1p-Ch%C3%A0m-t%E1%BB%89nh-Ninh-Thu%E1%BA%ADn-100081368786844/", "Công an phường Kinh Dinh tỉnh Ninh Thuận")</f>
        <v>Công an phường Kinh Dinh tỉnh Ninh Thuận</v>
      </c>
      <c r="C110" t="str">
        <v>https://www.facebook.com/p/C%C3%B4ng-an-ph%C6%B0%E1%BB%9Dng-Kinh-Dinh-TPPhan-Rang-Th%C3%A1p-Ch%C3%A0m-t%E1%BB%89nh-Ninh-Thu%E1%BA%ADn-100081368786844/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25110</v>
      </c>
      <c r="B111" t="str">
        <f>HYPERLINK("https://mc.ninhthuan.gov.vn/portaldvc/KenhTin/dich-vu-cong-truc-tuyen.aspx?_dv=000-22-36-H43", "UBND Ủy ban nhân dân phường Kinh Dinh tỉnh Ninh Thuận")</f>
        <v>UBND Ủy ban nhân dân phường Kinh Dinh tỉnh Ninh Thuận</v>
      </c>
      <c r="C111" t="str">
        <v>https://mc.ninhthuan.gov.vn/portaldvc/KenhTin/dich-vu-cong-truc-tuyen.aspx?_dv=000-22-36-H43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25111</v>
      </c>
      <c r="B112" t="str">
        <v>Công an phường Lương Khánh Thiện tỉnh Hà Nam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25112</v>
      </c>
      <c r="B113" t="str">
        <f>HYPERLINK("https://phuly.hanam.gov.vn/Pages/cac-xa-phuong175562080.aspx", "UBND Ủy ban nhân dân phường Lương Khánh Thiện tỉnh Hà Nam")</f>
        <v>UBND Ủy ban nhân dân phường Lương Khánh Thiện tỉnh Hà Nam</v>
      </c>
      <c r="C113" t="str">
        <v>https://phuly.hanam.gov.vn/Pages/cac-xa-phuong175562080.aspx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25113</v>
      </c>
      <c r="B114" t="str">
        <f>HYPERLINK("https://www.facebook.com/ConganphuongLienBao/", "Công an phường Liên Bảo tỉnh Vĩnh Phúc")</f>
        <v>Công an phường Liên Bảo tỉnh Vĩnh Phúc</v>
      </c>
      <c r="C114" t="str">
        <v>https://www.facebook.com/ConganphuongLienBao/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25114</v>
      </c>
      <c r="B115" t="str">
        <f>HYPERLINK("https://vinhyen.vinhphuc.gov.vn/ct/cms/hethongchinhtri/Lists/CacXaPhuong/view_detail.aspx?ItemID=57", "UBND Ủy ban nhân dân phường Liên Bảo tỉnh Vĩnh Phúc")</f>
        <v>UBND Ủy ban nhân dân phường Liên Bảo tỉnh Vĩnh Phúc</v>
      </c>
      <c r="C115" t="str">
        <v>https://vinhyen.vinhphuc.gov.vn/ct/cms/hethongchinhtri/Lists/CacXaPhuong/view_detail.aspx?ItemID=57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25115</v>
      </c>
      <c r="B116" t="str">
        <f>HYPERLINK("https://www.facebook.com/265963428377240", "Công an phường Long Xuyên tỉnh Hải Dương")</f>
        <v>Công an phường Long Xuyên tỉnh Hải Dương</v>
      </c>
      <c r="C116" t="str">
        <v>https://www.facebook.com/265963428377240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25116</v>
      </c>
      <c r="B117" t="str">
        <f>HYPERLINK("http://longxuyen.kinhmon.haiduong.gov.vn/", "UBND Ủy ban nhân dân phường Long Xuyên tỉnh Hải Dương")</f>
        <v>UBND Ủy ban nhân dân phường Long Xuyên tỉnh Hải Dương</v>
      </c>
      <c r="C117" t="str">
        <v>http://longxuyen.kinhmon.haiduong.gov.vn/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25117</v>
      </c>
      <c r="B118" t="str">
        <f>HYPERLINK("https://www.facebook.com/p/C%C3%B4ng-an-ph%C6%B0%E1%BB%9Dng-M%E1%BB%B9-L%C3%A2m-th%C3%A0nh-ph%E1%BB%91-Tuy%C3%AAn-Quang-100069047865835/", "Công an phường Mỹ Lâm tỉnh Tuyên Quang")</f>
        <v>Công an phường Mỹ Lâm tỉnh Tuyên Quang</v>
      </c>
      <c r="C118" t="str">
        <v>https://www.facebook.com/p/C%C3%B4ng-an-ph%C6%B0%E1%BB%9Dng-M%E1%BB%B9-L%C3%A2m-th%C3%A0nh-ph%E1%BB%91-Tuy%C3%AAn-Quang-100069047865835/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25118</v>
      </c>
      <c r="B119" t="str">
        <f>HYPERLINK("http://congbao.tuyenquang.gov.vn/van-ban/the-loai/quyet-dinh/trang-22.html", "UBND Ủy ban nhân dân phường Mỹ Lâm tỉnh Tuyên Quang")</f>
        <v>UBND Ủy ban nhân dân phường Mỹ Lâm tỉnh Tuyên Quang</v>
      </c>
      <c r="C119" t="str">
        <v>http://congbao.tuyenquang.gov.vn/van-ban/the-loai/quyet-dinh/trang-22.html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25119</v>
      </c>
      <c r="B120" t="str">
        <f>HYPERLINK("https://www.facebook.com/p/C%C3%B4ng-an-ph%C6%B0%E1%BB%9Dng-M%E1%BB%B9-X%C3%A1-100078679735204/", "Công an phường Mỹ Xá tỉnh Nam Định")</f>
        <v>Công an phường Mỹ Xá tỉnh Nam Định</v>
      </c>
      <c r="C120" t="str">
        <v>https://www.facebook.com/p/C%C3%B4ng-an-ph%C6%B0%E1%BB%9Dng-M%E1%BB%B9-X%C3%A1-100078679735204/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25120</v>
      </c>
      <c r="B121" t="str">
        <f>HYPERLINK("https://dichvucong.namdinh.gov.vn/portaldvc/KenhTin/dich-vu-cong-truc-tuyen.aspx?_dv=1984F7D5-4A64-D74D-3DCE-48AFB432B5AF", "UBND Ủy ban nhân dân phường Mỹ Xá tỉnh Nam Định")</f>
        <v>UBND Ủy ban nhân dân phường Mỹ Xá tỉnh Nam Định</v>
      </c>
      <c r="C121" t="str">
        <v>https://dichvucong.namdinh.gov.vn/portaldvc/KenhTin/dich-vu-cong-truc-tuyen.aspx?_dv=1984F7D5-4A64-D74D-3DCE-48AFB432B5AF</v>
      </c>
      <c r="D121" t="str">
        <v>-</v>
      </c>
      <c r="E121" t="str">
        <v>-</v>
      </c>
      <c r="F121" t="str">
        <v>-</v>
      </c>
      <c r="G121" t="str">
        <v>-</v>
      </c>
    </row>
    <row r="122" xml:space="preserve">
      <c r="A122">
        <v>25121</v>
      </c>
      <c r="B122" t="str" xml:space="preserve">
        <f xml:space="preserve">HYPERLINK("https://www.facebook.com/p/C%C3%B4ng-An-Ph%C6%B0%E1%BB%9Dng-Qu%E1%BB%B3nh-Xu%C3%A2n-100069687083384/", "Công an phường Quỳnh Xuân _x000d__x000d__x000d_
 _x000d__x000d__x000d_
  tỉnh Nghệ An")</f>
        <v xml:space="preserve">Công an phường Quỳnh Xuân _x000d__x000d__x000d_
 _x000d__x000d__x000d_
  tỉnh Nghệ An</v>
      </c>
      <c r="C122" t="str">
        <v>https://www.facebook.com/p/C%C3%B4ng-An-Ph%C6%B0%E1%BB%9Dng-Qu%E1%BB%B3nh-Xu%C3%A2n-100069687083384/</v>
      </c>
      <c r="D122" t="str">
        <v>-</v>
      </c>
      <c r="E122" t="str">
        <v/>
      </c>
      <c r="F122" t="str">
        <v>-</v>
      </c>
      <c r="G122" t="str">
        <v>-</v>
      </c>
    </row>
    <row r="123" xml:space="preserve">
      <c r="A123">
        <v>25122</v>
      </c>
      <c r="B123" t="str" xml:space="preserve">
        <f xml:space="preserve">HYPERLINK("https://quynhxuan.hoangmai.nghean.gov.vn/", "UBND Ủy ban nhân dân phường Quỳnh Xuân _x000d__x000d__x000d_
 _x000d__x000d__x000d_
  tỉnh Nghệ An")</f>
        <v xml:space="preserve">UBND Ủy ban nhân dân phường Quỳnh Xuân _x000d__x000d__x000d_
 _x000d__x000d__x000d_
  tỉnh Nghệ An</v>
      </c>
      <c r="C123" t="str">
        <v>https://quynhxuan.hoangmai.nghean.gov.vn/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25123</v>
      </c>
      <c r="B124" t="str">
        <f>HYPERLINK("https://www.facebook.com/p/C%C3%B4ng-an-ph%C6%B0%E1%BB%9Dng-Mai-L%C3%A2m-C%C3%B4ng-an-th%E1%BB%8B-x%C3%A3-Nghi-S%C6%A1n-100064039450606/", "Công an phường Mai Lâm tỉnh Thanh Hóa")</f>
        <v>Công an phường Mai Lâm tỉnh Thanh Hóa</v>
      </c>
      <c r="C124" t="str">
        <v>https://www.facebook.com/p/C%C3%B4ng-an-ph%C6%B0%E1%BB%9Dng-Mai-L%C3%A2m-C%C3%B4ng-an-th%E1%BB%8B-x%C3%A3-Nghi-S%C6%A1n-100064039450606/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25124</v>
      </c>
      <c r="B125" t="str">
        <f>HYPERLINK("https://qppl.thanhhoa.gov.vn/vbpq_thanhhoa.nsf/3468EB5488A39A664725869400066DC8/$file/DT-VBDTPT489687092-3-20211615168845363_giangld_09-03-2021-06-05-28_signed.pdf", "UBND Ủy ban nhân dân phường Mai Lâm tỉnh Thanh Hóa")</f>
        <v>UBND Ủy ban nhân dân phường Mai Lâm tỉnh Thanh Hóa</v>
      </c>
      <c r="C125" t="str">
        <v>https://qppl.thanhhoa.gov.vn/vbpq_thanhhoa.nsf/3468EB5488A39A664725869400066DC8/$file/DT-VBDTPT489687092-3-20211615168845363_giangld_09-03-2021-06-05-28_signed.pdf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25125</v>
      </c>
      <c r="B126" t="str">
        <f>HYPERLINK("https://www.facebook.com/p/C%C3%B4ng-an-ph%C6%B0%E1%BB%9Dng-Minh-T%C3%A2n-th%E1%BB%8B-x%C3%A3-Kinh-M%C3%B4n-H%E1%BA%A3i-D%C6%B0%C6%A1ng-100071388816168/", "Công an phường Minh Tân tỉnh Hải Dương")</f>
        <v>Công an phường Minh Tân tỉnh Hải Dương</v>
      </c>
      <c r="C126" t="str">
        <v>https://www.facebook.com/p/C%C3%B4ng-an-ph%C6%B0%E1%BB%9Dng-Minh-T%C3%A2n-th%E1%BB%8B-x%C3%A3-Kinh-M%C3%B4n-H%E1%BA%A3i-D%C6%B0%C6%A1ng-100071388816168/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25126</v>
      </c>
      <c r="B127" t="str">
        <f>HYPERLINK("http://minhtan.kinhmon.haiduong.gov.vn/", "UBND Ủy ban nhân dân phường Minh Tân tỉnh Hải Dương")</f>
        <v>UBND Ủy ban nhân dân phường Minh Tân tỉnh Hải Dương</v>
      </c>
      <c r="C127" t="str">
        <v>http://minhtan.kinhmon.haiduong.gov.vn/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25127</v>
      </c>
      <c r="B128" t="str">
        <v>Công an phường Minh Thành tỉnh Quảng Ninh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25128</v>
      </c>
      <c r="B129" t="str">
        <f>HYPERLINK("https://www.quangninh.gov.vn/donvi/TXQuangYen/Trang/ChiTietBVGioiThieu.aspx?bvid=205", "UBND Ủy ban nhân dân phường Minh Thành tỉnh Quảng Ninh")</f>
        <v>UBND Ủy ban nhân dân phường Minh Thành tỉnh Quảng Ninh</v>
      </c>
      <c r="C129" t="str">
        <v>https://www.quangninh.gov.vn/donvi/TXQuangYen/Trang/ChiTietBVGioiThieu.aspx?bvid=205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25129</v>
      </c>
      <c r="B130" t="str">
        <f>HYPERLINK("https://www.facebook.com/p/C%C3%B4ng-an-ph%C6%B0%E1%BB%9Dng-Minh-Xu%C3%A2n-TP-Tuy%C3%AAn-Quang-100083448786653/", "Công an phường Minh Xuân tỉnh Tuyên Quang")</f>
        <v>Công an phường Minh Xuân tỉnh Tuyên Quang</v>
      </c>
      <c r="C130" t="str">
        <v>https://www.facebook.com/p/C%C3%B4ng-an-ph%C6%B0%E1%BB%9Dng-Minh-Xu%C3%A2n-TP-Tuy%C3%AAn-Quang-100083448786653/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25130</v>
      </c>
      <c r="B131" t="str">
        <f>HYPERLINK("http://thanhpho.tuyenquang.gov.vn/vi/cac-xa-phuong/phuong-minh-xuan?id=3758", "UBND Ủy ban nhân dân phường Minh Xuân tỉnh Tuyên Quang")</f>
        <v>UBND Ủy ban nhân dân phường Minh Xuân tỉnh Tuyên Quang</v>
      </c>
      <c r="C131" t="str">
        <v>http://thanhpho.tuyenquang.gov.vn/vi/cac-xa-phuong/phuong-minh-xuan?id=3758</v>
      </c>
      <c r="D131" t="str">
        <v>-</v>
      </c>
      <c r="E131" t="str">
        <v>-</v>
      </c>
      <c r="F131" t="str">
        <v>-</v>
      </c>
      <c r="G131" t="str">
        <v>-</v>
      </c>
    </row>
    <row r="132" xml:space="preserve">
      <c r="A132">
        <v>25131</v>
      </c>
      <c r="B132" t="str" xml:space="preserve">
        <v xml:space="preserve">Công an phường Na Lay _x000d__x000d__x000d_
 _x000d__x000d__x000d_
  tỉnh Điện Biên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 xml:space="preserve">
      <c r="A133">
        <v>25132</v>
      </c>
      <c r="B133" t="str" xml:space="preserve">
        <f xml:space="preserve">HYPERLINK("https://stttt.dienbien.gov.vn/vi/about/danh-sach-nguoi-phat-ngon-tinh-dien-bien-nam-2018.html", "UBND Ủy ban nhân dân phường Na Lay _x000d__x000d__x000d_
 _x000d__x000d__x000d_
  tỉnh Điện Biên")</f>
        <v xml:space="preserve">UBND Ủy ban nhân dân phường Na Lay _x000d__x000d__x000d_
 _x000d__x000d__x000d_
  tỉnh Điện Biên</v>
      </c>
      <c r="C133" t="str">
        <v>https://stttt.dienbien.gov.vn/vi/about/danh-sach-nguoi-phat-ngon-tinh-dien-bien-nam-2018.html</v>
      </c>
      <c r="D133" t="str">
        <v>-</v>
      </c>
      <c r="E133" t="str">
        <v>-</v>
      </c>
      <c r="F133" t="str">
        <v>-</v>
      </c>
      <c r="G133" t="str">
        <v>-</v>
      </c>
    </row>
    <row r="134" xml:space="preserve">
      <c r="A134">
        <v>25133</v>
      </c>
      <c r="B134" t="str" xml:space="preserve">
        <f xml:space="preserve">HYPERLINK("https://www.facebook.com/p/C%C3%B4ng-an-ph%C6%B0%E1%BB%9Dng-Nam-H%E1%BB%93ng-100080880543706/", "Công an phường Nam Hồng _x000d__x000d__x000d_
 _x000d__x000d__x000d_
  tỉnh Hà Tĩnh")</f>
        <v xml:space="preserve">Công an phường Nam Hồng _x000d__x000d__x000d_
 _x000d__x000d__x000d_
  tỉnh Hà Tĩnh</v>
      </c>
      <c r="C134" t="str">
        <v>https://www.facebook.com/p/C%C3%B4ng-an-ph%C6%B0%E1%BB%9Dng-Nam-H%E1%BB%93ng-100080880543706/</v>
      </c>
      <c r="D134" t="str">
        <v>-</v>
      </c>
      <c r="E134" t="str">
        <v/>
      </c>
      <c r="F134" t="str">
        <v>-</v>
      </c>
      <c r="G134" t="str">
        <v>-</v>
      </c>
    </row>
    <row r="135" xml:space="preserve">
      <c r="A135">
        <v>25134</v>
      </c>
      <c r="B135" t="str" xml:space="preserve">
        <f xml:space="preserve">HYPERLINK("https://namhong.hatinh.gov.vn/", "UBND Ủy ban nhân dân phường Nam Hồng _x000d__x000d__x000d_
 _x000d__x000d__x000d_
  tỉnh Hà Tĩnh")</f>
        <v xml:space="preserve">UBND Ủy ban nhân dân phường Nam Hồng _x000d__x000d__x000d_
 _x000d__x000d__x000d_
  tỉnh Hà Tĩnh</v>
      </c>
      <c r="C135" t="str">
        <v>https://namhong.hatinh.gov.vn/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25135</v>
      </c>
      <c r="B136" t="str">
        <f>HYPERLINK("https://www.facebook.com/p/C%C3%B4ng-an-ph%C6%B0%E1%BB%9Dng-Nam-Ng%E1%BA%A1n-Th%C3%A0nh-ph%E1%BB%91-Thanh-H%C3%B3a-100070127197688/", "Công an phường Nam Ngạn tỉnh Thanh Hóa")</f>
        <v>Công an phường Nam Ngạn tỉnh Thanh Hóa</v>
      </c>
      <c r="C136" t="str">
        <v>https://www.facebook.com/p/C%C3%B4ng-an-ph%C6%B0%E1%BB%9Dng-Nam-Ng%E1%BA%A1n-Th%C3%A0nh-ph%E1%BB%91-Thanh-H%C3%B3a-100070127197688/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25136</v>
      </c>
      <c r="B137" t="str">
        <f>HYPERLINK("https://tpthanhhoa.thanhhoa.gov.vn/web/gioi-thieu-chung/tin-tuc/quoc-phong-an-ninh/phuong-nam-ngan-to-chuc-ngay-hoi-bao-ve-an-ninh-to-quoc-gan-voi-dien-dan-cong-an-lang-nghe-y-kien-nhan-dan-nam-2024.html", "UBND Ủy ban nhân dân phường Nam Ngạn tỉnh Thanh Hóa")</f>
        <v>UBND Ủy ban nhân dân phường Nam Ngạn tỉnh Thanh Hóa</v>
      </c>
      <c r="C137" t="str">
        <v>https://tpthanhhoa.thanhhoa.gov.vn/web/gioi-thieu-chung/tin-tuc/quoc-phong-an-ninh/phuong-nam-ngan-to-chuc-ngay-hoi-bao-ve-an-ninh-to-quoc-gan-voi-dien-dan-cong-an-lang-nghe-y-kien-nhan-dan-nam-2024.html</v>
      </c>
      <c r="D137" t="str">
        <v>-</v>
      </c>
      <c r="E137" t="str">
        <v>-</v>
      </c>
      <c r="F137" t="str">
        <v>-</v>
      </c>
      <c r="G137" t="str">
        <v>-</v>
      </c>
    </row>
    <row r="138" xml:space="preserve">
      <c r="A138">
        <v>25137</v>
      </c>
      <c r="B138" t="str" xml:space="preserve">
        <f xml:space="preserve">HYPERLINK("https://www.facebook.com/conganphuongnamson99/", "Công an phường Nam Sơn _x000d__x000d__x000d_
 _x000d__x000d__x000d_
  tỉnh Bắc Ninh")</f>
        <v xml:space="preserve">Công an phường Nam Sơn _x000d__x000d__x000d_
 _x000d__x000d__x000d_
  tỉnh Bắc Ninh</v>
      </c>
      <c r="C138" t="str">
        <v>https://www.facebook.com/conganphuongnamson99/</v>
      </c>
      <c r="D138" t="str">
        <v>-</v>
      </c>
      <c r="E138" t="str">
        <v/>
      </c>
      <c r="F138" t="str">
        <v>-</v>
      </c>
      <c r="G138" t="str">
        <v>-</v>
      </c>
    </row>
    <row r="139" xml:space="preserve">
      <c r="A139">
        <v>25138</v>
      </c>
      <c r="B139" t="str" xml:space="preserve">
        <f xml:space="preserve">HYPERLINK("https://tpbacninh.bacninh.gov.vn/ubnd-xa-nam-son", "UBND Ủy ban nhân dân phường Nam Sơn _x000d__x000d__x000d_
 _x000d__x000d__x000d_
  tỉnh Bắc Ninh")</f>
        <v xml:space="preserve">UBND Ủy ban nhân dân phường Nam Sơn _x000d__x000d__x000d_
 _x000d__x000d__x000d_
  tỉnh Bắc Ninh</v>
      </c>
      <c r="C139" t="str">
        <v>https://tpbacninh.bacninh.gov.vn/ubnd-xa-nam-son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25139</v>
      </c>
      <c r="B140" t="str">
        <f>HYPERLINK("https://www.facebook.com/p/C%C3%B4ng-an-ph%C6%B0%E1%BB%9Dng-Nam-Ti%E1%BA%BFn-Ph%E1%BB%95-Y%C3%AAn-Th%C3%A1i-Nguy%C3%AAn-100072436509263/", "Công an phường Nam Tiến tỉnh Thái Nguyên")</f>
        <v>Công an phường Nam Tiến tỉnh Thái Nguyên</v>
      </c>
      <c r="C140" t="str">
        <v>https://www.facebook.com/p/C%C3%B4ng-an-ph%C6%B0%E1%BB%9Dng-Nam-Ti%E1%BA%BFn-Ph%E1%BB%95-Y%C3%AAn-Th%C3%A1i-Nguy%C3%AAn-100072436509263/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25140</v>
      </c>
      <c r="B141" t="str">
        <f>HYPERLINK("https://namtien.phoyen.thainguyen.gov.vn/", "UBND Ủy ban nhân dân phường Nam Tiến tỉnh Thái Nguyên")</f>
        <v>UBND Ủy ban nhân dân phường Nam Tiến tỉnh Thái Nguyên</v>
      </c>
      <c r="C141" t="str">
        <v>https://namtien.phoyen.thainguyen.gov.vn/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25141</v>
      </c>
      <c r="B142" t="str">
        <f>HYPERLINK("https://www.facebook.com/p/C%C3%B4ng-an-Ph%C6%B0%E1%BB%9Dng-Nguy%C3%AAn-B%C3%ACnh-Th%E1%BB%8B-x%C3%A3-Nghi-S%C6%A1n-100064820378549/?locale=vi_VN", "Công an phường Nguyên Bình tỉnh Thanh Hóa")</f>
        <v>Công an phường Nguyên Bình tỉnh Thanh Hóa</v>
      </c>
      <c r="C142" t="str">
        <v>https://www.facebook.com/p/C%C3%B4ng-an-Ph%C6%B0%E1%BB%9Dng-Nguy%C3%AAn-B%C3%ACnh-Th%E1%BB%8B-x%C3%A3-Nghi-S%C6%A1n-100064820378549/?locale=vi_VN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25142</v>
      </c>
      <c r="B143" t="str">
        <f>HYPERLINK("https://congbao.thanhhoa.gov.vn/congbao/congbao_th.nsf/8D082E8550F805FE47258802000D66D3/$file/d546.docx", "UBND Ủy ban nhân dân phường Nguyên Bình tỉnh Thanh Hóa")</f>
        <v>UBND Ủy ban nhân dân phường Nguyên Bình tỉnh Thanh Hóa</v>
      </c>
      <c r="C143" t="str">
        <v>https://congbao.thanhhoa.gov.vn/congbao/congbao_th.nsf/8D082E8550F805FE47258802000D66D3/$file/d546.docx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25143</v>
      </c>
      <c r="B144" t="str">
        <f>HYPERLINK("https://www.facebook.com/p/C%C3%B4ng-an-ph%C6%B0%E1%BB%9Dng-Nguy%E1%BB%85n-Du-TP-H%C3%A0-T%C4%A9nh-100047636203570/", "Công an phường Nguyễn Du tỉnh Hà Tĩnh")</f>
        <v>Công an phường Nguyễn Du tỉnh Hà Tĩnh</v>
      </c>
      <c r="C144" t="str">
        <v>https://www.facebook.com/p/C%C3%B4ng-an-ph%C6%B0%E1%BB%9Dng-Nguy%E1%BB%85n-Du-TP-H%C3%A0-T%C4%A9nh-100047636203570/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25144</v>
      </c>
      <c r="B145" t="str">
        <f>HYPERLINK("https://nguyendu.hatinhcity.gov.vn/", "UBND Ủy ban nhân dân phường Nguyễn Du tỉnh Hà Tĩnh")</f>
        <v>UBND Ủy ban nhân dân phường Nguyễn Du tỉnh Hà Tĩnh</v>
      </c>
      <c r="C145" t="str">
        <v>https://nguyendu.hatinhcity.gov.vn/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25145</v>
      </c>
      <c r="B146" t="str">
        <f>HYPERLINK("https://www.facebook.com/p/C%C3%B4ng-an-ph%C6%B0%E1%BB%9Dng-Nguy%E1%BB%85n-Ph%C3%BAc-th%C3%A0nh-ph%E1%BB%91-Y%C3%AAn-B%C3%A1i-100071911672702/", "Công an phường Nguyễn Phúc tỉnh Yên Bái")</f>
        <v>Công an phường Nguyễn Phúc tỉnh Yên Bái</v>
      </c>
      <c r="C146" t="str">
        <v>https://www.facebook.com/p/C%C3%B4ng-an-ph%C6%B0%E1%BB%9Dng-Nguy%E1%BB%85n-Ph%C3%BAc-th%C3%A0nh-ph%E1%BB%91-Y%C3%AAn-B%C3%A1i-100071911672702/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25146</v>
      </c>
      <c r="B147" t="str">
        <f>HYPERLINK("https://nguyenphuc.thanhphoyenbai.yenbai.gov.vn/", "UBND Ủy ban nhân dân phường Nguyễn Phúc tỉnh Yên Bái")</f>
        <v>UBND Ủy ban nhân dân phường Nguyễn Phúc tỉnh Yên Bái</v>
      </c>
      <c r="C147" t="str">
        <v>https://nguyenphuc.thanhphoyenbai.yenbai.gov.vn/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25147</v>
      </c>
      <c r="B148" t="str">
        <f>HYPERLINK("https://www.facebook.com/p/C%C3%B4ng-an-ph%C6%B0%E1%BB%9Dng-Nguy%E1%BB%85n-Th%C3%A1i-H%E1%BB%8Dc-th%C3%A0nh-ph%E1%BB%91-Y%C3%AAn-B%C3%A1i-100070147893304/", "Công an phường Nguyễn Thái Học tỉnh Yên Bái")</f>
        <v>Công an phường Nguyễn Thái Học tỉnh Yên Bái</v>
      </c>
      <c r="C148" t="str">
        <v>https://www.facebook.com/p/C%C3%B4ng-an-ph%C6%B0%E1%BB%9Dng-Nguy%E1%BB%85n-Th%C3%A1i-H%E1%BB%8Dc-th%C3%A0nh-ph%E1%BB%91-Y%C3%AAn-B%C3%A1i-100070147893304/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25148</v>
      </c>
      <c r="B149" t="str">
        <f>HYPERLINK("http://nguyenthaihoc.thanhphoyenbai.yenbai.gov.vn/", "UBND Ủy ban nhân dân phường Nguyễn Thái Học tỉnh Yên Bái")</f>
        <v>UBND Ủy ban nhân dân phường Nguyễn Thái Học tỉnh Yên Bái</v>
      </c>
      <c r="C149" t="str">
        <v>http://nguyenthaihoc.thanhphoyenbai.yenbai.gov.vn/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25149</v>
      </c>
      <c r="B150" t="str">
        <f>HYPERLINK("https://www.facebook.com/p/C%C3%B4ng-an-ph%C6%B0%E1%BB%9Dng-Ninh-S%C6%A1n-TP-T%C3%A2y-Ninh-100070618254289/", "Công an phường Ninh Sơn tỉnh TÂY NINH")</f>
        <v>Công an phường Ninh Sơn tỉnh TÂY NINH</v>
      </c>
      <c r="C150" t="str">
        <v>https://www.facebook.com/p/C%C3%B4ng-an-ph%C6%B0%E1%BB%9Dng-Ninh-S%C6%A1n-TP-T%C3%A2y-Ninh-100070618254289/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25150</v>
      </c>
      <c r="B151" t="str">
        <f>HYPERLINK("https://ninhson.tayninh.gov.vn/", "UBND Ủy ban nhân dân phường Ninh Sơn tỉnh TÂY NINH")</f>
        <v>UBND Ủy ban nhân dân phường Ninh Sơn tỉnh TÂY NINH</v>
      </c>
      <c r="C151" t="str">
        <v>https://ninhson.tayninh.gov.vn/</v>
      </c>
      <c r="D151" t="str">
        <v>-</v>
      </c>
      <c r="E151" t="str">
        <v>-</v>
      </c>
      <c r="F151" t="str">
        <v>-</v>
      </c>
      <c r="G151" t="str">
        <v>-</v>
      </c>
    </row>
    <row r="152" xml:space="preserve">
      <c r="A152">
        <v>25151</v>
      </c>
      <c r="B152" t="str" xml:space="preserve">
        <f xml:space="preserve">HYPERLINK("https://www.facebook.com/p/C%C3%B4ng-an-ph%C6%B0%E1%BB%9Dng-Ninh-Th%E1%BA%A1nh-100071313291976/?locale=vi_VN", "Công an phường Ninh Thạnh _x000d__x000d__x000d_
 _x000d__x000d__x000d_
  tỉnh TÂY NINH")</f>
        <v xml:space="preserve">Công an phường Ninh Thạnh _x000d__x000d__x000d_
 _x000d__x000d__x000d_
  tỉnh TÂY NINH</v>
      </c>
      <c r="C152" t="str">
        <v>https://www.facebook.com/p/C%C3%B4ng-an-ph%C6%B0%E1%BB%9Dng-Ninh-Th%E1%BA%A1nh-100071313291976/?locale=vi_VN</v>
      </c>
      <c r="D152" t="str">
        <v>-</v>
      </c>
      <c r="E152" t="str">
        <v/>
      </c>
      <c r="F152" t="str">
        <v>-</v>
      </c>
      <c r="G152" t="str">
        <v>-</v>
      </c>
    </row>
    <row r="153" xml:space="preserve">
      <c r="A153">
        <v>25152</v>
      </c>
      <c r="B153" t="str" xml:space="preserve">
        <f xml:space="preserve">HYPERLINK("https://ninhthanh.tayninh.gov.vn/", "UBND Ủy ban nhân dân phường Ninh Thạnh _x000d__x000d__x000d_
 _x000d__x000d__x000d_
  tỉnh TÂY NINH")</f>
        <v xml:space="preserve">UBND Ủy ban nhân dân phường Ninh Thạnh _x000d__x000d__x000d_
 _x000d__x000d__x000d_
  tỉnh TÂY NINH</v>
      </c>
      <c r="C153" t="str">
        <v>https://ninhthanh.tayninh.gov.vn/</v>
      </c>
      <c r="D153" t="str">
        <v>-</v>
      </c>
      <c r="E153" t="str">
        <v>-</v>
      </c>
      <c r="F153" t="str">
        <v>-</v>
      </c>
      <c r="G153" t="str">
        <v>-</v>
      </c>
    </row>
    <row r="154" xml:space="preserve">
      <c r="A154">
        <v>25153</v>
      </c>
      <c r="B154" t="str" xml:space="preserve">
        <f xml:space="preserve">HYPERLINK("https://www.facebook.com/p/C%C3%B4ng-an-ph%C6%B0%E1%BB%9Dng-Ph%C3%A1o-%C4%90%C3%A0i-100083329063004/", "Công an phường Pháo Đài _x000d__x000d__x000d_
 _x000d__x000d__x000d_
  tỉnh Kiên Giang")</f>
        <v xml:space="preserve">Công an phường Pháo Đài _x000d__x000d__x000d_
 _x000d__x000d__x000d_
  tỉnh Kiên Giang</v>
      </c>
      <c r="C154" t="str">
        <v>https://www.facebook.com/p/C%C3%B4ng-an-ph%C6%B0%E1%BB%9Dng-Ph%C3%A1o-%C4%90%C3%A0i-100083329063004/</v>
      </c>
      <c r="D154" t="str">
        <v>-</v>
      </c>
      <c r="E154" t="str">
        <v/>
      </c>
      <c r="F154" t="str">
        <v>-</v>
      </c>
      <c r="G154" t="str">
        <v>-</v>
      </c>
    </row>
    <row r="155" xml:space="preserve">
      <c r="A155">
        <v>25154</v>
      </c>
      <c r="B155" t="str" xml:space="preserve">
        <f xml:space="preserve">HYPERLINK("https://congbao.kiengiang.gov.vn/fileuploads/vanban/Documents/Volume2012/9/11/1347330905859/1347330905859.doc", "UBND Ủy ban nhân dân phường Pháo Đài _x000d__x000d__x000d_
 _x000d__x000d__x000d_
  tỉnh Kiên Giang")</f>
        <v xml:space="preserve">UBND Ủy ban nhân dân phường Pháo Đài _x000d__x000d__x000d_
 _x000d__x000d__x000d_
  tỉnh Kiên Giang</v>
      </c>
      <c r="C155" t="str">
        <v>https://congbao.kiengiang.gov.vn/fileuploads/vanban/Documents/Volume2012/9/11/1347330905859/1347330905859.doc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25155</v>
      </c>
      <c r="B156" t="str">
        <f>HYPERLINK("https://www.facebook.com/p/C%C3%B4ng-an-ph%C6%B0%E1%BB%9Dng-Ph%C3%B9ng-Ch%C3%AD-Ki%C3%AAn-TPB%E1%BA%AFc-K%E1%BA%A1n-100077735104887/", "Công an phường Phùng Chí Kiên tỉnh Bắc Kạn")</f>
        <v>Công an phường Phùng Chí Kiên tỉnh Bắc Kạn</v>
      </c>
      <c r="C156" t="str">
        <v>https://www.facebook.com/p/C%C3%B4ng-an-ph%C6%B0%E1%BB%9Dng-Ph%C3%B9ng-Ch%C3%AD-Ki%C3%AAn-TPB%E1%BA%AFc-K%E1%BA%A1n-100077735104887/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25156</v>
      </c>
      <c r="B157" t="str">
        <f>HYPERLINK("https://phungchikien.backancity.gov.vn/", "UBND Ủy ban nhân dân phường Phùng Chí Kiên tỉnh Bắc Kạn")</f>
        <v>UBND Ủy ban nhân dân phường Phùng Chí Kiên tỉnh Bắc Kạn</v>
      </c>
      <c r="C157" t="str">
        <v>https://phungchikien.backancity.gov.vn/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25157</v>
      </c>
      <c r="B158" t="str">
        <f>HYPERLINK("https://www.facebook.com/p/C%C3%B4ng-an-ph%C6%B0%E1%BB%9Dng-Ph%C3%B9ng-Ch%C3%AD-Ki%C3%AAn-TPB%E1%BA%AFc-K%E1%BA%A1n-100077735104887/", "Công an phường Phùng Chí Kiên tỉnh Bắc Kạn")</f>
        <v>Công an phường Phùng Chí Kiên tỉnh Bắc Kạn</v>
      </c>
      <c r="C158" t="str">
        <v>https://www.facebook.com/p/C%C3%B4ng-an-ph%C6%B0%E1%BB%9Dng-Ph%C3%B9ng-Ch%C3%AD-Ki%C3%AAn-TPB%E1%BA%AFc-K%E1%BA%A1n-100077735104887/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25158</v>
      </c>
      <c r="B159" t="str">
        <f>HYPERLINK("https://phungchikien.backancity.gov.vn/", "UBND Ủy ban nhân dân phường Phùng Chí Kiên tỉnh Bắc Kạn")</f>
        <v>UBND Ủy ban nhân dân phường Phùng Chí Kiên tỉnh Bắc Kạn</v>
      </c>
      <c r="C159" t="str">
        <v>https://phungchikien.backancity.gov.vn/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25159</v>
      </c>
      <c r="B160" t="str">
        <f>HYPERLINK("https://www.facebook.com/p/Tu%E1%BB%95i-tr%E1%BA%BB-C%C3%B4ng-an-Th%C3%A1i-B%C3%ACnh-100068113789461/?locale=te_IN", "Công an phường Phùng Chí Kiên tỉnh Hưng Yên")</f>
        <v>Công an phường Phùng Chí Kiên tỉnh Hưng Yên</v>
      </c>
      <c r="C160" t="str">
        <v>https://www.facebook.com/p/Tu%E1%BB%95i-tr%E1%BA%BB-C%C3%B4ng-an-Th%C3%A1i-B%C3%ACnh-100068113789461/?locale=te_IN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25160</v>
      </c>
      <c r="B161" t="str">
        <f>HYPERLINK("https://phungchikien.myhao.hungyen.gov.vn/", "UBND Ủy ban nhân dân phường Phùng Chí Kiên tỉnh Hưng Yên")</f>
        <v>UBND Ủy ban nhân dân phường Phùng Chí Kiên tỉnh Hưng Yên</v>
      </c>
      <c r="C161" t="str">
        <v>https://phungchikien.myhao.hungyen.gov.vn/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25161</v>
      </c>
      <c r="B162" t="str">
        <f>HYPERLINK("https://www.facebook.com/p/C%C3%B4ng-an-ph%C6%B0%E1%BB%9Dng-Ph%C3%BA-Kh%C6%B0%C6%A1ng-B%E1%BA%BFn-Tre-100070178317146/", "Công an phường Phú Khương tỉnh Bến Tre")</f>
        <v>Công an phường Phú Khương tỉnh Bến Tre</v>
      </c>
      <c r="C162" t="str">
        <v>https://www.facebook.com/p/C%C3%B4ng-an-ph%C6%B0%E1%BB%9Dng-Ph%C3%BA-Kh%C6%B0%C6%A1ng-B%E1%BA%BFn-Tre-100070178317146/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25162</v>
      </c>
      <c r="B163" t="str">
        <f>HYPERLINK("https://dichvucong.bentre.gov.vn/dichvucong/thongke/ajaxChiTietLinhVuc&amp;nam=2022&amp;ma_don_vi=DV_UBND_PHUONG_PHUKHUONG_TPBT&amp;ma_co_quan=UBNDTP", "UBND Ủy ban nhân dân phường Phú Khương tỉnh Bến Tre")</f>
        <v>UBND Ủy ban nhân dân phường Phú Khương tỉnh Bến Tre</v>
      </c>
      <c r="C163" t="str">
        <v>https://dichvucong.bentre.gov.vn/dichvucong/thongke/ajaxChiTietLinhVuc&amp;nam=2022&amp;ma_don_vi=DV_UBND_PHUONG_PHUKHUONG_TPBT&amp;ma_co_quan=UBNDTP</v>
      </c>
      <c r="D163" t="str">
        <v>-</v>
      </c>
      <c r="E163" t="str">
        <v>-</v>
      </c>
      <c r="F163" t="str">
        <v>-</v>
      </c>
      <c r="G163" t="str">
        <v>-</v>
      </c>
    </row>
    <row r="164" xml:space="preserve">
      <c r="A164">
        <v>25163</v>
      </c>
      <c r="B164" t="str" xml:space="preserve">
        <f xml:space="preserve">HYPERLINK("https://www.facebook.com/p/C%C3%B4ng-an-Ph%C6%B0%E1%BB%9Dng-Ph%C3%BA-M%E1%BB%B9-100069552525358/", "Công an phường Phú Mỹ _x000d__x000d__x000d_
 _x000d__x000d__x000d_
  tỉnh Bà Rịa - Vũng Tàu")</f>
        <v xml:space="preserve">Công an phường Phú Mỹ _x000d__x000d__x000d_
 _x000d__x000d__x000d_
  tỉnh Bà Rịa - Vũng Tàu</v>
      </c>
      <c r="C164" t="str">
        <v>https://www.facebook.com/p/C%C3%B4ng-an-Ph%C6%B0%E1%BB%9Dng-Ph%C3%BA-M%E1%BB%B9-100069552525358/</v>
      </c>
      <c r="D164" t="str">
        <v>-</v>
      </c>
      <c r="E164" t="str">
        <v/>
      </c>
      <c r="F164" t="str">
        <v>-</v>
      </c>
      <c r="G164" t="str">
        <v>-</v>
      </c>
    </row>
    <row r="165" xml:space="preserve">
      <c r="A165">
        <v>25164</v>
      </c>
      <c r="B165" t="str" xml:space="preserve">
        <f xml:space="preserve">HYPERLINK("https://phumy.baria-vungtau.gov.vn/", "UBND Ủy ban nhân dân phường Phú Mỹ _x000d__x000d__x000d_
 _x000d__x000d__x000d_
  tỉnh Bà Rịa - Vũng Tàu")</f>
        <v xml:space="preserve">UBND Ủy ban nhân dân phường Phú Mỹ _x000d__x000d__x000d_
 _x000d__x000d__x000d_
  tỉnh Bà Rịa - Vũng Tàu</v>
      </c>
      <c r="C165" t="str">
        <v>https://phumy.baria-vungtau.gov.vn/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25165</v>
      </c>
      <c r="B166" t="str">
        <f>HYPERLINK("https://www.facebook.com/p/C%C3%B4ng-an-ph%C6%B0%E1%BB%9Dng-Ph%C3%BA-T%C3%A2n-Th%C3%A0nh-ph%E1%BB%91-B%E1%BA%BFn-Tre-100070282148008/", "Công an phường Phú Tân tỉnh Bến Tre")</f>
        <v>Công an phường Phú Tân tỉnh Bến Tre</v>
      </c>
      <c r="C166" t="str">
        <v>https://www.facebook.com/p/C%C3%B4ng-an-ph%C6%B0%E1%BB%9Dng-Ph%C3%BA-T%C3%A2n-Th%C3%A0nh-ph%E1%BB%91-B%E1%BA%BFn-Tre-100070282148008/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25166</v>
      </c>
      <c r="B167" t="str">
        <f>HYPERLINK("https://phutan.thanhphobentre.bentre.gov.vn/", "UBND Ủy ban nhân dân phường Phú Tân tỉnh Bến Tre")</f>
        <v>UBND Ủy ban nhân dân phường Phú Tân tỉnh Bến Tre</v>
      </c>
      <c r="C167" t="str">
        <v>https://phutan.thanhphobentre.bentre.gov.vn/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25167</v>
      </c>
      <c r="B168" t="str">
        <f>HYPERLINK("https://www.facebook.com/p/C%C3%B4ng-an-ph%C6%B0%E1%BB%9Dng-Ph%C3%BA-X%C3%A1-TP-Th%C3%A1i-Nguy%C3%AAn-100079015225494/", "Công an phường Phú Xá tỉnh Thái Nguyên")</f>
        <v>Công an phường Phú Xá tỉnh Thái Nguyên</v>
      </c>
      <c r="C168" t="str">
        <v>https://www.facebook.com/p/C%C3%B4ng-an-ph%C6%B0%E1%BB%9Dng-Ph%C3%BA-X%C3%A1-TP-Th%C3%A1i-Nguy%C3%AAn-100079015225494/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25168</v>
      </c>
      <c r="B169" t="str">
        <f>HYPERLINK("https://phuxa.thainguyencity.gov.vn/", "UBND Ủy ban nhân dân phường Phú Xá tỉnh Thái Nguyên")</f>
        <v>UBND Ủy ban nhân dân phường Phú Xá tỉnh Thái Nguyên</v>
      </c>
      <c r="C169" t="str">
        <v>https://phuxa.thainguyencity.gov.vn/</v>
      </c>
      <c r="D169" t="str">
        <v>-</v>
      </c>
      <c r="E169" t="str">
        <v>-</v>
      </c>
      <c r="F169" t="str">
        <v>-</v>
      </c>
      <c r="G169" t="str">
        <v>-</v>
      </c>
    </row>
    <row r="170" xml:space="preserve">
      <c r="A170">
        <v>25169</v>
      </c>
      <c r="B170" t="str" xml:space="preserve">
        <f xml:space="preserve">HYPERLINK("https://www.facebook.com/ThanhnienPhuocHoa/", "Công an phường Phước Hoà _x000d__x000d__x000d_
 _x000d__x000d__x000d_
  tỉnh Khánh Hòa")</f>
        <v xml:space="preserve">Công an phường Phước Hoà _x000d__x000d__x000d_
 _x000d__x000d__x000d_
  tỉnh Khánh Hòa</v>
      </c>
      <c r="C170" t="str">
        <v>https://www.facebook.com/ThanhnienPhuocHoa/</v>
      </c>
      <c r="D170" t="str">
        <v>-</v>
      </c>
      <c r="E170" t="str">
        <v/>
      </c>
      <c r="F170" t="str">
        <v>-</v>
      </c>
      <c r="G170" t="str">
        <v>-</v>
      </c>
    </row>
    <row r="171" xml:space="preserve">
      <c r="A171">
        <v>25170</v>
      </c>
      <c r="B171" t="str" xml:space="preserve">
        <f xml:space="preserve">HYPERLINK("https://bienhoa.dongnai.gov.vn/Pages/gioithieu.aspx?CatID=116", "UBND Ủy ban nhân dân phường Phước Hoà _x000d__x000d__x000d_
 _x000d__x000d__x000d_
  tỉnh Khánh Hòa")</f>
        <v xml:space="preserve">UBND Ủy ban nhân dân phường Phước Hoà _x000d__x000d__x000d_
 _x000d__x000d__x000d_
  tỉnh Khánh Hòa</v>
      </c>
      <c r="C171" t="str">
        <v>https://bienhoa.dongnai.gov.vn/Pages/gioithieu.aspx?CatID=116</v>
      </c>
      <c r="D171" t="str">
        <v>-</v>
      </c>
      <c r="E171" t="str">
        <v>-</v>
      </c>
      <c r="F171" t="str">
        <v>-</v>
      </c>
      <c r="G171" t="str">
        <v>-</v>
      </c>
    </row>
    <row r="172" xml:space="preserve">
      <c r="A172">
        <v>25171</v>
      </c>
      <c r="B172" t="str" xml:space="preserve">
        <v xml:space="preserve">Công an phường Phước Tân _x000d__x000d__x000d_
 _x000d__x000d__x000d_
  tỉnh Đồng Nai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 xml:space="preserve">
      <c r="A173">
        <v>25172</v>
      </c>
      <c r="B173" t="str" xml:space="preserve">
        <f xml:space="preserve">HYPERLINK("https://bienhoa.dongnai.gov.vn/Pages/gioithieu.aspx?CatID=117", "UBND Ủy ban nhân dân phường Phước Tân _x000d__x000d__x000d_
 _x000d__x000d__x000d_
  tỉnh Đồng Nai")</f>
        <v xml:space="preserve">UBND Ủy ban nhân dân phường Phước Tân _x000d__x000d__x000d_
 _x000d__x000d__x000d_
  tỉnh Đồng Nai</v>
      </c>
      <c r="C173" t="str">
        <v>https://bienhoa.dongnai.gov.vn/Pages/gioithieu.aspx?CatID=117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25173</v>
      </c>
      <c r="B174" t="str">
        <f>HYPERLINK("https://www.facebook.com/p/C%C3%B4ng-An-Ph%C6%B0%E1%BB%9Dng-Ph%E1%BA%A1m-Ng%C5%A9-L%C3%A3o-Th%C3%A0nh-Ph%E1%BB%91-H%E1%BA%A3i-D%C6%B0%C6%A1ng-100068982131245/", "Công an phường Phạm Ngũ Lão tỉnh Hải Dương")</f>
        <v>Công an phường Phạm Ngũ Lão tỉnh Hải Dương</v>
      </c>
      <c r="C174" t="str">
        <v>https://www.facebook.com/p/C%C3%B4ng-An-Ph%C6%B0%E1%BB%9Dng-Ph%E1%BA%A1m-Ng%C5%A9-L%C3%A3o-Th%C3%A0nh-Ph%E1%BB%91-H%E1%BA%A3i-D%C6%B0%C6%A1ng-100068982131245/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25174</v>
      </c>
      <c r="B175" t="str">
        <f>HYPERLINK("http://phamngulao.tphaiduong.haiduong.gov.vn/", "UBND Ủy ban nhân dân phường Phạm Ngũ Lão tỉnh Hải Dương")</f>
        <v>UBND Ủy ban nhân dân phường Phạm Ngũ Lão tỉnh Hải Dương</v>
      </c>
      <c r="C175" t="str">
        <v>http://phamngulao.tphaiduong.haiduong.gov.vn/</v>
      </c>
      <c r="D175" t="str">
        <v>-</v>
      </c>
      <c r="E175" t="str">
        <v>-</v>
      </c>
      <c r="F175" t="str">
        <v>-</v>
      </c>
      <c r="G175" t="str">
        <v>-</v>
      </c>
    </row>
    <row r="176" xml:space="preserve">
      <c r="A176">
        <v>25175</v>
      </c>
      <c r="B176" t="str" xml:space="preserve">
        <f xml:space="preserve">HYPERLINK("https://www.facebook.com/phuongphandinhphung/", "Công an phường Phan Đình Phùng _x000d__x000d__x000d_
 _x000d__x000d__x000d_
  tỉnh Hưng Yên")</f>
        <v xml:space="preserve">Công an phường Phan Đình Phùng _x000d__x000d__x000d_
 _x000d__x000d__x000d_
  tỉnh Hưng Yên</v>
      </c>
      <c r="C176" t="str">
        <v>https://www.facebook.com/phuongphandinhphung/</v>
      </c>
      <c r="D176" t="str">
        <v>-</v>
      </c>
      <c r="E176" t="str">
        <v/>
      </c>
      <c r="F176" t="str">
        <v>-</v>
      </c>
      <c r="G176" t="str">
        <v>-</v>
      </c>
    </row>
    <row r="177" xml:space="preserve">
      <c r="A177">
        <v>25176</v>
      </c>
      <c r="B177" t="str" xml:space="preserve">
        <f xml:space="preserve">HYPERLINK("https://dichvucong.namdinh.gov.vn/portaldvc/KenhTin/dich-vu-cong-truc-tuyen.aspx?_dv=20342527-4469-C599-EB08-9B6EBD0EC40C", "UBND Ủy ban nhân dân phường Phan Đình Phùng _x000d__x000d__x000d_
 _x000d__x000d__x000d_
  tỉnh Hưng Yên")</f>
        <v xml:space="preserve">UBND Ủy ban nhân dân phường Phan Đình Phùng _x000d__x000d__x000d_
 _x000d__x000d__x000d_
  tỉnh Hưng Yên</v>
      </c>
      <c r="C177" t="str">
        <v>https://dichvucong.namdinh.gov.vn/portaldvc/KenhTin/dich-vu-cong-truc-tuyen.aspx?_dv=20342527-4469-C599-EB08-9B6EBD0EC40C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25177</v>
      </c>
      <c r="B178" t="str">
        <v>Công an phường Phan Thiết tỉnh Tuyên Quang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25178</v>
      </c>
      <c r="B179" t="str">
        <f>HYPERLINK("http://phanthiet.tuyenquang.gov.vn/vi/tin-bai/bi-thu-chu-tich-ubnd-phuong-phan-thiet-da-toi-tham-tang-qua-cac-gia-dinh-chinh-sach-nguoi-co-cong-voi-cach-mang-tren-dia-ban-phuong?type=NEWS&amp;id=94680", "UBND Ủy ban nhân dân phường Phan Thiết tỉnh Tuyên Quang")</f>
        <v>UBND Ủy ban nhân dân phường Phan Thiết tỉnh Tuyên Quang</v>
      </c>
      <c r="C179" t="str">
        <v>http://phanthiet.tuyenquang.gov.vn/vi/tin-bai/bi-thu-chu-tich-ubnd-phuong-phan-thiet-da-toi-tham-tang-qua-cac-gia-dinh-chinh-sach-nguoi-co-cong-voi-cach-mang-tren-dia-ban-phuong?type=NEWS&amp;id=94680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25179</v>
      </c>
      <c r="B180" t="str">
        <f>HYPERLINK("https://www.facebook.com/p/C%C3%B4ng-an-ph%C6%B0%E1%BB%9Dng-Qu%E1%BA%A3ng-%C4%90%C3%B4ng-TP-Thanh-Ho%C3%A1-100027654767657/", "Công an phường Quảng Đông tỉnh Thanh Hóa")</f>
        <v>Công an phường Quảng Đông tỉnh Thanh Hóa</v>
      </c>
      <c r="C180" t="str">
        <v>https://www.facebook.com/p/C%C3%B4ng-an-ph%C6%B0%E1%BB%9Dng-Qu%E1%BA%A3ng-%C4%90%C3%B4ng-TP-Thanh-Ho%C3%A1-100027654767657/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25180</v>
      </c>
      <c r="B181" t="str">
        <f>HYPERLINK("https://quangchau.samson.thanhhoa.gov.vn/", "UBND Ủy ban nhân dân phường Quảng Đông tỉnh Thanh Hóa")</f>
        <v>UBND Ủy ban nhân dân phường Quảng Đông tỉnh Thanh Hóa</v>
      </c>
      <c r="C181" t="str">
        <v>https://quangchau.samson.thanhhoa.gov.vn/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25181</v>
      </c>
      <c r="B182" t="str">
        <v>Công an phường Quảng Hưng tỉnh Thanh Hóa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25182</v>
      </c>
      <c r="B183" t="str">
        <f>HYPERLINK("https://kntc.thanhhoa.gov.vn/kntc.nsf/8B7B11ADD65ADB7D4725877A000C15D3/$file/DT-VBDTPT936332298-10-20211634804359487tungct22.10.2021_08h43p58_giangld_22-10-2021-08-51-13_signed.pdf", "UBND Ủy ban nhân dân phường Quảng Hưng tỉnh Thanh Hóa")</f>
        <v>UBND Ủy ban nhân dân phường Quảng Hưng tỉnh Thanh Hóa</v>
      </c>
      <c r="C183" t="str">
        <v>https://kntc.thanhhoa.gov.vn/kntc.nsf/8B7B11ADD65ADB7D4725877A000C15D3/$file/DT-VBDTPT936332298-10-20211634804359487tungct22.10.2021_08h43p58_giangld_22-10-2021-08-51-13_signed.pdf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25183</v>
      </c>
      <c r="B184" t="str">
        <f>HYPERLINK("https://www.facebook.com/p/C%C3%B4ng-an-ph%C6%B0%E1%BB%9Dng-Qu%E1%BA%A3ng-Th%C3%A0nh-TP-Thanh-H%C3%B3a-100063456555126/?locale=vi_VN", "Công an phường Quảng Thành tỉnh Thanh Hóa")</f>
        <v>Công an phường Quảng Thành tỉnh Thanh Hóa</v>
      </c>
      <c r="C184" t="str">
        <v>https://www.facebook.com/p/C%C3%B4ng-an-ph%C6%B0%E1%BB%9Dng-Qu%E1%BA%A3ng-Th%C3%A0nh-TP-Thanh-H%C3%B3a-100063456555126/?locale=vi_VN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25184</v>
      </c>
      <c r="B185" t="str">
        <f>HYPERLINK("https://tpthanhhoa.thanhhoa.gov.vn/web/gioi-thieu-chung/tin-tuc/van-hoa-xa-hoi/pho-thanh-cong-phuong-quang-thanh-don-nhan-danh-hieu-pho-kieu-mau.html", "UBND Ủy ban nhân dân phường Quảng Thành tỉnh Thanh Hóa")</f>
        <v>UBND Ủy ban nhân dân phường Quảng Thành tỉnh Thanh Hóa</v>
      </c>
      <c r="C185" t="str">
        <v>https://tpthanhhoa.thanhhoa.gov.vn/web/gioi-thieu-chung/tin-tuc/van-hoa-xa-hoi/pho-thanh-cong-phuong-quang-thanh-don-nhan-danh-hieu-pho-kieu-mau.html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25185</v>
      </c>
      <c r="B186" t="str">
        <f>HYPERLINK("https://www.facebook.com/capquangthinh.th.vn/?locale=vi_VN", "Công an phường Quảng Thịnh tỉnh Thanh Hóa")</f>
        <v>Công an phường Quảng Thịnh tỉnh Thanh Hóa</v>
      </c>
      <c r="C186" t="str">
        <v>https://www.facebook.com/capquangthinh.th.vn/?locale=vi_VN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25186</v>
      </c>
      <c r="B187" t="str">
        <f>HYPERLINK("https://tpthanhhoa.thanhhoa.gov.vn/web/gioi-thieu-chung/tin-tuc/quoc-phong-an-ninh/phuong-quang-thinh-to-chuc-ngay-hoi-toan-dan-bao-ve-an-ninh-to-quoc.html", "UBND Ủy ban nhân dân phường Quảng Thịnh tỉnh Thanh Hóa")</f>
        <v>UBND Ủy ban nhân dân phường Quảng Thịnh tỉnh Thanh Hóa</v>
      </c>
      <c r="C187" t="str">
        <v>https://tpthanhhoa.thanhhoa.gov.vn/web/gioi-thieu-chung/tin-tuc/quoc-phong-an-ninh/phuong-quang-thinh-to-chuc-ngay-hoi-toan-dan-bao-ve-an-ninh-to-quoc.html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25187</v>
      </c>
      <c r="B188" t="str">
        <f>HYPERLINK("https://www.facebook.com/p/C%C3%B4ng-an-Ph%C6%B0%E1%BB%9Dng-Qu%E1%BA%A3ng-Vinh-TP-S%E1%BA%A7m-S%C6%A1n-100063519010262/", "Công an phường Quảng Vinh tỉnh Thanh Hóa")</f>
        <v>Công an phường Quảng Vinh tỉnh Thanh Hóa</v>
      </c>
      <c r="C188" t="str">
        <v>https://www.facebook.com/p/C%C3%B4ng-an-Ph%C6%B0%E1%BB%9Dng-Qu%E1%BA%A3ng-Vinh-TP-S%E1%BA%A7m-S%C6%A1n-100063519010262/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25188</v>
      </c>
      <c r="B189" t="str">
        <f>HYPERLINK("https://quangvinh.samson.thanhhoa.gov.vn/", "UBND Ủy ban nhân dân phường Quảng Vinh tỉnh Thanh Hóa")</f>
        <v>UBND Ủy ban nhân dân phường Quảng Vinh tỉnh Thanh Hóa</v>
      </c>
      <c r="C189" t="str">
        <v>https://quangvinh.samson.thanhhoa.gov.vn/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25189</v>
      </c>
      <c r="B190" t="str">
        <f>HYPERLINK("https://www.facebook.com/p/C%C3%B4ng-an-ph%C6%B0%E1%BB%9Dng-Quy%E1%BA%BFt-T%C3%A2m-th%C3%A0nh-ph%E1%BB%91-S%C6%A1n-La-100077408314272/", "Công an phường Quyết Tâm tỉnh Sơn La")</f>
        <v>Công an phường Quyết Tâm tỉnh Sơn La</v>
      </c>
      <c r="C190" t="str">
        <v>https://www.facebook.com/p/C%C3%B4ng-an-ph%C6%B0%E1%BB%9Dng-Quy%E1%BA%BFt-T%C3%A2m-th%C3%A0nh-ph%E1%BB%91-S%C6%A1n-La-100077408314272/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25190</v>
      </c>
      <c r="B191" t="str">
        <f>HYPERLINK("https://quyettam.thanhpho.sonla.gov.vn/lanh-dao-ubnd-phuong-quyet-tam", "UBND Ủy ban nhân dân phường Quyết Tâm tỉnh Sơn La")</f>
        <v>UBND Ủy ban nhân dân phường Quyết Tâm tỉnh Sơn La</v>
      </c>
      <c r="C191" t="str">
        <v>https://quyettam.thanhpho.sonla.gov.vn/lanh-dao-ubnd-phuong-quyet-tam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25191</v>
      </c>
      <c r="B192" t="str">
        <v>Công an phường Quyết Thắng tỉnh Lai Châu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25192</v>
      </c>
      <c r="B193" t="str">
        <f>HYPERLINK("https://thanhpho.laichau.gov.vn/", "UBND Ủy ban nhân dân phường Quyết Thắng tỉnh Lai Châu")</f>
        <v>UBND Ủy ban nhân dân phường Quyết Thắng tỉnh Lai Châu</v>
      </c>
      <c r="C193" t="str">
        <v>https://thanhpho.laichau.gov.vn/</v>
      </c>
      <c r="D193" t="str">
        <v>-</v>
      </c>
      <c r="E193" t="str">
        <v>-</v>
      </c>
      <c r="F193" t="str">
        <v>-</v>
      </c>
      <c r="G193" t="str">
        <v>-</v>
      </c>
    </row>
    <row r="194" xml:space="preserve">
      <c r="A194">
        <v>25193</v>
      </c>
      <c r="B194" t="str" xml:space="preserve">
        <f xml:space="preserve">HYPERLINK("https://www.facebook.com/p/UBND-Ph%C6%B0%E1%BB%9Dng-S%C6%A1n-Phong-100063555039148/", "Công an phường Sơn Phong _x000d__x000d__x000d_
 _x000d__x000d__x000d_
  tỉnh Quảng Nam")</f>
        <v xml:space="preserve">Công an phường Sơn Phong _x000d__x000d__x000d_
 _x000d__x000d__x000d_
  tỉnh Quảng Nam</v>
      </c>
      <c r="C194" t="str">
        <v>https://www.facebook.com/p/UBND-Ph%C6%B0%E1%BB%9Dng-S%C6%A1n-Phong-100063555039148/</v>
      </c>
      <c r="D194" t="str">
        <v>-</v>
      </c>
      <c r="E194" t="str">
        <v/>
      </c>
      <c r="F194" t="str">
        <v>-</v>
      </c>
      <c r="G194" t="str">
        <v>-</v>
      </c>
    </row>
    <row r="195" xml:space="preserve">
      <c r="A195">
        <v>25194</v>
      </c>
      <c r="B195" t="str" xml:space="preserve">
        <f xml:space="preserve">HYPERLINK("http://hoian.gov.vn/sonphong/pages/detail.aspx?IDBaiViet=17216", "UBND Ủy ban nhân dân phường Sơn Phong _x000d__x000d__x000d_
 _x000d__x000d__x000d_
  tỉnh Quảng Nam")</f>
        <v xml:space="preserve">UBND Ủy ban nhân dân phường Sơn Phong _x000d__x000d__x000d_
 _x000d__x000d__x000d_
  tỉnh Quảng Nam</v>
      </c>
      <c r="C195" t="str">
        <v>http://hoian.gov.vn/sonphong/pages/detail.aspx?IDBaiViet=17216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25195</v>
      </c>
      <c r="B196" t="str">
        <f>HYPERLINK("https://www.facebook.com/p/C%C3%B4ng-an-Ph%C6%B0%E1%BB%9Dng-T%C3%A0o-Xuy%C3%AAn-TP-Thanh-H%C3%B3a-100028941743157/", "Công an phường Tào Xuyên tỉnh Thanh Hóa")</f>
        <v>Công an phường Tào Xuyên tỉnh Thanh Hóa</v>
      </c>
      <c r="C196" t="str">
        <v>https://www.facebook.com/p/C%C3%B4ng-an-Ph%C6%B0%E1%BB%9Dng-T%C3%A0o-Xuy%C3%AAn-TP-Thanh-H%C3%B3a-100028941743157/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25196</v>
      </c>
      <c r="B197" t="str">
        <f>HYPERLINK("https://tpthanhhoa.thanhhoa.gov.vn/web/gioi-thieu-chung/tin-tuc/van-hoa-xa-hoi/phuong-tao-xuyen-ky-niem-20-nam-ngay-doanh-nhan-viet-nam-trao-tien-ung-ho-thuc-hien-chi-thi-so-22-va-ra-mat-bch-hoi-doanh-nghiep-phuong-tao-xuyen.html", "UBND Ủy ban nhân dân phường Tào Xuyên tỉnh Thanh Hóa")</f>
        <v>UBND Ủy ban nhân dân phường Tào Xuyên tỉnh Thanh Hóa</v>
      </c>
      <c r="C197" t="str">
        <v>https://tpthanhhoa.thanhhoa.gov.vn/web/gioi-thieu-chung/tin-tuc/van-hoa-xa-hoi/phuong-tao-xuyen-ky-niem-20-nam-ngay-doanh-nhan-viet-nam-trao-tien-ung-ho-thuc-hien-chi-thi-so-22-va-ra-mat-bch-hoi-doanh-nghiep-phuong-tao-xuyen.html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25197</v>
      </c>
      <c r="B198" t="str">
        <f>HYPERLINK("https://www.facebook.com/p/C%C3%B4ng-an-Ph%C6%B0%E1%BB%9Dng-T%C3%A2n-%C4%90%E1%BB%8Bnh-B%E1%BA%BFn-C%C3%A1t-100080887004116/", "Công an phường Tân Định tỉnh Bình Dương")</f>
        <v>Công an phường Tân Định tỉnh Bình Dương</v>
      </c>
      <c r="C198" t="str">
        <v>https://www.facebook.com/p/C%C3%B4ng-an-Ph%C6%B0%E1%BB%9Dng-T%C3%A2n-%C4%90%E1%BB%8Bnh-B%E1%BA%BFn-C%C3%A1t-100080887004116/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25198</v>
      </c>
      <c r="B199" t="str">
        <f>HYPERLINK("https://bencat.binhduong.gov.vn/gioi-thieu/ubnd-xa-phuong", "UBND Ủy ban nhân dân phường Tân Định tỉnh Bình Dương")</f>
        <v>UBND Ủy ban nhân dân phường Tân Định tỉnh Bình Dương</v>
      </c>
      <c r="C199" t="str">
        <v>https://bencat.binhduong.gov.vn/gioi-thieu/ubnd-xa-phuong</v>
      </c>
      <c r="D199" t="str">
        <v>-</v>
      </c>
      <c r="E199" t="str">
        <v>-</v>
      </c>
      <c r="F199" t="str">
        <v>-</v>
      </c>
      <c r="G199" t="str">
        <v>-</v>
      </c>
    </row>
    <row r="200" xml:space="preserve">
      <c r="A200">
        <v>25199</v>
      </c>
      <c r="B200" t="str" xml:space="preserve">
        <v xml:space="preserve">Công an phường Tân An _x000d__x000d__x000d_
 _x000d__x000d__x000d_
  tỉnh Tuyên Quang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 xml:space="preserve">
      <c r="A201">
        <v>25200</v>
      </c>
      <c r="B201" t="str" xml:space="preserve">
        <f xml:space="preserve">HYPERLINK("https://www.quangninh.gov.vn/donvi/TXQuangYen/Trang/ChiTietBVGioiThieu.aspx?bvid=210", "UBND Ủy ban nhân dân phường Tân An _x000d__x000d__x000d_
 _x000d__x000d__x000d_
  tỉnh Tuyên Quang")</f>
        <v xml:space="preserve">UBND Ủy ban nhân dân phường Tân An _x000d__x000d__x000d_
 _x000d__x000d__x000d_
  tỉnh Tuyên Quang</v>
      </c>
      <c r="C201" t="str">
        <v>https://www.quangninh.gov.vn/donvi/TXQuangYen/Trang/ChiTietBVGioiThieu.aspx?bvid=210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25201</v>
      </c>
      <c r="B202" t="str">
        <f>HYPERLINK("https://www.facebook.com/p/C%C3%B4ng-an-ph%C6%B0%E1%BB%9Dng-T%C3%A2n-H%C3%A0-TP-Tuy%C3%AAn-Quang-100068061935760/", "Công an phường Tân Hà tỉnh Tuyên Quang")</f>
        <v>Công an phường Tân Hà tỉnh Tuyên Quang</v>
      </c>
      <c r="C202" t="str">
        <v>https://www.facebook.com/p/C%C3%B4ng-an-ph%C6%B0%E1%BB%9Dng-T%C3%A2n-H%C3%A0-TP-Tuy%C3%AAn-Quang-100068061935760/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25202</v>
      </c>
      <c r="B203" t="str">
        <f>HYPERLINK("http://tnmt.tuyenquang.gov.vn/vi/tin-bai/quyet-dinh-384qd-ubnd-ngay-19102024-cua-uy-ban-nhan-dan-tinh-ve-viec-phe-duyet-pham-vi-vung-bao-ho-ve-sinh-khu-vuc-lay-nuoc-sinh-hoat-cua-cong-trinh-cap-nuoc-phuc-vu-cho-hoat-dong-cua-benh-vien-da-khoa-phuong-bac-tai-phuong-tan-ha-thanh-pho-tuyen-quang-tinh-tuyen-quang?type=POSTED_CONTENT&amp;id=129423", "UBND Ủy ban nhân dân phường Tân Hà tỉnh Tuyên Quang")</f>
        <v>UBND Ủy ban nhân dân phường Tân Hà tỉnh Tuyên Quang</v>
      </c>
      <c r="C203" t="str">
        <v>http://tnmt.tuyenquang.gov.vn/vi/tin-bai/quyet-dinh-384qd-ubnd-ngay-19102024-cua-uy-ban-nhan-dan-tinh-ve-viec-phe-duyet-pham-vi-vung-bao-ho-ve-sinh-khu-vuc-lay-nuoc-sinh-hoat-cua-cong-trinh-cap-nuoc-phuc-vu-cho-hoat-dong-cua-benh-vien-da-khoa-phuong-bac-tai-phuong-tan-ha-thanh-pho-tuyen-quang-tinh-tuyen-quang?type=POSTED_CONTENT&amp;id=129423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25203</v>
      </c>
      <c r="B204" t="str">
        <f>HYPERLINK("https://www.facebook.com/p/C%C3%B4ng-An-Ph%C6%B0%E1%BB%9Dng-T%C3%A2n-Ng%C3%A3i-TP-V%C4%A9nh-Long-100080468944537/", "Công an phường Tân Ngãi tỉnh Vĩnh Long")</f>
        <v>Công an phường Tân Ngãi tỉnh Vĩnh Long</v>
      </c>
      <c r="C204" t="str">
        <v>https://www.facebook.com/p/C%C3%B4ng-An-Ph%C6%B0%E1%BB%9Dng-T%C3%A2n-Ng%C3%A3i-TP-V%C4%A9nh-Long-100080468944537/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25204</v>
      </c>
      <c r="B205" t="str">
        <f>HYPERLINK("https://portal.vinhlong.gov.vn/portal/wptanngai/wpx/page/content.cpx?menu=36aae5159bb3a3aa6040605e", "UBND Ủy ban nhân dân phường Tân Ngãi tỉnh Vĩnh Long")</f>
        <v>UBND Ủy ban nhân dân phường Tân Ngãi tỉnh Vĩnh Long</v>
      </c>
      <c r="C205" t="str">
        <v>https://portal.vinhlong.gov.vn/portal/wptanngai/wpx/page/content.cpx?menu=36aae5159bb3a3aa6040605e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25205</v>
      </c>
      <c r="B206" t="str">
        <v>Công an phường Tân Quang tỉnh Tuyên Quang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25206</v>
      </c>
      <c r="B207" t="str">
        <f>HYPERLINK("https://thanhpho.tuyenquang.gov.vn/", "UBND Ủy ban nhân dân phường Tân Quang tỉnh Tuyên Quang")</f>
        <v>UBND Ủy ban nhân dân phường Tân Quang tỉnh Tuyên Quang</v>
      </c>
      <c r="C207" t="str">
        <v>https://thanhpho.tuyenquang.gov.vn/</v>
      </c>
      <c r="D207" t="str">
        <v>-</v>
      </c>
      <c r="E207" t="str">
        <v>-</v>
      </c>
      <c r="F207" t="str">
        <v>-</v>
      </c>
      <c r="G207" t="str">
        <v>-</v>
      </c>
    </row>
    <row r="208" xml:space="preserve">
      <c r="A208">
        <v>25207</v>
      </c>
      <c r="B208" t="str" xml:space="preserve">
        <f xml:space="preserve">HYPERLINK("https://www.facebook.com/p/C%C3%B4ng-an-ph%C6%B0%E1%BB%9Dng-T%C3%A2y-S%C6%A1n-Tp-Pleiku-100057077485355/", "Công an phường Tây Sơn _x000d__x000d__x000d_
 _x000d__x000d__x000d_
  tỉnh Gia Lai")</f>
        <v xml:space="preserve">Công an phường Tây Sơn _x000d__x000d__x000d_
 _x000d__x000d__x000d_
  tỉnh Gia Lai</v>
      </c>
      <c r="C208" t="str">
        <v>https://www.facebook.com/p/C%C3%B4ng-an-ph%C6%B0%E1%BB%9Dng-T%C3%A2y-S%C6%A1n-Tp-Pleiku-100057077485355/</v>
      </c>
      <c r="D208" t="str">
        <v>-</v>
      </c>
      <c r="E208" t="str">
        <v/>
      </c>
      <c r="F208" t="str">
        <v>-</v>
      </c>
      <c r="G208" t="str">
        <v>-</v>
      </c>
    </row>
    <row r="209" xml:space="preserve">
      <c r="A209">
        <v>25208</v>
      </c>
      <c r="B209" t="str" xml:space="preserve">
        <f xml:space="preserve">HYPERLINK("https://ankhe.gialai.gov.vn/Phuong-Tay-Son/Gioi-thieu/Qua-trinh-hinh-thanh-va-phat-trien.aspx", "UBND Ủy ban nhân dân phường Tây Sơn _x000d__x000d__x000d_
 _x000d__x000d__x000d_
  tỉnh Gia Lai")</f>
        <v xml:space="preserve">UBND Ủy ban nhân dân phường Tây Sơn _x000d__x000d__x000d_
 _x000d__x000d__x000d_
  tỉnh Gia Lai</v>
      </c>
      <c r="C209" t="str">
        <v>https://ankhe.gialai.gov.vn/Phuong-Tay-Son/Gioi-thieu/Qua-trinh-hinh-thanh-va-phat-trien.aspx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25209</v>
      </c>
      <c r="B210" t="str">
        <f>HYPERLINK("https://www.facebook.com/p/C%C3%B4ng-An-Ph%C6%B0%E1%BB%9Dng-T%C3%ADch-L%C6%B0%C6%A1ng-TP-Th%C3%A1i-Nguy%C3%AAn-100069806956319/", "Công an phường Tích Lương tỉnh Thái Nguyên")</f>
        <v>Công an phường Tích Lương tỉnh Thái Nguyên</v>
      </c>
      <c r="C210" t="str">
        <v>https://www.facebook.com/p/C%C3%B4ng-An-Ph%C6%B0%E1%BB%9Dng-T%C3%ADch-L%C6%B0%C6%A1ng-TP-Th%C3%A1i-Nguy%C3%AAn-100069806956319/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25210</v>
      </c>
      <c r="B211" t="str">
        <f>HYPERLINK("https://tichluong.thainguyencity.gov.vn/", "UBND Ủy ban nhân dân phường Tích Lương tỉnh Thái Nguyên")</f>
        <v>UBND Ủy ban nhân dân phường Tích Lương tỉnh Thái Nguyên</v>
      </c>
      <c r="C211" t="str">
        <v>https://tichluong.thainguyencity.gov.vn/</v>
      </c>
      <c r="D211" t="str">
        <v>-</v>
      </c>
      <c r="E211" t="str">
        <v>-</v>
      </c>
      <c r="F211" t="str">
        <v>-</v>
      </c>
      <c r="G211" t="str">
        <v>-</v>
      </c>
    </row>
    <row r="212" xml:space="preserve">
      <c r="A212">
        <v>25211</v>
      </c>
      <c r="B212" t="str" xml:space="preserve">
        <v xml:space="preserve">Công an phường Tô Châu _x000d__x000d__x000d_
 _x000d__x000d__x000d_
  tỉnh Kiên Giang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 xml:space="preserve">
      <c r="A213">
        <v>25212</v>
      </c>
      <c r="B213" t="str" xml:space="preserve">
        <f xml:space="preserve">HYPERLINK("https://vpubnd.kiengiang.gov.vn/m/165/2110/Quyet-dinh-so-03-QD-UBND-ngay-03-01-2018.html", "UBND Ủy ban nhân dân phường Tô Châu _x000d__x000d__x000d_
 _x000d__x000d__x000d_
  tỉnh Kiên Giang")</f>
        <v xml:space="preserve">UBND Ủy ban nhân dân phường Tô Châu _x000d__x000d__x000d_
 _x000d__x000d__x000d_
  tỉnh Kiên Giang</v>
      </c>
      <c r="C213" t="str">
        <v>https://vpubnd.kiengiang.gov.vn/m/165/2110/Quyet-dinh-so-03-QD-UBND-ngay-03-01-2018.html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25213</v>
      </c>
      <c r="B214" t="str">
        <f>HYPERLINK("https://www.facebook.com/p/C%C3%B4ng-an-ph%C6%B0%E1%BB%9Dng-T%C3%B4-Hi%E1%BB%87u-th%C3%A0nh-ph%E1%BB%91-S%C6%A1n-La-100068333843932/", "Công an phường Tô Hiệu tỉnh Sơn La")</f>
        <v>Công an phường Tô Hiệu tỉnh Sơn La</v>
      </c>
      <c r="C214" t="str">
        <v>https://www.facebook.com/p/C%C3%B4ng-an-ph%C6%B0%E1%BB%9Dng-T%C3%B4-Hi%E1%BB%87u-th%C3%A0nh-ph%E1%BB%91-S%C6%A1n-La-100068333843932/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25214</v>
      </c>
      <c r="B215" t="str">
        <f>HYPERLINK("https://tohieu.thanhpho.sonla.gov.vn/", "UBND Ủy ban nhân dân phường Tô Hiệu tỉnh Sơn La")</f>
        <v>UBND Ủy ban nhân dân phường Tô Hiệu tỉnh Sơn La</v>
      </c>
      <c r="C215" t="str">
        <v>https://tohieu.thanhpho.sonla.gov.vn/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25215</v>
      </c>
      <c r="B216" t="str">
        <f>HYPERLINK("https://www.facebook.com/p/C%C3%B4ng-an-ph%C6%B0%E1%BB%9Dng-Th%E1%BA%A1ch-Qu%C3%BD-TP-H%C3%A0-T%C4%A9nh-100068616767951/", "Công an phường Thạch Quý tỉnh Hà Tĩnh")</f>
        <v>Công an phường Thạch Quý tỉnh Hà Tĩnh</v>
      </c>
      <c r="C216" t="str">
        <v>https://www.facebook.com/p/C%C3%B4ng-an-ph%C6%B0%E1%BB%9Dng-Th%E1%BA%A1ch-Qu%C3%BD-TP-H%C3%A0-T%C4%A9nh-100068616767951/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25216</v>
      </c>
      <c r="B217" t="str">
        <f>HYPERLINK("https://thachquy.hatinhcity.gov.vn/", "UBND Ủy ban nhân dân phường Thạch Quý tỉnh Hà Tĩnh")</f>
        <v>UBND Ủy ban nhân dân phường Thạch Quý tỉnh Hà Tĩnh</v>
      </c>
      <c r="C217" t="str">
        <v>https://thachquy.hatinhcity.gov.vn/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25217</v>
      </c>
      <c r="B218" t="str">
        <f>HYPERLINK("https://www.facebook.com/capthathung", "Công an phường Thất Hùng tỉnh Hải Dương")</f>
        <v>Công an phường Thất Hùng tỉnh Hải Dương</v>
      </c>
      <c r="C218" t="str">
        <v>https://www.facebook.com/capthathung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25218</v>
      </c>
      <c r="B219" t="str">
        <f>HYPERLINK("http://thathung.kinhmon.haiduong.gov.vn/", "UBND Ủy ban nhân dân phường Thất Hùng tỉnh Hải Dương")</f>
        <v>UBND Ủy ban nhân dân phường Thất Hùng tỉnh Hải Dương</v>
      </c>
      <c r="C219" t="str">
        <v>http://thathung.kinhmon.haiduong.gov.vn/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25219</v>
      </c>
      <c r="B220" t="str">
        <f>HYPERLINK("https://www.facebook.com/p/C%C3%B4ng-an-Ph%C6%B0%E1%BB%9Dng-Th%E1%BB%8B-c%E1%BA%A7u-TP-B%E1%BA%AFc-Ninh-100079649779255/", "Công an phường Thị Cầu tỉnh Bắc Ninh")</f>
        <v>Công an phường Thị Cầu tỉnh Bắc Ninh</v>
      </c>
      <c r="C220" t="str">
        <v>https://www.facebook.com/p/C%C3%B4ng-an-Ph%C6%B0%E1%BB%9Dng-Th%E1%BB%8B-c%E1%BA%A7u-TP-B%E1%BA%AFc-Ninh-100079649779255/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25220</v>
      </c>
      <c r="B221" t="str">
        <f>HYPERLINK("https://tpbacninh.bacninh.gov.vn/ubnd-phuong-thi-cau", "UBND Ủy ban nhân dân phường Thị Cầu tỉnh Bắc Ninh")</f>
        <v>UBND Ủy ban nhân dân phường Thị Cầu tỉnh Bắc Ninh</v>
      </c>
      <c r="C221" t="str">
        <v>https://tpbacninh.bacninh.gov.vn/ubnd-phuong-thi-cau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25221</v>
      </c>
      <c r="B222" t="str">
        <f>HYPERLINK("https://www.facebook.com/p/C%C3%B4ng-an-ph%C6%B0%E1%BB%9Dng-Th%E1%BB%91ng-Nh%E1%BA%A5t-TP-Pleiku-T-Gia-Lai-100063908748940/", "Công an phường Thống Nhất tỉnh Gia Lai")</f>
        <v>Công an phường Thống Nhất tỉnh Gia Lai</v>
      </c>
      <c r="C222" t="str">
        <v>https://www.facebook.com/p/C%C3%B4ng-an-ph%C6%B0%E1%BB%9Dng-Th%E1%BB%91ng-Nh%E1%BA%A5t-TP-Pleiku-T-Gia-Lai-100063908748940/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25222</v>
      </c>
      <c r="B223" t="str">
        <f>HYPERLINK("https://congan.gialai.gov.vn/BaiVietChiTiet/33447/thong-bao-bai-bo-mot-so-van-ban-quy-pham-phap-luat-do-uy-ban-nhan-dan-tinh-gia-lai-ban-hanh", "UBND Ủy ban nhân dân phường Thống Nhất tỉnh Gia Lai")</f>
        <v>UBND Ủy ban nhân dân phường Thống Nhất tỉnh Gia Lai</v>
      </c>
      <c r="C223" t="str">
        <v>https://congan.gialai.gov.vn/BaiVietChiTiet/33447/thong-bao-bai-bo-mot-so-van-ban-quy-pham-phap-luat-do-uy-ban-nhan-dan-tinh-gia-lai-ban-hanh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25223</v>
      </c>
      <c r="B224" t="str">
        <f>HYPERLINK("https://www.facebook.com/p/C%C3%B4ng-an-ph%C6%B0%E1%BB%9Dng-Thanh-B%C3%ACnh-C%C3%B4ng-an-th%C3%A0nh-ph%E1%BB%91-%C4%90i%E1%BB%87n-Bi%C3%AAn-Ph%E1%BB%A7-100069849813294/", "Công an phường Thanh Bình tỉnh Điện Biên")</f>
        <v>Công an phường Thanh Bình tỉnh Điện Biên</v>
      </c>
      <c r="C224" t="str">
        <v>https://www.facebook.com/p/C%C3%B4ng-an-ph%C6%B0%E1%BB%9Dng-Thanh-B%C3%ACnh-C%C3%B4ng-an-th%C3%A0nh-ph%E1%BB%91-%C4%90i%E1%BB%87n-Bi%C3%AAn-Ph%E1%BB%A7-100069849813294/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25224</v>
      </c>
      <c r="B225" t="str">
        <f>HYPERLINK("https://bienhoa.dongnai.gov.vn/Pages/gioithieu.aspx?CatID=110", "UBND Ủy ban nhân dân phường Thanh Bình tỉnh Điện Biên")</f>
        <v>UBND Ủy ban nhân dân phường Thanh Bình tỉnh Điện Biên</v>
      </c>
      <c r="C225" t="str">
        <v>https://bienhoa.dongnai.gov.vn/Pages/gioithieu.aspx?CatID=110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25225</v>
      </c>
      <c r="B226" t="str">
        <f>HYPERLINK("https://www.facebook.com/p/C%C3%B4ng-an-ph%C6%B0%E1%BB%9Dng-Thanh-B%C3%ACnh-C%C3%B4ng-an-th%C3%A0nh-ph%E1%BB%91-%C4%90i%E1%BB%87n-Bi%C3%AAn-Ph%E1%BB%A7-100069849813294/", "Công an phường Thanh Bình tỉnh Điện Biên")</f>
        <v>Công an phường Thanh Bình tỉnh Điện Biên</v>
      </c>
      <c r="C226" t="str">
        <v>https://www.facebook.com/p/C%C3%B4ng-an-ph%C6%B0%E1%BB%9Dng-Thanh-B%C3%ACnh-C%C3%B4ng-an-th%C3%A0nh-ph%E1%BB%91-%C4%90i%E1%BB%87n-Bi%C3%AAn-Ph%E1%BB%A7-100069849813294/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25226</v>
      </c>
      <c r="B227" t="str">
        <f>HYPERLINK("https://bienhoa.dongnai.gov.vn/Pages/gioithieu.aspx?CatID=110", "UBND Ủy ban nhân dân phường Thanh Bình tỉnh Điện Biên")</f>
        <v>UBND Ủy ban nhân dân phường Thanh Bình tỉnh Điện Biên</v>
      </c>
      <c r="C227" t="str">
        <v>https://bienhoa.dongnai.gov.vn/Pages/gioithieu.aspx?CatID=110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25227</v>
      </c>
      <c r="B228" t="str">
        <v>Công an phường Thanh Trường tỉnh Điện Biên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25228</v>
      </c>
      <c r="B229" t="str">
        <f>HYPERLINK("https://www.toaan.gov.vn/webcenter/ShowProperty?nodeId=/UCMServer/TAND170342", "UBND Ủy ban nhân dân phường Thanh Trường tỉnh Điện Biên")</f>
        <v>UBND Ủy ban nhân dân phường Thanh Trường tỉnh Điện Biên</v>
      </c>
      <c r="C229" t="str">
        <v>https://www.toaan.gov.vn/webcenter/ShowProperty?nodeId=/UCMServer/TAND170342</v>
      </c>
      <c r="D229" t="str">
        <v>-</v>
      </c>
      <c r="E229" t="str">
        <v>-</v>
      </c>
      <c r="F229" t="str">
        <v>-</v>
      </c>
      <c r="G229" t="str">
        <v>-</v>
      </c>
    </row>
    <row r="230" xml:space="preserve">
      <c r="A230">
        <v>25229</v>
      </c>
      <c r="B230" t="str" xml:space="preserve">
        <f xml:space="preserve">HYPERLINK("https://www.facebook.com/p/C%C3%B4ng-an-ph%C6%B0%E1%BB%9Dng-Tr%C3%BAc-L%C3%A2m-100063775073396/", "Công an phường Trúc Lâm _x000d__x000d__x000d_
 _x000d__x000d__x000d_
  tỉnh Thanh Hóa")</f>
        <v xml:space="preserve">Công an phường Trúc Lâm _x000d__x000d__x000d_
 _x000d__x000d__x000d_
  tỉnh Thanh Hóa</v>
      </c>
      <c r="C230" t="str">
        <v>https://www.facebook.com/p/C%C3%B4ng-an-ph%C6%B0%E1%BB%9Dng-Tr%C3%BAc-L%C3%A2m-100063775073396/</v>
      </c>
      <c r="D230" t="str">
        <v>-</v>
      </c>
      <c r="E230" t="str">
        <v/>
      </c>
      <c r="F230" t="str">
        <v>-</v>
      </c>
      <c r="G230" t="str">
        <v>-</v>
      </c>
    </row>
    <row r="231" xml:space="preserve">
      <c r="A231">
        <v>25230</v>
      </c>
      <c r="B231" t="str" xml:space="preserve">
        <f xml:space="preserve">HYPERLINK("http://truclam.thixanghison.thanhhoa.gov.vn/kinh-te-chinh-tri", "UBND Ủy ban nhân dân phường Trúc Lâm _x000d__x000d__x000d_
 _x000d__x000d__x000d_
  tỉnh Thanh Hóa")</f>
        <v xml:space="preserve">UBND Ủy ban nhân dân phường Trúc Lâm _x000d__x000d__x000d_
 _x000d__x000d__x000d_
  tỉnh Thanh Hóa</v>
      </c>
      <c r="C231" t="str">
        <v>http://truclam.thixanghison.thanhhoa.gov.vn/kinh-te-chinh-tri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25231</v>
      </c>
      <c r="B232" t="str">
        <f>HYPERLINK("https://www.facebook.com/p/C%C3%B4ng-an-ph%C6%B0%E1%BB%9Dng-Tr%C6%B0%E1%BB%9Dng-An-Th%C3%A0nh-ph%E1%BB%91-V%C4%A9nh-Long-100083272926078/", "Công an phường Trường An tỉnh Vĩnh Long")</f>
        <v>Công an phường Trường An tỉnh Vĩnh Long</v>
      </c>
      <c r="C232" t="str">
        <v>https://www.facebook.com/p/C%C3%B4ng-an-ph%C6%B0%E1%BB%9Dng-Tr%C6%B0%E1%BB%9Dng-An-Th%C3%A0nh-ph%E1%BB%91-V%C4%A9nh-Long-100083272926078/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25232</v>
      </c>
      <c r="B233" t="str">
        <f>HYPERLINK("https://truongan.vinhlong.gov.vn/", "UBND Ủy ban nhân dân phường Trường An tỉnh Vĩnh Long")</f>
        <v>UBND Ủy ban nhân dân phường Trường An tỉnh Vĩnh Long</v>
      </c>
      <c r="C233" t="str">
        <v>https://truongan.vinhlong.gov.vn/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25233</v>
      </c>
      <c r="B234" t="str">
        <f>HYPERLINK("https://www.facebook.com/p/C%C3%B4ng-an-ph%C6%B0%E1%BB%9Dng-Tr%C6%B0ng-V%C6%B0%C6%A1ng-TP-Th%C3%A1i-Nguy%C3%AAn-100076497412232/", "Công an phường Trưng Vương tỉnh Thái Nguyên")</f>
        <v>Công an phường Trưng Vương tỉnh Thái Nguyên</v>
      </c>
      <c r="C234" t="str">
        <v>https://www.facebook.com/p/C%C3%B4ng-an-ph%C6%B0%E1%BB%9Dng-Tr%C6%B0ng-V%C6%B0%C6%A1ng-TP-Th%C3%A1i-Nguy%C3%AAn-100076497412232/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25234</v>
      </c>
      <c r="B235" t="str">
        <f>HYPERLINK("https://trungvuong.thainguyencity.gov.vn/gioi-thieu", "UBND Ủy ban nhân dân phường Trưng Vương tỉnh Thái Nguyên")</f>
        <v>UBND Ủy ban nhân dân phường Trưng Vương tỉnh Thái Nguyên</v>
      </c>
      <c r="C235" t="str">
        <v>https://trungvuong.thainguyencity.gov.vn/gioi-thieu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25235</v>
      </c>
      <c r="B236" t="str">
        <f>HYPERLINK("https://www.facebook.com/p/C%C3%B4ng-an-ph%C6%B0%E1%BB%9Dng-Tr%E1%BA%A7n-H%C6%B0ng-%C4%90%E1%BA%A1o-TpPh%E1%BB%A7-L%C3%BD-H%C3%A0-Nam-100083035562709/", "Công an phường Trần Hưng Đạo tỉnh Hà Nam")</f>
        <v>Công an phường Trần Hưng Đạo tỉnh Hà Nam</v>
      </c>
      <c r="C236" t="str">
        <v>https://www.facebook.com/p/C%C3%B4ng-an-ph%C6%B0%E1%BB%9Dng-Tr%E1%BA%A7n-H%C6%B0ng-%C4%90%E1%BA%A1o-TpPh%E1%BB%A7-L%C3%BD-H%C3%A0-Nam-100083035562709/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25236</v>
      </c>
      <c r="B237" t="str">
        <f>HYPERLINK("https://phuly.hanam.gov.vn/Pages/cac-xa-phuong175562080.aspx", "UBND Ủy ban nhân dân phường Trần Hưng Đạo tỉnh Hà Nam")</f>
        <v>UBND Ủy ban nhân dân phường Trần Hưng Đạo tỉnh Hà Nam</v>
      </c>
      <c r="C237" t="str">
        <v>https://phuly.hanam.gov.vn/Pages/cac-xa-phuong175562080.aspx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25237</v>
      </c>
      <c r="B238" t="str">
        <f>HYPERLINK("https://www.facebook.com/p/C%C3%B4ng-an-ph%C6%B0%E1%BB%9Dng-Tr%E1%BA%A7n-Ph%C3%BA-Th%C3%A0nh-ph%E1%BB%91-H%C3%A0-T%C4%A9nh-100068323082489/", "Công an phường Trần Phú tỉnh Hà Tĩnh")</f>
        <v>Công an phường Trần Phú tỉnh Hà Tĩnh</v>
      </c>
      <c r="C238" t="str">
        <v>https://www.facebook.com/p/C%C3%B4ng-an-ph%C6%B0%E1%BB%9Dng-Tr%E1%BA%A7n-Ph%C3%BA-Th%C3%A0nh-ph%E1%BB%91-H%C3%A0-T%C4%A9nh-100068323082489/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25238</v>
      </c>
      <c r="B239" t="str">
        <f>HYPERLINK("https://tranphu.hatinhcity.gov.vn/", "UBND Ủy ban nhân dân phường Trần Phú tỉnh Hà Tĩnh")</f>
        <v>UBND Ủy ban nhân dân phường Trần Phú tỉnh Hà Tĩnh</v>
      </c>
      <c r="C239" t="str">
        <v>https://tranphu.hatinhcity.gov.vn/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25239</v>
      </c>
      <c r="B240" t="str">
        <f>HYPERLINK("https://www.facebook.com/p/C%C3%B4ng-an-ph%C6%B0%E1%BB%9Dng-Trung-S%C6%A1n-TP-S%E1%BA%A7m-S%C6%A1n-100059595613149/", "Công an phường Trung Sơn tỉnh Thanh Hóa")</f>
        <v>Công an phường Trung Sơn tỉnh Thanh Hóa</v>
      </c>
      <c r="C240" t="str">
        <v>https://www.facebook.com/p/C%C3%B4ng-an-ph%C6%B0%E1%BB%9Dng-Trung-S%C6%A1n-TP-S%E1%BA%A7m-S%C6%A1n-100059595613149/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25240</v>
      </c>
      <c r="B241" t="str">
        <f>HYPERLINK("https://trungson.samson.thanhhoa.gov.vn/", "UBND Ủy ban nhân dân phường Trung Sơn tỉnh Thanh Hóa")</f>
        <v>UBND Ủy ban nhân dân phường Trung Sơn tỉnh Thanh Hóa</v>
      </c>
      <c r="C241" t="str">
        <v>https://trungson.samson.thanhhoa.gov.vn/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25241</v>
      </c>
      <c r="B242" t="str">
        <f>HYPERLINK("https://www.facebook.com/p/C%C3%B4ng-an-Ph%C6%B0%E1%BB%9Dng-V%C5%A9-Ninh-th%C3%A0nh-ph%E1%BB%91-B%E1%BA%AFc-Ninh-100078442014482/", "Công an phường Vũ Ninh tỉnh Bắc Ninh")</f>
        <v>Công an phường Vũ Ninh tỉnh Bắc Ninh</v>
      </c>
      <c r="C242" t="str">
        <v>https://www.facebook.com/p/C%C3%B4ng-an-Ph%C6%B0%E1%BB%9Dng-V%C5%A9-Ninh-th%C3%A0nh-ph%E1%BB%91-B%E1%BA%AFc-Ninh-100078442014482/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25242</v>
      </c>
      <c r="B243" t="str">
        <f>HYPERLINK("https://tpbacninh.bacninh.gov.vn/ubnd-phuong-vu-ninh", "UBND Ủy ban nhân dân phường Vũ Ninh tỉnh Bắc Ninh")</f>
        <v>UBND Ủy ban nhân dân phường Vũ Ninh tỉnh Bắc Ninh</v>
      </c>
      <c r="C243" t="str">
        <v>https://tpbacninh.bacninh.gov.vn/ubnd-phuong-vu-ninh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25243</v>
      </c>
      <c r="B244" t="str">
        <v>Công an phường Vạn An tỉnh Bắc Ninh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25244</v>
      </c>
      <c r="B245" t="str">
        <f>HYPERLINK("https://tpbacninh.bacninh.gov.vn/ubnd-phuong-van-an", "UBND Ủy ban nhân dân phường Vạn An tỉnh Bắc Ninh")</f>
        <v>UBND Ủy ban nhân dân phường Vạn An tỉnh Bắc Ninh</v>
      </c>
      <c r="C245" t="str">
        <v>https://tpbacninh.bacninh.gov.vn/ubnd-phuong-van-an</v>
      </c>
      <c r="D245" t="str">
        <v>-</v>
      </c>
      <c r="E245" t="str">
        <v>-</v>
      </c>
      <c r="F245" t="str">
        <v>-</v>
      </c>
      <c r="G245" t="str">
        <v>-</v>
      </c>
    </row>
    <row r="246" xml:space="preserve">
      <c r="A246">
        <v>25245</v>
      </c>
      <c r="B246" t="str" xml:space="preserve">
        <f xml:space="preserve">HYPERLINK("https://www.facebook.com/p/C%C3%B4ng-An-T%E1%BB%89nh-B%E1%BA%AFc-Ninh-100067184832103/", "Công an phường Xuân Lâm _x000d__x000d__x000d_
 _x000d__x000d__x000d_
  tỉnh Bắc Ninh")</f>
        <v xml:space="preserve">Công an phường Xuân Lâm _x000d__x000d__x000d_
 _x000d__x000d__x000d_
  tỉnh Bắc Ninh</v>
      </c>
      <c r="C246" t="str">
        <v>https://www.facebook.com/p/C%C3%B4ng-An-T%E1%BB%89nh-B%E1%BA%AFc-Ninh-100067184832103/</v>
      </c>
      <c r="D246" t="str">
        <v>-</v>
      </c>
      <c r="E246" t="str">
        <v/>
      </c>
      <c r="F246" t="str">
        <v>-</v>
      </c>
      <c r="G246" t="str">
        <v>-</v>
      </c>
    </row>
    <row r="247" xml:space="preserve">
      <c r="A247">
        <v>25246</v>
      </c>
      <c r="B247" t="str" xml:space="preserve">
        <f xml:space="preserve">HYPERLINK("https://www.bacninh.gov.vn/web/xa-xuan-lam/news/-/details/20940549/to-chuc-bo-may-xa-xuan-lam", "UBND Ủy ban nhân dân phường Xuân Lâm _x000d__x000d__x000d_
 _x000d__x000d__x000d_
  tỉnh Bắc Ninh")</f>
        <v xml:space="preserve">UBND Ủy ban nhân dân phường Xuân Lâm _x000d__x000d__x000d_
 _x000d__x000d__x000d_
  tỉnh Bắc Ninh</v>
      </c>
      <c r="C247" t="str">
        <v>https://www.bacninh.gov.vn/web/xa-xuan-lam/news/-/details/20940549/to-chuc-bo-may-xa-xuan-lam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25247</v>
      </c>
      <c r="B248" t="str">
        <f>HYPERLINK("https://www.facebook.com/p/C%C3%B4ng-an-ph%C6%B0%E1%BB%9Dng-Xu%C3%A2n-Th%C3%A0nh-C%C3%B4ng-an-Th%E1%BB%8B-x%C3%A3-S%C3%B4ng-C%E1%BA%A7u-100064200665739/", "Công an phường Xuân Thành tỉnh Phú Yên")</f>
        <v>Công an phường Xuân Thành tỉnh Phú Yên</v>
      </c>
      <c r="C248" t="str">
        <v>https://www.facebook.com/p/C%C3%B4ng-an-ph%C6%B0%E1%BB%9Dng-Xu%C3%A2n-Th%C3%A0nh-C%C3%B4ng-an-Th%E1%BB%8B-x%C3%A3-S%C3%B4ng-C%E1%BA%A7u-100064200665739/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25248</v>
      </c>
      <c r="B249" t="str">
        <f>HYPERLINK("https://xuanphu.songcau.phuyen.gov.vn/", "UBND Ủy ban nhân dân phường Xuân Thành tỉnh Phú Yên")</f>
        <v>UBND Ủy ban nhân dân phường Xuân Thành tỉnh Phú Yên</v>
      </c>
      <c r="C249" t="str">
        <v>https://xuanphu.songcau.phuyen.gov.vn/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25249</v>
      </c>
      <c r="B250" t="str">
        <v>Công an phường Yên Bắc tỉnh Hà Nam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25250</v>
      </c>
      <c r="B251" t="str">
        <f>HYPERLINK("https://duytien.hanam.gov.vn/Pages/thong-tin-nguoi-cung-cap-thong-tin-cho-bao-chi-cua-thi-xa-duy-tien.aspx", "UBND Ủy ban nhân dân phường Yên Bắc tỉnh Hà Nam")</f>
        <v>UBND Ủy ban nhân dân phường Yên Bắc tỉnh Hà Nam</v>
      </c>
      <c r="C251" t="str">
        <v>https://duytien.hanam.gov.vn/Pages/thong-tin-nguoi-cung-cap-thong-tin-cho-bao-chi-cua-thi-xa-duy-tien.aspx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25251</v>
      </c>
      <c r="B252" t="str">
        <f>HYPERLINK("https://www.facebook.com/p/C%C3%B4ng-an-ph%C6%B0%E1%BB%9Dng-Y%C3%AAn-Th%E1%BB%8Bnh-TpY%C3%AAn-B%C3%A1i-100066352763035/", "Công an phường Yên Thịnh tỉnh Yên Bái")</f>
        <v>Công an phường Yên Thịnh tỉnh Yên Bái</v>
      </c>
      <c r="C252" t="str">
        <v>https://www.facebook.com/p/C%C3%B4ng-an-ph%C6%B0%E1%BB%9Dng-Y%C3%AAn-Th%E1%BB%8Bnh-TpY%C3%AAn-B%C3%A1i-100066352763035/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25252</v>
      </c>
      <c r="B253" t="str">
        <f>HYPERLINK("https://thanhphoyenbai.yenbai.gov.vn/", "UBND Ủy ban nhân dân phường Yên Thịnh tỉnh Yên Bái")</f>
        <v>UBND Ủy ban nhân dân phường Yên Thịnh tỉnh Yên Bái</v>
      </c>
      <c r="C253" t="str">
        <v>https://thanhphoyenbai.yenbai.gov.vn/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25253</v>
      </c>
      <c r="B254" t="str">
        <f>HYPERLINK("https://www.facebook.com/doanthanhniencongantayninh/", "Công an tỉnh Tây Ninh tỉnh TÂY NINH")</f>
        <v>Công an tỉnh Tây Ninh tỉnh TÂY NINH</v>
      </c>
      <c r="C254" t="str">
        <v>https://www.facebook.com/doanthanhniencongantayninh/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25254</v>
      </c>
      <c r="B255" t="str">
        <f>HYPERLINK("https://www.tayninh.gov.vn/", "UBND Ủy ban nhân dân tỉnh Tây Ninh tỉnh TÂY NINH")</f>
        <v>UBND Ủy ban nhân dân tỉnh Tây Ninh tỉnh TÂY NINH</v>
      </c>
      <c r="C255" t="str">
        <v>https://www.tayninh.gov.vn/</v>
      </c>
      <c r="D255" t="str">
        <v>-</v>
      </c>
      <c r="E255" t="str">
        <v>-</v>
      </c>
      <c r="F255" t="str">
        <v>-</v>
      </c>
      <c r="G255" t="str">
        <v>-</v>
      </c>
    </row>
    <row r="256" xml:space="preserve">
      <c r="A256">
        <v>25255</v>
      </c>
      <c r="B256" t="str" xml:space="preserve">
        <f xml:space="preserve">HYPERLINK("https://www.facebook.com/p/%C4%90o%C3%A0n-Thanh-ni%C3%AAn-C%C3%B4ng-an-t%E1%BB%89nh-%C4%90%E1%BA%AFk-L%E1%BA%AFk-100070405173006/", "Công an tỉnh Đăk Lăk _x000d__x000d__x000d_
 _x000d__x000d__x000d_
  tỉnh Đắk Lắk")</f>
        <v xml:space="preserve">Công an tỉnh Đăk Lăk _x000d__x000d__x000d_
 _x000d__x000d__x000d_
  tỉnh Đắk Lắk</v>
      </c>
      <c r="C256" t="str">
        <v>https://www.facebook.com/p/%C4%90o%C3%A0n-Thanh-ni%C3%AAn-C%C3%B4ng-an-t%E1%BB%89nh-%C4%90%E1%BA%AFk-L%E1%BA%AFk-100070405173006/</v>
      </c>
      <c r="D256" t="str">
        <v>-</v>
      </c>
      <c r="E256" t="str">
        <v/>
      </c>
      <c r="F256" t="str">
        <v>-</v>
      </c>
      <c r="G256" t="str">
        <v>-</v>
      </c>
    </row>
    <row r="257" xml:space="preserve">
      <c r="A257">
        <v>25256</v>
      </c>
      <c r="B257" t="str" xml:space="preserve">
        <f xml:space="preserve">HYPERLINK("https://daklak.gov.vn/", "UBND Ủy ban nhân dân tỉnh Đăk Lăk _x000d__x000d__x000d_
 _x000d__x000d__x000d_
  tỉnh Đắk Lắk")</f>
        <v xml:space="preserve">UBND Ủy ban nhân dân tỉnh Đăk Lăk _x000d__x000d__x000d_
 _x000d__x000d__x000d_
  tỉnh Đắk Lắk</v>
      </c>
      <c r="C257" t="str">
        <v>https://daklak.gov.vn/</v>
      </c>
      <c r="D257" t="str">
        <v>-</v>
      </c>
      <c r="E257" t="str">
        <v>-</v>
      </c>
      <c r="F257" t="str">
        <v>-</v>
      </c>
      <c r="G257" t="str">
        <v>-</v>
      </c>
    </row>
    <row r="258" xml:space="preserve">
      <c r="A258">
        <v>25257</v>
      </c>
      <c r="B258" t="str" xml:space="preserve">
        <f xml:space="preserve">HYPERLINK("https://www.facebook.com/1826225194215933", "Công an tỉnh Bà Rịa Vũng Tàu _x000d__x000d__x000d_
 _x000d__x000d__x000d_
  tỉnh Bà Rịa - Vũng Tàu")</f>
        <v xml:space="preserve">Công an tỉnh Bà Rịa Vũng Tàu _x000d__x000d__x000d_
 _x000d__x000d__x000d_
  tỉnh Bà Rịa - Vũng Tàu</v>
      </c>
      <c r="C258" t="str">
        <v>https://www.facebook.com/1826225194215933</v>
      </c>
      <c r="D258" t="str">
        <v>-</v>
      </c>
      <c r="E258" t="str">
        <v/>
      </c>
      <c r="F258" t="str">
        <v>-</v>
      </c>
      <c r="G258" t="str">
        <v>-</v>
      </c>
    </row>
    <row r="259" xml:space="preserve">
      <c r="A259">
        <v>25258</v>
      </c>
      <c r="B259" t="str" xml:space="preserve">
        <f xml:space="preserve">HYPERLINK("https://baria-vungtau.gov.vn/", "UBND Ủy ban nhân dân tỉnh Bà Rịa Vũng Tàu _x000d__x000d__x000d_
 _x000d__x000d__x000d_
  tỉnh Bà Rịa - Vũng Tàu")</f>
        <v xml:space="preserve">UBND Ủy ban nhân dân tỉnh Bà Rịa Vũng Tàu _x000d__x000d__x000d_
 _x000d__x000d__x000d_
  tỉnh Bà Rịa - Vũng Tàu</v>
      </c>
      <c r="C259" t="str">
        <v>https://baria-vungtau.gov.vn/</v>
      </c>
      <c r="D259" t="str">
        <v>-</v>
      </c>
      <c r="E259" t="str">
        <v>-</v>
      </c>
      <c r="F259" t="str">
        <v>-</v>
      </c>
      <c r="G259" t="str">
        <v>-</v>
      </c>
    </row>
    <row r="260" xml:space="preserve">
      <c r="A260">
        <v>25259</v>
      </c>
      <c r="B260" t="str" xml:space="preserve">
        <v xml:space="preserve">Công an tỉnh Bình Phước _x000d__x000d__x000d_
 _x000d__x000d__x000d_
  tỉnh Bình Phước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 xml:space="preserve">
      <c r="A261">
        <v>25260</v>
      </c>
      <c r="B261" t="str" xml:space="preserve">
        <f xml:space="preserve">HYPERLINK("https://binhphuoc.gov.vn/", "UBND Ủy ban nhân dân tỉnh Bình Phước _x000d__x000d__x000d_
 _x000d__x000d__x000d_
  tỉnh Bình Phước")</f>
        <v xml:space="preserve">UBND Ủy ban nhân dân tỉnh Bình Phước _x000d__x000d__x000d_
 _x000d__x000d__x000d_
  tỉnh Bình Phước</v>
      </c>
      <c r="C261" t="str">
        <v>https://binhphuoc.gov.vn/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25261</v>
      </c>
      <c r="B262" t="str">
        <f>HYPERLINK("https://www.facebook.com/tuoitreconganbaclieu/?locale=vi_VN", "Công an tỉnh Bạc Liêu tỉnh Bạc Liêu")</f>
        <v>Công an tỉnh Bạc Liêu tỉnh Bạc Liêu</v>
      </c>
      <c r="C262" t="str">
        <v>https://www.facebook.com/tuoitreconganbaclieu/?locale=vi_VN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25262</v>
      </c>
      <c r="B263" t="str">
        <f>HYPERLINK("https://baclieu.gov.vn/", "UBND Ủy ban nhân dân tỉnh Bạc Liêu tỉnh Bạc Liêu")</f>
        <v>UBND Ủy ban nhân dân tỉnh Bạc Liêu tỉnh Bạc Liêu</v>
      </c>
      <c r="C263" t="str">
        <v>https://baclieu.gov.vn/</v>
      </c>
      <c r="D263" t="str">
        <v>-</v>
      </c>
      <c r="E263" t="str">
        <v>-</v>
      </c>
      <c r="F263" t="str">
        <v>-</v>
      </c>
      <c r="G263" t="str">
        <v>-</v>
      </c>
    </row>
    <row r="264" xml:space="preserve">
      <c r="A264">
        <v>25263</v>
      </c>
      <c r="B264" t="str" xml:space="preserve">
        <f xml:space="preserve">HYPERLINK("https://www.facebook.com/p/C%C3%B4ng-An-T%E1%BB%89nh-B%E1%BA%AFc-Ninh-100067184832103/", "Công an tỉnh Bắc Ninh _x000d__x000d__x000d_
 _x000d__x000d__x000d_
  tỉnh Bắc Ninh")</f>
        <v xml:space="preserve">Công an tỉnh Bắc Ninh _x000d__x000d__x000d_
 _x000d__x000d__x000d_
  tỉnh Bắc Ninh</v>
      </c>
      <c r="C264" t="str">
        <v>https://www.facebook.com/p/C%C3%B4ng-An-T%E1%BB%89nh-B%E1%BA%AFc-Ninh-100067184832103/</v>
      </c>
      <c r="D264" t="str">
        <v>-</v>
      </c>
      <c r="E264" t="str">
        <v/>
      </c>
      <c r="F264" t="str">
        <v>-</v>
      </c>
      <c r="G264" t="str">
        <v>-</v>
      </c>
    </row>
    <row r="265" xml:space="preserve">
      <c r="A265">
        <v>25264</v>
      </c>
      <c r="B265" t="str" xml:space="preserve">
        <f xml:space="preserve">HYPERLINK("https://bacninh.gov.vn/", "UBND Ủy ban nhân dân tỉnh Bắc Ninh _x000d__x000d__x000d_
 _x000d__x000d__x000d_
  tỉnh Bắc Ninh")</f>
        <v xml:space="preserve">UBND Ủy ban nhân dân tỉnh Bắc Ninh _x000d__x000d__x000d_
 _x000d__x000d__x000d_
  tỉnh Bắc Ninh</v>
      </c>
      <c r="C265" t="str">
        <v>https://bacninh.gov.vn/</v>
      </c>
      <c r="D265" t="str">
        <v>-</v>
      </c>
      <c r="E265" t="str">
        <v>-</v>
      </c>
      <c r="F265" t="str">
        <v>-</v>
      </c>
      <c r="G265" t="str">
        <v>-</v>
      </c>
    </row>
    <row r="266" xml:space="preserve">
      <c r="A266">
        <v>25265</v>
      </c>
      <c r="B266" t="str" xml:space="preserve">
        <f xml:space="preserve">HYPERLINK("https://www.facebook.com/conganhatinh/", "Công an tỉnh Hà Tĩnh _x000d__x000d__x000d_
 _x000d__x000d__x000d_
  tỉnh Hà Tĩnh")</f>
        <v xml:space="preserve">Công an tỉnh Hà Tĩnh _x000d__x000d__x000d_
 _x000d__x000d__x000d_
  tỉnh Hà Tĩnh</v>
      </c>
      <c r="C266" t="str">
        <v>https://www.facebook.com/conganhatinh/</v>
      </c>
      <c r="D266" t="str">
        <v>-</v>
      </c>
      <c r="E266" t="str">
        <v/>
      </c>
      <c r="F266" t="str">
        <v>-</v>
      </c>
      <c r="G266" t="str">
        <v>-</v>
      </c>
    </row>
    <row r="267" xml:space="preserve">
      <c r="A267">
        <v>25266</v>
      </c>
      <c r="B267" t="str" xml:space="preserve">
        <f xml:space="preserve">HYPERLINK("https://hatinh.gov.vn/", "UBND Ủy ban nhân dân tỉnh Hà Tĩnh _x000d__x000d__x000d_
 _x000d__x000d__x000d_
  tỉnh Hà Tĩnh")</f>
        <v xml:space="preserve">UBND Ủy ban nhân dân tỉnh Hà Tĩnh _x000d__x000d__x000d_
 _x000d__x000d__x000d_
  tỉnh Hà Tĩnh</v>
      </c>
      <c r="C267" t="str">
        <v>https://hatinh.gov.vn/</v>
      </c>
      <c r="D267" t="str">
        <v>-</v>
      </c>
      <c r="E267" t="str">
        <v>-</v>
      </c>
      <c r="F267" t="str">
        <v>-</v>
      </c>
      <c r="G267" t="str">
        <v>-</v>
      </c>
    </row>
    <row r="268" xml:space="preserve">
      <c r="A268">
        <v>25267</v>
      </c>
      <c r="B268" t="str" xml:space="preserve">
        <f xml:space="preserve">HYPERLINK("https://www.facebook.com/tuoitrehaiduong.vn/?locale=nl_NL", "Công an tỉnh Hải Dương _x000d__x000d__x000d_
 _x000d__x000d__x000d_
  tỉnh Hải Dương")</f>
        <v xml:space="preserve">Công an tỉnh Hải Dương _x000d__x000d__x000d_
 _x000d__x000d__x000d_
  tỉnh Hải Dương</v>
      </c>
      <c r="C268" t="str">
        <v>https://www.facebook.com/tuoitrehaiduong.vn/?locale=nl_NL</v>
      </c>
      <c r="D268" t="str">
        <v>-</v>
      </c>
      <c r="E268" t="str">
        <v/>
      </c>
      <c r="F268" t="str">
        <v>-</v>
      </c>
      <c r="G268" t="str">
        <v>-</v>
      </c>
    </row>
    <row r="269" xml:space="preserve">
      <c r="A269">
        <v>25268</v>
      </c>
      <c r="B269" t="str" xml:space="preserve">
        <f xml:space="preserve">HYPERLINK("https://haiduong.gov.vn/", "UBND Ủy ban nhân dân tỉnh Hải Dương _x000d__x000d__x000d_
 _x000d__x000d__x000d_
  tỉnh Hải Dương")</f>
        <v xml:space="preserve">UBND Ủy ban nhân dân tỉnh Hải Dương _x000d__x000d__x000d_
 _x000d__x000d__x000d_
  tỉnh Hải Dương</v>
      </c>
      <c r="C269" t="str">
        <v>https://haiduong.gov.vn/</v>
      </c>
      <c r="D269" t="str">
        <v>-</v>
      </c>
      <c r="E269" t="str">
        <v>-</v>
      </c>
      <c r="F269" t="str">
        <v>-</v>
      </c>
      <c r="G269" t="str">
        <v>-</v>
      </c>
    </row>
    <row r="270" xml:space="preserve">
      <c r="A270">
        <v>25269</v>
      </c>
      <c r="B270" t="str" xml:space="preserve">
        <f xml:space="preserve">HYPERLINK("https://www.facebook.com/tuoitrehaiduong.vn/?locale=nl_NL", "Công an tỉnh Hải Dương _x000d__x000d__x000d_
 _x000d__x000d__x000d_
  tỉnh Hải Dương")</f>
        <v xml:space="preserve">Công an tỉnh Hải Dương _x000d__x000d__x000d_
 _x000d__x000d__x000d_
  tỉnh Hải Dương</v>
      </c>
      <c r="C270" t="str">
        <v>https://www.facebook.com/tuoitrehaiduong.vn/?locale=nl_NL</v>
      </c>
      <c r="D270" t="str">
        <v>-</v>
      </c>
      <c r="E270" t="str">
        <v/>
      </c>
      <c r="F270" t="str">
        <v>-</v>
      </c>
      <c r="G270" t="str">
        <v>-</v>
      </c>
    </row>
    <row r="271" xml:space="preserve">
      <c r="A271">
        <v>25270</v>
      </c>
      <c r="B271" t="str" xml:space="preserve">
        <f xml:space="preserve">HYPERLINK("https://haiduong.gov.vn/", "UBND Ủy ban nhân dân tỉnh Hải Dương _x000d__x000d__x000d_
 _x000d__x000d__x000d_
  tỉnh Hải Dương")</f>
        <v xml:space="preserve">UBND Ủy ban nhân dân tỉnh Hải Dương _x000d__x000d__x000d_
 _x000d__x000d__x000d_
  tỉnh Hải Dương</v>
      </c>
      <c r="C271" t="str">
        <v>https://haiduong.gov.vn/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25271</v>
      </c>
      <c r="B272" t="str">
        <f>HYPERLINK("https://www.facebook.com/ANTVKhanhHoa/?locale=vi_VN", "Công an tỉnh Khánh Hòa tỉnh Khánh Hòa")</f>
        <v>Công an tỉnh Khánh Hòa tỉnh Khánh Hòa</v>
      </c>
      <c r="C272" t="str">
        <v>https://www.facebook.com/ANTVKhanhHoa/?locale=vi_VN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25272</v>
      </c>
      <c r="B273" t="str">
        <f>HYPERLINK("https://congbaokhanhhoa.gov.vn/van-ban-quy-pham-phap-luat/VBQPPL_UBND", "UBND Ủy ban nhân dân tỉnh Khánh Hòa tỉnh Khánh Hòa")</f>
        <v>UBND Ủy ban nhân dân tỉnh Khánh Hòa tỉnh Khánh Hòa</v>
      </c>
      <c r="C273" t="str">
        <v>https://congbaokhanhhoa.gov.vn/van-ban-quy-pham-phap-luat/VBQPPL_UBND</v>
      </c>
      <c r="D273" t="str">
        <v>-</v>
      </c>
      <c r="E273" t="str">
        <v>-</v>
      </c>
      <c r="F273" t="str">
        <v>-</v>
      </c>
      <c r="G273" t="str">
        <v>-</v>
      </c>
    </row>
    <row r="274" xml:space="preserve">
      <c r="A274">
        <v>25273</v>
      </c>
      <c r="B274" t="str" xml:space="preserve">
        <f xml:space="preserve">HYPERLINK("https://www.facebook.com/Anninh24hnamdinh/", "Công an tỉnh Nam Định _x000d__x000d__x000d_
 _x000d__x000d__x000d_
  tỉnh Nam Định")</f>
        <v xml:space="preserve">Công an tỉnh Nam Định _x000d__x000d__x000d_
 _x000d__x000d__x000d_
  tỉnh Nam Định</v>
      </c>
      <c r="C274" t="str">
        <v>https://www.facebook.com/Anninh24hnamdinh/</v>
      </c>
      <c r="D274" t="str">
        <v>-</v>
      </c>
      <c r="E274" t="str">
        <v/>
      </c>
      <c r="F274" t="str">
        <v>-</v>
      </c>
      <c r="G274" t="str">
        <v>-</v>
      </c>
    </row>
    <row r="275" xml:space="preserve">
      <c r="A275">
        <v>25274</v>
      </c>
      <c r="B275" t="str" xml:space="preserve">
        <f xml:space="preserve">HYPERLINK("https://namdinh.gov.vn/", "UBND Ủy ban nhân dân tỉnh Nam Định _x000d__x000d__x000d_
 _x000d__x000d__x000d_
  tỉnh Nam Định")</f>
        <v xml:space="preserve">UBND Ủy ban nhân dân tỉnh Nam Định _x000d__x000d__x000d_
 _x000d__x000d__x000d_
  tỉnh Nam Định</v>
      </c>
      <c r="C275" t="str">
        <v>https://namdinh.gov.vn/</v>
      </c>
      <c r="D275" t="str">
        <v>-</v>
      </c>
      <c r="E275" t="str">
        <v>-</v>
      </c>
      <c r="F275" t="str">
        <v>-</v>
      </c>
      <c r="G275" t="str">
        <v>-</v>
      </c>
    </row>
    <row r="276" xml:space="preserve">
      <c r="A276">
        <v>25275</v>
      </c>
      <c r="B276" t="str" xml:space="preserve">
        <f xml:space="preserve">HYPERLINK("https://www.facebook.com/Anninh24hnamdinh/", "Công an tỉnh Nam Định _x000d__x000d__x000d_
 _x000d__x000d__x000d_
  tỉnh Nam Định")</f>
        <v xml:space="preserve">Công an tỉnh Nam Định _x000d__x000d__x000d_
 _x000d__x000d__x000d_
  tỉnh Nam Định</v>
      </c>
      <c r="C276" t="str">
        <v>https://www.facebook.com/Anninh24hnamdinh/</v>
      </c>
      <c r="D276" t="str">
        <v>-</v>
      </c>
      <c r="E276" t="str">
        <v/>
      </c>
      <c r="F276" t="str">
        <v>-</v>
      </c>
      <c r="G276" t="str">
        <v>-</v>
      </c>
    </row>
    <row r="277" xml:space="preserve">
      <c r="A277">
        <v>25276</v>
      </c>
      <c r="B277" t="str" xml:space="preserve">
        <f xml:space="preserve">HYPERLINK("https://namdinh.gov.vn/", "UBND Ủy ban nhân dân tỉnh Nam Định _x000d__x000d__x000d_
 _x000d__x000d__x000d_
  tỉnh Nam Định")</f>
        <v xml:space="preserve">UBND Ủy ban nhân dân tỉnh Nam Định _x000d__x000d__x000d_
 _x000d__x000d__x000d_
  tỉnh Nam Định</v>
      </c>
      <c r="C277" t="str">
        <v>https://namdinh.gov.vn/</v>
      </c>
      <c r="D277" t="str">
        <v>-</v>
      </c>
      <c r="E277" t="str">
        <v>-</v>
      </c>
      <c r="F277" t="str">
        <v>-</v>
      </c>
      <c r="G277" t="str">
        <v>-</v>
      </c>
    </row>
    <row r="278" xml:space="preserve">
      <c r="A278">
        <v>25277</v>
      </c>
      <c r="B278" t="str" xml:space="preserve">
        <f xml:space="preserve">HYPERLINK("https://www.facebook.com/p/C%C3%B4ng-an-t%E1%BB%89nh-Ph%C3%BA-Y%C3%AAn-61551062110991/", "Công an tỉnh Phú Yên _x000d__x000d__x000d_
 _x000d__x000d__x000d_
  tỉnh Phú Yên")</f>
        <v xml:space="preserve">Công an tỉnh Phú Yên _x000d__x000d__x000d_
 _x000d__x000d__x000d_
  tỉnh Phú Yên</v>
      </c>
      <c r="C278" t="str">
        <v>https://www.facebook.com/p/C%C3%B4ng-an-t%E1%BB%89nh-Ph%C3%BA-Y%C3%AAn-61551062110991/</v>
      </c>
      <c r="D278" t="str">
        <v>-</v>
      </c>
      <c r="E278" t="str">
        <v/>
      </c>
      <c r="F278" t="str">
        <v>-</v>
      </c>
      <c r="G278" t="str">
        <v>-</v>
      </c>
    </row>
    <row r="279" xml:space="preserve">
      <c r="A279">
        <v>25278</v>
      </c>
      <c r="B279" t="str" xml:space="preserve">
        <f xml:space="preserve">HYPERLINK("https://www.phuyen.gov.vn/", "UBND Ủy ban nhân dân tỉnh Phú Yên _x000d__x000d__x000d_
 _x000d__x000d__x000d_
  tỉnh Phú Yên")</f>
        <v xml:space="preserve">UBND Ủy ban nhân dân tỉnh Phú Yên _x000d__x000d__x000d_
 _x000d__x000d__x000d_
  tỉnh Phú Yên</v>
      </c>
      <c r="C279" t="str">
        <v>https://www.phuyen.gov.vn/</v>
      </c>
      <c r="D279" t="str">
        <v>-</v>
      </c>
      <c r="E279" t="str">
        <v>-</v>
      </c>
      <c r="F279" t="str">
        <v>-</v>
      </c>
      <c r="G279" t="str">
        <v>-</v>
      </c>
    </row>
    <row r="280" xml:space="preserve">
      <c r="A280">
        <v>25279</v>
      </c>
      <c r="B280" t="str" xml:space="preserve">
        <v xml:space="preserve">Công an thành phố Đồng Hới _x000d__x000d__x000d_
 _x000d__x000d__x000d_
  tỉnh Quảng Bình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 xml:space="preserve">
      <c r="A281">
        <v>25280</v>
      </c>
      <c r="B281" t="str" xml:space="preserve">
        <f xml:space="preserve">HYPERLINK("https://donghoi.quangbinh.gov.vn/", "UBND Ủy ban nhân dân thành phố Đồng Hới _x000d__x000d__x000d_
 _x000d__x000d__x000d_
  tỉnh Quảng Bình")</f>
        <v xml:space="preserve">UBND Ủy ban nhân dân thành phố Đồng Hới _x000d__x000d__x000d_
 _x000d__x000d__x000d_
  tỉnh Quảng Bình</v>
      </c>
      <c r="C281" t="str">
        <v>https://donghoi.quangbinh.gov.vn/</v>
      </c>
      <c r="D281" t="str">
        <v>-</v>
      </c>
      <c r="E281" t="str">
        <v>-</v>
      </c>
      <c r="F281" t="str">
        <v>-</v>
      </c>
      <c r="G281" t="str">
        <v>-</v>
      </c>
    </row>
    <row r="282" xml:space="preserve">
      <c r="A282">
        <v>25281</v>
      </c>
      <c r="B282" t="str" xml:space="preserve">
        <f xml:space="preserve">HYPERLINK("https://www.facebook.com/CATPCanTho/?locale=vi_VN", "Công an thành phố Cần Thơ _x000d__x000d__x000d_
 _x000d__x000d__x000d_
  thành phố Cần Thơ")</f>
        <v xml:space="preserve">Công an thành phố Cần Thơ _x000d__x000d__x000d_
 _x000d__x000d__x000d_
  thành phố Cần Thơ</v>
      </c>
      <c r="C282" t="str">
        <v>https://www.facebook.com/CATPCanTho/?locale=vi_VN</v>
      </c>
      <c r="D282" t="str">
        <v>-</v>
      </c>
      <c r="E282" t="str">
        <v/>
      </c>
      <c r="F282" t="str">
        <v>-</v>
      </c>
      <c r="G282" t="str">
        <v>-</v>
      </c>
    </row>
    <row r="283" xml:space="preserve">
      <c r="A283">
        <v>25282</v>
      </c>
      <c r="B283" t="str" xml:space="preserve">
        <f xml:space="preserve">HYPERLINK("http://cantho.gov.vn/", "UBND Ủy ban nhân dân thành phố Cần Thơ _x000d__x000d__x000d_
 _x000d__x000d__x000d_
  thành phố Cần Thơ")</f>
        <v xml:space="preserve">UBND Ủy ban nhân dân thành phố Cần Thơ _x000d__x000d__x000d_
 _x000d__x000d__x000d_
  thành phố Cần Thơ</v>
      </c>
      <c r="C283" t="str">
        <v>http://cantho.gov.vn/</v>
      </c>
      <c r="D283" t="str">
        <v>-</v>
      </c>
      <c r="E283" t="str">
        <v>-</v>
      </c>
      <c r="F283" t="str">
        <v>-</v>
      </c>
      <c r="G283" t="str">
        <v>-</v>
      </c>
    </row>
    <row r="284" xml:space="preserve">
      <c r="A284">
        <v>25283</v>
      </c>
      <c r="B284" t="str" xml:space="preserve">
        <f xml:space="preserve">HYPERLINK("https://www.facebook.com/CATPCanTho/?locale=vi_VN", "Công an thành phố Cần Thơ _x000d__x000d__x000d_
 _x000d__x000d__x000d_
  thành phố Cần Thơ")</f>
        <v xml:space="preserve">Công an thành phố Cần Thơ _x000d__x000d__x000d_
 _x000d__x000d__x000d_
  thành phố Cần Thơ</v>
      </c>
      <c r="C284" t="str">
        <v>https://www.facebook.com/CATPCanTho/?locale=vi_VN</v>
      </c>
      <c r="D284" t="str">
        <v>-</v>
      </c>
      <c r="E284" t="str">
        <v/>
      </c>
      <c r="F284" t="str">
        <v>-</v>
      </c>
      <c r="G284" t="str">
        <v>-</v>
      </c>
    </row>
    <row r="285" xml:space="preserve">
      <c r="A285">
        <v>25284</v>
      </c>
      <c r="B285" t="str" xml:space="preserve">
        <f xml:space="preserve">HYPERLINK("http://cantho.gov.vn/", "UBND Ủy ban nhân dân thành phố Cần Thơ _x000d__x000d__x000d_
 _x000d__x000d__x000d_
  thành phố Cần Thơ")</f>
        <v xml:space="preserve">UBND Ủy ban nhân dân thành phố Cần Thơ _x000d__x000d__x000d_
 _x000d__x000d__x000d_
  thành phố Cần Thơ</v>
      </c>
      <c r="C285" t="str">
        <v>http://cantho.gov.vn/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25285</v>
      </c>
      <c r="B286" t="str">
        <f>HYPERLINK("https://www.facebook.com/p/C%C3%B4ng-An-Th%C3%A0nh-Ph%E1%BB%91-H%C6%B0ng-Y%C3%AAn-100057576334172/", "Công an thành phố Hưng Yên tỉnh Hưng Yên")</f>
        <v>Công an thành phố Hưng Yên tỉnh Hưng Yên</v>
      </c>
      <c r="C286" t="str">
        <v>https://www.facebook.com/p/C%C3%B4ng-An-Th%C3%A0nh-Ph%E1%BB%91-H%C6%B0ng-Y%C3%AAn-100057576334172/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25286</v>
      </c>
      <c r="B287" t="str">
        <f>HYPERLINK("https://hungyen.gov.vn/", "UBND Ủy ban nhân dân thành phố Hưng Yên tỉnh Hưng Yên")</f>
        <v>UBND Ủy ban nhân dân thành phố Hưng Yên tỉnh Hưng Yên</v>
      </c>
      <c r="C287" t="str">
        <v>https://hungyen.gov.vn/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25287</v>
      </c>
      <c r="B288" t="str">
        <f>HYPERLINK("https://www.facebook.com/catphochiminhofficial/?locale=vi_VN", "Công an thành phố Hồ Chí Minh thành phố Hồ Chí Minh")</f>
        <v>Công an thành phố Hồ Chí Minh thành phố Hồ Chí Minh</v>
      </c>
      <c r="C288" t="str">
        <v>https://www.facebook.com/catphochiminhofficial/?locale=vi_VN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25288</v>
      </c>
      <c r="B289" t="str">
        <f>HYPERLINK("https://vpub.hochiminhcity.gov.vn/", "UBND Ủy ban nhân dân thành phố Hồ Chí Minh thành phố Hồ Chí Minh")</f>
        <v>UBND Ủy ban nhân dân thành phố Hồ Chí Minh thành phố Hồ Chí Minh</v>
      </c>
      <c r="C289" t="str">
        <v>https://vpub.hochiminhcity.gov.vn/</v>
      </c>
      <c r="D289" t="str">
        <v>-</v>
      </c>
      <c r="E289" t="str">
        <v>-</v>
      </c>
      <c r="F289" t="str">
        <v>-</v>
      </c>
      <c r="G289" t="str">
        <v>-</v>
      </c>
    </row>
    <row r="290" xml:space="preserve">
      <c r="A290">
        <v>25289</v>
      </c>
      <c r="B290" t="str" xml:space="preserve">
        <f xml:space="preserve">HYPERLINK("https://www.facebook.com/catphochiminhofficial/?locale=vi_VN", "Công an thành phố Hồ Chí Minh _x000d__x000d__x000d_
 _x000d__x000d__x000d_
  thành phố Hồ Chí Minh")</f>
        <v xml:space="preserve">Công an thành phố Hồ Chí Minh _x000d__x000d__x000d_
 _x000d__x000d__x000d_
  thành phố Hồ Chí Minh</v>
      </c>
      <c r="C290" t="str">
        <v>https://www.facebook.com/catphochiminhofficial/?locale=vi_VN</v>
      </c>
      <c r="D290" t="str">
        <v>-</v>
      </c>
      <c r="E290" t="str">
        <v/>
      </c>
      <c r="F290" t="str">
        <v>-</v>
      </c>
      <c r="G290" t="str">
        <v>-</v>
      </c>
    </row>
    <row r="291" xml:space="preserve">
      <c r="A291">
        <v>25290</v>
      </c>
      <c r="B291" t="str" xml:space="preserve">
        <f xml:space="preserve">HYPERLINK("https://vpub.hochiminhcity.gov.vn/", "UBND Ủy ban nhân dân thành phố Hồ Chí Minh _x000d__x000d__x000d_
 _x000d__x000d__x000d_
  thành phố Hồ Chí Minh")</f>
        <v xml:space="preserve">UBND Ủy ban nhân dân thành phố Hồ Chí Minh _x000d__x000d__x000d_
 _x000d__x000d__x000d_
  thành phố Hồ Chí Minh</v>
      </c>
      <c r="C291" t="str">
        <v>https://vpub.hochiminhcity.gov.vn/</v>
      </c>
      <c r="D291" t="str">
        <v>-</v>
      </c>
      <c r="E291" t="str">
        <v>-</v>
      </c>
      <c r="F291" t="str">
        <v>-</v>
      </c>
      <c r="G291" t="str">
        <v>-</v>
      </c>
    </row>
    <row r="292" xml:space="preserve">
      <c r="A292">
        <v>25291</v>
      </c>
      <c r="B292" t="str" xml:space="preserve">
        <f xml:space="preserve">HYPERLINK("https://www.facebook.com/p/C%C3%B4ng-an-Th%C3%A0nh-Ph%E1%BB%91-Nha-Trang-100069123480296/", "Công an thành phố Nha Trang _x000d__x000d__x000d_
 _x000d__x000d__x000d_
  tỉnh Khánh Hòa")</f>
        <v xml:space="preserve">Công an thành phố Nha Trang _x000d__x000d__x000d_
 _x000d__x000d__x000d_
  tỉnh Khánh Hòa</v>
      </c>
      <c r="C292" t="str">
        <v>https://www.facebook.com/p/C%C3%B4ng-an-Th%C3%A0nh-Ph%E1%BB%91-Nha-Trang-100069123480296/</v>
      </c>
      <c r="D292" t="str">
        <v>-</v>
      </c>
      <c r="E292" t="str">
        <v/>
      </c>
      <c r="F292" t="str">
        <v>-</v>
      </c>
      <c r="G292" t="str">
        <v>-</v>
      </c>
    </row>
    <row r="293" xml:space="preserve">
      <c r="A293">
        <v>25292</v>
      </c>
      <c r="B293" t="str" xml:space="preserve">
        <f xml:space="preserve">HYPERLINK("https://congbaokhanhhoa.gov.vn/van-ban-phap-luat-khac/VBKHAC_UBND", "UBND Ủy ban nhân dân thành phố Nha Trang _x000d__x000d__x000d_
 _x000d__x000d__x000d_
  tỉnh Khánh Hòa")</f>
        <v xml:space="preserve">UBND Ủy ban nhân dân thành phố Nha Trang _x000d__x000d__x000d_
 _x000d__x000d__x000d_
  tỉnh Khánh Hòa</v>
      </c>
      <c r="C293" t="str">
        <v>https://congbaokhanhhoa.gov.vn/van-ban-phap-luat-khac/VBKHAC_UBND</v>
      </c>
      <c r="D293" t="str">
        <v>-</v>
      </c>
      <c r="E293" t="str">
        <v>-</v>
      </c>
      <c r="F293" t="str">
        <v>-</v>
      </c>
      <c r="G293" t="str">
        <v>-</v>
      </c>
    </row>
    <row r="294" xml:space="preserve">
      <c r="A294">
        <v>25293</v>
      </c>
      <c r="B294" t="str" xml:space="preserve">
        <f xml:space="preserve">HYPERLINK("https://www.facebook.com/p/C%C3%B4ng-an-th%C3%A0nh-ph%E1%BB%91-T%E1%BB%AB-S%C6%A1n-100077861983649/", "Công an thành phố Từ Sơn _x000d__x000d__x000d_
 _x000d__x000d__x000d_
  tỉnh Bắc Ninh")</f>
        <v xml:space="preserve">Công an thành phố Từ Sơn _x000d__x000d__x000d_
 _x000d__x000d__x000d_
  tỉnh Bắc Ninh</v>
      </c>
      <c r="C294" t="str">
        <v>https://www.facebook.com/p/C%C3%B4ng-an-th%C3%A0nh-ph%E1%BB%91-T%E1%BB%AB-S%C6%A1n-100077861983649/</v>
      </c>
      <c r="D294" t="str">
        <v>-</v>
      </c>
      <c r="E294" t="str">
        <v/>
      </c>
      <c r="F294" t="str">
        <v>-</v>
      </c>
      <c r="G294" t="str">
        <v>-</v>
      </c>
    </row>
    <row r="295" xml:space="preserve">
      <c r="A295">
        <v>25294</v>
      </c>
      <c r="B295" t="str" xml:space="preserve">
        <f xml:space="preserve">HYPERLINK("https://tuson.bacninh.gov.vn/", "UBND Ủy ban nhân dân thành phố Từ Sơn _x000d__x000d__x000d_
 _x000d__x000d__x000d_
  tỉnh Bắc Ninh")</f>
        <v xml:space="preserve">UBND Ủy ban nhân dân thành phố Từ Sơn _x000d__x000d__x000d_
 _x000d__x000d__x000d_
  tỉnh Bắc Ninh</v>
      </c>
      <c r="C295" t="str">
        <v>https://tuson.bacninh.gov.vn/</v>
      </c>
      <c r="D295" t="str">
        <v>-</v>
      </c>
      <c r="E295" t="str">
        <v>-</v>
      </c>
      <c r="F295" t="str">
        <v>-</v>
      </c>
      <c r="G295" t="str">
        <v>-</v>
      </c>
    </row>
    <row r="296" xml:space="preserve">
      <c r="A296">
        <v>25295</v>
      </c>
      <c r="B296" t="str" xml:space="preserve">
        <f xml:space="preserve">HYPERLINK("https://www.facebook.com/p/C%C3%B4ng-an-th%C3%A0nh-ph%E1%BB%91-Tam-%C4%90i%E1%BB%87p-100069074291255/", "Công an thành phố Tam Điệp _x000d__x000d__x000d_
 _x000d__x000d__x000d_
  tỉnh Ninh Bình")</f>
        <v xml:space="preserve">Công an thành phố Tam Điệp _x000d__x000d__x000d_
 _x000d__x000d__x000d_
  tỉnh Ninh Bình</v>
      </c>
      <c r="C296" t="str">
        <v>https://www.facebook.com/p/C%C3%B4ng-an-th%C3%A0nh-ph%E1%BB%91-Tam-%C4%90i%E1%BB%87p-100069074291255/</v>
      </c>
      <c r="D296" t="str">
        <v>-</v>
      </c>
      <c r="E296" t="str">
        <v/>
      </c>
      <c r="F296" t="str">
        <v>-</v>
      </c>
      <c r="G296" t="str">
        <v>-</v>
      </c>
    </row>
    <row r="297" xml:space="preserve">
      <c r="A297">
        <v>25296</v>
      </c>
      <c r="B297" t="str" xml:space="preserve">
        <f xml:space="preserve">HYPERLINK("https://tamdiep.ninhbinh.gov.vn/", "UBND Ủy ban nhân dân thành phố Tam Điệp _x000d__x000d__x000d_
 _x000d__x000d__x000d_
  tỉnh Ninh Bình")</f>
        <v xml:space="preserve">UBND Ủy ban nhân dân thành phố Tam Điệp _x000d__x000d__x000d_
 _x000d__x000d__x000d_
  tỉnh Ninh Bình</v>
      </c>
      <c r="C297" t="str">
        <v>https://tamdiep.ninhbinh.gov.vn/</v>
      </c>
      <c r="D297" t="str">
        <v>-</v>
      </c>
      <c r="E297" t="str">
        <v>-</v>
      </c>
      <c r="F297" t="str">
        <v>-</v>
      </c>
      <c r="G297" t="str">
        <v>-</v>
      </c>
    </row>
    <row r="298" xml:space="preserve">
      <c r="A298">
        <v>25297</v>
      </c>
      <c r="B298" t="str" xml:space="preserve">
        <f xml:space="preserve">HYPERLINK("https://www.facebook.com/p/C%C3%B4ng-an-th%C3%A0nh-ph%E1%BB%91-Th%E1%BB%A7-%C4%90%E1%BB%A9c-100066442031973/?locale=be_BY", "Công an thành phố Thủ Đức _x000d__x000d__x000d_
 _x000d__x000d__x000d_
  thành phố Hà Nội")</f>
        <v xml:space="preserve">Công an thành phố Thủ Đức _x000d__x000d__x000d_
 _x000d__x000d__x000d_
  thành phố Hà Nội</v>
      </c>
      <c r="C298" t="str">
        <v>https://www.facebook.com/p/C%C3%B4ng-an-th%C3%A0nh-ph%E1%BB%91-Th%E1%BB%A7-%C4%90%E1%BB%A9c-100066442031973/?locale=be_BY</v>
      </c>
      <c r="D298" t="str">
        <v>-</v>
      </c>
      <c r="E298" t="str">
        <v/>
      </c>
      <c r="F298" t="str">
        <v>-</v>
      </c>
      <c r="G298" t="str">
        <v>-</v>
      </c>
    </row>
    <row r="299" xml:space="preserve">
      <c r="A299">
        <v>25298</v>
      </c>
      <c r="B299" t="str" xml:space="preserve">
        <f xml:space="preserve">HYPERLINK("https://tpthuduc.hochiminhcity.gov.vn/", "UBND Ủy ban nhân dân thành phố Thủ Đức _x000d__x000d__x000d_
 _x000d__x000d__x000d_
  thành phố Hà Nội")</f>
        <v xml:space="preserve">UBND Ủy ban nhân dân thành phố Thủ Đức _x000d__x000d__x000d_
 _x000d__x000d__x000d_
  thành phố Hà Nội</v>
      </c>
      <c r="C299" t="str">
        <v>https://tpthuduc.hochiminhcity.gov.vn/</v>
      </c>
      <c r="D299" t="str">
        <v>-</v>
      </c>
      <c r="E299" t="str">
        <v>-</v>
      </c>
      <c r="F299" t="str">
        <v>-</v>
      </c>
      <c r="G299" t="str">
        <v>-</v>
      </c>
    </row>
    <row r="300" xml:space="preserve">
      <c r="A300">
        <v>25299</v>
      </c>
      <c r="B300" t="str" xml:space="preserve">
        <f xml:space="preserve">HYPERLINK("https://www.facebook.com/p/C%C3%B4ng-an-th%C3%A0nh-ph%E1%BB%91-Vi%E1%BB%87t-Tr%C3%AC-100083326121614/", "Công an thành phố Việt Trì _x000d__x000d__x000d_
 _x000d__x000d__x000d_
  tỉnh Phú Thọ")</f>
        <v xml:space="preserve">Công an thành phố Việt Trì _x000d__x000d__x000d_
 _x000d__x000d__x000d_
  tỉnh Phú Thọ</v>
      </c>
      <c r="C300" t="str">
        <v>https://www.facebook.com/p/C%C3%B4ng-an-th%C3%A0nh-ph%E1%BB%91-Vi%E1%BB%87t-Tr%C3%AC-100083326121614/</v>
      </c>
      <c r="D300" t="str">
        <v>-</v>
      </c>
      <c r="E300" t="str">
        <v/>
      </c>
      <c r="F300" t="str">
        <v>-</v>
      </c>
      <c r="G300" t="str">
        <v>-</v>
      </c>
    </row>
    <row r="301" xml:space="preserve">
      <c r="A301">
        <v>25300</v>
      </c>
      <c r="B301" t="str" xml:space="preserve">
        <f xml:space="preserve">HYPERLINK("https://viettri.phutho.gov.vn/", "UBND Ủy ban nhân dân thành phố Việt Trì _x000d__x000d__x000d_
 _x000d__x000d__x000d_
  tỉnh Phú Thọ")</f>
        <v xml:space="preserve">UBND Ủy ban nhân dân thành phố Việt Trì _x000d__x000d__x000d_
 _x000d__x000d__x000d_
  tỉnh Phú Thọ</v>
      </c>
      <c r="C301" t="str">
        <v>https://viettri.phutho.gov.vn/</v>
      </c>
      <c r="D301" t="str">
        <v>-</v>
      </c>
      <c r="E301" t="str">
        <v>-</v>
      </c>
      <c r="F301" t="str">
        <v>-</v>
      </c>
      <c r="G301" t="str">
        <v>-</v>
      </c>
    </row>
    <row r="302" xml:space="preserve">
      <c r="A302">
        <v>25301</v>
      </c>
      <c r="B302" t="str" xml:space="preserve">
        <v xml:space="preserve">Công an thị trấn Đông Phú _x000d__x000d__x000d_
 _x000d__x000d__x000d_
  tỉnh Bình Thuận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 xml:space="preserve">
      <c r="A303">
        <v>25302</v>
      </c>
      <c r="B303" t="str" xml:space="preserve">
        <f xml:space="preserve">HYPERLINK("https://cailay.tiengiang.gov.vn/cac-xa", "UBND Ủy ban nhân dân thị trấn Đông Phú _x000d__x000d__x000d_
 _x000d__x000d__x000d_
  tỉnh Bình Thuận")</f>
        <v xml:space="preserve">UBND Ủy ban nhân dân thị trấn Đông Phú _x000d__x000d__x000d_
 _x000d__x000d__x000d_
  tỉnh Bình Thuận</v>
      </c>
      <c r="C303" t="str">
        <v>https://cailay.tiengiang.gov.vn/cac-xa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25303</v>
      </c>
      <c r="B304" t="str">
        <v>Công an thị trấn An Châu tỉnh Bắc Giang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25304</v>
      </c>
      <c r="B305" t="str">
        <f>HYPERLINK("https://sondong.bacgiang.gov.vn/chi-tiet-tin-tuc/-/asset_publisher/C55IVjY8YjNe/content/thi-tran-an-chau", "UBND Ủy ban nhân dân thị trấn An Châu tỉnh Bắc Giang")</f>
        <v>UBND Ủy ban nhân dân thị trấn An Châu tỉnh Bắc Giang</v>
      </c>
      <c r="C305" t="str">
        <v>https://sondong.bacgiang.gov.vn/chi-tiet-tin-tuc/-/asset_publisher/C55IVjY8YjNe/content/thi-tran-an-chau</v>
      </c>
      <c r="D305" t="str">
        <v>-</v>
      </c>
      <c r="E305" t="str">
        <v>-</v>
      </c>
      <c r="F305" t="str">
        <v>-</v>
      </c>
      <c r="G305" t="str">
        <v>-</v>
      </c>
    </row>
    <row r="306" xml:space="preserve">
      <c r="A306">
        <v>25305</v>
      </c>
      <c r="B306" t="str" xml:space="preserve">
        <f xml:space="preserve">HYPERLINK("https://www.facebook.com/p/C%C3%B4ng-An-Th%E1%BB%8B-Tr%E1%BA%A5n-B%C3%A1t-X%C3%A1t-100080062719160/", "Công an thị trấn Bát Xát _x000d__x000d__x000d_
 _x000d__x000d__x000d_
  tỉnh Lào Cai")</f>
        <v xml:space="preserve">Công an thị trấn Bát Xát _x000d__x000d__x000d_
 _x000d__x000d__x000d_
  tỉnh Lào Cai</v>
      </c>
      <c r="C306" t="str">
        <v>https://www.facebook.com/p/C%C3%B4ng-An-Th%E1%BB%8B-Tr%E1%BA%A5n-B%C3%A1t-X%C3%A1t-100080062719160/</v>
      </c>
      <c r="D306" t="str">
        <v>-</v>
      </c>
      <c r="E306" t="str">
        <v/>
      </c>
      <c r="F306" t="str">
        <v>-</v>
      </c>
      <c r="G306" t="str">
        <v>-</v>
      </c>
    </row>
    <row r="307" xml:space="preserve">
      <c r="A307">
        <v>25306</v>
      </c>
      <c r="B307" t="str" xml:space="preserve">
        <f xml:space="preserve">HYPERLINK("https://batxat.laocai.gov.vn/", "UBND Ủy ban nhân dân thị trấn Bát Xát _x000d__x000d__x000d_
 _x000d__x000d__x000d_
  tỉnh Lào Cai")</f>
        <v xml:space="preserve">UBND Ủy ban nhân dân thị trấn Bát Xát _x000d__x000d__x000d_
 _x000d__x000d__x000d_
  tỉnh Lào Cai</v>
      </c>
      <c r="C307" t="str">
        <v>https://batxat.laocai.gov.vn/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25307</v>
      </c>
      <c r="B308" t="str">
        <f>HYPERLINK("https://www.facebook.com/p/C%C3%B4ng-an-th%E1%BB%8B-tr%E1%BA%A5n-Ba-H%C3%A0ng-%C4%90%E1%BB%93i-L%E1%BA%A1c-Thu%E1%BB%B7-Ho%C3%A0-B%C3%ACnh-100079444877071/", "Công an thị trấn Ba Hàng Đồi tỉnh Hòa Bình")</f>
        <v>Công an thị trấn Ba Hàng Đồi tỉnh Hòa Bình</v>
      </c>
      <c r="C308" t="str">
        <v>https://www.facebook.com/p/C%C3%B4ng-an-th%E1%BB%8B-tr%E1%BA%A5n-Ba-H%C3%A0ng-%C4%90%E1%BB%93i-L%E1%BA%A1c-Thu%E1%BB%B7-Ho%C3%A0-B%C3%ACnh-100079444877071/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25308</v>
      </c>
      <c r="B309" t="str">
        <f>HYPERLINK("https://lacthuy.hoabinh.gov.vn/index.php/thong-tin-co-quan/ubnd-ca-c-xa-tha-tra-n/1894-tha-tra-n-ba-ha-ng-a-i", "UBND Ủy ban nhân dân thị trấn Ba Hàng Đồi tỉnh Hòa Bình")</f>
        <v>UBND Ủy ban nhân dân thị trấn Ba Hàng Đồi tỉnh Hòa Bình</v>
      </c>
      <c r="C309" t="str">
        <v>https://lacthuy.hoabinh.gov.vn/index.php/thong-tin-co-quan/ubnd-ca-c-xa-tha-tra-n/1894-tha-tra-n-ba-ha-ng-a-i</v>
      </c>
      <c r="D309" t="str">
        <v>-</v>
      </c>
      <c r="E309" t="str">
        <v>-</v>
      </c>
      <c r="F309" t="str">
        <v>-</v>
      </c>
      <c r="G309" t="str">
        <v>-</v>
      </c>
    </row>
    <row r="310" xml:space="preserve">
      <c r="A310">
        <v>25309</v>
      </c>
      <c r="B310" t="str" xml:space="preserve">
        <f xml:space="preserve">HYPERLINK("https://www.facebook.com/p/C%C3%B4ng-an-th%E1%BB%8B-tr%E1%BA%A5n-C%E1%BB%95-L%E1%BB%85-100069913269136/?locale=vi_VN", "Công an thị trấn Cổ Lễ _x000d__x000d__x000d_
 _x000d__x000d__x000d_
  tỉnh Nam Định")</f>
        <v xml:space="preserve">Công an thị trấn Cổ Lễ _x000d__x000d__x000d_
 _x000d__x000d__x000d_
  tỉnh Nam Định</v>
      </c>
      <c r="C310" t="str">
        <v>https://www.facebook.com/p/C%C3%B4ng-an-th%E1%BB%8B-tr%E1%BA%A5n-C%E1%BB%95-L%E1%BB%85-100069913269136/?locale=vi_VN</v>
      </c>
      <c r="D310" t="str">
        <v>-</v>
      </c>
      <c r="E310" t="str">
        <v/>
      </c>
      <c r="F310" t="str">
        <v>-</v>
      </c>
      <c r="G310" t="str">
        <v>-</v>
      </c>
    </row>
    <row r="311" xml:space="preserve">
      <c r="A311">
        <v>25310</v>
      </c>
      <c r="B311" t="str" xml:space="preserve">
        <f xml:space="preserve">HYPERLINK("https://ttcole.namdinh.gov.vn/", "UBND Ủy ban nhân dân thị trấn Cổ Lễ _x000d__x000d__x000d_
 _x000d__x000d__x000d_
  tỉnh Nam Định")</f>
        <v xml:space="preserve">UBND Ủy ban nhân dân thị trấn Cổ Lễ _x000d__x000d__x000d_
 _x000d__x000d__x000d_
  tỉnh Nam Định</v>
      </c>
      <c r="C311" t="str">
        <v>https://ttcole.namdinh.gov.vn/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25311</v>
      </c>
      <c r="B312" t="str">
        <f>HYPERLINK("https://www.facebook.com/ThiTranCoPhuc/", "Công an thị trấn Cổ Phúc tỉnh Yên Bái")</f>
        <v>Công an thị trấn Cổ Phúc tỉnh Yên Bái</v>
      </c>
      <c r="C312" t="str">
        <v>https://www.facebook.com/ThiTranCoPhuc/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25312</v>
      </c>
      <c r="B313" t="str">
        <f>HYPERLINK("https://tranyen.yenbai.gov.vn/xa-thi-tran/thi-tran-co-phuc", "UBND Ủy ban nhân dân thị trấn Cổ Phúc tỉnh Yên Bái")</f>
        <v>UBND Ủy ban nhân dân thị trấn Cổ Phúc tỉnh Yên Bái</v>
      </c>
      <c r="C313" t="str">
        <v>https://tranyen.yenbai.gov.vn/xa-thi-tran/thi-tran-co-phuc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25313</v>
      </c>
      <c r="B314" t="str">
        <f>HYPERLINK("https://www.facebook.com/p/C%C3%B4ng-an-th%E1%BB%8B-tr%E1%BA%A5n-Ch%C3%A2u-H%C6%B0ng-V%C4%A9nh-L%E1%BB%A3i-B%E1%BA%A1c-Li%C3%AAu-100083283045339/", "Công an thị trấn Châu Hưng tỉnh Bạc Liêu")</f>
        <v>Công an thị trấn Châu Hưng tỉnh Bạc Liêu</v>
      </c>
      <c r="C314" t="str">
        <v>https://www.facebook.com/p/C%C3%B4ng-an-th%E1%BB%8B-tr%E1%BA%A5n-Ch%C3%A2u-H%C6%B0ng-V%C4%A9nh-L%E1%BB%A3i-B%E1%BA%A1c-Li%C3%AAu-100083283045339/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25314</v>
      </c>
      <c r="B315" t="str">
        <f>HYPERLINK("https://chauhung.vinhloi.baclieu.gov.vn/", "UBND Ủy ban nhân dân thị trấn Châu Hưng tỉnh Bạc Liêu")</f>
        <v>UBND Ủy ban nhân dân thị trấn Châu Hưng tỉnh Bạc Liêu</v>
      </c>
      <c r="C315" t="str">
        <v>https://chauhung.vinhloi.baclieu.gov.vn/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25315</v>
      </c>
      <c r="B316" t="str">
        <f>HYPERLINK("https://www.facebook.com/p/C%C3%B4ng-an-Th%E1%BB%8B-tr%E1%BA%A5n-Gia-L%E1%BB%99c-huy%E1%BB%87n-Gia-L%E1%BB%99c-t%E1%BB%89nh-H%E1%BA%A3i-D%C6%B0%C6%A1ng-100083339620497/", "Công an thị trấn Gia Lộc tỉnh Hải Dương")</f>
        <v>Công an thị trấn Gia Lộc tỉnh Hải Dương</v>
      </c>
      <c r="C316" t="str">
        <v>https://www.facebook.com/p/C%C3%B4ng-an-Th%E1%BB%8B-tr%E1%BA%A5n-Gia-L%E1%BB%99c-huy%E1%BB%87n-Gia-L%E1%BB%99c-t%E1%BB%89nh-H%E1%BA%A3i-D%C6%B0%C6%A1ng-100083339620497/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25316</v>
      </c>
      <c r="B317" t="str">
        <f>HYPERLINK("http://thitrangialoc.gialoc.haiduong.gov.vn/", "UBND Ủy ban nhân dân thị trấn Gia Lộc tỉnh Hải Dương")</f>
        <v>UBND Ủy ban nhân dân thị trấn Gia Lộc tỉnh Hải Dương</v>
      </c>
      <c r="C317" t="str">
        <v>http://thitrangialoc.gialoc.haiduong.gov.vn/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25317</v>
      </c>
      <c r="B318" t="str">
        <f>HYPERLINK("https://www.facebook.com/p/C%C3%B4ng-an-th%E1%BB%8B-tr%E1%BA%A5n-H%C6%B0%C6%A1ng-S%C6%A1n-huy%E1%BB%87n-Ph%C3%BA-B%C3%ACnh-t%E1%BB%89nh-Th%C3%A1i-Nguy%C3%AAn-100081791015941/", "Công an thị trấn Hương Sơn tỉnh Thái Nguyên")</f>
        <v>Công an thị trấn Hương Sơn tỉnh Thái Nguyên</v>
      </c>
      <c r="C318" t="str">
        <v>https://www.facebook.com/p/C%C3%B4ng-an-th%E1%BB%8B-tr%E1%BA%A5n-H%C6%B0%C6%A1ng-S%C6%A1n-huy%E1%BB%87n-Ph%C3%BA-B%C3%ACnh-t%E1%BB%89nh-Th%C3%A1i-Nguy%C3%AAn-100081791015941/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25318</v>
      </c>
      <c r="B319" t="str">
        <f>HYPERLINK("https://phubinh.thainguyen.gov.vn/thi-tran-huong-son", "UBND Ủy ban nhân dân thị trấn Hương Sơn tỉnh Thái Nguyên")</f>
        <v>UBND Ủy ban nhân dân thị trấn Hương Sơn tỉnh Thái Nguyên</v>
      </c>
      <c r="C319" t="str">
        <v>https://phubinh.thainguyen.gov.vn/thi-tran-huong-son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25319</v>
      </c>
      <c r="B320" t="str">
        <v>Công an thị trấn Hưng Hoá tỉnh Phú Thọ</v>
      </c>
      <c r="C320" t="str">
        <v>-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25320</v>
      </c>
      <c r="B321" t="str">
        <f>HYPERLINK("https://tamnong.phutho.gov.vn/Chuyen-muc-tin/Chi-tiet-tin/t/thi-tran-hung-hoa/title/251/ctitle/194", "UBND Ủy ban nhân dân thị trấn Hưng Hoá tỉnh Phú Thọ")</f>
        <v>UBND Ủy ban nhân dân thị trấn Hưng Hoá tỉnh Phú Thọ</v>
      </c>
      <c r="C321" t="str">
        <v>https://tamnong.phutho.gov.vn/Chuyen-muc-tin/Chi-tiet-tin/t/thi-tran-hung-hoa/title/251/ctitle/194</v>
      </c>
      <c r="D321" t="str">
        <v>-</v>
      </c>
      <c r="E321" t="str">
        <v>-</v>
      </c>
      <c r="F321" t="str">
        <v>-</v>
      </c>
      <c r="G321" t="str">
        <v>-</v>
      </c>
    </row>
    <row r="322" xml:space="preserve">
      <c r="A322">
        <v>25321</v>
      </c>
      <c r="B322" t="str" xml:space="preserve">
        <f xml:space="preserve">HYPERLINK("https://www.facebook.com/congantinhhoabinh/", "Công an thị trấn Hoà Bình 1 _x000d__x000d__x000d_
 _x000d__x000d__x000d_
  tỉnh Hòa Bình")</f>
        <v xml:space="preserve">Công an thị trấn Hoà Bình 1 _x000d__x000d__x000d_
 _x000d__x000d__x000d_
  tỉnh Hòa Bình</v>
      </c>
      <c r="C322" t="str">
        <v>https://www.facebook.com/congantinhhoabinh/</v>
      </c>
      <c r="D322" t="str">
        <v>-</v>
      </c>
      <c r="E322" t="str">
        <v/>
      </c>
      <c r="F322" t="str">
        <v>-</v>
      </c>
      <c r="G322" t="str">
        <v>-</v>
      </c>
    </row>
    <row r="323" xml:space="preserve">
      <c r="A323">
        <v>25322</v>
      </c>
      <c r="B323" t="str" xml:space="preserve">
        <f xml:space="preserve">HYPERLINK("https://luongson.hoabinh.gov.vn/", "UBND Ủy ban nhân dân thị trấn Hoà Bình 1 _x000d__x000d__x000d_
 _x000d__x000d__x000d_
  tỉnh Hòa Bình")</f>
        <v xml:space="preserve">UBND Ủy ban nhân dân thị trấn Hoà Bình 1 _x000d__x000d__x000d_
 _x000d__x000d__x000d_
  tỉnh Hòa Bình</v>
      </c>
      <c r="C323" t="str">
        <v>https://luongson.hoabinh.gov.vn/</v>
      </c>
      <c r="D323" t="str">
        <v>-</v>
      </c>
      <c r="E323" t="str">
        <v>-</v>
      </c>
      <c r="F323" t="str">
        <v>-</v>
      </c>
      <c r="G323" t="str">
        <v>-</v>
      </c>
    </row>
    <row r="324" xml:space="preserve">
      <c r="A324">
        <v>25323</v>
      </c>
      <c r="B324" t="str" xml:space="preserve">
        <f xml:space="preserve">HYPERLINK("https://www.facebook.com/DTNCAKC/", "Công an thị trấn Khoái Châu _x000d__x000d__x000d_
 _x000d__x000d__x000d_
  tỉnh Hưng Yên")</f>
        <v xml:space="preserve">Công an thị trấn Khoái Châu _x000d__x000d__x000d_
 _x000d__x000d__x000d_
  tỉnh Hưng Yên</v>
      </c>
      <c r="C324" t="str">
        <v>https://www.facebook.com/DTNCAKC/</v>
      </c>
      <c r="D324" t="str">
        <v>-</v>
      </c>
      <c r="E324" t="str">
        <v/>
      </c>
      <c r="F324" t="str">
        <v>-</v>
      </c>
      <c r="G324" t="str">
        <v>-</v>
      </c>
    </row>
    <row r="325" xml:space="preserve">
      <c r="A325">
        <v>25324</v>
      </c>
      <c r="B325" t="str" xml:space="preserve">
        <f xml:space="preserve">HYPERLINK("https://khoaichau.hungyen.gov.vn/", "UBND Ủy ban nhân dân thị trấn Khoái Châu _x000d__x000d__x000d_
 _x000d__x000d__x000d_
  tỉnh Hưng Yên")</f>
        <v xml:space="preserve">UBND Ủy ban nhân dân thị trấn Khoái Châu _x000d__x000d__x000d_
 _x000d__x000d__x000d_
  tỉnh Hưng Yên</v>
      </c>
      <c r="C325" t="str">
        <v>https://khoaichau.hungyen.gov.vn/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25325</v>
      </c>
      <c r="B326" t="str">
        <f>HYPERLINK("https://www.facebook.com/DTNCAKC/", "Công an thị trấn Khoái Châu tỉnh Hưng Yên")</f>
        <v>Công an thị trấn Khoái Châu tỉnh Hưng Yên</v>
      </c>
      <c r="C326" t="str">
        <v>https://www.facebook.com/DTNCAKC/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25326</v>
      </c>
      <c r="B327" t="str">
        <f>HYPERLINK("https://khoaichau.hungyen.gov.vn/", "UBND Ủy ban nhân dân thị trấn Khoái Châu tỉnh Hưng Yên")</f>
        <v>UBND Ủy ban nhân dân thị trấn Khoái Châu tỉnh Hưng Yên</v>
      </c>
      <c r="C327" t="str">
        <v>https://khoaichau.hungyen.gov.vn/</v>
      </c>
      <c r="D327" t="str">
        <v>-</v>
      </c>
      <c r="E327" t="str">
        <v>-</v>
      </c>
      <c r="F327" t="str">
        <v>-</v>
      </c>
      <c r="G327" t="str">
        <v>-</v>
      </c>
    </row>
    <row r="328" xml:space="preserve">
      <c r="A328">
        <v>25327</v>
      </c>
      <c r="B328" t="str" xml:space="preserve">
        <v xml:space="preserve">Công an thị trấn Kiến Giang _x000d__x000d__x000d_
 _x000d__x000d__x000d_
  tỉnh Kiên Giang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 xml:space="preserve">
      <c r="A329">
        <v>25328</v>
      </c>
      <c r="B329" t="str" xml:space="preserve">
        <f xml:space="preserve">HYPERLINK("https://kiengiang.quangbinh.gov.vn/", "UBND Ủy ban nhân dân thị trấn Kiến Giang _x000d__x000d__x000d_
 _x000d__x000d__x000d_
  tỉnh Kiên Giang")</f>
        <v xml:space="preserve">UBND Ủy ban nhân dân thị trấn Kiến Giang _x000d__x000d__x000d_
 _x000d__x000d__x000d_
  tỉnh Kiên Giang</v>
      </c>
      <c r="C329" t="str">
        <v>https://kiengiang.quangbinh.gov.vn/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25329</v>
      </c>
      <c r="B330" t="str">
        <f>HYPERLINK("https://www.facebook.com/p/C%C3%B4ng-an-Th%E1%BB%8B-tr%E1%BA%A5n-L%C3%A2m-%C3%9D-Y%C3%AAn-Nam-%C4%90%E1%BB%8Bnh-100080254186975/", "Công an thị trấn Lâm tỉnh Nam Định")</f>
        <v>Công an thị trấn Lâm tỉnh Nam Định</v>
      </c>
      <c r="C330" t="str">
        <v>https://www.facebook.com/p/C%C3%B4ng-an-Th%E1%BB%8B-tr%E1%BA%A5n-L%C3%A2m-%C3%9D-Y%C3%AAn-Nam-%C4%90%E1%BB%8Bnh-100080254186975/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25330</v>
      </c>
      <c r="B331" t="str">
        <f>HYPERLINK("https://ttlam.namdinh.gov.vn/ubnd", "UBND Ủy ban nhân dân thị trấn Lâm tỉnh Nam Định")</f>
        <v>UBND Ủy ban nhân dân thị trấn Lâm tỉnh Nam Định</v>
      </c>
      <c r="C331" t="str">
        <v>https://ttlam.namdinh.gov.vn/ubnd</v>
      </c>
      <c r="D331" t="str">
        <v>-</v>
      </c>
      <c r="E331" t="str">
        <v>-</v>
      </c>
      <c r="F331" t="str">
        <v>-</v>
      </c>
      <c r="G331" t="str">
        <v>-</v>
      </c>
    </row>
    <row r="332" xml:space="preserve">
      <c r="A332">
        <v>25331</v>
      </c>
      <c r="B332" t="str" xml:space="preserve">
        <f xml:space="preserve">HYPERLINK("https://www.facebook.com/CATTLT/?locale=vi_VN", "Công an thị trấn Long Thành _x000d__x000d__x000d_
 _x000d__x000d__x000d_
  tỉnh Đồng Nai")</f>
        <v xml:space="preserve">Công an thị trấn Long Thành _x000d__x000d__x000d_
 _x000d__x000d__x000d_
  tỉnh Đồng Nai</v>
      </c>
      <c r="C332" t="str">
        <v>https://www.facebook.com/CATTLT/?locale=vi_VN</v>
      </c>
      <c r="D332" t="str">
        <v>-</v>
      </c>
      <c r="E332" t="str">
        <v/>
      </c>
      <c r="F332" t="str">
        <v>-</v>
      </c>
      <c r="G332" t="str">
        <v>-</v>
      </c>
    </row>
    <row r="333" xml:space="preserve">
      <c r="A333">
        <v>25332</v>
      </c>
      <c r="B333" t="str" xml:space="preserve">
        <f xml:space="preserve">HYPERLINK("https://longthanh.dongnai.gov.vn/", "UBND Ủy ban nhân dân thị trấn Long Thành _x000d__x000d__x000d_
 _x000d__x000d__x000d_
  tỉnh Đồng Nai")</f>
        <v xml:space="preserve">UBND Ủy ban nhân dân thị trấn Long Thành _x000d__x000d__x000d_
 _x000d__x000d__x000d_
  tỉnh Đồng Nai</v>
      </c>
      <c r="C333" t="str">
        <v>https://longthanh.dongnai.gov.vn/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25333</v>
      </c>
      <c r="B334" t="str">
        <f>HYPERLINK("https://www.facebook.com/p/C%C3%B4ng-an-th%E1%BB%8B-tr%E1%BA%A5n-M%E1%BA%ADu-A-100031786790979/", "Công an thị trấn Mậu A tỉnh Yên Bái")</f>
        <v>Công an thị trấn Mậu A tỉnh Yên Bái</v>
      </c>
      <c r="C334" t="str">
        <v>https://www.facebook.com/p/C%C3%B4ng-an-th%E1%BB%8B-tr%E1%BA%A5n-M%E1%BA%ADu-A-100031786790979/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25334</v>
      </c>
      <c r="B335" t="str">
        <f>HYPERLINK("https://vanyen.yenbai.gov.vn/to-chuc-bo-may/cac-xa-thi-tran/?UserKey=TT-Mau-A", "UBND Ủy ban nhân dân thị trấn Mậu A tỉnh Yên Bái")</f>
        <v>UBND Ủy ban nhân dân thị trấn Mậu A tỉnh Yên Bái</v>
      </c>
      <c r="C335" t="str">
        <v>https://vanyen.yenbai.gov.vn/to-chuc-bo-may/cac-xa-thi-tran/?UserKey=TT-Mau-A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25335</v>
      </c>
      <c r="B336" t="str">
        <f>HYPERLINK("https://www.facebook.com/p/C%C3%B4ng-An-Huy%E1%BB%87n-N%C3%B4ng-C%E1%BB%91ng-100063664087545/?locale=vi_VN", "Công an thị trấn Nông Cống tỉnh Thanh Hóa")</f>
        <v>Công an thị trấn Nông Cống tỉnh Thanh Hóa</v>
      </c>
      <c r="C336" t="str">
        <v>https://www.facebook.com/p/C%C3%B4ng-An-Huy%E1%BB%87n-N%C3%B4ng-C%E1%BB%91ng-100063664087545/?locale=vi_VN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25336</v>
      </c>
      <c r="B337" t="str">
        <f>HYPERLINK("https://nongcong.thanhhoa.gov.vn/", "UBND Ủy ban nhân dân thị trấn Nông Cống tỉnh Thanh Hóa")</f>
        <v>UBND Ủy ban nhân dân thị trấn Nông Cống tỉnh Thanh Hóa</v>
      </c>
      <c r="C337" t="str">
        <v>https://nongcong.thanhhoa.gov.vn/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25337</v>
      </c>
      <c r="B338" t="str">
        <f>HYPERLINK("https://www.facebook.com/p/Tu%E1%BB%95i-tr%E1%BA%BB-Chi-%C4%91o%C3%A0n-S%E1%BB%9F-Khoa-h%E1%BB%8Dc-v%C3%A0-C%C3%B4ng-ngh%E1%BB%87-t%E1%BB%89nh-L%E1%BA%A1ng-S%C6%A1n-100081803717122/", "Công an thị trấn Nông Trường Thái Bình tỉnh Lạng Sơn")</f>
        <v>Công an thị trấn Nông Trường Thái Bình tỉnh Lạng Sơn</v>
      </c>
      <c r="C338" t="str">
        <v>https://www.facebook.com/p/Tu%E1%BB%95i-tr%E1%BA%BB-Chi-%C4%91o%C3%A0n-S%E1%BB%9F-Khoa-h%E1%BB%8Dc-v%C3%A0-C%C3%B4ng-ngh%E1%BB%87-t%E1%BB%89nh-L%E1%BA%A1ng-S%C6%A1n-100081803717122/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25338</v>
      </c>
      <c r="B339" t="str">
        <f>HYPERLINK("https://mttq.langson.gov.vn/tin-tuc-su-kien/tin-hoat-dong/khanh-thanh-va-ban-giao-nha-dai-doan-ket-tai-thi-tran-nong-truong-thai-binh.html", "UBND Ủy ban nhân dân thị trấn Nông Trường Thái Bình tỉnh Lạng Sơn")</f>
        <v>UBND Ủy ban nhân dân thị trấn Nông Trường Thái Bình tỉnh Lạng Sơn</v>
      </c>
      <c r="C339" t="str">
        <v>https://mttq.langson.gov.vn/tin-tuc-su-kien/tin-hoat-dong/khanh-thanh-va-ban-giao-nha-dai-doan-ket-tai-thi-tran-nong-truong-thai-binh.html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25339</v>
      </c>
      <c r="B340" t="str">
        <f>HYPERLINK("https://www.facebook.com/p/C%C3%B4ng-an-Th%E1%BB%8B-tr%E1%BA%A5n-Nham-Bi%E1%BB%81n-Y%C3%AAn-D%C5%A9ng-100063115575668/", "Công an thị trấn Nham Biền tỉnh Bắc Giang")</f>
        <v>Công an thị trấn Nham Biền tỉnh Bắc Giang</v>
      </c>
      <c r="C340" t="str">
        <v>https://www.facebook.com/p/C%C3%B4ng-an-Th%E1%BB%8B-tr%E1%BA%A5n-Nham-Bi%E1%BB%81n-Y%C3%AAn-D%C5%A9ng-100063115575668/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25340</v>
      </c>
      <c r="B341" t="str">
        <f>HYPERLINK("https://nhambien.yendung.bacgiang.gov.vn/", "UBND Ủy ban nhân dân thị trấn Nham Biền tỉnh Bắc Giang")</f>
        <v>UBND Ủy ban nhân dân thị trấn Nham Biền tỉnh Bắc Giang</v>
      </c>
      <c r="C341" t="str">
        <v>https://nhambien.yendung.bacgiang.gov.vn/</v>
      </c>
      <c r="D341" t="str">
        <v>-</v>
      </c>
      <c r="E341" t="str">
        <v>-</v>
      </c>
      <c r="F341" t="str">
        <v>-</v>
      </c>
      <c r="G341" t="str">
        <v>-</v>
      </c>
    </row>
    <row r="342" xml:space="preserve">
      <c r="A342">
        <v>25341</v>
      </c>
      <c r="B342" t="str" xml:space="preserve">
        <f xml:space="preserve">HYPERLINK("https://www.facebook.com/p/C%C3%B4ng-an-th%E1%BB%8B-tr%E1%BA%A5n-Ph%C3%A1t-Di%E1%BB%87m-100078176589503/", "Công an thị trấn Phát Diệm _x000d__x000d__x000d_
 _x000d__x000d__x000d_
  tỉnh Ninh Bình")</f>
        <v xml:space="preserve">Công an thị trấn Phát Diệm _x000d__x000d__x000d_
 _x000d__x000d__x000d_
  tỉnh Ninh Bình</v>
      </c>
      <c r="C342" t="str">
        <v>https://www.facebook.com/p/C%C3%B4ng-an-th%E1%BB%8B-tr%E1%BA%A5n-Ph%C3%A1t-Di%E1%BB%87m-100078176589503/</v>
      </c>
      <c r="D342" t="str">
        <v>-</v>
      </c>
      <c r="E342" t="str">
        <v/>
      </c>
      <c r="F342" t="str">
        <v>-</v>
      </c>
      <c r="G342" t="str">
        <v>-</v>
      </c>
    </row>
    <row r="343" xml:space="preserve">
      <c r="A343">
        <v>25342</v>
      </c>
      <c r="B343" t="str" xml:space="preserve">
        <f xml:space="preserve">HYPERLINK("https://kimson.ninhbinh.gov.vn/gioi-thieu/thi-tran-phat-diem", "UBND Ủy ban nhân dân thị trấn Phát Diệm _x000d__x000d__x000d_
 _x000d__x000d__x000d_
  tỉnh Ninh Bình")</f>
        <v xml:space="preserve">UBND Ủy ban nhân dân thị trấn Phát Diệm _x000d__x000d__x000d_
 _x000d__x000d__x000d_
  tỉnh Ninh Bình</v>
      </c>
      <c r="C343" t="str">
        <v>https://kimson.ninhbinh.gov.vn/gioi-thieu/thi-tran-phat-diem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25343</v>
      </c>
      <c r="B344" t="str">
        <f>HYPERLINK("https://www.facebook.com/conganhuyenphuyen/?locale=vi_VN", "Công an thị trấn Phù Yên tỉnh Sơn La")</f>
        <v>Công an thị trấn Phù Yên tỉnh Sơn La</v>
      </c>
      <c r="C344" t="str">
        <v>https://www.facebook.com/conganhuyenphuyen/?locale=vi_VN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25344</v>
      </c>
      <c r="B345" t="str">
        <f>HYPERLINK("https://congbobanan.toaan.gov.vn/5ta1467363t1cvn/QD_Mai_Van_T.pdf", "UBND Ủy ban nhân dân thị trấn Phù Yên tỉnh Sơn La")</f>
        <v>UBND Ủy ban nhân dân thị trấn Phù Yên tỉnh Sơn La</v>
      </c>
      <c r="C345" t="str">
        <v>https://congbobanan.toaan.gov.vn/5ta1467363t1cvn/QD_Mai_Van_T.pdf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25345</v>
      </c>
      <c r="B346" t="str">
        <f>HYPERLINK("https://www.facebook.com/p/C%C3%B4ng-an-Ph%C6%B0%E1%BB%9Dng-Ph%E1%BB%91-M%E1%BB%9Bi-Qu%E1%BA%BF-V%C3%B5-B%E1%BA%AFc-Ninh-100079065079955/", "Công an phường Phố Mới tỉnh Bắc Ninh")</f>
        <v>Công an phường Phố Mới tỉnh Bắc Ninh</v>
      </c>
      <c r="C346" t="str">
        <v>https://www.facebook.com/p/C%C3%B4ng-an-Ph%C6%B0%E1%BB%9Dng-Ph%E1%BB%91-M%E1%BB%9Bi-Qu%E1%BA%BF-V%C3%B5-B%E1%BA%AFc-Ninh-100079065079955/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25346</v>
      </c>
      <c r="B347" t="str">
        <f>HYPERLINK("https://quevo.bacninh.gov.vn/news/-/details/22344/phuong-pho-moi-4584473", "UBND Ủy ban nhân dân phường Phố Mới tỉnh Bắc Ninh")</f>
        <v>UBND Ủy ban nhân dân phường Phố Mới tỉnh Bắc Ninh</v>
      </c>
      <c r="C347" t="str">
        <v>https://quevo.bacninh.gov.vn/news/-/details/22344/phuong-pho-moi-4584473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25347</v>
      </c>
      <c r="B348" t="str">
        <f>HYPERLINK("https://www.facebook.com/p/C%C3%B4ng-an-Huy%E1%BB%87n-Qu%E1%BA%A3ng-Ho%C3%A0-100066298073486/", "Công an thị trấn Quảng Uyên tỉnh Cao Bằng")</f>
        <v>Công an thị trấn Quảng Uyên tỉnh Cao Bằng</v>
      </c>
      <c r="C348" t="str">
        <v>https://www.facebook.com/p/C%C3%B4ng-an-Huy%E1%BB%87n-Qu%E1%BA%A3ng-Ho%C3%A0-100066298073486/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25348</v>
      </c>
      <c r="B349" t="str">
        <f>HYPERLINK("https://quanguyen.quanghoa.caobang.gov.vn/", "UBND Ủy ban nhân dân thị trấn Quảng Uyên tỉnh Cao Bằng")</f>
        <v>UBND Ủy ban nhân dân thị trấn Quảng Uyên tỉnh Cao Bằng</v>
      </c>
      <c r="C349" t="str">
        <v>https://quanguyen.quanghoa.caobang.gov.vn/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25349</v>
      </c>
      <c r="B350" t="str">
        <v>Công an thị trấn Quỳ Hợp tỉnh Nghệ An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25350</v>
      </c>
      <c r="B351" t="str">
        <f>HYPERLINK("http://quyhop.gov.vn/", "UBND Ủy ban nhân dân thị trấn Quỳ Hợp tỉnh Nghệ An")</f>
        <v>UBND Ủy ban nhân dân thị trấn Quỳ Hợp tỉnh Nghệ An</v>
      </c>
      <c r="C351" t="str">
        <v>http://quyhop.gov.vn/</v>
      </c>
      <c r="D351" t="str">
        <v>-</v>
      </c>
      <c r="E351" t="str">
        <v>-</v>
      </c>
      <c r="F351" t="str">
        <v>-</v>
      </c>
      <c r="G351" t="str">
        <v>-</v>
      </c>
    </row>
    <row r="352" xml:space="preserve">
      <c r="A352">
        <v>25351</v>
      </c>
      <c r="B352" t="str" xml:space="preserve">
        <f xml:space="preserve">HYPERLINK("https://www.facebook.com/conganthixanghisonthanhhoa/", "Công an thị trấn Sơn _x000d__x000d__x000d_
 _x000d__x000d__x000d_
  tỉnh Thanh Hóa")</f>
        <v xml:space="preserve">Công an thị trấn Sơn _x000d__x000d__x000d_
 _x000d__x000d__x000d_
  tỉnh Thanh Hóa</v>
      </c>
      <c r="C352" t="str">
        <v>https://www.facebook.com/conganthixanghisonthanhhoa/</v>
      </c>
      <c r="D352" t="str">
        <v>-</v>
      </c>
      <c r="E352" t="str">
        <v/>
      </c>
      <c r="F352" t="str">
        <v>-</v>
      </c>
      <c r="G352" t="str">
        <v>-</v>
      </c>
    </row>
    <row r="353" xml:space="preserve">
      <c r="A353">
        <v>25352</v>
      </c>
      <c r="B353" t="str" xml:space="preserve">
        <f xml:space="preserve">HYPERLINK("http://saovang.thoxuan.thanhhoa.gov.vn/web/trang-chu/bo-may-hanh-chinh/uy-ban-nhan-dan-xa/bo-may-hanh-chinh-uy-ban-nhan-dan-thi-tran-sao-vang.html", "UBND Ủy ban nhân dân thị trấn Sơn _x000d__x000d__x000d_
 _x000d__x000d__x000d_
  tỉnh Thanh Hóa")</f>
        <v xml:space="preserve">UBND Ủy ban nhân dân thị trấn Sơn _x000d__x000d__x000d_
 _x000d__x000d__x000d_
  tỉnh Thanh Hóa</v>
      </c>
      <c r="C353" t="str">
        <v>http://saovang.thoxuan.thanhhoa.gov.vn/web/trang-chu/bo-may-hanh-chinh/uy-ban-nhan-dan-xa/bo-may-hanh-chinh-uy-ban-nhan-dan-thi-tran-sao-vang.html</v>
      </c>
      <c r="D353" t="str">
        <v>-</v>
      </c>
      <c r="E353" t="str">
        <v>-</v>
      </c>
      <c r="F353" t="str">
        <v>-</v>
      </c>
      <c r="G353" t="str">
        <v>-</v>
      </c>
    </row>
    <row r="354" xml:space="preserve">
      <c r="A354">
        <v>25353</v>
      </c>
      <c r="B354" t="str" xml:space="preserve">
        <f xml:space="preserve">HYPERLINK("https://www.facebook.com/p/C%C3%B4ng-an-th%E1%BB%8B-tr%E1%BA%A5n-T%C3%A0-L%C3%B9ng-100067627942996/", "Công an thị trấn Tà Lùng _x000d__x000d__x000d_
 _x000d__x000d__x000d_
  tỉnh Cao Bằng")</f>
        <v xml:space="preserve">Công an thị trấn Tà Lùng _x000d__x000d__x000d_
 _x000d__x000d__x000d_
  tỉnh Cao Bằng</v>
      </c>
      <c r="C354" t="str">
        <v>https://www.facebook.com/p/C%C3%B4ng-an-th%E1%BB%8B-tr%E1%BA%A5n-T%C3%A0-L%C3%B9ng-100067627942996/</v>
      </c>
      <c r="D354" t="str">
        <v>-</v>
      </c>
      <c r="E354" t="str">
        <v/>
      </c>
      <c r="F354" t="str">
        <v>-</v>
      </c>
      <c r="G354" t="str">
        <v>-</v>
      </c>
    </row>
    <row r="355" xml:space="preserve">
      <c r="A355">
        <v>25354</v>
      </c>
      <c r="B355" t="str" xml:space="preserve">
        <f xml:space="preserve">HYPERLINK("https://talung.quanghoa.caobang.gov.vn/", "UBND Ủy ban nhân dân thị trấn Tà Lùng _x000d__x000d__x000d_
 _x000d__x000d__x000d_
  tỉnh Cao Bằng")</f>
        <v xml:space="preserve">UBND Ủy ban nhân dân thị trấn Tà Lùng _x000d__x000d__x000d_
 _x000d__x000d__x000d_
  tỉnh Cao Bằng</v>
      </c>
      <c r="C355" t="str">
        <v>https://talung.quanghoa.caobang.gov.vn/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25355</v>
      </c>
      <c r="B356" t="str">
        <f>HYPERLINK("https://www.facebook.com/p/C%C3%B4ng-an-th%E1%BB%8B-tr%E1%BA%A5n-T%C3%A2n-An-Y%C3%AAn-Dung-B%E1%BA%AFc-Giang-100066949255453/", "Công an thị trấn Tân An tỉnh Bắc Giang")</f>
        <v>Công an thị trấn Tân An tỉnh Bắc Giang</v>
      </c>
      <c r="C356" t="str">
        <v>https://www.facebook.com/p/C%C3%B4ng-an-th%E1%BB%8B-tr%E1%BA%A5n-T%C3%A2n-An-Y%C3%AAn-Dung-B%E1%BA%AFc-Giang-100066949255453/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25356</v>
      </c>
      <c r="B357" t="str">
        <f>HYPERLINK("https://tanan.yendung.bacgiang.gov.vn/", "UBND Ủy ban nhân dân thị trấn Tân An tỉnh Bắc Giang")</f>
        <v>UBND Ủy ban nhân dân thị trấn Tân An tỉnh Bắc Giang</v>
      </c>
      <c r="C357" t="str">
        <v>https://tanan.yendung.bacgiang.gov.vn/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25357</v>
      </c>
      <c r="B358" t="str">
        <v>Công an thị trấn Tam Bình tỉnh Vĩnh Long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25358</v>
      </c>
      <c r="B359" t="str">
        <f>HYPERLINK("https://tambinh.vinhlong.gov.vn/", "UBND Ủy ban nhân dân thị trấn Tam Bình tỉnh Vĩnh Long")</f>
        <v>UBND Ủy ban nhân dân thị trấn Tam Bình tỉnh Vĩnh Long</v>
      </c>
      <c r="C359" t="str">
        <v>https://tambinh.vinhlong.gov.vn/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25359</v>
      </c>
      <c r="B360" t="str">
        <f>HYPERLINK("https://www.facebook.com/p/C%C3%B4ng-an-th%E1%BB%8B-tr%E1%BA%A5n-Th%E1%BA%A1nh-Ph%C3%BA-Th%E1%BA%A1nh-Ph%C3%BA-B%E1%BA%BFn-Tre-100069403253824/", "Công an thị trấn Thạnh Phú tỉnh Bến Tre")</f>
        <v>Công an thị trấn Thạnh Phú tỉnh Bến Tre</v>
      </c>
      <c r="C360" t="str">
        <v>https://www.facebook.com/p/C%C3%B4ng-an-th%E1%BB%8B-tr%E1%BA%A5n-Th%E1%BA%A1nh-Ph%C3%BA-Th%E1%BA%A1nh-Ph%C3%BA-B%E1%BA%BFn-Tre-100069403253824/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25360</v>
      </c>
      <c r="B361" t="str">
        <f>HYPERLINK("https://thitran.thanhphu.bentre.gov.vn/", "UBND Ủy ban nhân dân thị trấn Thạnh Phú tỉnh Bến Tre")</f>
        <v>UBND Ủy ban nhân dân thị trấn Thạnh Phú tỉnh Bến Tre</v>
      </c>
      <c r="C361" t="str">
        <v>https://thitran.thanhphu.bentre.gov.vn/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25361</v>
      </c>
      <c r="B362" t="str">
        <f>HYPERLINK("https://www.facebook.com/cahhiephoa/", "Công an thị trấn Thắng tỉnh Bắc Giang")</f>
        <v>Công an thị trấn Thắng tỉnh Bắc Giang</v>
      </c>
      <c r="C362" t="str">
        <v>https://www.facebook.com/cahhiephoa/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25362</v>
      </c>
      <c r="B363" t="str">
        <f>HYPERLINK("https://ttthang.hiephoa.bacgiang.gov.vn/", "UBND Ủy ban nhân dân thị trấn Thắng tỉnh Bắc Giang")</f>
        <v>UBND Ủy ban nhân dân thị trấn Thắng tỉnh Bắc Giang</v>
      </c>
      <c r="C363" t="str">
        <v>https://ttthang.hiephoa.bacgiang.gov.vn/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25363</v>
      </c>
      <c r="B364" t="str">
        <f>HYPERLINK("https://www.facebook.com/p/C%C3%B4ng-an-huy%E1%BB%87n-V%C5%A9-Quang-100069158351410/", "Công an thị trấn Vũ Quang tỉnh Hà Tĩnh")</f>
        <v>Công an thị trấn Vũ Quang tỉnh Hà Tĩnh</v>
      </c>
      <c r="C364" t="str">
        <v>https://www.facebook.com/p/C%C3%B4ng-an-huy%E1%BB%87n-V%C5%A9-Quang-100069158351410/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25364</v>
      </c>
      <c r="B365" t="str">
        <f>HYPERLINK("https://hscvvq.hatinh.gov.vn/vuquang/vbpq.nsf/72606071E1411D3E4725863300181920/$file/QD%20kien%20toan%20Trang%20TT%C4%90T%20va%20Dai%20TT%202020(03.12.2020_10h46p38)_signed.pdf", "UBND Ủy ban nhân dân thị trấn Vũ Quang tỉnh Hà Tĩnh")</f>
        <v>UBND Ủy ban nhân dân thị trấn Vũ Quang tỉnh Hà Tĩnh</v>
      </c>
      <c r="C365" t="str">
        <v>https://hscvvq.hatinh.gov.vn/vuquang/vbpq.nsf/72606071E1411D3E4725863300181920/$file/QD%20kien%20toan%20Trang%20TT%C4%90T%20va%20Dai%20TT%202020(03.12.2020_10h46p38)_signed.pdf</v>
      </c>
      <c r="D365" t="str">
        <v>-</v>
      </c>
      <c r="E365" t="str">
        <v>-</v>
      </c>
      <c r="F365" t="str">
        <v>-</v>
      </c>
      <c r="G365" t="str">
        <v>-</v>
      </c>
    </row>
    <row r="366" xml:space="preserve">
      <c r="A366">
        <v>25365</v>
      </c>
      <c r="B366" t="str" xml:space="preserve">
        <v xml:space="preserve">Công an thị trấn Yên Thế _x000d__x000d__x000d_
 _x000d__x000d__x000d_
  tỉnh Yên Bái</v>
      </c>
      <c r="C366" t="str">
        <v>-</v>
      </c>
      <c r="D366" t="str">
        <v>-</v>
      </c>
      <c r="E366" t="str">
        <v/>
      </c>
      <c r="F366" t="str">
        <v>-</v>
      </c>
      <c r="G366" t="str">
        <v>-</v>
      </c>
    </row>
    <row r="367" xml:space="preserve">
      <c r="A367">
        <v>25366</v>
      </c>
      <c r="B367" t="str" xml:space="preserve">
        <f xml:space="preserve">HYPERLINK("https://lucyen.yenbai.gov.vn/Articles/one/Thong-tin-thi-tran-Yen-The", "UBND Ủy ban nhân dân thị trấn Yên Thế _x000d__x000d__x000d_
 _x000d__x000d__x000d_
  tỉnh Yên Bái")</f>
        <v xml:space="preserve">UBND Ủy ban nhân dân thị trấn Yên Thế _x000d__x000d__x000d_
 _x000d__x000d__x000d_
  tỉnh Yên Bái</v>
      </c>
      <c r="C367" t="str">
        <v>https://lucyen.yenbai.gov.vn/Articles/one/Thong-tin-thi-tran-Yen-The</v>
      </c>
      <c r="D367" t="str">
        <v>-</v>
      </c>
      <c r="E367" t="str">
        <v>-</v>
      </c>
      <c r="F367" t="str">
        <v>-</v>
      </c>
      <c r="G367" t="str">
        <v>-</v>
      </c>
    </row>
    <row r="368" xml:space="preserve">
      <c r="A368">
        <v>25367</v>
      </c>
      <c r="B368" t="str" xml:space="preserve">
        <v xml:space="preserve">Công an thị xã Bến Cát _x000d__x000d__x000d_
 _x000d__x000d__x000d_
  tỉnh Bến Tre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 xml:space="preserve">
      <c r="A369">
        <v>25368</v>
      </c>
      <c r="B369" t="str" xml:space="preserve">
        <f xml:space="preserve">HYPERLINK("https://bencat.binhduong.gov.vn/", "UBND Ủy ban nhân dân thị xã Bến Cát _x000d__x000d__x000d_
 _x000d__x000d__x000d_
  tỉnh Bến Tre")</f>
        <v xml:space="preserve">UBND Ủy ban nhân dân thị xã Bến Cát _x000d__x000d__x000d_
 _x000d__x000d__x000d_
  tỉnh Bến Tre</v>
      </c>
      <c r="C369" t="str">
        <v>https://bencat.binhduong.gov.vn/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25369</v>
      </c>
      <c r="B370" t="str">
        <f>HYPERLINK("https://www.facebook.com/p/C%C3%B4ng-an-x%C3%A3-Thanh-B%C3%ACnh-Th%E1%BB%8Bnh-huy%E1%BB%87n-%C4%90%E1%BB%A9c-Th%E1%BB%8D-t%E1%BB%89nh-H%C3%A0-T%C4%A9nh-100064085291262/?locale=vi_VN", "Công an xã Thanh Bình Thịnh tỉnh Hà Tĩnh")</f>
        <v>Công an xã Thanh Bình Thịnh tỉnh Hà Tĩnh</v>
      </c>
      <c r="C370" t="str">
        <v>https://www.facebook.com/p/C%C3%B4ng-an-x%C3%A3-Thanh-B%C3%ACnh-Th%E1%BB%8Bnh-huy%E1%BB%87n-%C4%90%E1%BB%A9c-Th%E1%BB%8D-t%E1%BB%89nh-H%C3%A0-T%C4%A9nh-100064085291262/?locale=vi_VN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25370</v>
      </c>
      <c r="B371" t="str">
        <f>HYPERLINK("https://hscvdt.hatinh.gov.vn/ductho/vbpq.nsf/5666F3B1C49DEB0B4725884700336EC3/$file/30-664(06.04.2022_10h42p26)_signed.pdf", "UBND Ủy ban nhân dân xã Thanh Bình Thịnh tỉnh Hà Tĩnh")</f>
        <v>UBND Ủy ban nhân dân xã Thanh Bình Thịnh tỉnh Hà Tĩnh</v>
      </c>
      <c r="C371" t="str">
        <v>https://hscvdt.hatinh.gov.vn/ductho/vbpq.nsf/5666F3B1C49DEB0B4725884700336EC3/$file/30-664(06.04.2022_10h42p26)_signed.pdf</v>
      </c>
      <c r="D371" t="str">
        <v>-</v>
      </c>
      <c r="E371" t="str">
        <v>-</v>
      </c>
      <c r="F371" t="str">
        <v>-</v>
      </c>
      <c r="G371" t="str">
        <v>-</v>
      </c>
    </row>
    <row r="372" xml:space="preserve">
      <c r="A372">
        <v>25371</v>
      </c>
      <c r="B372" t="str" xml:space="preserve">
        <f xml:space="preserve">HYPERLINK("https://www.facebook.com/p/C%C3%B4ng-an-Thanh-Mi%E1%BB%87n-100068994404736/", "Công an huyện Thanh Miện _x000d__x000d__x000d_
 _x000d__x000d__x000d_
  tỉnh Hải Dương")</f>
        <v xml:space="preserve">Công an huyện Thanh Miện _x000d__x000d__x000d_
 _x000d__x000d__x000d_
  tỉnh Hải Dương</v>
      </c>
      <c r="C372" t="str">
        <v>https://www.facebook.com/p/C%C3%B4ng-an-Thanh-Mi%E1%BB%87n-100068994404736/</v>
      </c>
      <c r="D372" t="str">
        <v>-</v>
      </c>
      <c r="E372" t="str">
        <v/>
      </c>
      <c r="F372" t="str">
        <v>-</v>
      </c>
      <c r="G372" t="str">
        <v>-</v>
      </c>
    </row>
    <row r="373" xml:space="preserve">
      <c r="A373">
        <v>25372</v>
      </c>
      <c r="B373" t="str" xml:space="preserve">
        <f xml:space="preserve">HYPERLINK("https://thanhmien.haiduong.gov.vn/", "UBND Ủy ban nhân dân huyện Thanh Miện _x000d__x000d__x000d_
 _x000d__x000d__x000d_
  tỉnh Hải Dương")</f>
        <v xml:space="preserve">UBND Ủy ban nhân dân huyện Thanh Miện _x000d__x000d__x000d_
 _x000d__x000d__x000d_
  tỉnh Hải Dương</v>
      </c>
      <c r="C373" t="str">
        <v>https://thanhmien.haiduong.gov.vn/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25373</v>
      </c>
      <c r="B374" t="str">
        <f>HYPERLINK("https://www.facebook.com/DoanThanhnienCongantinhLaoCai/", "Công an tinh Lào Cai tỉnh Lào Cai")</f>
        <v>Công an tinh Lào Cai tỉnh Lào Cai</v>
      </c>
      <c r="C374" t="str">
        <v>https://www.facebook.com/DoanThanhnienCongantinhLaoCai/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25374</v>
      </c>
      <c r="B375" t="str">
        <f>HYPERLINK("https://www.laocai.gov.vn/", "UBND Ủy ban nhân dân tinh Lào Cai tỉnh Lào Cai")</f>
        <v>UBND Ủy ban nhân dân tinh Lào Cai tỉnh Lào Cai</v>
      </c>
      <c r="C375" t="str">
        <v>https://www.laocai.gov.vn/</v>
      </c>
      <c r="D375" t="str">
        <v>-</v>
      </c>
      <c r="E375" t="str">
        <v>-</v>
      </c>
      <c r="F375" t="str">
        <v>-</v>
      </c>
      <c r="G375" t="str">
        <v>-</v>
      </c>
    </row>
    <row r="376" xml:space="preserve">
      <c r="A376">
        <v>25375</v>
      </c>
      <c r="B376" t="str" xml:space="preserve">
        <v xml:space="preserve">Công an xã Trà Giác _x000d__x000d__x000d_
 _x000d__x000d__x000d_
  tỉnh Quảng Nam</v>
      </c>
      <c r="C376" t="str">
        <v>-</v>
      </c>
      <c r="D376" t="str">
        <v>-</v>
      </c>
      <c r="E376" t="str">
        <v/>
      </c>
      <c r="F376" t="str">
        <v>-</v>
      </c>
      <c r="G376" t="str">
        <v>-</v>
      </c>
    </row>
    <row r="377" xml:space="preserve">
      <c r="A377">
        <v>25376</v>
      </c>
      <c r="B377" t="str" xml:space="preserve">
        <f xml:space="preserve">HYPERLINK("https://bactramy.quangnam.gov.vn/webcenter/portal/bactramy", "UBND Ủy ban nhân dân xã Trà Giác _x000d__x000d__x000d_
 _x000d__x000d__x000d_
  tỉnh Quảng Nam")</f>
        <v xml:space="preserve">UBND Ủy ban nhân dân xã Trà Giác _x000d__x000d__x000d_
 _x000d__x000d__x000d_
  tỉnh Quảng Nam</v>
      </c>
      <c r="C377" t="str">
        <v>https://bactramy.quangnam.gov.vn/webcenter/portal/bactramy</v>
      </c>
      <c r="D377" t="str">
        <v>-</v>
      </c>
      <c r="E377" t="str">
        <v>-</v>
      </c>
      <c r="F377" t="str">
        <v>-</v>
      </c>
      <c r="G377" t="str">
        <v>-</v>
      </c>
    </row>
    <row r="378" xml:space="preserve">
      <c r="A378">
        <v>25377</v>
      </c>
      <c r="B378" t="str" xml:space="preserve">
        <v xml:space="preserve">Công an xã Ái Thượng _x000d__x000d__x000d_
 _x000d__x000d__x000d_
  tỉnh Thanh Hóa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 xml:space="preserve">
      <c r="A379">
        <v>25378</v>
      </c>
      <c r="B379" t="str" xml:space="preserve">
        <f xml:space="preserve">HYPERLINK("https://aithuong.bathuoc.thanhhoa.gov.vn/", "UBND Ủy ban nhân dân xã Ái Thượng _x000d__x000d__x000d_
 _x000d__x000d__x000d_
  tỉnh Thanh Hóa")</f>
        <v xml:space="preserve">UBND Ủy ban nhân dân xã Ái Thượng _x000d__x000d__x000d_
 _x000d__x000d__x000d_
  tỉnh Thanh Hóa</v>
      </c>
      <c r="C379" t="str">
        <v>https://aithuong.bathuoc.thanhhoa.gov.vn/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25379</v>
      </c>
      <c r="B380" t="str">
        <v>Công an xã Ân Hòa tỉnh Ninh Bình</v>
      </c>
      <c r="C380" t="str">
        <v>-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25380</v>
      </c>
      <c r="B381" t="str">
        <f>HYPERLINK("https://kimson.ninhbinh.gov.vn/gioi-thieu/xa-an-hoa", "UBND Ủy ban nhân dân xã Ân Hòa tỉnh Ninh Bình")</f>
        <v>UBND Ủy ban nhân dân xã Ân Hòa tỉnh Ninh Bình</v>
      </c>
      <c r="C381" t="str">
        <v>https://kimson.ninhbinh.gov.vn/gioi-thieu/xa-an-hoa</v>
      </c>
      <c r="D381" t="str">
        <v>-</v>
      </c>
      <c r="E381" t="str">
        <v>-</v>
      </c>
      <c r="F381" t="str">
        <v>-</v>
      </c>
      <c r="G381" t="str">
        <v>-</v>
      </c>
    </row>
    <row r="382" xml:space="preserve">
      <c r="A382">
        <v>25381</v>
      </c>
      <c r="B382" t="str" xml:space="preserve">
        <f xml:space="preserve">HYPERLINK("https://www.facebook.com/p/C%C3%B4ng-an-x%C3%A3-%C3%82n-Ngh%C4%A9a-100082587249878/", "Công an xã Ân Nghĩa _x000d__x000d__x000d_
 _x000d__x000d__x000d_
  tỉnh Bình Định")</f>
        <v xml:space="preserve">Công an xã Ân Nghĩa _x000d__x000d__x000d_
 _x000d__x000d__x000d_
  tỉnh Bình Định</v>
      </c>
      <c r="C382" t="str">
        <v>https://www.facebook.com/p/C%C3%B4ng-an-x%C3%A3-%C3%82n-Ngh%C4%A9a-100082587249878/</v>
      </c>
      <c r="D382" t="str">
        <v>-</v>
      </c>
      <c r="E382" t="str">
        <v/>
      </c>
      <c r="F382" t="str">
        <v>-</v>
      </c>
      <c r="G382" t="str">
        <v>-</v>
      </c>
    </row>
    <row r="383" xml:space="preserve">
      <c r="A383">
        <v>25382</v>
      </c>
      <c r="B383" t="str" xml:space="preserve">
        <f xml:space="preserve">HYPERLINK("http://annghia.hoaian.binhdinh.gov.vn/Index.aspx?L=VN&amp;P=A02&amp;M=20", "UBND Ủy ban nhân dân xã Ân Nghĩa _x000d__x000d__x000d_
 _x000d__x000d__x000d_
  tỉnh Bình Định")</f>
        <v xml:space="preserve">UBND Ủy ban nhân dân xã Ân Nghĩa _x000d__x000d__x000d_
 _x000d__x000d__x000d_
  tỉnh Bình Định</v>
      </c>
      <c r="C383" t="str">
        <v>http://annghia.hoaian.binhdinh.gov.vn/Index.aspx?L=VN&amp;P=A02&amp;M=20</v>
      </c>
      <c r="D383" t="str">
        <v>-</v>
      </c>
      <c r="E383" t="str">
        <v>-</v>
      </c>
      <c r="F383" t="str">
        <v>-</v>
      </c>
      <c r="G383" t="str">
        <v>-</v>
      </c>
    </row>
    <row r="384" xml:space="preserve">
      <c r="A384">
        <v>25383</v>
      </c>
      <c r="B384" t="str" xml:space="preserve">
        <f xml:space="preserve">HYPERLINK("https://www.facebook.com/100052411776255", "Công an xã Ân Phú _x000d__x000d__x000d_
 _x000d__x000d__x000d_
  tỉnh Hà Tĩnh")</f>
        <v xml:space="preserve">Công an xã Ân Phú _x000d__x000d__x000d_
 _x000d__x000d__x000d_
  tỉnh Hà Tĩnh</v>
      </c>
      <c r="C384" t="str">
        <v>https://www.facebook.com/100052411776255</v>
      </c>
      <c r="D384" t="str">
        <v>-</v>
      </c>
      <c r="E384" t="str">
        <v/>
      </c>
      <c r="F384" t="str">
        <v>-</v>
      </c>
      <c r="G384" t="str">
        <v>-</v>
      </c>
    </row>
    <row r="385" xml:space="preserve">
      <c r="A385">
        <v>25384</v>
      </c>
      <c r="B385" t="str" xml:space="preserve">
        <f xml:space="preserve">HYPERLINK("https://hscvvq.hatinh.gov.vn/vuquang/vbpq.nsf/F89B2C836119343447258972000CAE32/$file/QD-TL-To-chuyen-doi-so-xa(14.03.2023_09h17p37)_signed.pdf", "UBND Ủy ban nhân dân xã Ân Phú _x000d__x000d__x000d_
 _x000d__x000d__x000d_
  tỉnh Hà Tĩnh")</f>
        <v xml:space="preserve">UBND Ủy ban nhân dân xã Ân Phú _x000d__x000d__x000d_
 _x000d__x000d__x000d_
  tỉnh Hà Tĩnh</v>
      </c>
      <c r="C385" t="str">
        <v>https://hscvvq.hatinh.gov.vn/vuquang/vbpq.nsf/F89B2C836119343447258972000CAE32/$file/QD-TL-To-chuyen-doi-so-xa(14.03.2023_09h17p37)_signed.pdf</v>
      </c>
      <c r="D385" t="str">
        <v>-</v>
      </c>
      <c r="E385" t="str">
        <v>-</v>
      </c>
      <c r="F385" t="str">
        <v>-</v>
      </c>
      <c r="G385" t="str">
        <v>-</v>
      </c>
    </row>
    <row r="386" xml:space="preserve">
      <c r="A386">
        <v>25385</v>
      </c>
      <c r="B386" t="str" xml:space="preserve">
        <v xml:space="preserve">Công an xã Âu Lâu _x000d__x000d__x000d_
 _x000d__x000d__x000d_
  tỉnh Yên Bái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 xml:space="preserve">
      <c r="A387">
        <v>25386</v>
      </c>
      <c r="B387" t="str" xml:space="preserve">
        <f xml:space="preserve">HYPERLINK("https://soldtbxh.yenbai.gov.vn/FAQ/Cong-dan-Nguyen-Ngoc-Hau-Dia-chi-thon-Nuoc-Mat-xa-Au-Lau-thanh-pho-Yen-Bai-tinh-Yen-B", "UBND Ủy ban nhân dân xã Âu Lâu _x000d__x000d__x000d_
 _x000d__x000d__x000d_
  tỉnh Yên Bái")</f>
        <v xml:space="preserve">UBND Ủy ban nhân dân xã Âu Lâu _x000d__x000d__x000d_
 _x000d__x000d__x000d_
  tỉnh Yên Bái</v>
      </c>
      <c r="C387" t="str">
        <v>https://soldtbxh.yenbai.gov.vn/FAQ/Cong-dan-Nguyen-Ngoc-Hau-Dia-chi-thon-Nuoc-Mat-xa-Au-Lau-thanh-pho-Yen-Bai-tinh-Yen-B</v>
      </c>
      <c r="D387" t="str">
        <v>-</v>
      </c>
      <c r="E387" t="str">
        <v>-</v>
      </c>
      <c r="F387" t="str">
        <v>-</v>
      </c>
      <c r="G387" t="str">
        <v>-</v>
      </c>
    </row>
    <row r="388" xml:space="preserve">
      <c r="A388">
        <v>25387</v>
      </c>
      <c r="B388" t="str" xml:space="preserve">
        <f xml:space="preserve">HYPERLINK("https://www.facebook.com/p/C%C3%B4ng-an-x%C3%A3-%C3%89-T%C3%B2ng-100076076161585/?locale=fr_FR", "Công an xã É Tòng _x000d__x000d__x000d_
 _x000d__x000d__x000d_
  tỉnh Sơn La")</f>
        <v xml:space="preserve">Công an xã É Tòng _x000d__x000d__x000d_
 _x000d__x000d__x000d_
  tỉnh Sơn La</v>
      </c>
      <c r="C388" t="str">
        <v>https://www.facebook.com/p/C%C3%B4ng-an-x%C3%A3-%C3%89-T%C3%B2ng-100076076161585/?locale=fr_FR</v>
      </c>
      <c r="D388" t="str">
        <v>-</v>
      </c>
      <c r="E388" t="str">
        <v/>
      </c>
      <c r="F388" t="str">
        <v>-</v>
      </c>
      <c r="G388" t="str">
        <v>-</v>
      </c>
    </row>
    <row r="389" xml:space="preserve">
      <c r="A389">
        <v>25388</v>
      </c>
      <c r="B389" t="str" xml:space="preserve">
        <f xml:space="preserve">HYPERLINK("https://dichvucong.gov.vn/p/home/dvc-tthc-co-quan-chi-tiet.html?id=369314", "UBND Ủy ban nhân dân xã É Tòng _x000d__x000d__x000d_
 _x000d__x000d__x000d_
  tỉnh Sơn La")</f>
        <v xml:space="preserve">UBND Ủy ban nhân dân xã É Tòng _x000d__x000d__x000d_
 _x000d__x000d__x000d_
  tỉnh Sơn La</v>
      </c>
      <c r="C389" t="str">
        <v>https://dichvucong.gov.vn/p/home/dvc-tthc-co-quan-chi-tiet.html?id=369314</v>
      </c>
      <c r="D389" t="str">
        <v>-</v>
      </c>
      <c r="E389" t="str">
        <v>-</v>
      </c>
      <c r="F389" t="str">
        <v>-</v>
      </c>
      <c r="G389" t="str">
        <v>-</v>
      </c>
    </row>
    <row r="390" xml:space="preserve">
      <c r="A390">
        <v>25389</v>
      </c>
      <c r="B390" t="str" xml:space="preserve">
        <v xml:space="preserve">Công an xã Ông Đình _x000d__x000d__x000d_
 _x000d__x000d__x000d_
  tỉnh Hưng Yên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 xml:space="preserve">
      <c r="A391">
        <v>25390</v>
      </c>
      <c r="B391" t="str" xml:space="preserve">
        <f xml:space="preserve">HYPERLINK("https://dichvucong.hungyen.gov.vn/dichvucong/hotline", "UBND Ủy ban nhân dân xã Ông Đình _x000d__x000d__x000d_
 _x000d__x000d__x000d_
  tỉnh Hưng Yên")</f>
        <v xml:space="preserve">UBND Ủy ban nhân dân xã Ông Đình _x000d__x000d__x000d_
 _x000d__x000d__x000d_
  tỉnh Hưng Yên</v>
      </c>
      <c r="C391" t="str">
        <v>https://dichvucong.hungyen.gov.vn/dichvucong/hotline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25391</v>
      </c>
      <c r="B392" t="str">
        <v>Công an xã Úc Kỳ tỉnh Thái Nguyên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25392</v>
      </c>
      <c r="B393" t="str">
        <f>HYPERLINK("https://phubinh.thainguyen.gov.vn/xa-uc-ky", "UBND Ủy ban nhân dân xã Úc Kỳ tỉnh Thái Nguyên")</f>
        <v>UBND Ủy ban nhân dân xã Úc Kỳ tỉnh Thái Nguyên</v>
      </c>
      <c r="C393" t="str">
        <v>https://phubinh.thainguyen.gov.vn/xa-uc-ky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25393</v>
      </c>
      <c r="B394" t="str">
        <f>HYPERLINK("https://www.facebook.com/p/C%C3%B4ng-an-X%C3%A3-%C4%90%C3%A0o-Vi%C3%AAn-Th%E1%BB%8B-x%C3%A3-Qu%E1%BA%BF-V%C3%B5-100082317493607/", "Công an xã Đào Viên tỉnh Bắc Ninh")</f>
        <v>Công an xã Đào Viên tỉnh Bắc Ninh</v>
      </c>
      <c r="C394" t="str">
        <v>https://www.facebook.com/p/C%C3%B4ng-an-X%C3%A3-%C4%90%C3%A0o-Vi%C3%AAn-Th%E1%BB%8B-x%C3%A3-Qu%E1%BA%BF-V%C3%B5-100082317493607/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25394</v>
      </c>
      <c r="B395" t="str">
        <f>HYPERLINK("https://quevo.bacninh.gov.vn/news/-/details/22344/xa-ao-vien", "UBND Ủy ban nhân dân xã Đào Viên tỉnh Bắc Ninh")</f>
        <v>UBND Ủy ban nhân dân xã Đào Viên tỉnh Bắc Ninh</v>
      </c>
      <c r="C395" t="str">
        <v>https://quevo.bacninh.gov.vn/news/-/details/22344/xa-ao-vien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25395</v>
      </c>
      <c r="B396" t="str">
        <f>HYPERLINK("https://www.facebook.com/p/C%C3%B4ng-an-x%C3%A3-%C4%90%C3%A0o-X%C3%A1-huy%E1%BB%87n-Ph%C3%BA-B%C3%ACnh-t%E1%BB%89nh-Th%C3%A1i-Nguy%C3%AAn-100071540445476/", "Công an xã Đào Xá tỉnh Thái Nguyên")</f>
        <v>Công an xã Đào Xá tỉnh Thái Nguyên</v>
      </c>
      <c r="C396" t="str">
        <v>https://www.facebook.com/p/C%C3%B4ng-an-x%C3%A3-%C4%90%C3%A0o-X%C3%A1-huy%E1%BB%87n-Ph%C3%BA-B%C3%ACnh-t%E1%BB%89nh-Th%C3%A1i-Nguy%C3%AAn-100071540445476/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25396</v>
      </c>
      <c r="B397" t="str">
        <f>HYPERLINK("https://phubinh.thainguyen.gov.vn/xa-dao-xa", "UBND Ủy ban nhân dân xã Đào Xá tỉnh Thái Nguyên")</f>
        <v>UBND Ủy ban nhân dân xã Đào Xá tỉnh Thái Nguyên</v>
      </c>
      <c r="C397" t="str">
        <v>https://phubinh.thainguyen.gov.vn/xa-dao-xa</v>
      </c>
      <c r="D397" t="str">
        <v>-</v>
      </c>
      <c r="E397" t="str">
        <v>-</v>
      </c>
      <c r="F397" t="str">
        <v>-</v>
      </c>
      <c r="G397" t="str">
        <v>-</v>
      </c>
    </row>
    <row r="398" xml:space="preserve">
      <c r="A398">
        <v>25397</v>
      </c>
      <c r="B398" t="str" xml:space="preserve">
        <v xml:space="preserve">Công an xã Đà Sơn _x000d__x000d__x000d_
 _x000d__x000d__x000d_
  tỉnh Nghệ An</v>
      </c>
      <c r="C398" t="str">
        <v>-</v>
      </c>
      <c r="D398" t="str">
        <v>-</v>
      </c>
      <c r="E398" t="str">
        <v/>
      </c>
      <c r="F398" t="str">
        <v>-</v>
      </c>
      <c r="G398" t="str">
        <v>-</v>
      </c>
    </row>
    <row r="399" xml:space="preserve">
      <c r="A399">
        <v>25398</v>
      </c>
      <c r="B399" t="str" xml:space="preserve">
        <f xml:space="preserve">HYPERLINK("https://dason.doluong.nghean.gov.vn/", "UBND Ủy ban nhân dân xã Đà Sơn _x000d__x000d__x000d_
 _x000d__x000d__x000d_
  tỉnh Nghệ An")</f>
        <v xml:space="preserve">UBND Ủy ban nhân dân xã Đà Sơn _x000d__x000d__x000d_
 _x000d__x000d__x000d_
  tỉnh Nghệ An</v>
      </c>
      <c r="C399" t="str">
        <v>https://dason.doluong.nghean.gov.vn/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25399</v>
      </c>
      <c r="B400" t="str">
        <f>HYPERLINK("https://www.facebook.com/p/C%C3%B4ng-an-x%C3%A3-%C4%90%C3%A1-%C4%90%E1%BB%8F-huy%E1%BB%87n-Ph%C3%B9-Y%C3%AAn-t%E1%BB%89nh-S%C6%A1n-La-100069499724470/?locale=nn_NO", "Công an xã Đá Đỏ tỉnh Sơn La")</f>
        <v>Công an xã Đá Đỏ tỉnh Sơn La</v>
      </c>
      <c r="C400" t="str">
        <v>https://www.facebook.com/p/C%C3%B4ng-an-x%C3%A3-%C4%90%C3%A1-%C4%90%E1%BB%8F-huy%E1%BB%87n-Ph%C3%B9-Y%C3%AAn-t%E1%BB%89nh-S%C6%A1n-La-100069499724470/?locale=nn_NO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25400</v>
      </c>
      <c r="B401" t="str">
        <f>HYPERLINK("https://dado.phuyen.sonla.gov.vn/uy-ban-nhan-dan", "UBND Ủy ban nhân dân xã Đá Đỏ tỉnh Sơn La")</f>
        <v>UBND Ủy ban nhân dân xã Đá Đỏ tỉnh Sơn La</v>
      </c>
      <c r="C401" t="str">
        <v>https://dado.phuyen.sonla.gov.vn/uy-ban-nhan-dan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25401</v>
      </c>
      <c r="B402" t="str">
        <f>HYPERLINK("https://www.facebook.com/p/C%C3%B4ng-an-x%C3%A3-%C4%90%C3%AA-Ar-huy%E1%BB%87n-Mang-Yang-t%E1%BB%89nh-Gia-Lai-100063480699814/", "Công an xã Đê Ar tỉnh Gia Lai")</f>
        <v>Công an xã Đê Ar tỉnh Gia Lai</v>
      </c>
      <c r="C402" t="str">
        <v>https://www.facebook.com/p/C%C3%B4ng-an-x%C3%A3-%C4%90%C3%AA-Ar-huy%E1%BB%87n-Mang-Yang-t%E1%BB%89nh-Gia-Lai-100063480699814/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25402</v>
      </c>
      <c r="B403" t="str">
        <f>HYPERLINK("https://mangyang.gialai.gov.vn/Xa-de-Ar", "UBND Ủy ban nhân dân xã Đê Ar tỉnh Gia Lai")</f>
        <v>UBND Ủy ban nhân dân xã Đê Ar tỉnh Gia Lai</v>
      </c>
      <c r="C403" t="str">
        <v>https://mangyang.gialai.gov.vn/Xa-de-Ar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25403</v>
      </c>
      <c r="B404" t="str">
        <f>HYPERLINK("https://www.facebook.com/p/C%C3%B4ng-an-x%C3%A3-%C4%90%C3%ACnh-Ph%C3%B9ng-huy%E1%BB%87n-B%E1%BA%A3o-L%E1%BA%A1c-t%E1%BB%89nh-Cao-B%E1%BA%B1ng-100080278058147/", "Công an xã Đình Phùng tỉnh Cao Bằng")</f>
        <v>Công an xã Đình Phùng tỉnh Cao Bằng</v>
      </c>
      <c r="C404" t="str">
        <v>https://www.facebook.com/p/C%C3%B4ng-an-x%C3%A3-%C4%90%C3%ACnh-Ph%C3%B9ng-huy%E1%BB%87n-B%E1%BA%A3o-L%E1%BA%A1c-t%E1%BB%89nh-Cao-B%E1%BA%B1ng-100080278058147/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25404</v>
      </c>
      <c r="B405" t="str">
        <f>HYPERLINK("https://baolac.caobang.gov.vn/", "UBND Ủy ban nhân dân xã Đình Phùng tỉnh Cao Bằng")</f>
        <v>UBND Ủy ban nhân dân xã Đình Phùng tỉnh Cao Bằng</v>
      </c>
      <c r="C405" t="str">
        <v>https://baolac.caobang.gov.vn/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25405</v>
      </c>
      <c r="B406" t="str">
        <f>HYPERLINK("https://www.facebook.com/p/C%C3%B4ng-an-x%C3%A3-%C4%90%C3%ACnh-T%E1%BB%95-Thu%E1%BA%ADn-Th%C3%A0nh-B%E1%BA%AFc-Ninh-100072506943134/", "Công an xã Đình Tổ tỉnh Bắc Ninh")</f>
        <v>Công an xã Đình Tổ tỉnh Bắc Ninh</v>
      </c>
      <c r="C406" t="str">
        <v>https://www.facebook.com/p/C%C3%B4ng-an-x%C3%A3-%C4%90%C3%ACnh-T%E1%BB%95-Thu%E1%BA%ADn-Th%C3%A0nh-B%E1%BA%AFc-Ninh-100072506943134/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25406</v>
      </c>
      <c r="B407" t="str">
        <f>HYPERLINK("https://www.bacninh.gov.vn/web/xa-inh-to/news/-/details/20940945/to-chuc-bo-may-xa-inh-to", "UBND Ủy ban nhân dân xã Đình Tổ tỉnh Bắc Ninh")</f>
        <v>UBND Ủy ban nhân dân xã Đình Tổ tỉnh Bắc Ninh</v>
      </c>
      <c r="C407" t="str">
        <v>https://www.bacninh.gov.vn/web/xa-inh-to/news/-/details/20940945/to-chuc-bo-may-xa-inh-to</v>
      </c>
      <c r="D407" t="str">
        <v>-</v>
      </c>
      <c r="E407" t="str">
        <v>-</v>
      </c>
      <c r="F407" t="str">
        <v>-</v>
      </c>
      <c r="G407" t="str">
        <v>-</v>
      </c>
    </row>
    <row r="408" xml:space="preserve">
      <c r="A408">
        <v>25407</v>
      </c>
      <c r="B408" t="str" xml:space="preserve">
        <f xml:space="preserve">HYPERLINK("https://www.facebook.com/p/Tu%E1%BB%95i-tr%E1%BA%BB-C%C3%B4ng-an-Th%C3%A1i-B%C3%ACnh-100068113789461/", "Công an xã Đông Động _x000d__x000d__x000d_
 _x000d__x000d__x000d_
  tỉnh Thái Bình")</f>
        <v xml:space="preserve">Công an xã Đông Động _x000d__x000d__x000d_
 _x000d__x000d__x000d_
  tỉnh Thái Bình</v>
      </c>
      <c r="C408" t="str">
        <v>https://www.facebook.com/p/Tu%E1%BB%95i-tr%E1%BA%BB-C%C3%B4ng-an-Th%C3%A1i-B%C3%ACnh-100068113789461/</v>
      </c>
      <c r="D408" t="str">
        <v>-</v>
      </c>
      <c r="E408" t="str">
        <v/>
      </c>
      <c r="F408" t="str">
        <v>-</v>
      </c>
      <c r="G408" t="str">
        <v>-</v>
      </c>
    </row>
    <row r="409" xml:space="preserve">
      <c r="A409">
        <v>25408</v>
      </c>
      <c r="B409" t="str" xml:space="preserve">
        <f xml:space="preserve">HYPERLINK("https://donghung.thaibinh.gov.vn/danh-sach-xa-thi-tran/xa-dong-dong", "UBND Ủy ban nhân dân xã Đông Động _x000d__x000d__x000d_
 _x000d__x000d__x000d_
  tỉnh Thái Bình")</f>
        <v xml:space="preserve">UBND Ủy ban nhân dân xã Đông Động _x000d__x000d__x000d_
 _x000d__x000d__x000d_
  tỉnh Thái Bình</v>
      </c>
      <c r="C409" t="str">
        <v>https://donghung.thaibinh.gov.vn/danh-sach-xa-thi-tran/xa-dong-dong</v>
      </c>
      <c r="D409" t="str">
        <v>-</v>
      </c>
      <c r="E409" t="str">
        <v>-</v>
      </c>
      <c r="F409" t="str">
        <v>-</v>
      </c>
      <c r="G409" t="str">
        <v>-</v>
      </c>
    </row>
    <row r="410" xml:space="preserve">
      <c r="A410">
        <v>25409</v>
      </c>
      <c r="B410" t="str" xml:space="preserve">
        <f xml:space="preserve">HYPERLINK("https://www.facebook.com/p/Tu%E1%BB%95i-tr%E1%BA%BB-C%C3%B4ng-an-huy%E1%BB%87n-%C4%90%C3%A0-B%E1%BA%AFc-100064551649842/", "Công an xã Đông Bắc _x000d__x000d__x000d_
 _x000d__x000d__x000d_
  tỉnh Hòa Bình")</f>
        <v xml:space="preserve">Công an xã Đông Bắc _x000d__x000d__x000d_
 _x000d__x000d__x000d_
  tỉnh Hòa Bình</v>
      </c>
      <c r="C410" t="str">
        <v>https://www.facebook.com/p/Tu%E1%BB%95i-tr%E1%BA%BB-C%C3%B4ng-an-huy%E1%BB%87n-%C4%90%C3%A0-B%E1%BA%AFc-100064551649842/</v>
      </c>
      <c r="D410" t="str">
        <v>-</v>
      </c>
      <c r="E410" t="str">
        <v/>
      </c>
      <c r="F410" t="str">
        <v>-</v>
      </c>
      <c r="G410" t="str">
        <v>-</v>
      </c>
    </row>
    <row r="411" xml:space="preserve">
      <c r="A411">
        <v>25410</v>
      </c>
      <c r="B411" t="str" xml:space="preserve">
        <f xml:space="preserve">HYPERLINK("https://xadonglai.hoabinh.gov.vn/", "UBND Ủy ban nhân dân xã Đông Bắc _x000d__x000d__x000d_
 _x000d__x000d__x000d_
  tỉnh Hòa Bình")</f>
        <v xml:space="preserve">UBND Ủy ban nhân dân xã Đông Bắc _x000d__x000d__x000d_
 _x000d__x000d__x000d_
  tỉnh Hòa Bình</v>
      </c>
      <c r="C411" t="str">
        <v>https://xadonglai.hoabinh.gov.vn/</v>
      </c>
      <c r="D411" t="str">
        <v>-</v>
      </c>
      <c r="E411" t="str">
        <v>-</v>
      </c>
      <c r="F411" t="str">
        <v>-</v>
      </c>
      <c r="G411" t="str">
        <v>-</v>
      </c>
    </row>
    <row r="412" xml:space="preserve">
      <c r="A412">
        <v>25411</v>
      </c>
      <c r="B412" t="str" xml:space="preserve">
        <f xml:space="preserve">HYPERLINK("https://www.facebook.com/p/C%C3%B4ng-an-x%C3%A3-%C4%90%C3%B4ng-C%C3%A1c-100071387960428/", "Công an xã Đông Các _x000d__x000d__x000d_
 _x000d__x000d__x000d_
  tỉnh Thái Bình")</f>
        <v xml:space="preserve">Công an xã Đông Các _x000d__x000d__x000d_
 _x000d__x000d__x000d_
  tỉnh Thái Bình</v>
      </c>
      <c r="C412" t="str">
        <v>https://www.facebook.com/p/C%C3%B4ng-an-x%C3%A3-%C4%90%C3%B4ng-C%C3%A1c-100071387960428/</v>
      </c>
      <c r="D412" t="str">
        <v>-</v>
      </c>
      <c r="E412" t="str">
        <v/>
      </c>
      <c r="F412" t="str">
        <v>-</v>
      </c>
      <c r="G412" t="str">
        <v>-</v>
      </c>
    </row>
    <row r="413" xml:space="preserve">
      <c r="A413">
        <v>25412</v>
      </c>
      <c r="B413" t="str" xml:space="preserve">
        <f xml:space="preserve">HYPERLINK("https://donghung.thaibinh.gov.vn/danh-sach-xa-thi-tran/xa-dong-cac", "UBND Ủy ban nhân dân xã Đông Các _x000d__x000d__x000d_
 _x000d__x000d__x000d_
  tỉnh Thái Bình")</f>
        <v xml:space="preserve">UBND Ủy ban nhân dân xã Đông Các _x000d__x000d__x000d_
 _x000d__x000d__x000d_
  tỉnh Thái Bình</v>
      </c>
      <c r="C413" t="str">
        <v>https://donghung.thaibinh.gov.vn/danh-sach-xa-thi-tran/xa-dong-cac</v>
      </c>
      <c r="D413" t="str">
        <v>-</v>
      </c>
      <c r="E413" t="str">
        <v>-</v>
      </c>
      <c r="F413" t="str">
        <v>-</v>
      </c>
      <c r="G413" t="str">
        <v>-</v>
      </c>
    </row>
    <row r="414" xml:space="preserve">
      <c r="A414">
        <v>25413</v>
      </c>
      <c r="B414" t="str" xml:space="preserve">
        <f xml:space="preserve">HYPERLINK("https://www.facebook.com/p/C%C3%B4ng-an-x%C3%A3-%C4%90%C3%B4ng-C%C6%B0%E1%BB%9Dng-100071262357256/", "Công an xã Đông Cường _x000d__x000d__x000d_
 _x000d__x000d__x000d_
  tỉnh Thái Bình")</f>
        <v xml:space="preserve">Công an xã Đông Cường _x000d__x000d__x000d_
 _x000d__x000d__x000d_
  tỉnh Thái Bình</v>
      </c>
      <c r="C414" t="str">
        <v>https://www.facebook.com/p/C%C3%B4ng-an-x%C3%A3-%C4%90%C3%B4ng-C%C6%B0%E1%BB%9Dng-100071262357256/</v>
      </c>
      <c r="D414" t="str">
        <v>-</v>
      </c>
      <c r="E414" t="str">
        <v/>
      </c>
      <c r="F414" t="str">
        <v>-</v>
      </c>
      <c r="G414" t="str">
        <v>-</v>
      </c>
    </row>
    <row r="415" xml:space="preserve">
      <c r="A415">
        <v>25414</v>
      </c>
      <c r="B415" t="str" xml:space="preserve">
        <f xml:space="preserve">HYPERLINK("https://donghung.thaibinh.gov.vn/danh-sach-xa-thi-tran/xa-dong-cuong", "UBND Ủy ban nhân dân xã Đông Cường _x000d__x000d__x000d_
 _x000d__x000d__x000d_
  tỉnh Thái Bình")</f>
        <v xml:space="preserve">UBND Ủy ban nhân dân xã Đông Cường _x000d__x000d__x000d_
 _x000d__x000d__x000d_
  tỉnh Thái Bình</v>
      </c>
      <c r="C415" t="str">
        <v>https://donghung.thaibinh.gov.vn/danh-sach-xa-thi-tran/xa-dong-cuong</v>
      </c>
      <c r="D415" t="str">
        <v>-</v>
      </c>
      <c r="E415" t="str">
        <v>-</v>
      </c>
      <c r="F415" t="str">
        <v>-</v>
      </c>
      <c r="G415" t="str">
        <v>-</v>
      </c>
    </row>
    <row r="416" xml:space="preserve">
      <c r="A416">
        <v>25415</v>
      </c>
      <c r="B416" t="str" xml:space="preserve">
        <v xml:space="preserve">Công an xã Đông Cuông _x000d__x000d__x000d_
 _x000d__x000d__x000d_
  tỉnh Thái Bình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 xml:space="preserve">
      <c r="A417">
        <v>25416</v>
      </c>
      <c r="B417" t="str" xml:space="preserve">
        <f xml:space="preserve">HYPERLINK("https://donghung.thaibinh.gov.vn/danh-sach-xa-thi-tran/xa-dong-cuong", "UBND Ủy ban nhân dân xã Đông Cuông _x000d__x000d__x000d_
 _x000d__x000d__x000d_
  tỉnh Thái Bình")</f>
        <v xml:space="preserve">UBND Ủy ban nhân dân xã Đông Cuông _x000d__x000d__x000d_
 _x000d__x000d__x000d_
  tỉnh Thái Bình</v>
      </c>
      <c r="C417" t="str">
        <v>https://donghung.thaibinh.gov.vn/danh-sach-xa-thi-tran/xa-dong-cuong</v>
      </c>
      <c r="D417" t="str">
        <v>-</v>
      </c>
      <c r="E417" t="str">
        <v>-</v>
      </c>
      <c r="F417" t="str">
        <v>-</v>
      </c>
      <c r="G417" t="str">
        <v>-</v>
      </c>
    </row>
    <row r="418" xml:space="preserve">
      <c r="A418">
        <v>25417</v>
      </c>
      <c r="B418" t="str" xml:space="preserve">
        <f xml:space="preserve">HYPERLINK("https://www.facebook.com/CONGANXADONGHAI/", "Công an xã Đông Hải _x000d__x000d__x000d_
 _x000d__x000d__x000d_
  tỉnh Thái Bình")</f>
        <v xml:space="preserve">Công an xã Đông Hải _x000d__x000d__x000d_
 _x000d__x000d__x000d_
  tỉnh Thái Bình</v>
      </c>
      <c r="C418" t="str">
        <v>https://www.facebook.com/CONGANXADONGHAI/</v>
      </c>
      <c r="D418" t="str">
        <v>-</v>
      </c>
      <c r="E418" t="str">
        <v/>
      </c>
      <c r="F418" t="str">
        <v>-</v>
      </c>
      <c r="G418" t="str">
        <v>-</v>
      </c>
    </row>
    <row r="419" xml:space="preserve">
      <c r="A419">
        <v>25418</v>
      </c>
      <c r="B419" t="str" xml:space="preserve">
        <f xml:space="preserve">HYPERLINK("https://thaibinh.gov.vn/van-ban-phap-luat/van-ban-dieu-hanh/quyet-dinh-so-2897-qd-ubnd-ve-viec-cho-phep-uy-ban-nhan-dan-.html", "UBND Ủy ban nhân dân xã Đông Hải _x000d__x000d__x000d_
 _x000d__x000d__x000d_
  tỉnh Thái Bình")</f>
        <v xml:space="preserve">UBND Ủy ban nhân dân xã Đông Hải _x000d__x000d__x000d_
 _x000d__x000d__x000d_
  tỉnh Thái Bình</v>
      </c>
      <c r="C419" t="str">
        <v>https://thaibinh.gov.vn/van-ban-phap-luat/van-ban-dieu-hanh/quyet-dinh-so-2897-qd-ubnd-ve-viec-cho-phep-uy-ban-nhan-dan-.html</v>
      </c>
      <c r="D419" t="str">
        <v>-</v>
      </c>
      <c r="E419" t="str">
        <v>-</v>
      </c>
      <c r="F419" t="str">
        <v>-</v>
      </c>
      <c r="G419" t="str">
        <v>-</v>
      </c>
    </row>
    <row r="420" xml:space="preserve">
      <c r="A420">
        <v>25419</v>
      </c>
      <c r="B420" t="str" xml:space="preserve">
        <v xml:space="preserve">Công an xã Đông Hợp _x000d__x000d__x000d_
 _x000d__x000d__x000d_
  tỉnh Thái Bình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 xml:space="preserve">
      <c r="A421">
        <v>25420</v>
      </c>
      <c r="B421" t="str" xml:space="preserve">
        <f xml:space="preserve">HYPERLINK("https://soxaydung.thaibinh.gov.vn/tin-tuc/nha-o-va-tt-bds/thong-tin-cac-du-an-nha-o/-du-an-phat-trien-nha-o-thuong-mai-khu-dan-cu-dong-hop-tai-x.html", "UBND Ủy ban nhân dân xã Đông Hợp _x000d__x000d__x000d_
 _x000d__x000d__x000d_
  tỉnh Thái Bình")</f>
        <v xml:space="preserve">UBND Ủy ban nhân dân xã Đông Hợp _x000d__x000d__x000d_
 _x000d__x000d__x000d_
  tỉnh Thái Bình</v>
      </c>
      <c r="C421" t="str">
        <v>https://soxaydung.thaibinh.gov.vn/tin-tuc/nha-o-va-tt-bds/thong-tin-cac-du-an-nha-o/-du-an-phat-trien-nha-o-thuong-mai-khu-dan-cu-dong-hop-tai-x.html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25421</v>
      </c>
      <c r="B422" t="str">
        <f>HYPERLINK("https://www.facebook.com/p/C%C3%B4ng-An-x%C3%A3-%C4%90%C3%B4ng-Ho%C3%A0-Ch%C3%A2u-Th%C3%A0nh-t%E1%BB%89nh-Ti%E1%BB%81n-Giang-100070632799543/", "Công an xã Đông Hoà tỉnh TIỀN GIANG")</f>
        <v>Công an xã Đông Hoà tỉnh TIỀN GIANG</v>
      </c>
      <c r="C422" t="str">
        <v>https://www.facebook.com/p/C%C3%B4ng-An-x%C3%A3-%C4%90%C3%B4ng-Ho%C3%A0-Ch%C3%A2u-Th%C3%A0nh-t%E1%BB%89nh-Ti%E1%BB%81n-Giang-100070632799543/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25422</v>
      </c>
      <c r="B423" t="str">
        <f>HYPERLINK("https://chauthanh.tiengiang.gov.vn/chi-tiet-tin?/xa-dong-hoa/8287875", "UBND Ủy ban nhân dân xã Đông Hoà tỉnh TIỀN GIANG")</f>
        <v>UBND Ủy ban nhân dân xã Đông Hoà tỉnh TIỀN GIANG</v>
      </c>
      <c r="C423" t="str">
        <v>https://chauthanh.tiengiang.gov.vn/chi-tiet-tin?/xa-dong-hoa/8287875</v>
      </c>
      <c r="D423" t="str">
        <v>-</v>
      </c>
      <c r="E423" t="str">
        <v>-</v>
      </c>
      <c r="F423" t="str">
        <v>-</v>
      </c>
      <c r="G423" t="str">
        <v>-</v>
      </c>
    </row>
    <row r="424" xml:space="preserve">
      <c r="A424">
        <v>25423</v>
      </c>
      <c r="B424" t="str" xml:space="preserve">
        <f xml:space="preserve">HYPERLINK("https://www.facebook.com/p/C%C3%B4ng-an-x%C3%A3-%C4%90%C3%B4ng-Ho%C3%A0-Hi%E1%BB%87p-100075701244564/", "Công an xã Đông Hoà Hiệp _x000d__x000d__x000d_
 _x000d__x000d__x000d_
  tỉnh TIỀN GIANG")</f>
        <v xml:space="preserve">Công an xã Đông Hoà Hiệp _x000d__x000d__x000d_
 _x000d__x000d__x000d_
  tỉnh TIỀN GIANG</v>
      </c>
      <c r="C424" t="str">
        <v>https://www.facebook.com/p/C%C3%B4ng-an-x%C3%A3-%C4%90%C3%B4ng-Ho%C3%A0-Hi%E1%BB%87p-100075701244564/</v>
      </c>
      <c r="D424" t="str">
        <v>-</v>
      </c>
      <c r="E424" t="str">
        <v/>
      </c>
      <c r="F424" t="str">
        <v>-</v>
      </c>
      <c r="G424" t="str">
        <v>-</v>
      </c>
    </row>
    <row r="425" xml:space="preserve">
      <c r="A425">
        <v>25424</v>
      </c>
      <c r="B425" t="str" xml:space="preserve">
        <f xml:space="preserve">HYPERLINK("https://caibe.tiengiang.gov.vn/xa-ong-hoa-hiep", "UBND Ủy ban nhân dân xã Đông Hoà Hiệp _x000d__x000d__x000d_
 _x000d__x000d__x000d_
  tỉnh TIỀN GIANG")</f>
        <v xml:space="preserve">UBND Ủy ban nhân dân xã Đông Hoà Hiệp _x000d__x000d__x000d_
 _x000d__x000d__x000d_
  tỉnh TIỀN GIANG</v>
      </c>
      <c r="C425" t="str">
        <v>https://caibe.tiengiang.gov.vn/xa-ong-hoa-hiep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25425</v>
      </c>
      <c r="B426" t="str">
        <v>Công an xã Đông Ninh tỉnh Hưng Yên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25426</v>
      </c>
      <c r="B427" t="str">
        <f>HYPERLINK("https://www.quangninh.gov.vn/", "UBND Ủy ban nhân dân xã Đông Ninh tỉnh Hưng Yên")</f>
        <v>UBND Ủy ban nhân dân xã Đông Ninh tỉnh Hưng Yên</v>
      </c>
      <c r="C427" t="str">
        <v>https://www.quangninh.gov.vn/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25427</v>
      </c>
      <c r="B428" t="str">
        <f>HYPERLINK("https://www.facebook.com/p/C%C3%B4ng-an-x%C3%A3-%C4%90%C3%B4ng-Sang-huy%E1%BB%87n-M%E1%BB%99c-Ch%C3%A2u-100069242317075/", "Công an xã Đông Sang tỉnh Sơn La")</f>
        <v>Công an xã Đông Sang tỉnh Sơn La</v>
      </c>
      <c r="C428" t="str">
        <v>https://www.facebook.com/p/C%C3%B4ng-an-x%C3%A3-%C4%90%C3%B4ng-Sang-huy%E1%BB%87n-M%E1%BB%99c-Ch%C3%A2u-100069242317075/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25428</v>
      </c>
      <c r="B429" t="str">
        <f>HYPERLINK("https://www.quangninh.gov.vn/", "UBND Ủy ban nhân dân xã Đông Sang tỉnh Sơn La")</f>
        <v>UBND Ủy ban nhân dân xã Đông Sang tỉnh Sơn La</v>
      </c>
      <c r="C429" t="str">
        <v>https://www.quangninh.gov.vn/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25429</v>
      </c>
      <c r="B430" t="str">
        <v>Công an xã Đông Thọ tỉnh Bắc Ninh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25430</v>
      </c>
      <c r="B431" t="str">
        <f>HYPERLINK("https://www.bacninh.gov.vn/web/ubnd-xa-dong-tho", "UBND Ủy ban nhân dân xã Đông Thọ tỉnh Bắc Ninh")</f>
        <v>UBND Ủy ban nhân dân xã Đông Thọ tỉnh Bắc Ninh</v>
      </c>
      <c r="C431" t="str">
        <v>https://www.bacninh.gov.vn/web/ubnd-xa-dong-tho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25431</v>
      </c>
      <c r="B432" t="str">
        <f>HYPERLINK("https://www.facebook.com/haiduongtv.com.vn/videos/x%C3%A3-%C4%91%C3%B4ng-xuy%C3%AAn-l%C3%A1-c%E1%BB%9D-%C4%91%E1%BA%A7u-trong-c%C3%B4ng-t%C3%A1c-tuy%E1%BB%83n-qu%C3%A2n-%E1%BB%9F-ninh-giang-hdtv/1137922897767207/", "Công an xã Đông Xuyên tỉnh Hải Dương")</f>
        <v>Công an xã Đông Xuyên tỉnh Hải Dương</v>
      </c>
      <c r="C432" t="str">
        <v>https://www.facebook.com/haiduongtv.com.vn/videos/x%C3%A3-%C4%91%C3%B4ng-xuy%C3%AAn-l%C3%A1-c%E1%BB%9D-%C4%91%E1%BA%A7u-trong-c%C3%B4ng-t%C3%A1c-tuy%E1%BB%83n-qu%C3%A2n-%E1%BB%9F-ninh-giang-hdtv/1137922897767207/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25432</v>
      </c>
      <c r="B433" t="str">
        <f>HYPERLINK("http://dongxuyen.ninhgiang.haiduong.gov.vn/", "UBND Ủy ban nhân dân xã Đông Xuyên tỉnh Hải Dương")</f>
        <v>UBND Ủy ban nhân dân xã Đông Xuyên tỉnh Hải Dương</v>
      </c>
      <c r="C433" t="str">
        <v>http://dongxuyen.ninhgiang.haiduong.gov.vn/</v>
      </c>
      <c r="D433" t="str">
        <v>-</v>
      </c>
      <c r="E433" t="str">
        <v>-</v>
      </c>
      <c r="F433" t="str">
        <v>-</v>
      </c>
      <c r="G433" t="str">
        <v>-</v>
      </c>
    </row>
    <row r="434" xml:space="preserve">
      <c r="A434">
        <v>25433</v>
      </c>
      <c r="B434" t="str" xml:space="preserve">
        <f xml:space="preserve">HYPERLINK("https://www.facebook.com/tuoitreconganquanhadong/", "Công an xã Đông Yên _x000d__x000d__x000d_
 _x000d__x000d__x000d_
  thành phố Hà Nội")</f>
        <v xml:space="preserve">Công an xã Đông Yên _x000d__x000d__x000d_
 _x000d__x000d__x000d_
  thành phố Hà Nội</v>
      </c>
      <c r="C434" t="str">
        <v>https://www.facebook.com/tuoitreconganquanhadong/</v>
      </c>
      <c r="D434" t="str">
        <v>-</v>
      </c>
      <c r="E434" t="str">
        <v/>
      </c>
      <c r="F434" t="str">
        <v>-</v>
      </c>
      <c r="G434" t="str">
        <v>-</v>
      </c>
    </row>
    <row r="435" xml:space="preserve">
      <c r="A435">
        <v>25434</v>
      </c>
      <c r="B435" t="str" xml:space="preserve">
        <f xml:space="preserve">HYPERLINK("https://www.quangninh.gov.vn/", "UBND Ủy ban nhân dân xã Đông Yên _x000d__x000d__x000d_
 _x000d__x000d__x000d_
  thành phố Hà Nội")</f>
        <v xml:space="preserve">UBND Ủy ban nhân dân xã Đông Yên _x000d__x000d__x000d_
 _x000d__x000d__x000d_
  thành phố Hà Nội</v>
      </c>
      <c r="C435" t="str">
        <v>https://www.quangninh.gov.vn/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25435</v>
      </c>
      <c r="B436" t="str">
        <v>Công an xã Đăk Ơ tỉnh Bình Phước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25436</v>
      </c>
      <c r="B437" t="str">
        <f>HYPERLINK("https://bugiamap.binhphuoc.gov.vn/vi/dako/", "UBND Ủy ban nhân dân xã Đăk Ơ tỉnh Bình Phước")</f>
        <v>UBND Ủy ban nhân dân xã Đăk Ơ tỉnh Bình Phước</v>
      </c>
      <c r="C437" t="str">
        <v>https://bugiamap.binhphuoc.gov.vn/vi/dako/</v>
      </c>
      <c r="D437" t="str">
        <v>-</v>
      </c>
      <c r="E437" t="str">
        <v>-</v>
      </c>
      <c r="F437" t="str">
        <v>-</v>
      </c>
      <c r="G437" t="str">
        <v>-</v>
      </c>
    </row>
    <row r="438" xml:space="preserve">
      <c r="A438">
        <v>25437</v>
      </c>
      <c r="B438" t="str" xml:space="preserve">
        <f xml:space="preserve">HYPERLINK("https://www.facebook.com/tinhdoandaknong/?locale=pt_BR", "Công an xã Đăk Bukso _x000d__x000d__x000d_
 _x000d__x000d__x000d_
  tỉnh Gia Lai")</f>
        <v xml:space="preserve">Công an xã Đăk Bukso _x000d__x000d__x000d_
 _x000d__x000d__x000d_
  tỉnh Gia Lai</v>
      </c>
      <c r="C438" t="str">
        <v>https://www.facebook.com/tinhdoandaknong/?locale=pt_BR</v>
      </c>
      <c r="D438" t="str">
        <v>-</v>
      </c>
      <c r="E438" t="str">
        <v/>
      </c>
      <c r="F438" t="str">
        <v>-</v>
      </c>
      <c r="G438" t="str">
        <v>-</v>
      </c>
    </row>
    <row r="439" xml:space="preserve">
      <c r="A439">
        <v>25438</v>
      </c>
      <c r="B439" t="str" xml:space="preserve">
        <f xml:space="preserve">HYPERLINK("https://daknong.gov.vn/an-toan-thong-tin", "UBND Ủy ban nhân dân xã Đăk Bukso _x000d__x000d__x000d_
 _x000d__x000d__x000d_
  tỉnh Gia Lai")</f>
        <v xml:space="preserve">UBND Ủy ban nhân dân xã Đăk Bukso _x000d__x000d__x000d_
 _x000d__x000d__x000d_
  tỉnh Gia Lai</v>
      </c>
      <c r="C439" t="str">
        <v>https://daknong.gov.vn/an-toan-thong-tin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25439</v>
      </c>
      <c r="B440" t="str">
        <v>Công an xã Đăk Choong tỉnh Gia Lai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25440</v>
      </c>
      <c r="B441" t="str">
        <f>HYPERLINK("https://huyendakglei.kontum.gov.vn/", "UBND Ủy ban nhân dân xã Đăk Choong tỉnh Gia Lai")</f>
        <v>UBND Ủy ban nhân dân xã Đăk Choong tỉnh Gia Lai</v>
      </c>
      <c r="C441" t="str">
        <v>https://huyendakglei.kontum.gov.vn/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25441</v>
      </c>
      <c r="B442" t="str">
        <v>Công an xã Đăk Djrăng tỉnh Gia Lai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25442</v>
      </c>
      <c r="B443" t="str">
        <f>HYPERLINK("https://vksnd.gialai.gov.vn/VKSND-huyen-thi-xa-thanh-pho/Vien-KSND-huyen-Mang-Yang-truc-tiep-kiem-sat-viec-thi-hanh-an-hinh-su-tai-UBND-cap-xa-1288.html", "UBND Ủy ban nhân dân xã Đăk Djrăng tỉnh Gia Lai")</f>
        <v>UBND Ủy ban nhân dân xã Đăk Djrăng tỉnh Gia Lai</v>
      </c>
      <c r="C443" t="str">
        <v>https://vksnd.gialai.gov.vn/VKSND-huyen-thi-xa-thanh-pho/Vien-KSND-huyen-Mang-Yang-truc-tiep-kiem-sat-viec-thi-hanh-an-hinh-su-tai-UBND-cap-xa-1288.html</v>
      </c>
      <c r="D443" t="str">
        <v>-</v>
      </c>
      <c r="E443" t="str">
        <v>-</v>
      </c>
      <c r="F443" t="str">
        <v>-</v>
      </c>
      <c r="G443" t="str">
        <v>-</v>
      </c>
    </row>
    <row r="444" xml:space="preserve">
      <c r="A444">
        <v>25443</v>
      </c>
      <c r="B444" t="str" xml:space="preserve">
        <v xml:space="preserve">Công an xã Đăk Môn _x000d__x000d__x000d_
 _x000d__x000d__x000d_
  tỉnh Kon Tum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 xml:space="preserve">
      <c r="A445">
        <v>25444</v>
      </c>
      <c r="B445" t="str" xml:space="preserve">
        <f xml:space="preserve">HYPERLINK("http://dakmon.huyendakglei.kontum.gov.vn/", "UBND Ủy ban nhân dân xã Đăk Môn _x000d__x000d__x000d_
 _x000d__x000d__x000d_
  tỉnh Kon Tum")</f>
        <v xml:space="preserve">UBND Ủy ban nhân dân xã Đăk Môn _x000d__x000d__x000d_
 _x000d__x000d__x000d_
  tỉnh Kon Tum</v>
      </c>
      <c r="C445" t="str">
        <v>http://dakmon.huyendakglei.kontum.gov.vn/</v>
      </c>
      <c r="D445" t="str">
        <v>-</v>
      </c>
      <c r="E445" t="str">
        <v>-</v>
      </c>
      <c r="F445" t="str">
        <v>-</v>
      </c>
      <c r="G445" t="str">
        <v>-</v>
      </c>
    </row>
    <row r="446" xml:space="preserve">
      <c r="A446">
        <v>25445</v>
      </c>
      <c r="B446" t="str" xml:space="preserve">
        <v xml:space="preserve">Công an xã Đăk Nên _x000d__x000d__x000d_
 _x000d__x000d__x000d_
  tỉnh Kon Tum</v>
      </c>
      <c r="C446" t="str">
        <v>-</v>
      </c>
      <c r="D446" t="str">
        <v>-</v>
      </c>
      <c r="E446" t="str">
        <v/>
      </c>
      <c r="F446" t="str">
        <v>-</v>
      </c>
      <c r="G446" t="str">
        <v>-</v>
      </c>
    </row>
    <row r="447" xml:space="preserve">
      <c r="A447">
        <v>25446</v>
      </c>
      <c r="B447" t="str" xml:space="preserve">
        <f xml:space="preserve">HYPERLINK("http://www.konplong.kontum.gov.vn/cac-xa/Xa-Dak-Nen-1067", "UBND Ủy ban nhân dân xã Đăk Nên _x000d__x000d__x000d_
 _x000d__x000d__x000d_
  tỉnh Kon Tum")</f>
        <v xml:space="preserve">UBND Ủy ban nhân dân xã Đăk Nên _x000d__x000d__x000d_
 _x000d__x000d__x000d_
  tỉnh Kon Tum</v>
      </c>
      <c r="C447" t="str">
        <v>http://www.konplong.kontum.gov.vn/cac-xa/Xa-Dak-Nen-1067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25447</v>
      </c>
      <c r="B448" t="str">
        <v>Công an xã Đăk Nhoong tỉnh Kon Tum</v>
      </c>
      <c r="C448" t="str">
        <v>-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25448</v>
      </c>
      <c r="B449" t="str">
        <f>HYPERLINK("http://daknhoong.huyendakglei.kontum.gov.vn/", "UBND Ủy ban nhân dân xã Đăk Nhoong tỉnh Kon Tum")</f>
        <v>UBND Ủy ban nhân dân xã Đăk Nhoong tỉnh Kon Tum</v>
      </c>
      <c r="C449" t="str">
        <v>http://daknhoong.huyendakglei.kontum.gov.vn/</v>
      </c>
      <c r="D449" t="str">
        <v>-</v>
      </c>
      <c r="E449" t="str">
        <v>-</v>
      </c>
      <c r="F449" t="str">
        <v>-</v>
      </c>
      <c r="G449" t="str">
        <v>-</v>
      </c>
    </row>
    <row r="450" xml:space="preserve">
      <c r="A450">
        <v>25449</v>
      </c>
      <c r="B450" t="str" xml:space="preserve">
        <v xml:space="preserve">Công an xã Đăk Pék _x000d__x000d__x000d_
 _x000d__x000d__x000d_
  tỉnh Kon Tum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 xml:space="preserve">
      <c r="A451">
        <v>25450</v>
      </c>
      <c r="B451" t="str" xml:space="preserve">
        <f xml:space="preserve">HYPERLINK("https://huyendakglei.kontum.gov.vn/cac-xa,-thi-tran/Xa-Dak-Pek-759", "UBND Ủy ban nhân dân xã Đăk Pék _x000d__x000d__x000d_
 _x000d__x000d__x000d_
  tỉnh Kon Tum")</f>
        <v xml:space="preserve">UBND Ủy ban nhân dân xã Đăk Pék _x000d__x000d__x000d_
 _x000d__x000d__x000d_
  tỉnh Kon Tum</v>
      </c>
      <c r="C451" t="str">
        <v>https://huyendakglei.kontum.gov.vn/cac-xa,-thi-tran/Xa-Dak-Pek-759</v>
      </c>
      <c r="D451" t="str">
        <v>-</v>
      </c>
      <c r="E451" t="str">
        <v>-</v>
      </c>
      <c r="F451" t="str">
        <v>-</v>
      </c>
      <c r="G451" t="str">
        <v>-</v>
      </c>
    </row>
    <row r="452" xml:space="preserve">
      <c r="A452">
        <v>25451</v>
      </c>
      <c r="B452" t="str" xml:space="preserve">
        <v xml:space="preserve">Công an xã Đăk Sao _x000d__x000d__x000d_
 _x000d__x000d__x000d_
  tỉnh Kon Tum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 xml:space="preserve">
      <c r="A453">
        <v>25452</v>
      </c>
      <c r="B453" t="str" xml:space="preserve">
        <f xml:space="preserve">HYPERLINK("https://daksao.huyentumorong.kontum.gov.vn/", "UBND Ủy ban nhân dân xã Đăk Sao _x000d__x000d__x000d_
 _x000d__x000d__x000d_
  tỉnh Kon Tum")</f>
        <v xml:space="preserve">UBND Ủy ban nhân dân xã Đăk Sao _x000d__x000d__x000d_
 _x000d__x000d__x000d_
  tỉnh Kon Tum</v>
      </c>
      <c r="C453" t="str">
        <v>https://daksao.huyentumorong.kontum.gov.vn/</v>
      </c>
      <c r="D453" t="str">
        <v>-</v>
      </c>
      <c r="E453" t="str">
        <v>-</v>
      </c>
      <c r="F453" t="str">
        <v>-</v>
      </c>
      <c r="G453" t="str">
        <v>-</v>
      </c>
    </row>
    <row r="454" xml:space="preserve">
      <c r="A454">
        <v>25453</v>
      </c>
      <c r="B454" t="str" xml:space="preserve">
        <v xml:space="preserve">Công an xã Đăk Tơ Pang _x000d__x000d__x000d_
 _x000d__x000d__x000d_
  tỉnh Gia Lai</v>
      </c>
      <c r="C454" t="str">
        <v>-</v>
      </c>
      <c r="D454" t="str">
        <v>-</v>
      </c>
      <c r="E454" t="str">
        <v/>
      </c>
      <c r="F454" t="str">
        <v>-</v>
      </c>
      <c r="G454" t="str">
        <v>-</v>
      </c>
    </row>
    <row r="455" xml:space="preserve">
      <c r="A455">
        <v>25454</v>
      </c>
      <c r="B455" t="str" xml:space="preserve">
        <f xml:space="preserve">HYPERLINK("https://kongchro.gialai.gov.vn/Xa-%C4%90ak-To-Pang/Chuyen-muc/Thong-bao/Uy-ban-nhan-dan-xa-%C4%90ak-To-Pang-kien-toan-Ban-Chi-%C4%91.aspx", "UBND Ủy ban nhân dân xã Đăk Tơ Pang _x000d__x000d__x000d_
 _x000d__x000d__x000d_
  tỉnh Gia Lai")</f>
        <v xml:space="preserve">UBND Ủy ban nhân dân xã Đăk Tơ Pang _x000d__x000d__x000d_
 _x000d__x000d__x000d_
  tỉnh Gia Lai</v>
      </c>
      <c r="C455" t="str">
        <v>https://kongchro.gialai.gov.vn/Xa-%C4%90ak-To-Pang/Chuyen-muc/Thong-bao/Uy-ban-nhan-dan-xa-%C4%90ak-To-Pang-kien-toan-Ban-Chi-%C4%91.aspx</v>
      </c>
      <c r="D455" t="str">
        <v>-</v>
      </c>
      <c r="E455" t="str">
        <v>-</v>
      </c>
      <c r="F455" t="str">
        <v>-</v>
      </c>
      <c r="G455" t="str">
        <v>-</v>
      </c>
    </row>
    <row r="456" xml:space="preserve">
      <c r="A456">
        <v>25455</v>
      </c>
      <c r="B456" t="str" xml:space="preserve">
        <v xml:space="preserve">Công an xã Đăk Tờ Kan _x000d__x000d__x000d_
 _x000d__x000d__x000d_
  tỉnh Kon Tum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 xml:space="preserve">
      <c r="A457">
        <v>25456</v>
      </c>
      <c r="B457" t="str" xml:space="preserve">
        <f xml:space="preserve">HYPERLINK("https://daktokan.huyentumorong.kontum.gov.vn/", "UBND Ủy ban nhân dân xã Đăk Tờ Kan _x000d__x000d__x000d_
 _x000d__x000d__x000d_
  tỉnh Kon Tum")</f>
        <v xml:space="preserve">UBND Ủy ban nhân dân xã Đăk Tờ Kan _x000d__x000d__x000d_
 _x000d__x000d__x000d_
  tỉnh Kon Tum</v>
      </c>
      <c r="C457" t="str">
        <v>https://daktokan.huyentumorong.kontum.gov.vn/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25457</v>
      </c>
      <c r="B458" t="str">
        <v>Công an xã Đăk Trôi tỉnh Gia Lai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25458</v>
      </c>
      <c r="B459" t="str">
        <f>HYPERLINK("https://mangyang.gialai.gov.vn/Xa-dak-troi/Trang-chu", "UBND Ủy ban nhân dân xã Đăk Trôi tỉnh Gia Lai")</f>
        <v>UBND Ủy ban nhân dân xã Đăk Trôi tỉnh Gia Lai</v>
      </c>
      <c r="C459" t="str">
        <v>https://mangyang.gialai.gov.vn/Xa-dak-troi/Trang-chu</v>
      </c>
      <c r="D459" t="str">
        <v>-</v>
      </c>
      <c r="E459" t="str">
        <v>-</v>
      </c>
      <c r="F459" t="str">
        <v>-</v>
      </c>
      <c r="G459" t="str">
        <v>-</v>
      </c>
    </row>
    <row r="460" xml:space="preserve">
      <c r="A460">
        <v>25459</v>
      </c>
      <c r="B460" t="str" xml:space="preserve">
        <v xml:space="preserve">Công an xã Đăk Trăm _x000d__x000d__x000d_
 _x000d__x000d__x000d_
  tỉnh Gia Lai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 xml:space="preserve">
      <c r="A461">
        <v>25460</v>
      </c>
      <c r="B461" t="str" xml:space="preserve">
        <f xml:space="preserve">HYPERLINK("https://huyendakto.kontum.gov.vn/tin-tuc-su-kien/Hoi-nghi-tiep-xuc,-doi-thoai-truc-tiep-voi-Nhan-dan-xa-Dak-Tram-2417", "UBND Ủy ban nhân dân xã Đăk Trăm _x000d__x000d__x000d_
 _x000d__x000d__x000d_
  tỉnh Gia Lai")</f>
        <v xml:space="preserve">UBND Ủy ban nhân dân xã Đăk Trăm _x000d__x000d__x000d_
 _x000d__x000d__x000d_
  tỉnh Gia Lai</v>
      </c>
      <c r="C461" t="str">
        <v>https://huyendakto.kontum.gov.vn/tin-tuc-su-kien/Hoi-nghi-tiep-xuc,-doi-thoai-truc-tiep-voi-Nhan-dan-xa-Dak-Tram-2417</v>
      </c>
      <c r="D461" t="str">
        <v>-</v>
      </c>
      <c r="E461" t="str">
        <v>-</v>
      </c>
      <c r="F461" t="str">
        <v>-</v>
      </c>
      <c r="G461" t="str">
        <v>-</v>
      </c>
    </row>
    <row r="462" xml:space="preserve">
      <c r="A462">
        <v>25461</v>
      </c>
      <c r="B462" t="str" xml:space="preserve">
        <v xml:space="preserve">Công an xã Đăng Hà _x000d__x000d__x000d_
 _x000d__x000d__x000d_
  tỉnh Bình Phước</v>
      </c>
      <c r="C462" t="str">
        <v>-</v>
      </c>
      <c r="D462" t="str">
        <v>-</v>
      </c>
      <c r="E462" t="str">
        <v/>
      </c>
      <c r="F462" t="str">
        <v>-</v>
      </c>
      <c r="G462" t="str">
        <v>-</v>
      </c>
    </row>
    <row r="463" xml:space="preserve">
      <c r="A463">
        <v>25462</v>
      </c>
      <c r="B463" t="str" xml:space="preserve">
        <f xml:space="preserve">HYPERLINK("https://dangha.budang.binhphuoc.gov.vn/", "UBND Ủy ban nhân dân xã Đăng Hà _x000d__x000d__x000d_
 _x000d__x000d__x000d_
  tỉnh Bình Phước")</f>
        <v xml:space="preserve">UBND Ủy ban nhân dân xã Đăng Hà _x000d__x000d__x000d_
 _x000d__x000d__x000d_
  tỉnh Bình Phước</v>
      </c>
      <c r="C463" t="str">
        <v>https://dangha.budang.binhphuoc.gov.vn/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25463</v>
      </c>
      <c r="B464" t="str">
        <f>HYPERLINK("https://www.facebook.com/p/CAX-%C4%90%C4%83ng-H%C6%B0ng-Ph%C6%B0%E1%BB%9Bc-Huy%E1%BB%87n-Ch%E1%BB%A3-G%E1%BA%A1o-100078702566385/", "Công an xã Đăng Hưng Phước tỉnh TIỀN GIANG")</f>
        <v>Công an xã Đăng Hưng Phước tỉnh TIỀN GIANG</v>
      </c>
      <c r="C464" t="str">
        <v>https://www.facebook.com/p/CAX-%C4%90%C4%83ng-H%C6%B0ng-Ph%C6%B0%E1%BB%9Bc-Huy%E1%BB%87n-Ch%E1%BB%A3-G%E1%BA%A1o-100078702566385/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25464</v>
      </c>
      <c r="B465" t="str">
        <f>HYPERLINK("http://danghungphuoc.chogao.tiengiang.gov.vn/", "UBND Ủy ban nhân dân xã Đăng Hưng Phước tỉnh TIỀN GIANG")</f>
        <v>UBND Ủy ban nhân dân xã Đăng Hưng Phước tỉnh TIỀN GIANG</v>
      </c>
      <c r="C465" t="str">
        <v>http://danghungphuoc.chogao.tiengiang.gov.vn/</v>
      </c>
      <c r="D465" t="str">
        <v>-</v>
      </c>
      <c r="E465" t="str">
        <v>-</v>
      </c>
      <c r="F465" t="str">
        <v>-</v>
      </c>
      <c r="G465" t="str">
        <v>-</v>
      </c>
    </row>
    <row r="466" xml:space="preserve">
      <c r="A466">
        <v>25465</v>
      </c>
      <c r="B466" t="str" xml:space="preserve">
        <f xml:space="preserve">HYPERLINK("https://www.facebook.com/p/C%C3%B4ng-an-x%C3%A3-%C4%90%E1%BA%A1i-%C4%90%E1%BB%93ng-Ti%C3%AAn-Du-B%E1%BA%AFc-Ninh-100083357761724/?locale=bg_BG", "Công an xã Đại Đồng _x000d__x000d__x000d_
 _x000d__x000d__x000d_
  tỉnh Bắc Ninh")</f>
        <v xml:space="preserve">Công an xã Đại Đồng _x000d__x000d__x000d_
 _x000d__x000d__x000d_
  tỉnh Bắc Ninh</v>
      </c>
      <c r="C466" t="str">
        <v>https://www.facebook.com/p/C%C3%B4ng-an-x%C3%A3-%C4%90%E1%BA%A1i-%C4%90%E1%BB%93ng-Ti%C3%AAn-Du-B%E1%BA%AFc-Ninh-100083357761724/?locale=bg_BG</v>
      </c>
      <c r="D466" t="str">
        <v>-</v>
      </c>
      <c r="E466" t="str">
        <v/>
      </c>
      <c r="F466" t="str">
        <v>-</v>
      </c>
      <c r="G466" t="str">
        <v>-</v>
      </c>
    </row>
    <row r="467" xml:space="preserve">
      <c r="A467">
        <v>25466</v>
      </c>
      <c r="B467" t="str" xml:space="preserve">
        <f xml:space="preserve">HYPERLINK("https://www.bacninh.gov.vn/web/xa-ai-ong/to-chuc-bo-may", "UBND Ủy ban nhân dân xã Đại Đồng _x000d__x000d__x000d_
 _x000d__x000d__x000d_
  tỉnh Bắc Ninh")</f>
        <v xml:space="preserve">UBND Ủy ban nhân dân xã Đại Đồng _x000d__x000d__x000d_
 _x000d__x000d__x000d_
  tỉnh Bắc Ninh</v>
      </c>
      <c r="C467" t="str">
        <v>https://www.bacninh.gov.vn/web/xa-ai-ong/to-chuc-bo-may</v>
      </c>
      <c r="D467" t="str">
        <v>-</v>
      </c>
      <c r="E467" t="str">
        <v>-</v>
      </c>
      <c r="F467" t="str">
        <v>-</v>
      </c>
      <c r="G467" t="str">
        <v>-</v>
      </c>
    </row>
    <row r="468" xml:space="preserve">
      <c r="A468">
        <v>25467</v>
      </c>
      <c r="B468" t="str" xml:space="preserve">
        <f xml:space="preserve">HYPERLINK("https://www.facebook.com/p/C%C3%B4ng-an-x%C3%A3-%C4%90%E1%BA%A1i-%C4%90%E1%BB%93ng-Ti%C3%AAn-Du-B%E1%BA%AFc-Ninh-100083357761724/?locale=bg_BG", "Công an xã Đại Đồng _x000d__x000d__x000d_
 _x000d__x000d__x000d_
  tỉnh Bắc Ninh")</f>
        <v xml:space="preserve">Công an xã Đại Đồng _x000d__x000d__x000d_
 _x000d__x000d__x000d_
  tỉnh Bắc Ninh</v>
      </c>
      <c r="C468" t="str">
        <v>https://www.facebook.com/p/C%C3%B4ng-an-x%C3%A3-%C4%90%E1%BA%A1i-%C4%90%E1%BB%93ng-Ti%C3%AAn-Du-B%E1%BA%AFc-Ninh-100083357761724/?locale=bg_BG</v>
      </c>
      <c r="D468" t="str">
        <v>-</v>
      </c>
      <c r="E468" t="str">
        <v/>
      </c>
      <c r="F468" t="str">
        <v>-</v>
      </c>
      <c r="G468" t="str">
        <v>-</v>
      </c>
    </row>
    <row r="469" xml:space="preserve">
      <c r="A469">
        <v>25468</v>
      </c>
      <c r="B469" t="str" xml:space="preserve">
        <f xml:space="preserve">HYPERLINK("https://www.bacninh.gov.vn/web/xa-ai-ong/to-chuc-bo-may", "UBND Ủy ban nhân dân xã Đại Đồng _x000d__x000d__x000d_
 _x000d__x000d__x000d_
  tỉnh Bắc Ninh")</f>
        <v xml:space="preserve">UBND Ủy ban nhân dân xã Đại Đồng _x000d__x000d__x000d_
 _x000d__x000d__x000d_
  tỉnh Bắc Ninh</v>
      </c>
      <c r="C469" t="str">
        <v>https://www.bacninh.gov.vn/web/xa-ai-ong/to-chuc-bo-may</v>
      </c>
      <c r="D469" t="str">
        <v>-</v>
      </c>
      <c r="E469" t="str">
        <v>-</v>
      </c>
      <c r="F469" t="str">
        <v>-</v>
      </c>
      <c r="G469" t="str">
        <v>-</v>
      </c>
    </row>
    <row r="470" xml:space="preserve">
      <c r="A470">
        <v>25469</v>
      </c>
      <c r="B470" t="str" xml:space="preserve">
        <f xml:space="preserve">HYPERLINK("https://www.facebook.com/dtncatphp/", "Công an xã Đại Đức _x000d__x000d__x000d_
 _x000d__x000d__x000d_
  tỉnh Hải Dương")</f>
        <v xml:space="preserve">Công an xã Đại Đức _x000d__x000d__x000d_
 _x000d__x000d__x000d_
  tỉnh Hải Dương</v>
      </c>
      <c r="C470" t="str">
        <v>https://www.facebook.com/dtncatphp/</v>
      </c>
      <c r="D470" t="str">
        <v>-</v>
      </c>
      <c r="E470" t="str">
        <v/>
      </c>
      <c r="F470" t="str">
        <v>-</v>
      </c>
      <c r="G470" t="str">
        <v>-</v>
      </c>
    </row>
    <row r="471" xml:space="preserve">
      <c r="A471">
        <v>25470</v>
      </c>
      <c r="B471" t="str" xml:space="preserve">
        <f xml:space="preserve">HYPERLINK("http://daiduc.kimthanh.haiduong.gov.vn/", "UBND Ủy ban nhân dân xã Đại Đức _x000d__x000d__x000d_
 _x000d__x000d__x000d_
  tỉnh Hải Dương")</f>
        <v xml:space="preserve">UBND Ủy ban nhân dân xã Đại Đức _x000d__x000d__x000d_
 _x000d__x000d__x000d_
  tỉnh Hải Dương</v>
      </c>
      <c r="C471" t="str">
        <v>http://daiduc.kimthanh.haiduong.gov.vn/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25471</v>
      </c>
      <c r="B472" t="str">
        <f>HYPERLINK("https://www.facebook.com/p/C%C3%B4ng-an-x%C3%A3-%C4%90%E1%BA%A1i-B%E1%BA%A3n-huy%E1%BB%87n-An-D%C6%B0%C6%A1ng-Tp-H%E1%BA%A3i-Ph%C3%B2ng-100057549289051/", "Công an xã Đại Bản thành phố Hải Phòng")</f>
        <v>Công an xã Đại Bản thành phố Hải Phòng</v>
      </c>
      <c r="C472" t="str">
        <v>https://www.facebook.com/p/C%C3%B4ng-an-x%C3%A3-%C4%90%E1%BA%A1i-B%E1%BA%A3n-huy%E1%BB%87n-An-D%C6%B0%C6%A1ng-Tp-H%E1%BA%A3i-Ph%C3%B2ng-100057549289051/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25472</v>
      </c>
      <c r="B473" t="str">
        <f>HYPERLINK("https://daiban.anduong.haiphong.gov.vn/", "UBND Ủy ban nhân dân xã Đại Bản thành phố Hải Phòng")</f>
        <v>UBND Ủy ban nhân dân xã Đại Bản thành phố Hải Phòng</v>
      </c>
      <c r="C473" t="str">
        <v>https://daiban.anduong.haiphong.gov.vn/</v>
      </c>
      <c r="D473" t="str">
        <v>-</v>
      </c>
      <c r="E473" t="str">
        <v>-</v>
      </c>
      <c r="F473" t="str">
        <v>-</v>
      </c>
      <c r="G473" t="str">
        <v>-</v>
      </c>
    </row>
    <row r="474" xml:space="preserve">
      <c r="A474">
        <v>25473</v>
      </c>
      <c r="B474" t="str" xml:space="preserve">
        <f xml:space="preserve">HYPERLINK("https://www.facebook.com/policeDaihiep/", "Công an xã Đại Hiệp _x000d__x000d__x000d_
 _x000d__x000d__x000d_
  tỉnh Quảng Nam")</f>
        <v xml:space="preserve">Công an xã Đại Hiệp _x000d__x000d__x000d_
 _x000d__x000d__x000d_
  tỉnh Quảng Nam</v>
      </c>
      <c r="C474" t="str">
        <v>https://www.facebook.com/policeDaihiep/</v>
      </c>
      <c r="D474" t="str">
        <v>-</v>
      </c>
      <c r="E474" t="str">
        <v/>
      </c>
      <c r="F474" t="str">
        <v>-</v>
      </c>
      <c r="G474" t="str">
        <v>-</v>
      </c>
    </row>
    <row r="475" xml:space="preserve">
      <c r="A475">
        <v>25474</v>
      </c>
      <c r="B475" t="str" xml:space="preserve">
        <f xml:space="preserve">HYPERLINK("https://dailoc.quangnam.gov.vn/Default.aspx?tabid=1123", "UBND Ủy ban nhân dân xã Đại Hiệp _x000d__x000d__x000d_
 _x000d__x000d__x000d_
  tỉnh Quảng Nam")</f>
        <v xml:space="preserve">UBND Ủy ban nhân dân xã Đại Hiệp _x000d__x000d__x000d_
 _x000d__x000d__x000d_
  tỉnh Quảng Nam</v>
      </c>
      <c r="C475" t="str">
        <v>https://dailoc.quangnam.gov.vn/Default.aspx?tabid=1123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25475</v>
      </c>
      <c r="B476" t="str">
        <f>HYPERLINK("https://www.facebook.com/p/C%C3%B4ng-an-x%C3%A3-%C4%90%E1%BA%A1i-Ho%C3%A1-huy%E1%BB%87n-T%C3%A2n-Y%C3%AAn-t%E1%BB%89nh-B%E1%BA%AFc-Giang-100063552843813/", "Công an xã Đại Hoá tỉnh Bắc Giang")</f>
        <v>Công an xã Đại Hoá tỉnh Bắc Giang</v>
      </c>
      <c r="C476" t="str">
        <v>https://www.facebook.com/p/C%C3%B4ng-an-x%C3%A3-%C4%90%E1%BA%A1i-Ho%C3%A1-huy%E1%BB%87n-T%C3%A2n-Y%C3%AAn-t%E1%BB%89nh-B%E1%BA%AFc-Giang-100063552843813/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25476</v>
      </c>
      <c r="B477" t="str">
        <f>HYPERLINK("https://daihoa.tanyen.bacgiang.gov.vn/", "UBND Ủy ban nhân dân xã Đại Hoá tỉnh Bắc Giang")</f>
        <v>UBND Ủy ban nhân dân xã Đại Hoá tỉnh Bắc Giang</v>
      </c>
      <c r="C477" t="str">
        <v>https://daihoa.tanyen.bacgiang.gov.vn/</v>
      </c>
      <c r="D477" t="str">
        <v>-</v>
      </c>
      <c r="E477" t="str">
        <v>-</v>
      </c>
      <c r="F477" t="str">
        <v>-</v>
      </c>
      <c r="G477" t="str">
        <v>-</v>
      </c>
    </row>
    <row r="478" xml:space="preserve">
      <c r="A478">
        <v>25477</v>
      </c>
      <c r="B478" t="str" xml:space="preserve">
        <f xml:space="preserve">HYPERLINK("https://www.facebook.com/p/Tu%E1%BB%95i-tr%E1%BA%BB-C%C3%B4ng-an-Ngh%C4%A9a-L%E1%BB%99-100081887170070/", "Công an xã Đại Lịch _x000d__x000d__x000d_
 _x000d__x000d__x000d_
  tỉnh Yên Bái")</f>
        <v xml:space="preserve">Công an xã Đại Lịch _x000d__x000d__x000d_
 _x000d__x000d__x000d_
  tỉnh Yên Bái</v>
      </c>
      <c r="C478" t="str">
        <v>https://www.facebook.com/p/Tu%E1%BB%95i-tr%E1%BA%BB-C%C3%B4ng-an-Ngh%C4%A9a-L%E1%BB%99-100081887170070/</v>
      </c>
      <c r="D478" t="str">
        <v>-</v>
      </c>
      <c r="E478" t="str">
        <v/>
      </c>
      <c r="F478" t="str">
        <v>-</v>
      </c>
      <c r="G478" t="str">
        <v>-</v>
      </c>
    </row>
    <row r="479" xml:space="preserve">
      <c r="A479">
        <v>25478</v>
      </c>
      <c r="B479" t="str" xml:space="preserve">
        <f xml:space="preserve">HYPERLINK("https://www.yenbai.gov.vn/noidung/tintuc/Pages/gioi-thieu-chi-tiet.aspx?ItemID=115&amp;l=Ditichcaptinh&amp;lv=4", "UBND Ủy ban nhân dân xã Đại Lịch _x000d__x000d__x000d_
 _x000d__x000d__x000d_
  tỉnh Yên Bái")</f>
        <v xml:space="preserve">UBND Ủy ban nhân dân xã Đại Lịch _x000d__x000d__x000d_
 _x000d__x000d__x000d_
  tỉnh Yên Bái</v>
      </c>
      <c r="C479" t="str">
        <v>https://www.yenbai.gov.vn/noidung/tintuc/Pages/gioi-thieu-chi-tiet.aspx?ItemID=115&amp;l=Ditichcaptinh&amp;lv=4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25479</v>
      </c>
      <c r="B480" t="str">
        <f>HYPERLINK("https://www.facebook.com/p/C%C3%B4ng-an-x%C3%A3-%C4%90%E1%BA%A1i-Lai-Gia-B%C3%ACnh-B%E1%BA%AFc-Ninh-100077303622626/", "Công an xã Đại Lai tỉnh Bắc Ninh")</f>
        <v>Công an xã Đại Lai tỉnh Bắc Ninh</v>
      </c>
      <c r="C480" t="str">
        <v>https://www.facebook.com/p/C%C3%B4ng-an-x%C3%A3-%C4%90%E1%BA%A1i-Lai-Gia-B%C3%ACnh-B%E1%BA%AFc-Ninh-100077303622626/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25480</v>
      </c>
      <c r="B481" t="str">
        <f>HYPERLINK("https://www.bacninh.gov.vn/web/xa-dai-lai", "UBND Ủy ban nhân dân xã Đại Lai tỉnh Bắc Ninh")</f>
        <v>UBND Ủy ban nhân dân xã Đại Lai tỉnh Bắc Ninh</v>
      </c>
      <c r="C481" t="str">
        <v>https://www.bacninh.gov.vn/web/xa-dai-lai</v>
      </c>
      <c r="D481" t="str">
        <v>-</v>
      </c>
      <c r="E481" t="str">
        <v>-</v>
      </c>
      <c r="F481" t="str">
        <v>-</v>
      </c>
      <c r="G481" t="str">
        <v>-</v>
      </c>
    </row>
    <row r="482" xml:space="preserve">
      <c r="A482">
        <v>25481</v>
      </c>
      <c r="B482" t="str" xml:space="preserve">
        <v xml:space="preserve">Công an xã Đại Phác _x000d__x000d__x000d_
 _x000d__x000d__x000d_
  tỉnh Yên Bái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 xml:space="preserve">
      <c r="A483">
        <v>25482</v>
      </c>
      <c r="B483" t="str" xml:space="preserve">
        <f xml:space="preserve">HYPERLINK("https://vanyen.yenbai.gov.vn/to-chuc-bo-may/cac-xa-thi-tran/?UserKey=Xa-Dai-Phac", "UBND Ủy ban nhân dân xã Đại Phác _x000d__x000d__x000d_
 _x000d__x000d__x000d_
  tỉnh Yên Bái")</f>
        <v xml:space="preserve">UBND Ủy ban nhân dân xã Đại Phác _x000d__x000d__x000d_
 _x000d__x000d__x000d_
  tỉnh Yên Bái</v>
      </c>
      <c r="C483" t="str">
        <v>https://vanyen.yenbai.gov.vn/to-chuc-bo-may/cac-xa-thi-tran/?UserKey=Xa-Dai-Phac</v>
      </c>
      <c r="D483" t="str">
        <v>-</v>
      </c>
      <c r="E483" t="str">
        <v>-</v>
      </c>
      <c r="F483" t="str">
        <v>-</v>
      </c>
      <c r="G483" t="str">
        <v>-</v>
      </c>
    </row>
    <row r="484" xml:space="preserve">
      <c r="A484">
        <v>25483</v>
      </c>
      <c r="B484" t="str" xml:space="preserve">
        <v xml:space="preserve">Công an xã Đại Phạm _x000d__x000d__x000d_
 _x000d__x000d__x000d_
  tỉnh Phú Thọ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 xml:space="preserve">
      <c r="A485">
        <v>25484</v>
      </c>
      <c r="B485" t="str" xml:space="preserve">
        <f xml:space="preserve">HYPERLINK("https://www.yenbai.gov.vn/noidung/tintuc/Pages/chi-tiet-tin-tuc.aspx?ItemID=107&amp;l=Ditichcaptinh", "UBND Ủy ban nhân dân xã Đại Phạm _x000d__x000d__x000d_
 _x000d__x000d__x000d_
  tỉnh Phú Thọ")</f>
        <v xml:space="preserve">UBND Ủy ban nhân dân xã Đại Phạm _x000d__x000d__x000d_
 _x000d__x000d__x000d_
  tỉnh Phú Thọ</v>
      </c>
      <c r="C485" t="str">
        <v>https://www.yenbai.gov.vn/noidung/tintuc/Pages/chi-tiet-tin-tuc.aspx?ItemID=107&amp;l=Ditichcaptinh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25485</v>
      </c>
      <c r="B486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486" t="str">
        <v>https://www.facebook.com/p/C%C3%B4ng-An-X%C3%A3-%C4%90%E1%BA%A1i-S%C6%A1n-H-%C4%90%C3%B4-L%C6%B0%C6%A1ng-T%E1%BB%89nh-Ngh%E1%BB%87-An-100066870234881/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25486</v>
      </c>
      <c r="B487" t="str">
        <f>HYPERLINK("https://doluong.nghean.gov.vn/dai-son/gioi-thieu-chung-xa-dai-son-365203", "UBND Ủy ban nhân dân xã Đại Sơn tỉnh Nghệ An")</f>
        <v>UBND Ủy ban nhân dân xã Đại Sơn tỉnh Nghệ An</v>
      </c>
      <c r="C487" t="str">
        <v>https://doluong.nghean.gov.vn/dai-son/gioi-thieu-chung-xa-dai-son-365203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25487</v>
      </c>
      <c r="B488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488" t="str">
        <v>https://www.facebook.com/p/C%C3%B4ng-An-X%C3%A3-%C4%90%E1%BA%A1i-S%C6%A1n-H-%C4%90%C3%B4-L%C6%B0%C6%A1ng-T%E1%BB%89nh-Ngh%E1%BB%87-An-100066870234881/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25488</v>
      </c>
      <c r="B489" t="str">
        <f>HYPERLINK("https://doluong.nghean.gov.vn/dai-son/gioi-thieu-chung-xa-dai-son-365203", "UBND Ủy ban nhân dân xã Đại Sơn tỉnh Nghệ An")</f>
        <v>UBND Ủy ban nhân dân xã Đại Sơn tỉnh Nghệ An</v>
      </c>
      <c r="C489" t="str">
        <v>https://doluong.nghean.gov.vn/dai-son/gioi-thieu-chung-xa-dai-son-365203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25489</v>
      </c>
      <c r="B490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490" t="str">
        <v>https://www.facebook.com/p/C%C3%B4ng-An-X%C3%A3-%C4%90%E1%BA%A1i-S%C6%A1n-H-%C4%90%C3%B4-L%C6%B0%C6%A1ng-T%E1%BB%89nh-Ngh%E1%BB%87-An-100066870234881/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25490</v>
      </c>
      <c r="B491" t="str">
        <f>HYPERLINK("https://doluong.nghean.gov.vn/dai-son/gioi-thieu-chung-xa-dai-son-365203", "UBND Ủy ban nhân dân xã Đại Sơn tỉnh Nghệ An")</f>
        <v>UBND Ủy ban nhân dân xã Đại Sơn tỉnh Nghệ An</v>
      </c>
      <c r="C491" t="str">
        <v>https://doluong.nghean.gov.vn/dai-son/gioi-thieu-chung-xa-dai-son-365203</v>
      </c>
      <c r="D491" t="str">
        <v>-</v>
      </c>
      <c r="E491" t="str">
        <v>-</v>
      </c>
      <c r="F491" t="str">
        <v>-</v>
      </c>
      <c r="G491" t="str">
        <v>-</v>
      </c>
    </row>
    <row r="492" xml:space="preserve">
      <c r="A492">
        <v>25491</v>
      </c>
      <c r="B492" t="str" xml:space="preserve">
        <f xml:space="preserve">HYPERLINK("https://www.facebook.com/p/C%C3%B4ng-An-X%C3%A3-%C4%90%E1%BA%A1i-S%C6%A1n-H-%C4%90%C3%B4-L%C6%B0%C6%A1ng-T%E1%BB%89nh-Ngh%E1%BB%87-An-100066870234881/", "Công an xã Đại Sơn _x000d__x000d__x000d_
 _x000d__x000d__x000d_
  tỉnh Nghệ An")</f>
        <v xml:space="preserve">Công an xã Đại Sơn _x000d__x000d__x000d_
 _x000d__x000d__x000d_
  tỉnh Nghệ An</v>
      </c>
      <c r="C492" t="str">
        <v>https://www.facebook.com/p/C%C3%B4ng-An-X%C3%A3-%C4%90%E1%BA%A1i-S%C6%A1n-H-%C4%90%C3%B4-L%C6%B0%C6%A1ng-T%E1%BB%89nh-Ngh%E1%BB%87-An-100066870234881/</v>
      </c>
      <c r="D492" t="str">
        <v>-</v>
      </c>
      <c r="E492" t="str">
        <v/>
      </c>
      <c r="F492" t="str">
        <v>-</v>
      </c>
      <c r="G492" t="str">
        <v>-</v>
      </c>
    </row>
    <row r="493" xml:space="preserve">
      <c r="A493">
        <v>25492</v>
      </c>
      <c r="B493" t="str" xml:space="preserve">
        <f xml:space="preserve">HYPERLINK("https://doluong.nghean.gov.vn/dai-son/gioi-thieu-chung-xa-dai-son-365203", "UBND Ủy ban nhân dân xã Đại Sơn _x000d__x000d__x000d_
 _x000d__x000d__x000d_
  tỉnh Nghệ An")</f>
        <v xml:space="preserve">UBND Ủy ban nhân dân xã Đại Sơn _x000d__x000d__x000d_
 _x000d__x000d__x000d_
  tỉnh Nghệ An</v>
      </c>
      <c r="C493" t="str">
        <v>https://doluong.nghean.gov.vn/dai-son/gioi-thieu-chung-xa-dai-son-365203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25493</v>
      </c>
      <c r="B494" t="str">
        <f>HYPERLINK("https://www.facebook.com/p/C%C3%B4ng-an-x%C3%A3-%C4%90%E1%BA%A1i-T%E1%BA%ADp-huy%E1%BB%87n-Kho%C3%A1i-Ch%C3%A2u-t%E1%BB%89nh-H%C6%B0ng-Y%C3%AAn-100082738157258/", "Công an xã Đại Tập tỉnh Hưng Yên")</f>
        <v>Công an xã Đại Tập tỉnh Hưng Yên</v>
      </c>
      <c r="C494" t="str">
        <v>https://www.facebook.com/p/C%C3%B4ng-an-x%C3%A3-%C4%90%E1%BA%A1i-T%E1%BA%ADp-huy%E1%BB%87n-Kho%C3%A1i-Ch%C3%A2u-t%E1%BB%89nh-H%C6%B0ng-Y%C3%AAn-100082738157258/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25494</v>
      </c>
      <c r="B495" t="str">
        <f>HYPERLINK("https://vanlam.hungyen.gov.vn/", "UBND Ủy ban nhân dân xã Đại Tập tỉnh Hưng Yên")</f>
        <v>UBND Ủy ban nhân dân xã Đại Tập tỉnh Hưng Yên</v>
      </c>
      <c r="C495" t="str">
        <v>https://vanlam.hungyen.gov.vn/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25495</v>
      </c>
      <c r="B496" t="str">
        <f>HYPERLINK("https://www.facebook.com/p/C%C3%B4ng-an-x%C3%A3-%C4%90%E1%BA%A1i-Th%C3%A0nh-huy%E1%BB%87n-Hi%E1%BB%87p-Ho%C3%A0-100063645815024/", "Công an xã Đại Thành tỉnh Bắc Giang")</f>
        <v>Công an xã Đại Thành tỉnh Bắc Giang</v>
      </c>
      <c r="C496" t="str">
        <v>https://www.facebook.com/p/C%C3%B4ng-an-x%C3%A3-%C4%90%E1%BA%A1i-Th%C3%A0nh-huy%E1%BB%87n-Hi%E1%BB%87p-Ho%C3%A0-100063645815024/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25496</v>
      </c>
      <c r="B497" t="str">
        <f>HYPERLINK("https://daithanh.hiephoa.bacgiang.gov.vn/", "UBND Ủy ban nhân dân xã Đại Thành tỉnh Bắc Giang")</f>
        <v>UBND Ủy ban nhân dân xã Đại Thành tỉnh Bắc Giang</v>
      </c>
      <c r="C497" t="str">
        <v>https://daithanh.hiephoa.bacgiang.gov.vn/</v>
      </c>
      <c r="D497" t="str">
        <v>-</v>
      </c>
      <c r="E497" t="str">
        <v>-</v>
      </c>
      <c r="F497" t="str">
        <v>-</v>
      </c>
      <c r="G497" t="str">
        <v>-</v>
      </c>
    </row>
    <row r="498" xml:space="preserve">
      <c r="A498">
        <v>25497</v>
      </c>
      <c r="B498" t="str" xml:space="preserve">
        <f xml:space="preserve">HYPERLINK("https://www.facebook.com/p/C%C3%B4ng-An-T%E1%BB%89nh-B%E1%BA%AFc-Ninh-100067184832103/", "Công an phường Đại Xuân _x000d__x000d__x000d_
 _x000d__x000d__x000d_
  tỉnh Bắc Ninh")</f>
        <v xml:space="preserve">Công an phường Đại Xuân _x000d__x000d__x000d_
 _x000d__x000d__x000d_
  tỉnh Bắc Ninh</v>
      </c>
      <c r="C498" t="str">
        <v>https://www.facebook.com/p/C%C3%B4ng-An-T%E1%BB%89nh-B%E1%BA%AFc-Ninh-100067184832103/</v>
      </c>
      <c r="D498" t="str">
        <v>-</v>
      </c>
      <c r="E498" t="str">
        <v/>
      </c>
      <c r="F498" t="str">
        <v>-</v>
      </c>
      <c r="G498" t="str">
        <v>-</v>
      </c>
    </row>
    <row r="499" xml:space="preserve">
      <c r="A499">
        <v>25498</v>
      </c>
      <c r="B499" t="str" xml:space="preserve">
        <f xml:space="preserve">HYPERLINK("https://quevo.bacninh.gov.vn/news/-/details/22344/phuong-ai-xuan-4584566", "UBND Ủy ban nhân dân phường Đại Xuân _x000d__x000d__x000d_
 _x000d__x000d__x000d_
  tỉnh Bắc Ninh")</f>
        <v xml:space="preserve">UBND Ủy ban nhân dân phường Đại Xuân _x000d__x000d__x000d_
 _x000d__x000d__x000d_
  tỉnh Bắc Ninh</v>
      </c>
      <c r="C499" t="str">
        <v>https://quevo.bacninh.gov.vn/news/-/details/22344/phuong-ai-xuan-4584566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25499</v>
      </c>
      <c r="B500" t="str">
        <f>HYPERLINK("https://www.facebook.com/CADKN/", "Công an xã Đạ K'Nàng tỉnh Lâm Đồng")</f>
        <v>Công an xã Đạ K'Nàng tỉnh Lâm Đồng</v>
      </c>
      <c r="C500" t="str">
        <v>https://www.facebook.com/CADKN/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25500</v>
      </c>
      <c r="B501" t="str">
        <f>HYPERLINK("https://lamdong.gov.vn/sites/damrong/gioithieu/danhbahuyen/SitePages/ubnd-cac-xa.aspx", "UBND Ủy ban nhân dân xã Đạ K'Nàng tỉnh Lâm Đồng")</f>
        <v>UBND Ủy ban nhân dân xã Đạ K'Nàng tỉnh Lâm Đồng</v>
      </c>
      <c r="C501" t="str">
        <v>https://lamdong.gov.vn/sites/damrong/gioithieu/danhbahuyen/SitePages/ubnd-cac-xa.aspx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25501</v>
      </c>
      <c r="B502" t="str">
        <f>HYPERLINK("https://www.facebook.com/ANTTDaoTru/", "Công an xã Đạo Viện tỉnh Tuyên Quang")</f>
        <v>Công an xã Đạo Viện tỉnh Tuyên Quang</v>
      </c>
      <c r="C502" t="str">
        <v>https://www.facebook.com/ANTTDaoTru/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25502</v>
      </c>
      <c r="B503" t="str">
        <f>HYPERLINK("https://m.hdndtuyenquang.gov.vn/dai-bieu-voi-cu-tri/tra-loi-y-kien/yen-son/xa-dao-vien.html", "UBND Ủy ban nhân dân xã Đạo Viện tỉnh Tuyên Quang")</f>
        <v>UBND Ủy ban nhân dân xã Đạo Viện tỉnh Tuyên Quang</v>
      </c>
      <c r="C503" t="str">
        <v>https://m.hdndtuyenquang.gov.vn/dai-bieu-voi-cu-tri/tra-loi-y-kien/yen-son/xa-dao-vien.html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25503</v>
      </c>
      <c r="B504" t="str">
        <f>HYPERLINK("https://www.facebook.com/p/C%C3%B4ng-an-x%C3%A3-%C4%90%E1%BA%B7ng-L%E1%BB%85-huy%E1%BB%87n-%C3%82n-Thi-t%E1%BB%89nh-H%C6%B0ng-Y%C3%AAn-100070670761232/", "Công an xã Đặng Lễ tỉnh Hưng Yên")</f>
        <v>Công an xã Đặng Lễ tỉnh Hưng Yên</v>
      </c>
      <c r="C504" t="str">
        <v>https://www.facebook.com/p/C%C3%B4ng-an-x%C3%A3-%C4%90%E1%BA%B7ng-L%E1%BB%85-huy%E1%BB%87n-%C3%82n-Thi-t%E1%BB%89nh-H%C6%B0ng-Y%C3%AAn-100070670761232/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25504</v>
      </c>
      <c r="B505" t="str">
        <f>HYPERLINK("https://dichvucong.hungyen.gov.vn/dichvucong/hotline", "UBND Ủy ban nhân dân xã Đặng Lễ tỉnh Hưng Yên")</f>
        <v>UBND Ủy ban nhân dân xã Đặng Lễ tỉnh Hưng Yên</v>
      </c>
      <c r="C505" t="str">
        <v>https://dichvucong.hungyen.gov.vn/dichvucong/hotline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25505</v>
      </c>
      <c r="B506" t="str">
        <f>HYPERLINK("https://www.facebook.com/p/C%C3%B4ng-An-x%C3%A3-%C4%90%E1%BB%8Bnh-B%C3%ACnh-Y%C3%AAn-%C4%90%E1%BB%8Bnh-Thanh-Ho%C3%A1-100083486191339/", "Công an xã Định Bình tỉnh Thanh Hóa")</f>
        <v>Công an xã Định Bình tỉnh Thanh Hóa</v>
      </c>
      <c r="C506" t="str">
        <v>https://www.facebook.com/p/C%C3%B4ng-An-x%C3%A3-%C4%90%E1%BB%8Bnh-B%C3%ACnh-Y%C3%AAn-%C4%90%E1%BB%8Bnh-Thanh-Ho%C3%A1-100083486191339/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25506</v>
      </c>
      <c r="B507" t="str">
        <f>HYPERLINK("https://kimson.ninhbinh.gov.vn/gioi-thieu/xa-dinh-hoa", "UBND Ủy ban nhân dân xã Định Bình tỉnh Thanh Hóa")</f>
        <v>UBND Ủy ban nhân dân xã Định Bình tỉnh Thanh Hóa</v>
      </c>
      <c r="C507" t="str">
        <v>https://kimson.ninhbinh.gov.vn/gioi-thieu/xa-dinh-hoa</v>
      </c>
      <c r="D507" t="str">
        <v>-</v>
      </c>
      <c r="E507" t="str">
        <v>-</v>
      </c>
      <c r="F507" t="str">
        <v>-</v>
      </c>
      <c r="G507" t="str">
        <v>-</v>
      </c>
    </row>
    <row r="508" xml:space="preserve">
      <c r="A508">
        <v>25507</v>
      </c>
      <c r="B508" t="str" xml:space="preserve">
        <f xml:space="preserve">HYPERLINK("https://www.facebook.com/conganhuyenLacSon/", "Công an xã Định Cư _x000d__x000d__x000d_
 _x000d__x000d__x000d_
  tỉnh Hòa Bình")</f>
        <v xml:space="preserve">Công an xã Định Cư _x000d__x000d__x000d_
 _x000d__x000d__x000d_
  tỉnh Hòa Bình</v>
      </c>
      <c r="C508" t="str">
        <v>https://www.facebook.com/conganhuyenLacSon/</v>
      </c>
      <c r="D508" t="str">
        <v>-</v>
      </c>
      <c r="E508" t="str">
        <v/>
      </c>
      <c r="F508" t="str">
        <v>-</v>
      </c>
      <c r="G508" t="str">
        <v>-</v>
      </c>
    </row>
    <row r="509" xml:space="preserve">
      <c r="A509">
        <v>25508</v>
      </c>
      <c r="B509" t="str" xml:space="preserve">
        <f xml:space="preserve">HYPERLINK("https://www.hoabinh.gov.vn/", "UBND Ủy ban nhân dân xã Định Cư _x000d__x000d__x000d_
 _x000d__x000d__x000d_
  tỉnh Hòa Bình")</f>
        <v xml:space="preserve">UBND Ủy ban nhân dân xã Định Cư _x000d__x000d__x000d_
 _x000d__x000d__x000d_
  tỉnh Hòa Bình</v>
      </c>
      <c r="C509" t="str">
        <v>https://www.hoabinh.gov.vn/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25509</v>
      </c>
      <c r="B510" t="str">
        <v>Công an xã Định Hưng tỉnh Thanh Hóa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25510</v>
      </c>
      <c r="B511" t="str">
        <f>HYPERLINK("https://mttq.thanhhoa.gov.vn/NewsDetail.aspx?Id=6607", "UBND Ủy ban nhân dân xã Định Hưng tỉnh Thanh Hóa")</f>
        <v>UBND Ủy ban nhân dân xã Định Hưng tỉnh Thanh Hóa</v>
      </c>
      <c r="C511" t="str">
        <v>https://mttq.thanhhoa.gov.vn/NewsDetail.aspx?Id=6607</v>
      </c>
      <c r="D511" t="str">
        <v>-</v>
      </c>
      <c r="E511" t="str">
        <v>-</v>
      </c>
      <c r="F511" t="str">
        <v>-</v>
      </c>
      <c r="G511" t="str">
        <v>-</v>
      </c>
    </row>
    <row r="512" xml:space="preserve">
      <c r="A512">
        <v>25511</v>
      </c>
      <c r="B512" t="str" xml:space="preserve">
        <f xml:space="preserve">HYPERLINK("https://www.facebook.com/p/C%C3%B4ng-an-x%C3%A3-%C4%90%E1%BB%8Bnh-Ho%C3%A0-100049204906118/", "Công an xã Định Hoà _x000d__x000d__x000d_
 _x000d__x000d__x000d_
  tỉnh Thanh Hóa")</f>
        <v xml:space="preserve">Công an xã Định Hoà _x000d__x000d__x000d_
 _x000d__x000d__x000d_
  tỉnh Thanh Hóa</v>
      </c>
      <c r="C512" t="str">
        <v>https://www.facebook.com/p/C%C3%B4ng-an-x%C3%A3-%C4%90%E1%BB%8Bnh-Ho%C3%A0-100049204906118/</v>
      </c>
      <c r="D512" t="str">
        <v>-</v>
      </c>
      <c r="E512" t="str">
        <v/>
      </c>
      <c r="F512" t="str">
        <v>-</v>
      </c>
      <c r="G512" t="str">
        <v>-</v>
      </c>
    </row>
    <row r="513" xml:space="preserve">
      <c r="A513">
        <v>25512</v>
      </c>
      <c r="B513" t="str" xml:space="preserve">
        <f xml:space="preserve">HYPERLINK("http://dinhhoa.yendinh.thanhhoa.gov.vn/", "UBND Ủy ban nhân dân xã Định Hoà _x000d__x000d__x000d_
 _x000d__x000d__x000d_
  tỉnh Thanh Hóa")</f>
        <v xml:space="preserve">UBND Ủy ban nhân dân xã Định Hoà _x000d__x000d__x000d_
 _x000d__x000d__x000d_
  tỉnh Thanh Hóa</v>
      </c>
      <c r="C513" t="str">
        <v>http://dinhhoa.yendinh.thanhhoa.gov.vn/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25513</v>
      </c>
      <c r="B514" t="str">
        <f>HYPERLINK("https://www.facebook.com/p/C%C3%B4ng-an-x%C3%A3-%C4%90%E1%BB%8Bnh-Li%C3%AAn-C%C3%B4ng-an-huy%E1%BB%87n-Y%C3%AAn-%C4%90%E1%BB%8Bnh-100066734235118/", "Công an xã Định Liên tỉnh Thanh Hóa")</f>
        <v>Công an xã Định Liên tỉnh Thanh Hóa</v>
      </c>
      <c r="C514" t="str">
        <v>https://www.facebook.com/p/C%C3%B4ng-an-x%C3%A3-%C4%90%E1%BB%8Bnh-Li%C3%AAn-C%C3%B4ng-an-huy%E1%BB%87n-Y%C3%AAn-%C4%90%E1%BB%8Bnh-100066734235118/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25514</v>
      </c>
      <c r="B515" t="str">
        <f>HYPERLINK("https://conganthanhhoa.gov.vn/tin-tuc-su-kien/huong-ve-co-so2/xa-dinh-lien-to-chuc-ngay-hoi-toan-dan-bao-ve-an-ninh-to-quoc-.html", "UBND Ủy ban nhân dân xã Định Liên tỉnh Thanh Hóa")</f>
        <v>UBND Ủy ban nhân dân xã Định Liên tỉnh Thanh Hóa</v>
      </c>
      <c r="C515" t="str">
        <v>https://conganthanhhoa.gov.vn/tin-tuc-su-kien/huong-ve-co-so2/xa-dinh-lien-to-chuc-ngay-hoi-toan-dan-bao-ve-an-ninh-to-quoc-.html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25515</v>
      </c>
      <c r="B516" t="str">
        <f>HYPERLINK("https://www.facebook.com/p/C%C3%B4ng-an-x%C3%A3-%C4%90%E1%BB%8Bnh-Long-huy%E1%BB%87n-Y%C3%AAn-%C4%90%E1%BB%8Bnh-t%E1%BB%89nh-Thanh-Ho%C3%A1-100057926112181/", "Công an xã Định Long tỉnh Thanh Hóa")</f>
        <v>Công an xã Định Long tỉnh Thanh Hóa</v>
      </c>
      <c r="C516" t="str">
        <v>https://www.facebook.com/p/C%C3%B4ng-an-x%C3%A3-%C4%90%E1%BB%8Bnh-Long-huy%E1%BB%87n-Y%C3%AAn-%C4%90%E1%BB%8Bnh-t%E1%BB%89nh-Thanh-Ho%C3%A1-100057926112181/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25516</v>
      </c>
      <c r="B517" t="str">
        <f>HYPERLINK("https://lamson.ngoclac.thanhhoa.gov.vn/uy-ban-mttq", "UBND Ủy ban nhân dân xã Định Long tỉnh Thanh Hóa")</f>
        <v>UBND Ủy ban nhân dân xã Định Long tỉnh Thanh Hóa</v>
      </c>
      <c r="C517" t="str">
        <v>https://lamson.ngoclac.thanhhoa.gov.vn/uy-ban-mttq</v>
      </c>
      <c r="D517" t="str">
        <v>-</v>
      </c>
      <c r="E517" t="str">
        <v>-</v>
      </c>
      <c r="F517" t="str">
        <v>-</v>
      </c>
      <c r="G517" t="str">
        <v>-</v>
      </c>
    </row>
    <row r="518" xml:space="preserve">
      <c r="A518">
        <v>25517</v>
      </c>
      <c r="B518" t="str" xml:space="preserve">
        <v xml:space="preserve">Công an xã Định Tân _x000d__x000d__x000d_
 _x000d__x000d__x000d_
  tỉnh Thanh Hóa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 xml:space="preserve">
      <c r="A519">
        <v>25518</v>
      </c>
      <c r="B519" t="str" xml:space="preserve">
        <f xml:space="preserve">HYPERLINK("https://kimson.ninhbinh.gov.vn/gioi-thieu/xa-dinh-hoa", "UBND Ủy ban nhân dân xã Định Tân _x000d__x000d__x000d_
 _x000d__x000d__x000d_
  tỉnh Thanh Hóa")</f>
        <v xml:space="preserve">UBND Ủy ban nhân dân xã Định Tân _x000d__x000d__x000d_
 _x000d__x000d__x000d_
  tỉnh Thanh Hóa</v>
      </c>
      <c r="C519" t="str">
        <v>https://kimson.ninhbinh.gov.vn/gioi-thieu/xa-dinh-hoa</v>
      </c>
      <c r="D519" t="str">
        <v>-</v>
      </c>
      <c r="E519" t="str">
        <v>-</v>
      </c>
      <c r="F519" t="str">
        <v>-</v>
      </c>
      <c r="G519" t="str">
        <v>-</v>
      </c>
    </row>
    <row r="520" xml:space="preserve">
      <c r="A520">
        <v>25519</v>
      </c>
      <c r="B520" t="str" xml:space="preserve">
        <f xml:space="preserve">HYPERLINK("https://www.facebook.com/people/C%C3%B4ng-an-x%C3%A3-%C4%90%E1%BB%8Bnh-T%C4%83ng/100063687005676/", "Công an xã Định Tăng _x000d__x000d__x000d_
 _x000d__x000d__x000d_
  tỉnh Thanh Hóa")</f>
        <v xml:space="preserve">Công an xã Định Tăng _x000d__x000d__x000d_
 _x000d__x000d__x000d_
  tỉnh Thanh Hóa</v>
      </c>
      <c r="C520" t="str">
        <v>https://www.facebook.com/people/C%C3%B4ng-an-x%C3%A3-%C4%90%E1%BB%8Bnh-T%C4%83ng/100063687005676/</v>
      </c>
      <c r="D520" t="str">
        <v>-</v>
      </c>
      <c r="E520" t="str">
        <v>02373915113</v>
      </c>
      <c r="F520" t="str">
        <f>HYPERLINK("mailto:conganxadinhtang@gmail.com", "conganxadinhtang@gmail.com")</f>
        <v>conganxadinhtang@gmail.com</v>
      </c>
      <c r="G520" t="str">
        <v>-</v>
      </c>
    </row>
    <row r="521" xml:space="preserve">
      <c r="A521">
        <v>25520</v>
      </c>
      <c r="B521" t="str" xml:space="preserve">
        <f xml:space="preserve">HYPERLINK("https://qppl.thanhhoa.gov.vn/vbpq_thanhhoa.nsf/067FF671CB2FAD7847258A070005A1B4/$file/DT-VBDTPT645402469-8-20231691487132920_(giangld)(09.08.2023_16h05p00)_signed.pdf", "UBND Ủy ban nhân dân xã Định Tăng _x000d__x000d__x000d_
 _x000d__x000d__x000d_
  tỉnh Thanh Hóa")</f>
        <v xml:space="preserve">UBND Ủy ban nhân dân xã Định Tăng _x000d__x000d__x000d_
 _x000d__x000d__x000d_
  tỉnh Thanh Hóa</v>
      </c>
      <c r="C521" t="str">
        <v>https://qppl.thanhhoa.gov.vn/vbpq_thanhhoa.nsf/067FF671CB2FAD7847258A070005A1B4/$file/DT-VBDTPT645402469-8-20231691487132920_(giangld)(09.08.2023_16h05p00)_signed.pdf</v>
      </c>
      <c r="D521" t="str">
        <v>-</v>
      </c>
      <c r="E521" t="str">
        <v>-</v>
      </c>
      <c r="F521" t="str">
        <v>-</v>
      </c>
      <c r="G521" t="str">
        <v>-</v>
      </c>
    </row>
    <row r="522" xml:space="preserve">
      <c r="A522">
        <v>25521</v>
      </c>
      <c r="B522" t="str" xml:space="preserve">
        <f xml:space="preserve">HYPERLINK("https://www.facebook.com/p/C%C3%B4ng-An-X%C3%A3-%C4%90%E1%BB%8Bnh-Th%C3%A0nh-100038890427275/", "Công an xã Định Thành _x000d__x000d__x000d_
 _x000d__x000d__x000d_
  tỉnh Thanh Hóa")</f>
        <v xml:space="preserve">Công an xã Định Thành _x000d__x000d__x000d_
 _x000d__x000d__x000d_
  tỉnh Thanh Hóa</v>
      </c>
      <c r="C522" t="str">
        <v>https://www.facebook.com/p/C%C3%B4ng-An-X%C3%A3-%C4%90%E1%BB%8Bnh-Th%C3%A0nh-100038890427275/</v>
      </c>
      <c r="D522" t="str">
        <v>-</v>
      </c>
      <c r="E522" t="str">
        <v/>
      </c>
      <c r="F522" t="str">
        <v>-</v>
      </c>
      <c r="G522" t="str">
        <v>-</v>
      </c>
    </row>
    <row r="523" xml:space="preserve">
      <c r="A523">
        <v>25522</v>
      </c>
      <c r="B523" t="str" xml:space="preserve">
        <f xml:space="preserve">HYPERLINK("https://kimson.ninhbinh.gov.vn/gioi-thieu/xa-dinh-hoa", "UBND Ủy ban nhân dân xã Định Thành _x000d__x000d__x000d_
 _x000d__x000d__x000d_
  tỉnh Thanh Hóa")</f>
        <v xml:space="preserve">UBND Ủy ban nhân dân xã Định Thành _x000d__x000d__x000d_
 _x000d__x000d__x000d_
  tỉnh Thanh Hóa</v>
      </c>
      <c r="C523" t="str">
        <v>https://kimson.ninhbinh.gov.vn/gioi-thieu/xa-dinh-hoa</v>
      </c>
      <c r="D523" t="str">
        <v>-</v>
      </c>
      <c r="E523" t="str">
        <v>-</v>
      </c>
      <c r="F523" t="str">
        <v>-</v>
      </c>
      <c r="G523" t="str">
        <v>-</v>
      </c>
    </row>
    <row r="524" xml:space="preserve">
      <c r="A524">
        <v>25523</v>
      </c>
      <c r="B524" t="str" xml:space="preserve">
        <f xml:space="preserve">HYPERLINK("https://www.facebook.com/p/Tu%E1%BB%95i-tr%E1%BA%BB-C%C3%B4ng-an-Th%C3%A0nh-ph%E1%BB%91-V%C4%A9nh-Y%C3%AAn-100066497717181/?locale=gl_ES", "Công an xã Định Trung _x000d__x000d__x000d_
 _x000d__x000d__x000d_
  tỉnh Thanh Hóa")</f>
        <v xml:space="preserve">Công an xã Định Trung _x000d__x000d__x000d_
 _x000d__x000d__x000d_
  tỉnh Thanh Hóa</v>
      </c>
      <c r="C524" t="str">
        <v>https://www.facebook.com/p/Tu%E1%BB%95i-tr%E1%BA%BB-C%C3%B4ng-an-Th%C3%A0nh-ph%E1%BB%91-V%C4%A9nh-Y%C3%AAn-100066497717181/?locale=gl_ES</v>
      </c>
      <c r="D524" t="str">
        <v>-</v>
      </c>
      <c r="E524" t="str">
        <v/>
      </c>
      <c r="F524" t="str">
        <v>-</v>
      </c>
      <c r="G524" t="str">
        <v>-</v>
      </c>
    </row>
    <row r="525" xml:space="preserve">
      <c r="A525">
        <v>25524</v>
      </c>
      <c r="B525" t="str" xml:space="preserve">
        <f xml:space="preserve">HYPERLINK("https://kimson.ninhbinh.gov.vn/gioi-thieu/xa-dinh-hoa", "UBND Ủy ban nhân dân xã Định Trung _x000d__x000d__x000d_
 _x000d__x000d__x000d_
  tỉnh Thanh Hóa")</f>
        <v xml:space="preserve">UBND Ủy ban nhân dân xã Định Trung _x000d__x000d__x000d_
 _x000d__x000d__x000d_
  tỉnh Thanh Hóa</v>
      </c>
      <c r="C525" t="str">
        <v>https://kimson.ninhbinh.gov.vn/gioi-thieu/xa-dinh-hoa</v>
      </c>
      <c r="D525" t="str">
        <v>-</v>
      </c>
      <c r="E525" t="str">
        <v>-</v>
      </c>
      <c r="F525" t="str">
        <v>-</v>
      </c>
      <c r="G525" t="str">
        <v>-</v>
      </c>
    </row>
    <row r="526" xml:space="preserve">
      <c r="A526">
        <v>25525</v>
      </c>
      <c r="B526" t="str" xml:space="preserve">
        <f xml:space="preserve">HYPERLINK("https://www.facebook.com/p/C%C3%94NG-AN-X%C3%83-%C4%90%E1%BB%92NG-PH%C3%9A-100079620826052/", "Công an xã Đồng Phú_x000d__x000d__x000d_
 _x000d__x000d__x000d_
  tỉnh Vĩnh Long")</f>
        <v xml:space="preserve">Công an xã Đồng Phú_x000d__x000d__x000d_
 _x000d__x000d__x000d_
  tỉnh Vĩnh Long</v>
      </c>
      <c r="C526" t="str">
        <v>https://www.facebook.com/p/C%C3%94NG-AN-X%C3%83-%C4%90%E1%BB%92NG-PH%C3%9A-100079620826052/</v>
      </c>
      <c r="D526" t="str">
        <v>-</v>
      </c>
      <c r="E526" t="str">
        <v/>
      </c>
      <c r="F526" t="str">
        <v>-</v>
      </c>
      <c r="G526" t="str">
        <v>-</v>
      </c>
    </row>
    <row r="527" xml:space="preserve">
      <c r="A527">
        <v>25526</v>
      </c>
      <c r="B527" t="str" xml:space="preserve">
        <f xml:space="preserve">HYPERLINK("https://dongphu.vinhlong.gov.vn/", "UBND Ủy ban nhân dân xã Đồng Phú_x000d__x000d__x000d_
 _x000d__x000d__x000d_
  tỉnh Vĩnh Long")</f>
        <v xml:space="preserve">UBND Ủy ban nhân dân xã Đồng Phú_x000d__x000d__x000d_
 _x000d__x000d__x000d_
  tỉnh Vĩnh Long</v>
      </c>
      <c r="C527" t="str">
        <v>https://dongphu.vinhlong.gov.vn/</v>
      </c>
      <c r="D527" t="str">
        <v>-</v>
      </c>
      <c r="E527" t="str">
        <v>-</v>
      </c>
      <c r="F527" t="str">
        <v>-</v>
      </c>
      <c r="G527" t="str">
        <v>-</v>
      </c>
    </row>
    <row r="528" xml:space="preserve">
      <c r="A528">
        <v>25527</v>
      </c>
      <c r="B528" t="str" xml:space="preserve">
        <f xml:space="preserve">HYPERLINK("https://www.facebook.com/tuoitreconganninhbinh/", "Công an xã Đồng Hướng _x000d__x000d__x000d_
 _x000d__x000d__x000d_
  tỉnh Ninh Bình")</f>
        <v xml:space="preserve">Công an xã Đồng Hướng _x000d__x000d__x000d_
 _x000d__x000d__x000d_
  tỉnh Ninh Bình</v>
      </c>
      <c r="C528" t="str">
        <v>https://www.facebook.com/tuoitreconganninhbinh/</v>
      </c>
      <c r="D528" t="str">
        <v>-</v>
      </c>
      <c r="E528" t="str">
        <v/>
      </c>
      <c r="F528" t="str">
        <v>-</v>
      </c>
      <c r="G528" t="str">
        <v>-</v>
      </c>
    </row>
    <row r="529" xml:space="preserve">
      <c r="A529">
        <v>25528</v>
      </c>
      <c r="B529" t="str" xml:space="preserve">
        <f xml:space="preserve">HYPERLINK("https://kimson.ninhbinh.gov.vn/gioi-thieu/xa-dong-huong", "UBND Ủy ban nhân dân xã Đồng Hướng _x000d__x000d__x000d_
 _x000d__x000d__x000d_
  tỉnh Ninh Bình")</f>
        <v xml:space="preserve">UBND Ủy ban nhân dân xã Đồng Hướng _x000d__x000d__x000d_
 _x000d__x000d__x000d_
  tỉnh Ninh Bình</v>
      </c>
      <c r="C529" t="str">
        <v>https://kimson.ninhbinh.gov.vn/gioi-thieu/xa-dong-huong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25529</v>
      </c>
      <c r="B530" t="str">
        <f>HYPERLINK("https://www.facebook.com/p/C%C3%B4ng-an-x%C3%A3-%C4%90%E1%BB%93ng-K%E1%BB%B3-huy%E1%BB%87n-Y%C3%AAn-Th%E1%BA%BF-100040276068469/", "Công an xã Đồng Kỳ tỉnh Bắc Giang")</f>
        <v>Công an xã Đồng Kỳ tỉnh Bắc Giang</v>
      </c>
      <c r="C530" t="str">
        <v>https://www.facebook.com/p/C%C3%B4ng-an-x%C3%A3-%C4%90%E1%BB%93ng-K%E1%BB%B3-huy%E1%BB%87n-Y%C3%AAn-Th%E1%BA%BF-100040276068469/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25530</v>
      </c>
      <c r="B531" t="str">
        <f>HYPERLINK("https://dongky.yenthe.bacgiang.gov.vn/", "UBND Ủy ban nhân dân xã Đồng Kỳ tỉnh Bắc Giang")</f>
        <v>UBND Ủy ban nhân dân xã Đồng Kỳ tỉnh Bắc Giang</v>
      </c>
      <c r="C531" t="str">
        <v>https://dongky.yenthe.bacgiang.gov.vn/</v>
      </c>
      <c r="D531" t="str">
        <v>-</v>
      </c>
      <c r="E531" t="str">
        <v>-</v>
      </c>
      <c r="F531" t="str">
        <v>-</v>
      </c>
      <c r="G531" t="str">
        <v>-</v>
      </c>
    </row>
    <row r="532" xml:space="preserve">
      <c r="A532">
        <v>25531</v>
      </c>
      <c r="B532" t="str" xml:space="preserve">
        <f xml:space="preserve">HYPERLINK("https://www.facebook.com/p/C%C3%B4ng-an-x%C3%A3-%C4%90%E1%BB%93ng-Kh%C3%AA-100069238044953/?locale=gl_ES", "Công an xã Đồng Khê _x000d__x000d__x000d_
 _x000d__x000d__x000d_
  tỉnh Yên Bái")</f>
        <v xml:space="preserve">Công an xã Đồng Khê _x000d__x000d__x000d_
 _x000d__x000d__x000d_
  tỉnh Yên Bái</v>
      </c>
      <c r="C532" t="str">
        <v>https://www.facebook.com/p/C%C3%B4ng-an-x%C3%A3-%C4%90%E1%BB%93ng-Kh%C3%AA-100069238044953/?locale=gl_ES</v>
      </c>
      <c r="D532" t="str">
        <v>-</v>
      </c>
      <c r="E532" t="str">
        <v/>
      </c>
      <c r="F532" t="str">
        <v>-</v>
      </c>
      <c r="G532" t="str">
        <v>-</v>
      </c>
    </row>
    <row r="533" xml:space="preserve">
      <c r="A533">
        <v>25532</v>
      </c>
      <c r="B533" t="str" xml:space="preserve">
        <f xml:space="preserve">HYPERLINK("https://vanchan.yenbai.gov.vn/cac-xa-thi-tran/xa-dong-khe", "UBND Ủy ban nhân dân xã Đồng Khê _x000d__x000d__x000d_
 _x000d__x000d__x000d_
  tỉnh Yên Bái")</f>
        <v xml:space="preserve">UBND Ủy ban nhân dân xã Đồng Khê _x000d__x000d__x000d_
 _x000d__x000d__x000d_
  tỉnh Yên Bái</v>
      </c>
      <c r="C533" t="str">
        <v>https://vanchan.yenbai.gov.vn/cac-xa-thi-tran/xa-dong-khe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25533</v>
      </c>
      <c r="B534" t="str">
        <v>Công an xã Đồng Lạc tỉnh Bắc Kạn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25534</v>
      </c>
      <c r="B535" t="str">
        <f>HYPERLINK("http://donglac.chodon.backan.gov.vn/", "UBND Ủy ban nhân dân xã Đồng Lạc tỉnh Bắc Kạn")</f>
        <v>UBND Ủy ban nhân dân xã Đồng Lạc tỉnh Bắc Kạn</v>
      </c>
      <c r="C535" t="str">
        <v>http://donglac.chodon.backan.gov.vn/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25535</v>
      </c>
      <c r="B536" t="str">
        <f>HYPERLINK("https://www.facebook.com/p/C%C3%B4ng-an-x%C3%A3-%C4%90%E1%BB%93ng-L%E1%BB%A3i-CAH-Tri%E1%BB%87u-S%C6%A1n-Thanh-H%C3%B3a-100082496505583/", "Công an xã Đồng Lợi tỉnh Thanh Hóa")</f>
        <v>Công an xã Đồng Lợi tỉnh Thanh Hóa</v>
      </c>
      <c r="C536" t="str">
        <v>https://www.facebook.com/p/C%C3%B4ng-an-x%C3%A3-%C4%90%E1%BB%93ng-L%E1%BB%A3i-CAH-Tri%E1%BB%87u-S%C6%A1n-Thanh-H%C3%B3a-100082496505583/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25536</v>
      </c>
      <c r="B537" t="str">
        <f>HYPERLINK("https://dongloi.trieuson.thanhhoa.gov.vn/chuc-nang-quyen-han", "UBND Ủy ban nhân dân xã Đồng Lợi tỉnh Thanh Hóa")</f>
        <v>UBND Ủy ban nhân dân xã Đồng Lợi tỉnh Thanh Hóa</v>
      </c>
      <c r="C537" t="str">
        <v>https://dongloi.trieuson.thanhhoa.gov.vn/chuc-nang-quyen-han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25537</v>
      </c>
      <c r="B538" t="str">
        <f>HYPERLINK("https://www.facebook.com/p/C%C3%B4ng-an-X%C3%A3-%C4%90%E1%BB%93ng-M%C3%B4n-TP-H%C3%A0-T%C4%A9nh-H%C3%A0-T%C4%A9nh-100067696342257/", "Công an xã Đồng Môn tỉnh Hà Tĩnh")</f>
        <v>Công an xã Đồng Môn tỉnh Hà Tĩnh</v>
      </c>
      <c r="C538" t="str">
        <v>https://www.facebook.com/p/C%C3%B4ng-an-X%C3%A3-%C4%90%E1%BB%93ng-M%C3%B4n-TP-H%C3%A0-T%C4%A9nh-H%C3%A0-T%C4%A9nh-100067696342257/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25538</v>
      </c>
      <c r="B539" t="str">
        <f>HYPERLINK("https://dongmon.hatinhcity.gov.vn/", "UBND Ủy ban nhân dân xã Đồng Môn tỉnh Hà Tĩnh")</f>
        <v>UBND Ủy ban nhân dân xã Đồng Môn tỉnh Hà Tĩnh</v>
      </c>
      <c r="C539" t="str">
        <v>https://dongmon.hatinhcity.gov.vn/</v>
      </c>
      <c r="D539" t="str">
        <v>-</v>
      </c>
      <c r="E539" t="str">
        <v>-</v>
      </c>
      <c r="F539" t="str">
        <v>-</v>
      </c>
      <c r="G539" t="str">
        <v>-</v>
      </c>
    </row>
    <row r="540" xml:space="preserve">
      <c r="A540">
        <v>25539</v>
      </c>
      <c r="B540" t="str" xml:space="preserve">
        <f xml:space="preserve">HYPERLINK("https://www.facebook.com/congantinhhoabinh/", "Công an xã Đồng Nơ _x000d__x000d__x000d_
 _x000d__x000d__x000d_
  tỉnh Hòa Bình")</f>
        <v xml:space="preserve">Công an xã Đồng Nơ _x000d__x000d__x000d_
 _x000d__x000d__x000d_
  tỉnh Hòa Bình</v>
      </c>
      <c r="C540" t="str">
        <v>https://www.facebook.com/congantinhhoabinh/</v>
      </c>
      <c r="D540" t="str">
        <v>-</v>
      </c>
      <c r="E540" t="str">
        <v/>
      </c>
      <c r="F540" t="str">
        <v>-</v>
      </c>
      <c r="G540" t="str">
        <v>-</v>
      </c>
    </row>
    <row r="541" xml:space="preserve">
      <c r="A541">
        <v>25540</v>
      </c>
      <c r="B541" t="str" xml:space="preserve">
        <f xml:space="preserve">HYPERLINK("https://xadonglai.hoabinh.gov.vn/", "UBND Ủy ban nhân dân xã Đồng Nơ _x000d__x000d__x000d_
 _x000d__x000d__x000d_
  tỉnh Hòa Bình")</f>
        <v xml:space="preserve">UBND Ủy ban nhân dân xã Đồng Nơ _x000d__x000d__x000d_
 _x000d__x000d__x000d_
  tỉnh Hòa Bình</v>
      </c>
      <c r="C541" t="str">
        <v>https://xadonglai.hoabinh.gov.vn/</v>
      </c>
      <c r="D541" t="str">
        <v>-</v>
      </c>
      <c r="E541" t="str">
        <v>-</v>
      </c>
      <c r="F541" t="str">
        <v>-</v>
      </c>
      <c r="G541" t="str">
        <v>-</v>
      </c>
    </row>
    <row r="542" xml:space="preserve">
      <c r="A542">
        <v>25541</v>
      </c>
      <c r="B542" t="str" xml:space="preserve">
        <v xml:space="preserve">Công an xã Đồng Ruộng _x000d__x000d__x000d_
 _x000d__x000d__x000d_
  tỉnh Hòa Bình</v>
      </c>
      <c r="C542" t="str">
        <v>-</v>
      </c>
      <c r="D542" t="str">
        <v>-</v>
      </c>
      <c r="E542" t="str">
        <v/>
      </c>
      <c r="F542" t="str">
        <v>-</v>
      </c>
      <c r="G542" t="str">
        <v>-</v>
      </c>
    </row>
    <row r="543" xml:space="preserve">
      <c r="A543">
        <v>25542</v>
      </c>
      <c r="B543" t="str" xml:space="preserve">
        <f xml:space="preserve">HYPERLINK("https://xadongruong.hoabinh.gov.vn/", "UBND Ủy ban nhân dân xã Đồng Ruộng _x000d__x000d__x000d_
 _x000d__x000d__x000d_
  tỉnh Hòa Bình")</f>
        <v xml:space="preserve">UBND Ủy ban nhân dân xã Đồng Ruộng _x000d__x000d__x000d_
 _x000d__x000d__x000d_
  tỉnh Hòa Bình</v>
      </c>
      <c r="C543" t="str">
        <v>https://xadongruong.hoabinh.gov.vn/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25543</v>
      </c>
      <c r="B544" t="str">
        <v>Công an xã Đồng Sơn tỉnh Phú Thọ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25544</v>
      </c>
      <c r="B545" t="str">
        <f>HYPERLINK("https://tanson.phutho.gov.vn/Chuyen-muc-tin/Chi-tiet-tin/t/xa-dong-son/title/278/ctitle/78", "UBND Ủy ban nhân dân xã Đồng Sơn tỉnh Phú Thọ")</f>
        <v>UBND Ủy ban nhân dân xã Đồng Sơn tỉnh Phú Thọ</v>
      </c>
      <c r="C545" t="str">
        <v>https://tanson.phutho.gov.vn/Chuyen-muc-tin/Chi-tiet-tin/t/xa-dong-son/title/278/ctitle/78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25545</v>
      </c>
      <c r="B546" t="str">
        <v>Công an xã Đồng Tâm tỉnh Hải Dương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25546</v>
      </c>
      <c r="B547" t="str">
        <f>HYPERLINK("http://dongtam.ninhgiang.haiduong.gov.vn/", "UBND Ủy ban nhân dân xã Đồng Tâm tỉnh Hải Dương")</f>
        <v>UBND Ủy ban nhân dân xã Đồng Tâm tỉnh Hải Dương</v>
      </c>
      <c r="C547" t="str">
        <v>http://dongtam.ninhgiang.haiduong.gov.vn/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25547</v>
      </c>
      <c r="B548" t="str">
        <v>Công an xã Đồng Thịnh tỉnh Thái Nguyên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25548</v>
      </c>
      <c r="B549" t="str">
        <f>HYPERLINK("https://dongthinh.dinhhoa.thainguyen.gov.vn/tin-xa-phuong", "UBND Ủy ban nhân dân xã Đồng Thịnh tỉnh Thái Nguyên")</f>
        <v>UBND Ủy ban nhân dân xã Đồng Thịnh tỉnh Thái Nguyên</v>
      </c>
      <c r="C549" t="str">
        <v>https://dongthinh.dinhhoa.thainguyen.gov.vn/tin-xa-phuong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25549</v>
      </c>
      <c r="B550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550" t="str">
        <v>https://www.facebook.com/p/C%C3%B4ng-an-x%C3%A3-%C4%90%E1%BB%93ng-V%C4%83n-T%C3%A2n-K%E1%BB%B3-Ngh%E1%BB%87-An-100064657150316/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25550</v>
      </c>
      <c r="B551" t="str">
        <f>HYPERLINK("https://dongvan.tanky.nghean.gov.vn/", "UBND Ủy ban nhân dân xã Đồng Văn tỉnh Nghệ An")</f>
        <v>UBND Ủy ban nhân dân xã Đồng Văn tỉnh Nghệ An</v>
      </c>
      <c r="C551" t="str">
        <v>https://dongvan.tanky.nghean.gov.vn/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25551</v>
      </c>
      <c r="B552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552" t="str">
        <v>https://www.facebook.com/p/C%C3%B4ng-an-x%C3%A3-%C4%90%E1%BB%93ng-V%C4%83n-T%C3%A2n-K%E1%BB%B3-Ngh%E1%BB%87-An-100064657150316/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25552</v>
      </c>
      <c r="B553" t="str">
        <f>HYPERLINK("https://dongvan.tanky.nghean.gov.vn/", "UBND Ủy ban nhân dân xã Đồng Văn tỉnh Nghệ An")</f>
        <v>UBND Ủy ban nhân dân xã Đồng Văn tỉnh Nghệ An</v>
      </c>
      <c r="C553" t="str">
        <v>https://dongvan.tanky.nghean.gov.vn/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25553</v>
      </c>
      <c r="B554" t="str">
        <f>HYPERLINK("https://www.facebook.com/p/C%C3%B4ng-an-x%C3%A3-%C4%90%E1%BB%93ng-V%C6%B0%C6%A1ng-Y%C3%AAn-Th%E1%BA%BF-100023841949778/", "Công an xã Đồng Vương tỉnh Bắc Giang")</f>
        <v>Công an xã Đồng Vương tỉnh Bắc Giang</v>
      </c>
      <c r="C554" t="str">
        <v>https://www.facebook.com/p/C%C3%B4ng-an-x%C3%A3-%C4%90%E1%BB%93ng-V%C6%B0%C6%A1ng-Y%C3%AAn-Th%E1%BA%BF-100023841949778/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25554</v>
      </c>
      <c r="B555" t="str">
        <f>HYPERLINK("https://dongvuong.yenthe.bacgiang.gov.vn/", "UBND Ủy ban nhân dân xã Đồng Vương tỉnh Bắc Giang")</f>
        <v>UBND Ủy ban nhân dân xã Đồng Vương tỉnh Bắc Giang</v>
      </c>
      <c r="C555" t="str">
        <v>https://dongvuong.yenthe.bacgiang.gov.vn/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25555</v>
      </c>
      <c r="B556" t="str">
        <f>HYPERLINK("https://www.facebook.com/p/C%C3%B4ng-an-x%C3%A3-%C4%90%E1%BB%97-S%C6%A1n-huy%E1%BB%87n-Thanh-Ba-t%E1%BB%89nh-Ph%C3%BA-Th%E1%BB%8D-100079476075005/", "Công an xã Đỗ Sơn tỉnh Phú Thọ")</f>
        <v>Công an xã Đỗ Sơn tỉnh Phú Thọ</v>
      </c>
      <c r="C556" t="str">
        <v>https://www.facebook.com/p/C%C3%B4ng-an-x%C3%A3-%C4%90%E1%BB%97-S%C6%A1n-huy%E1%BB%87n-Thanh-Ba-t%E1%BB%89nh-Ph%C3%BA-Th%E1%BB%8D-100079476075005/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25556</v>
      </c>
      <c r="B557" t="str">
        <f>HYPERLINK("https://thanhba.phutho.gov.vn/doxuyen/Pages/index.aspx", "UBND Ủy ban nhân dân xã Đỗ Sơn tỉnh Phú Thọ")</f>
        <v>UBND Ủy ban nhân dân xã Đỗ Sơn tỉnh Phú Thọ</v>
      </c>
      <c r="C557" t="str">
        <v>https://thanhba.phutho.gov.vn/doxuyen/Pages/index.aspx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25557</v>
      </c>
      <c r="B558" t="str">
        <f>HYPERLINK("https://www.facebook.com/p/C%C3%B4ng-an-x%C3%A3-%C4%90%E1%BB%97-Xuy%C3%AAn-huy%E1%BB%87n-Thanh-Ba-100070149403169/", "Công an xã Đỗ Xuyên tỉnh Phú Thọ")</f>
        <v>Công an xã Đỗ Xuyên tỉnh Phú Thọ</v>
      </c>
      <c r="C558" t="str">
        <v>https://www.facebook.com/p/C%C3%B4ng-an-x%C3%A3-%C4%90%E1%BB%97-Xuy%C3%AAn-huy%E1%BB%87n-Thanh-Ba-100070149403169/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25558</v>
      </c>
      <c r="B559" t="str">
        <f>HYPERLINK("https://thanhba.phutho.gov.vn/doxuyen/Pages/index.aspx", "UBND Ủy ban nhân dân xã Đỗ Xuyên tỉnh Phú Thọ")</f>
        <v>UBND Ủy ban nhân dân xã Đỗ Xuyên tỉnh Phú Thọ</v>
      </c>
      <c r="C559" t="str">
        <v>https://thanhba.phutho.gov.vn/doxuyen/Pages/index.aspx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25559</v>
      </c>
      <c r="B560" t="str">
        <f>HYPERLINK("https://www.facebook.com/tuoitreconganquangbinh/", "Công an xã Đội Bình tỉnh Tuyên Quang")</f>
        <v>Công an xã Đội Bình tỉnh Tuyên Quang</v>
      </c>
      <c r="C560" t="str">
        <v>https://www.facebook.com/tuoitreconganquangbinh/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25560</v>
      </c>
      <c r="B561" t="str">
        <f>HYPERLINK("http://yenson.tuyenquang.gov.vn/vi/tin-bai/dong-chi-quyen-bi-thu-huyen-uy-tiep-cong-dan-dinh-ky-thang-10?type=NEWS&amp;id=129762", "UBND Ủy ban nhân dân xã Đội Bình tỉnh Tuyên Quang")</f>
        <v>UBND Ủy ban nhân dân xã Đội Bình tỉnh Tuyên Quang</v>
      </c>
      <c r="C561" t="str">
        <v>http://yenson.tuyenquang.gov.vn/vi/tin-bai/dong-chi-quyen-bi-thu-huyen-uy-tiep-cong-dan-dinh-ky-thang-10?type=NEWS&amp;id=129762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25561</v>
      </c>
      <c r="B562" t="str">
        <f>HYPERLINK("https://www.facebook.com/people/C%C3%B4ng-an-x%C3%A3-%C4%90%E1%BB%A9a-M%C3%B2n-huy%E1%BB%87n-S%C3%B4ng-M%C3%A3-t%E1%BB%89nh-S%C6%A1n-La/100066531168216/", "Công an xã Đứa Mòn tỉnh Sơn La")</f>
        <v>Công an xã Đứa Mòn tỉnh Sơn La</v>
      </c>
      <c r="C562" t="str">
        <v>https://www.facebook.com/people/C%C3%B4ng-an-x%C3%A3-%C4%90%E1%BB%A9a-M%C3%B2n-huy%E1%BB%87n-S%C3%B4ng-M%C3%A3-t%E1%BB%89nh-S%C6%A1n-La/100066531168216/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25562</v>
      </c>
      <c r="B563" t="str">
        <f>HYPERLINK("http://nguyentrai.hadong.hanoi.gov.vn/chuong-trinh-tinh-nguyen-mua-dong-suoi-am-nhan-dan-vung-cao-huyen-song-ma-tinh-son-la", "UBND Ủy ban nhân dân xã Đứa Mòn tỉnh Sơn La")</f>
        <v>UBND Ủy ban nhân dân xã Đứa Mòn tỉnh Sơn La</v>
      </c>
      <c r="C563" t="str">
        <v>http://nguyentrai.hadong.hanoi.gov.vn/chuong-trinh-tinh-nguyen-mua-dong-suoi-am-nhan-dan-vung-cao-huyen-song-ma-tinh-son-la</v>
      </c>
      <c r="D563" t="str">
        <v>-</v>
      </c>
      <c r="E563" t="str">
        <v>-</v>
      </c>
      <c r="F563" t="str">
        <v>-</v>
      </c>
      <c r="G563" t="str">
        <v>-</v>
      </c>
    </row>
    <row r="564" xml:space="preserve">
      <c r="A564">
        <v>25563</v>
      </c>
      <c r="B564" t="str" xml:space="preserve">
        <f xml:space="preserve">HYPERLINK("https://www.facebook.com/322827476213987", "Công an xã Đức Giang _x000d__x000d__x000d_
 _x000d__x000d__x000d_
  thành phố Hà Nội")</f>
        <v xml:space="preserve">Công an xã Đức Giang _x000d__x000d__x000d_
 _x000d__x000d__x000d_
  thành phố Hà Nội</v>
      </c>
      <c r="C564" t="str">
        <v>https://www.facebook.com/322827476213987</v>
      </c>
      <c r="D564" t="str">
        <v>-</v>
      </c>
      <c r="E564" t="str">
        <v/>
      </c>
      <c r="F564" t="str">
        <v>-</v>
      </c>
      <c r="G564" t="str">
        <v>-</v>
      </c>
    </row>
    <row r="565" xml:space="preserve">
      <c r="A565">
        <v>25564</v>
      </c>
      <c r="B565" t="str" xml:space="preserve">
        <f xml:space="preserve">HYPERLINK("http://hoaiduc.hanoi.gov.vn/ubnd-cac-xa-thi-tran", "UBND Ủy ban nhân dân xã Đức Giang _x000d__x000d__x000d_
 _x000d__x000d__x000d_
  thành phố Hà Nội")</f>
        <v xml:space="preserve">UBND Ủy ban nhân dân xã Đức Giang _x000d__x000d__x000d_
 _x000d__x000d__x000d_
  thành phố Hà Nội</v>
      </c>
      <c r="C565" t="str">
        <v>http://hoaiduc.hanoi.gov.vn/ubnd-cac-xa-thi-tran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25565</v>
      </c>
      <c r="B566" t="str">
        <v>Công an xã Đức Lĩnh tỉnh Hà Tĩnh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25566</v>
      </c>
      <c r="B567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Lĩnh tỉnh Hà Tĩnh")</f>
        <v>UBND Ủy ban nhân dân xã Đức Lĩnh tỉnh Hà Tĩnh</v>
      </c>
      <c r="C567" t="str">
        <v>https://hscvvq.hatinh.gov.vn/vuquang/vbpq.nsf/1B2072FE4503F117472589B80035A062/$file/114.%20Q%C4%90%20h%E1%BB%A3p%20nh%E1%BA%A5t%20BC%C4%90%20C%C4%90S%20c%E1%BA%A5p%20x%C3%A3%20%C4%90%E1%BB%A9c%20L%C4%A9nh%20ok(30.05.2023_08h44p00)_signed.pdf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25567</v>
      </c>
      <c r="B568" t="str">
        <v>Công an xã Đức Lương tỉnh Thái Nguyên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25568</v>
      </c>
      <c r="B569" t="str">
        <f>HYPERLINK("https://ducluong.daitu.thainguyen.gov.vn/", "UBND Ủy ban nhân dân xã Đức Lương tỉnh Thái Nguyên")</f>
        <v>UBND Ủy ban nhân dân xã Đức Lương tỉnh Thái Nguyên</v>
      </c>
      <c r="C569" t="str">
        <v>https://ducluong.daitu.thainguyen.gov.vn/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25569</v>
      </c>
      <c r="B570" t="str">
        <f>HYPERLINK("https://www.facebook.com/TuoitreConganCaoBang/", "Công an xã Đức Long tỉnh Cao Bằng")</f>
        <v>Công an xã Đức Long tỉnh Cao Bằng</v>
      </c>
      <c r="C570" t="str">
        <v>https://www.facebook.com/TuoitreConganCaoBang/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25570</v>
      </c>
      <c r="B571" t="str">
        <f>HYPERLINK("http://duclong.thachan.caobang.gov.vn/", "UBND Ủy ban nhân dân xã Đức Long tỉnh Cao Bằng")</f>
        <v>UBND Ủy ban nhân dân xã Đức Long tỉnh Cao Bằng</v>
      </c>
      <c r="C571" t="str">
        <v>http://duclong.thachan.caobang.gov.vn/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25571</v>
      </c>
      <c r="B572" t="str">
        <f>HYPERLINK("https://www.facebook.com/129262762289546", "Công an xã Đức Xuân tỉnh Cao Bằng")</f>
        <v>Công an xã Đức Xuân tỉnh Cao Bằng</v>
      </c>
      <c r="C572" t="str">
        <v>https://www.facebook.com/129262762289546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25572</v>
      </c>
      <c r="B573" t="str">
        <f>HYPERLINK("http://ducxuan.thachan.caobang.gov.vn/", "UBND Ủy ban nhân dân xã Đức Xuân tỉnh Cao Bằng")</f>
        <v>UBND Ủy ban nhân dân xã Đức Xuân tỉnh Cao Bằng</v>
      </c>
      <c r="C573" t="str">
        <v>http://ducxuan.thachan.caobang.gov.vn/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25573</v>
      </c>
      <c r="B574" t="str">
        <v>Công an xã Đak Sơmei tỉnh Kon Tum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25574</v>
      </c>
      <c r="B575" t="str">
        <f>HYPERLINK("https://dakdoa.gialai.gov.vn/Xa-Dak-Krong/Tin-tuc/Hoat-dong-xa.aspx", "UBND Ủy ban nhân dân xã Đak Sơmei tỉnh Kon Tum")</f>
        <v>UBND Ủy ban nhân dân xã Đak Sơmei tỉnh Kon Tum</v>
      </c>
      <c r="C575" t="str">
        <v>https://dakdoa.gialai.gov.vn/Xa-Dak-Krong/Tin-tuc/Hoat-dong-xa.aspx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25575</v>
      </c>
      <c r="B576" t="str">
        <f>HYPERLINK("https://www.facebook.com/p/C%C3%B4ng-an-x%C3%A3-%C4%90a-L%E1%BB%99c-huy%E1%BB%87n-H%E1%BA%ADu-L%E1%BB%99c-100069501827899/", "Công an xã Đa Lộc tỉnh Thanh Hóa")</f>
        <v>Công an xã Đa Lộc tỉnh Thanh Hóa</v>
      </c>
      <c r="C576" t="str">
        <v>https://www.facebook.com/p/C%C3%B4ng-an-x%C3%A3-%C4%90a-L%E1%BB%99c-huy%E1%BB%87n-H%E1%BA%ADu-L%E1%BB%99c-100069501827899/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25576</v>
      </c>
      <c r="B577" t="str">
        <f>HYPERLINK("https://daloc.chauthanh.travinh.gov.vn/", "UBND Ủy ban nhân dân xã Đa Lộc tỉnh Thanh Hóa")</f>
        <v>UBND Ủy ban nhân dân xã Đa Lộc tỉnh Thanh Hóa</v>
      </c>
      <c r="C577" t="str">
        <v>https://daloc.chauthanh.travinh.gov.vn/</v>
      </c>
      <c r="D577" t="str">
        <v>-</v>
      </c>
      <c r="E577" t="str">
        <v>-</v>
      </c>
      <c r="F577" t="str">
        <v>-</v>
      </c>
      <c r="G577" t="str">
        <v>-</v>
      </c>
    </row>
    <row r="578" xml:space="preserve">
      <c r="A578">
        <v>25577</v>
      </c>
      <c r="B578" t="str" xml:space="preserve">
        <f xml:space="preserve">HYPERLINK("https://www.facebook.com/p/C%C3%B4ng-an-x%C3%A3-%C4%90a-Ph%C3%BAc-100065698920644/", "Công an xã Đa Phúc _x000d__x000d__x000d_
 _x000d__x000d__x000d_
  tỉnh Hòa Bình")</f>
        <v xml:space="preserve">Công an xã Đa Phúc _x000d__x000d__x000d_
 _x000d__x000d__x000d_
  tỉnh Hòa Bình</v>
      </c>
      <c r="C578" t="str">
        <v>https://www.facebook.com/p/C%C3%B4ng-an-x%C3%A3-%C4%90a-Ph%C3%BAc-100065698920644/</v>
      </c>
      <c r="D578" t="str">
        <v>-</v>
      </c>
      <c r="E578" t="str">
        <v/>
      </c>
      <c r="F578" t="str">
        <v>-</v>
      </c>
      <c r="G578" t="str">
        <v>-</v>
      </c>
    </row>
    <row r="579" xml:space="preserve">
      <c r="A579">
        <v>25578</v>
      </c>
      <c r="B579" t="str" xml:space="preserve">
        <f xml:space="preserve">HYPERLINK("https://xadaphuc.hoabinh.gov.vn/", "UBND Ủy ban nhân dân xã Đa Phúc _x000d__x000d__x000d_
 _x000d__x000d__x000d_
  tỉnh Hòa Bình")</f>
        <v xml:space="preserve">UBND Ủy ban nhân dân xã Đa Phúc _x000d__x000d__x000d_
 _x000d__x000d__x000d_
  tỉnh Hòa Bình</v>
      </c>
      <c r="C579" t="str">
        <v>https://xadaphuc.hoabinh.gov.vn/</v>
      </c>
      <c r="D579" t="str">
        <v>-</v>
      </c>
      <c r="E579" t="str">
        <v>-</v>
      </c>
      <c r="F579" t="str">
        <v>-</v>
      </c>
      <c r="G579" t="str">
        <v>-</v>
      </c>
    </row>
    <row r="580" xml:space="preserve">
      <c r="A580">
        <v>25579</v>
      </c>
      <c r="B580" t="str" xml:space="preserve">
        <v xml:space="preserve">Công an xã Đa Tốn _x000d__x000d__x000d_
 _x000d__x000d__x000d_
  thành phố Hà Nội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 xml:space="preserve">
      <c r="A581">
        <v>25580</v>
      </c>
      <c r="B581" t="str" xml:space="preserve">
        <f xml:space="preserve">HYPERLINK("https://daton.gialam.hanoi.gov.vn/", "UBND Ủy ban nhân dân xã Đa Tốn _x000d__x000d__x000d_
 _x000d__x000d__x000d_
  thành phố Hà Nội")</f>
        <v xml:space="preserve">UBND Ủy ban nhân dân xã Đa Tốn _x000d__x000d__x000d_
 _x000d__x000d__x000d_
  thành phố Hà Nội</v>
      </c>
      <c r="C581" t="str">
        <v>https://daton.gialam.hanoi.gov.vn/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25581</v>
      </c>
      <c r="B582" t="str">
        <f>HYPERLINK("https://www.facebook.com/p/C%C3%B4ng-an-x%C3%A3-%C4%90i%E1%BB%81m-Hy-Ch%C3%A2u-Th%C3%A0nh-Ti%E1%BB%81n-Giang-100071865742227/", "Công an xã Điềm Hy tỉnh TIỀN GIANG")</f>
        <v>Công an xã Điềm Hy tỉnh TIỀN GIANG</v>
      </c>
      <c r="C582" t="str">
        <v>https://www.facebook.com/p/C%C3%B4ng-an-x%C3%A3-%C4%90i%E1%BB%81m-Hy-Ch%C3%A2u-Th%C3%A0nh-Ti%E1%BB%81n-Giang-100071865742227/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25582</v>
      </c>
      <c r="B583" t="str">
        <f>HYPERLINK("https://chauthanh.tiengiang.gov.vn/chi-tiet-tin?/xa-diem-hy/9025503", "UBND Ủy ban nhân dân xã Điềm Hy tỉnh TIỀN GIANG")</f>
        <v>UBND Ủy ban nhân dân xã Điềm Hy tỉnh TIỀN GIANG</v>
      </c>
      <c r="C583" t="str">
        <v>https://chauthanh.tiengiang.gov.vn/chi-tiet-tin?/xa-diem-hy/9025503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25583</v>
      </c>
      <c r="B584" t="str">
        <f>HYPERLINK("https://www.facebook.com/p/C%C3%B4ng-An-x%C3%A3-%C4%90i%E1%BB%81n-H%E1%BA%A1-Tu%E1%BB%95i-tr%E1%BA%BB-nhi%E1%BB%87t-huy%E1%BA%BFt-100064758310979/", "Công an xã Điền Hạ tỉnh Thanh Hóa")</f>
        <v>Công an xã Điền Hạ tỉnh Thanh Hóa</v>
      </c>
      <c r="C584" t="str">
        <v>https://www.facebook.com/p/C%C3%B4ng-An-x%C3%A3-%C4%90i%E1%BB%81n-H%E1%BA%A1-Tu%E1%BB%95i-tr%E1%BA%BB-nhi%E1%BB%87t-huy%E1%BA%BFt-100064758310979/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25584</v>
      </c>
      <c r="B585" t="str">
        <f>HYPERLINK("http://dienha.bathuoc.thanhhoa.gov.vn/", "UBND Ủy ban nhân dân xã Điền Hạ tỉnh Thanh Hóa")</f>
        <v>UBND Ủy ban nhân dân xã Điền Hạ tỉnh Thanh Hóa</v>
      </c>
      <c r="C585" t="str">
        <v>http://dienha.bathuoc.thanhhoa.gov.vn/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25585</v>
      </c>
      <c r="B586" t="str">
        <v>Công an xã Điền Thượng tỉnh Thanh Hóa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25586</v>
      </c>
      <c r="B587" t="str">
        <f>HYPERLINK("https://dienthuong.bathuoc.thanhhoa.gov.vn/", "UBND Ủy ban nhân dân xã Điền Thượng tỉnh Thanh Hóa")</f>
        <v>UBND Ủy ban nhân dân xã Điền Thượng tỉnh Thanh Hóa</v>
      </c>
      <c r="C587" t="str">
        <v>https://dienthuong.bathuoc.thanhhoa.gov.vn/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25587</v>
      </c>
      <c r="B588" t="str">
        <f>HYPERLINK("https://www.facebook.com/p/C%C3%B4ng-an-x%C3%A3-%C4%90i%E1%BB%81n-Trung-V%C3%AC-nh%C3%A2n-d%C3%A2n-ph%E1%BB%A5c-v%E1%BB%A5-100071839613381/", "Công an xã Điền Trung tỉnh Thanh Hóa")</f>
        <v>Công an xã Điền Trung tỉnh Thanh Hóa</v>
      </c>
      <c r="C588" t="str">
        <v>https://www.facebook.com/p/C%C3%B4ng-an-x%C3%A3-%C4%90i%E1%BB%81n-Trung-V%C3%AC-nh%C3%A2n-d%C3%A2n-ph%E1%BB%A5c-v%E1%BB%A5-100071839613381/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25588</v>
      </c>
      <c r="B589" t="str">
        <f>HYPERLINK("https://dientrung.bathuoc.thanhhoa.gov.vn/", "UBND Ủy ban nhân dân xã Điền Trung tỉnh Thanh Hóa")</f>
        <v>UBND Ủy ban nhân dân xã Điền Trung tỉnh Thanh Hóa</v>
      </c>
      <c r="C589" t="str">
        <v>https://dientrung.bathuoc.thanhhoa.gov.vn/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25589</v>
      </c>
      <c r="B590" t="str">
        <f>HYPERLINK("https://www.facebook.com/policedienphuong/", "Công an phường Điện Phương tỉnh Quảng Nam")</f>
        <v>Công an phường Điện Phương tỉnh Quảng Nam</v>
      </c>
      <c r="C590" t="str">
        <v>https://www.facebook.com/policedienphuong/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25590</v>
      </c>
      <c r="B591" t="str">
        <f>HYPERLINK("https://dienphuong.dienban.quangnam.gov.vn/", "UBND Ủy ban nhân dân phường Điện Phương tỉnh Quảng Nam")</f>
        <v>UBND Ủy ban nhân dân phường Điện Phương tỉnh Quảng Nam</v>
      </c>
      <c r="C591" t="str">
        <v>https://dienphuong.dienban.quangnam.gov.vn/</v>
      </c>
      <c r="D591" t="str">
        <v>-</v>
      </c>
      <c r="E591" t="str">
        <v>-</v>
      </c>
      <c r="F591" t="str">
        <v>-</v>
      </c>
      <c r="G591" t="str">
        <v>-</v>
      </c>
    </row>
    <row r="592" xml:space="preserve">
      <c r="A592">
        <v>25591</v>
      </c>
      <c r="B592" t="str" xml:space="preserve">
        <f xml:space="preserve">HYPERLINK("https://www.facebook.com/tuoitreconganquangnam/", "Công an xã Điện Quan _x000d__x000d__x000d_
 _x000d__x000d__x000d_
  tỉnh Quảng Nam")</f>
        <v xml:space="preserve">Công an xã Điện Quan _x000d__x000d__x000d_
 _x000d__x000d__x000d_
  tỉnh Quảng Nam</v>
      </c>
      <c r="C592" t="str">
        <v>https://www.facebook.com/tuoitreconganquangnam/</v>
      </c>
      <c r="D592" t="str">
        <v>-</v>
      </c>
      <c r="E592" t="str">
        <v/>
      </c>
      <c r="F592" t="str">
        <v>-</v>
      </c>
      <c r="G592" t="str">
        <v>-</v>
      </c>
    </row>
    <row r="593" xml:space="preserve">
      <c r="A593">
        <v>25592</v>
      </c>
      <c r="B593" t="str" xml:space="preserve">
        <f xml:space="preserve">HYPERLINK("http://dienquang.dienban.quangnam.gov.vn/", "UBND Ủy ban nhân dân xã Điện Quan _x000d__x000d__x000d_
 _x000d__x000d__x000d_
  tỉnh Quảng Nam")</f>
        <v xml:space="preserve">UBND Ủy ban nhân dân xã Điện Quan _x000d__x000d__x000d_
 _x000d__x000d__x000d_
  tỉnh Quảng Nam</v>
      </c>
      <c r="C593" t="str">
        <v>http://dienquang.dienban.quangnam.gov.vn/</v>
      </c>
      <c r="D593" t="str">
        <v>-</v>
      </c>
      <c r="E593" t="str">
        <v>-</v>
      </c>
      <c r="F593" t="str">
        <v>-</v>
      </c>
      <c r="G593" t="str">
        <v>-</v>
      </c>
    </row>
    <row r="594" xml:space="preserve">
      <c r="A594">
        <v>25593</v>
      </c>
      <c r="B594" t="str" xml:space="preserve">
        <f xml:space="preserve">HYPERLINK("https://www.facebook.com/tuoitreconganquangnam/", "Công an xã Điện Quang _x000d__x000d__x000d_
 _x000d__x000d__x000d_
  tỉnh Quảng Nam")</f>
        <v xml:space="preserve">Công an xã Điện Quang _x000d__x000d__x000d_
 _x000d__x000d__x000d_
  tỉnh Quảng Nam</v>
      </c>
      <c r="C594" t="str">
        <v>https://www.facebook.com/tuoitreconganquangnam/</v>
      </c>
      <c r="D594" t="str">
        <v>-</v>
      </c>
      <c r="E594" t="str">
        <v/>
      </c>
      <c r="F594" t="str">
        <v>-</v>
      </c>
      <c r="G594" t="str">
        <v>-</v>
      </c>
    </row>
    <row r="595" xml:space="preserve">
      <c r="A595">
        <v>25594</v>
      </c>
      <c r="B595" t="str" xml:space="preserve">
        <f xml:space="preserve">HYPERLINK("http://dienquang.dienban.quangnam.gov.vn/", "UBND Ủy ban nhân dân xã Điện Quang _x000d__x000d__x000d_
 _x000d__x000d__x000d_
  tỉnh Quảng Nam")</f>
        <v xml:space="preserve">UBND Ủy ban nhân dân xã Điện Quang _x000d__x000d__x000d_
 _x000d__x000d__x000d_
  tỉnh Quảng Nam</v>
      </c>
      <c r="C595" t="str">
        <v>http://dienquang.dienban.quangnam.gov.vn/</v>
      </c>
      <c r="D595" t="str">
        <v>-</v>
      </c>
      <c r="E595" t="str">
        <v>-</v>
      </c>
      <c r="F595" t="str">
        <v>-</v>
      </c>
      <c r="G595" t="str">
        <v>-</v>
      </c>
    </row>
    <row r="596" xml:space="preserve">
      <c r="A596">
        <v>25595</v>
      </c>
      <c r="B596" t="str" xml:space="preserve">
        <f xml:space="preserve">HYPERLINK("https://www.facebook.com/policedienthangtrung/", "Công an phường Điện Thắng Trung _x000d__x000d__x000d_
 _x000d__x000d__x000d_
  tỉnh Quảng Nam")</f>
        <v xml:space="preserve">Công an phường Điện Thắng Trung _x000d__x000d__x000d_
 _x000d__x000d__x000d_
  tỉnh Quảng Nam</v>
      </c>
      <c r="C596" t="str">
        <v>https://www.facebook.com/policedienthangtrung/</v>
      </c>
      <c r="D596" t="str">
        <v>-</v>
      </c>
      <c r="E596" t="str">
        <v/>
      </c>
      <c r="F596" t="str">
        <v>-</v>
      </c>
      <c r="G596" t="str">
        <v>-</v>
      </c>
    </row>
    <row r="597" xml:space="preserve">
      <c r="A597">
        <v>25596</v>
      </c>
      <c r="B597" t="str" xml:space="preserve">
        <f xml:space="preserve">HYPERLINK("https://dienban.quangnam.gov.vn/Default.aspx?tabid=858&amp;language=vi-VN&amp;dnn_ctr1877_Main_ctl00_rg_danhbaChangePage=9", "UBND Ủy ban nhân dân phường Điện Thắng Trung _x000d__x000d__x000d_
 _x000d__x000d__x000d_
  tỉnh Quảng Nam")</f>
        <v xml:space="preserve">UBND Ủy ban nhân dân phường Điện Thắng Trung _x000d__x000d__x000d_
 _x000d__x000d__x000d_
  tỉnh Quảng Nam</v>
      </c>
      <c r="C597" t="str">
        <v>https://dienban.quangnam.gov.vn/Default.aspx?tabid=858&amp;language=vi-VN&amp;dnn_ctr1877_Main_ctl00_rg_danhbaChangePage=9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25597</v>
      </c>
      <c r="B598" t="str">
        <f>HYPERLINK("https://www.facebook.com/p/C%C3%B4ng-an-x%C3%A3-%C4%90o%C3%A0n-Th%C6%B0%E1%BB%A3ng-huy%E1%BB%87n-Gia-L%E1%BB%99c-t%E1%BB%89nh-H%E1%BA%A3i-D%C6%B0%C6%A1ng-100064635781520/", "Công an xã Đoàn Thượng tỉnh Hải Dương")</f>
        <v>Công an xã Đoàn Thượng tỉnh Hải Dương</v>
      </c>
      <c r="C598" t="str">
        <v>https://www.facebook.com/p/C%C3%B4ng-an-x%C3%A3-%C4%90o%C3%A0n-Th%C6%B0%E1%BB%A3ng-huy%E1%BB%87n-Gia-L%E1%BB%99c-t%E1%BB%89nh-H%E1%BA%A3i-D%C6%B0%C6%A1ng-100064635781520/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25598</v>
      </c>
      <c r="B599" t="str">
        <f>HYPERLINK("http://doanthuong.gialoc.haiduong.gov.vn/", "UBND Ủy ban nhân dân xã Đoàn Thượng tỉnh Hải Dương")</f>
        <v>UBND Ủy ban nhân dân xã Đoàn Thượng tỉnh Hải Dương</v>
      </c>
      <c r="C599" t="str">
        <v>http://doanthuong.gialoc.haiduong.gov.vn/</v>
      </c>
      <c r="D599" t="str">
        <v>-</v>
      </c>
      <c r="E599" t="str">
        <v>-</v>
      </c>
      <c r="F599" t="str">
        <v>-</v>
      </c>
      <c r="G599" t="str">
        <v>-</v>
      </c>
    </row>
    <row r="600" xml:space="preserve">
      <c r="A600">
        <v>25599</v>
      </c>
      <c r="B600" t="str" xml:space="preserve">
        <f xml:space="preserve">HYPERLINK("https://www.facebook.com/202530207959687", "Công an xã Ấm Hạ _x000d__x000d__x000d_
 _x000d__x000d__x000d_
  tỉnh Phú Thọ")</f>
        <v xml:space="preserve">Công an xã Ấm Hạ _x000d__x000d__x000d_
 _x000d__x000d__x000d_
  tỉnh Phú Thọ</v>
      </c>
      <c r="C600" t="str">
        <v>https://www.facebook.com/202530207959687</v>
      </c>
      <c r="D600" t="str">
        <v>-</v>
      </c>
      <c r="E600" t="str">
        <v/>
      </c>
      <c r="F600" t="str">
        <v>-</v>
      </c>
      <c r="G600" t="str">
        <v>-</v>
      </c>
    </row>
    <row r="601" xml:space="preserve">
      <c r="A601">
        <v>25600</v>
      </c>
      <c r="B601" t="str" xml:space="preserve">
        <f xml:space="preserve">HYPERLINK("http://congbao.phutho.gov.vn/tong-tap.html?classification=2&amp;unitid=3&amp;pageIndex=53", "UBND Ủy ban nhân dân xã Ấm Hạ _x000d__x000d__x000d_
 _x000d__x000d__x000d_
  tỉnh Phú Thọ")</f>
        <v xml:space="preserve">UBND Ủy ban nhân dân xã Ấm Hạ _x000d__x000d__x000d_
 _x000d__x000d__x000d_
  tỉnh Phú Thọ</v>
      </c>
      <c r="C601" t="str">
        <v>http://congbao.phutho.gov.vn/tong-tap.html?classification=2&amp;unitid=3&amp;pageIndex=53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25601</v>
      </c>
      <c r="B602" t="str">
        <f>HYPERLINK("https://www.facebook.com/thongtinxaUngHoe/?locale=vi_VN", "Công an xã Ứng Hoè tỉnh Hải Dương")</f>
        <v>Công an xã Ứng Hoè tỉnh Hải Dương</v>
      </c>
      <c r="C602" t="str">
        <v>https://www.facebook.com/thongtinxaUngHoe/?locale=vi_VN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25602</v>
      </c>
      <c r="B603" t="str">
        <f>HYPERLINK("http://unghoe.ninhgiang.haiduong.gov.vn/", "UBND Ủy ban nhân dân xã Ứng Hoè tỉnh Hải Dương")</f>
        <v>UBND Ủy ban nhân dân xã Ứng Hoè tỉnh Hải Dương</v>
      </c>
      <c r="C603" t="str">
        <v>http://unghoe.ninhgiang.haiduong.gov.vn/</v>
      </c>
      <c r="D603" t="str">
        <v>-</v>
      </c>
      <c r="E603" t="str">
        <v>-</v>
      </c>
      <c r="F603" t="str">
        <v>-</v>
      </c>
      <c r="G603" t="str">
        <v>-</v>
      </c>
    </row>
    <row r="604" xml:space="preserve">
      <c r="A604">
        <v>25603</v>
      </c>
      <c r="B604" t="str" xml:space="preserve">
        <f xml:space="preserve">HYPERLINK("https://www.facebook.com/265963428377240", "Công an xã An Đổ _x000d__x000d__x000d_
 _x000d__x000d__x000d_
  tỉnh Hải Dương")</f>
        <v xml:space="preserve">Công an xã An Đổ _x000d__x000d__x000d_
 _x000d__x000d__x000d_
  tỉnh Hải Dương</v>
      </c>
      <c r="C604" t="str">
        <v>https://www.facebook.com/265963428377240</v>
      </c>
      <c r="D604" t="str">
        <v>-</v>
      </c>
      <c r="E604" t="str">
        <v/>
      </c>
      <c r="F604" t="str">
        <v>-</v>
      </c>
      <c r="G604" t="str">
        <v>-</v>
      </c>
    </row>
    <row r="605" xml:space="preserve">
      <c r="A605">
        <v>25604</v>
      </c>
      <c r="B605" t="str" xml:space="preserve">
        <f xml:space="preserve">HYPERLINK("https://haiphong.gov.vn/", "UBND Ủy ban nhân dân xã An Đổ _x000d__x000d__x000d_
 _x000d__x000d__x000d_
  tỉnh Hải Dương")</f>
        <v xml:space="preserve">UBND Ủy ban nhân dân xã An Đổ _x000d__x000d__x000d_
 _x000d__x000d__x000d_
  tỉnh Hải Dương</v>
      </c>
      <c r="C605" t="str">
        <v>https://haiphong.gov.vn/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25605</v>
      </c>
      <c r="B606" t="str">
        <f>HYPERLINK("https://www.facebook.com/p/C%C3%B4ng-an-x%C3%A3-An-%C4%90i%E1%BB%81n-Th%E1%BA%A1nh-Ph%C3%BA-B%E1%BA%BFn-Tre-100069511072433/", "Công an xã An Điền tỉnh Bến Tre")</f>
        <v>Công an xã An Điền tỉnh Bến Tre</v>
      </c>
      <c r="C606" t="str">
        <v>https://www.facebook.com/p/C%C3%B4ng-an-x%C3%A3-An-%C4%90i%E1%BB%81n-Th%E1%BA%A1nh-Ph%C3%BA-B%E1%BA%BFn-Tre-100069511072433/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25606</v>
      </c>
      <c r="B607" t="str">
        <f>HYPERLINK("https://bentre.gov.vn/Documents/848_danh_sach%20nguoi%20phat%20ngon.pdf", "UBND Ủy ban nhân dân xã An Điền tỉnh Bến Tre")</f>
        <v>UBND Ủy ban nhân dân xã An Điền tỉnh Bến Tre</v>
      </c>
      <c r="C607" t="str">
        <v>https://bentre.gov.vn/Documents/848_danh_sach%20nguoi%20phat%20ngon.pdf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25607</v>
      </c>
      <c r="B608" t="str">
        <v>Công an xã An Bình tỉnh Yên Bái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25608</v>
      </c>
      <c r="B609" t="str">
        <f>HYPERLINK("https://vanyen.yenbai.gov.vn/to-chuc-bo-may/cac-xa-thi-tran/?UserKey=Xa-An-Binh", "UBND Ủy ban nhân dân xã An Bình tỉnh Yên Bái")</f>
        <v>UBND Ủy ban nhân dân xã An Bình tỉnh Yên Bái</v>
      </c>
      <c r="C609" t="str">
        <v>https://vanyen.yenbai.gov.vn/to-chuc-bo-may/cac-xa-thi-tran/?UserKey=Xa-An-Binh</v>
      </c>
      <c r="D609" t="str">
        <v>-</v>
      </c>
      <c r="E609" t="str">
        <v>-</v>
      </c>
      <c r="F609" t="str">
        <v>-</v>
      </c>
      <c r="G609" t="str">
        <v>-</v>
      </c>
    </row>
    <row r="610" xml:space="preserve">
      <c r="A610">
        <v>25609</v>
      </c>
      <c r="B610" t="str" xml:space="preserve">
        <v xml:space="preserve">Công an xã An Bình _x000d__x000d__x000d_
 _x000d__x000d__x000d_
  tỉnh Yên Bái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 xml:space="preserve">
      <c r="A611">
        <v>25610</v>
      </c>
      <c r="B611" t="str" xml:space="preserve">
        <f xml:space="preserve">HYPERLINK("https://vanyen.yenbai.gov.vn/to-chuc-bo-may/cac-xa-thi-tran/?UserKey=Xa-An-Binh", "UBND Ủy ban nhân dân xã An Bình _x000d__x000d__x000d_
 _x000d__x000d__x000d_
  tỉnh Yên Bái")</f>
        <v xml:space="preserve">UBND Ủy ban nhân dân xã An Bình _x000d__x000d__x000d_
 _x000d__x000d__x000d_
  tỉnh Yên Bái</v>
      </c>
      <c r="C611" t="str">
        <v>https://vanyen.yenbai.gov.vn/to-chuc-bo-may/cac-xa-thi-tran/?UserKey=Xa-An-Binh</v>
      </c>
      <c r="D611" t="str">
        <v>-</v>
      </c>
      <c r="E611" t="str">
        <v>-</v>
      </c>
      <c r="F611" t="str">
        <v>-</v>
      </c>
      <c r="G611" t="str">
        <v>-</v>
      </c>
    </row>
    <row r="612" xml:space="preserve">
      <c r="A612">
        <v>25611</v>
      </c>
      <c r="B612" t="str" xml:space="preserve">
        <v xml:space="preserve">Công an xã An Bình _x000d__x000d__x000d_
 _x000d__x000d__x000d_
  tỉnh Yên Bái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 xml:space="preserve">
      <c r="A613">
        <v>25612</v>
      </c>
      <c r="B613" t="str" xml:space="preserve">
        <f xml:space="preserve">HYPERLINK("https://vanyen.yenbai.gov.vn/to-chuc-bo-may/cac-xa-thi-tran/?UserKey=Xa-An-Binh", "UBND Ủy ban nhân dân xã An Bình _x000d__x000d__x000d_
 _x000d__x000d__x000d_
  tỉnh Yên Bái")</f>
        <v xml:space="preserve">UBND Ủy ban nhân dân xã An Bình _x000d__x000d__x000d_
 _x000d__x000d__x000d_
  tỉnh Yên Bái</v>
      </c>
      <c r="C613" t="str">
        <v>https://vanyen.yenbai.gov.vn/to-chuc-bo-may/cac-xa-thi-tran/?UserKey=Xa-An-Binh</v>
      </c>
      <c r="D613" t="str">
        <v>-</v>
      </c>
      <c r="E613" t="str">
        <v>-</v>
      </c>
      <c r="F613" t="str">
        <v>-</v>
      </c>
      <c r="G613" t="str">
        <v>-</v>
      </c>
    </row>
    <row r="614" xml:space="preserve">
      <c r="A614">
        <v>25613</v>
      </c>
      <c r="B614" t="str" xml:space="preserve">
        <v xml:space="preserve">Công an xã An Bình _x000d__x000d__x000d_
 _x000d__x000d__x000d_
  tỉnh Yên Bái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 xml:space="preserve">
      <c r="A615">
        <v>25614</v>
      </c>
      <c r="B615" t="str" xml:space="preserve">
        <f xml:space="preserve">HYPERLINK("https://vanyen.yenbai.gov.vn/to-chuc-bo-may/cac-xa-thi-tran/?UserKey=Xa-An-Binh", "UBND Ủy ban nhân dân xã An Bình _x000d__x000d__x000d_
 _x000d__x000d__x000d_
  tỉnh Yên Bái")</f>
        <v xml:space="preserve">UBND Ủy ban nhân dân xã An Bình _x000d__x000d__x000d_
 _x000d__x000d__x000d_
  tỉnh Yên Bái</v>
      </c>
      <c r="C615" t="str">
        <v>https://vanyen.yenbai.gov.vn/to-chuc-bo-may/cac-xa-thi-tran/?UserKey=Xa-An-Binh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25615</v>
      </c>
      <c r="B616" t="str">
        <f>HYPERLINK("https://www.facebook.com/p/C%C3%B4ng-an-ph%C6%B0%E1%BB%9Dng-An-B%C3%ACnh-Thu%E1%BA%ADn-Th%C3%A0nh-B%E1%BA%AFc-Ninh-100072396103209/", "Công an phường An Bình tỉnh Bắc Ninh")</f>
        <v>Công an phường An Bình tỉnh Bắc Ninh</v>
      </c>
      <c r="C616" t="str">
        <v>https://www.facebook.com/p/C%C3%B4ng-an-ph%C6%B0%E1%BB%9Dng-An-B%C3%ACnh-Thu%E1%BA%ADn-Th%C3%A0nh-B%E1%BA%AFc-Ninh-100072396103209/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25616</v>
      </c>
      <c r="B617" t="str">
        <f>HYPERLINK("https://bacninh.gov.vn/", "UBND Ủy ban nhân dân phường An Bình tỉnh Bắc Ninh")</f>
        <v>UBND Ủy ban nhân dân phường An Bình tỉnh Bắc Ninh</v>
      </c>
      <c r="C617" t="str">
        <v>https://bacninh.gov.vn/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25617</v>
      </c>
      <c r="B618" t="str">
        <v>Công an xã An Dũng tỉnh Hà Tĩnh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25618</v>
      </c>
      <c r="B619" t="str">
        <f>HYPERLINK("https://www.binhthuan.gov.vn/4/469/37057/626774/tin-chinh-quyen/dong-chi-doan-anh-dung-duoc-bau-giu-chuc-vu-chu-tich-ubnd-tinh.aspx", "UBND Ủy ban nhân dân xã An Dũng tỉnh Hà Tĩnh")</f>
        <v>UBND Ủy ban nhân dân xã An Dũng tỉnh Hà Tĩnh</v>
      </c>
      <c r="C619" t="str">
        <v>https://www.binhthuan.gov.vn/4/469/37057/626774/tin-chinh-quyen/dong-chi-doan-anh-dung-duoc-bau-giu-chuc-vu-chu-tich-ubnd-tinh.aspx</v>
      </c>
      <c r="D619" t="str">
        <v>-</v>
      </c>
      <c r="E619" t="str">
        <v>-</v>
      </c>
      <c r="F619" t="str">
        <v>-</v>
      </c>
      <c r="G619" t="str">
        <v>-</v>
      </c>
    </row>
    <row r="620" xml:space="preserve">
      <c r="A620">
        <v>25619</v>
      </c>
      <c r="B620" t="str" xml:space="preserve">
        <f xml:space="preserve">HYPERLINK("https://www.facebook.com/p/Truy%E1%BB%81n-th%C3%B4ng-Th%C3%A1i-H%C3%B2a-100057187671239/", "Công an xã An Hòa _x000d__x000d__x000d_
 _x000d__x000d__x000d_
  tỉnh Nghệ An")</f>
        <v xml:space="preserve">Công an xã An Hòa _x000d__x000d__x000d_
 _x000d__x000d__x000d_
  tỉnh Nghệ An</v>
      </c>
      <c r="C620" t="str">
        <v>https://www.facebook.com/p/Truy%E1%BB%81n-th%C3%B4ng-Th%C3%A1i-H%C3%B2a-100057187671239/</v>
      </c>
      <c r="D620" t="str">
        <v>-</v>
      </c>
      <c r="E620" t="str">
        <v/>
      </c>
      <c r="F620" t="str">
        <v>-</v>
      </c>
      <c r="G620" t="str">
        <v>-</v>
      </c>
    </row>
    <row r="621" xml:space="preserve">
      <c r="A621">
        <v>25620</v>
      </c>
      <c r="B621" t="str" xml:space="preserve">
        <f xml:space="preserve">HYPERLINK("https://nghiatien.thaihoa.nghean.gov.vn/", "UBND Ủy ban nhân dân xã An Hòa _x000d__x000d__x000d_
 _x000d__x000d__x000d_
  tỉnh Nghệ An")</f>
        <v xml:space="preserve">UBND Ủy ban nhân dân xã An Hòa _x000d__x000d__x000d_
 _x000d__x000d__x000d_
  tỉnh Nghệ An</v>
      </c>
      <c r="C621" t="str">
        <v>https://nghiatien.thaihoa.nghean.gov.vn/</v>
      </c>
      <c r="D621" t="str">
        <v>-</v>
      </c>
      <c r="E621" t="str">
        <v>-</v>
      </c>
      <c r="F621" t="str">
        <v>-</v>
      </c>
      <c r="G621" t="str">
        <v>-</v>
      </c>
    </row>
    <row r="622" xml:space="preserve">
      <c r="A622">
        <v>25621</v>
      </c>
      <c r="B622" t="str" xml:space="preserve">
        <f xml:space="preserve">HYPERLINK("https://www.facebook.com/groups/496281170389358/", "Công an xã An Hiệp _x000d__x000d__x000d_
 _x000d__x000d__x000d_
  tỉnh Thái Bình")</f>
        <v xml:space="preserve">Công an xã An Hiệp _x000d__x000d__x000d_
 _x000d__x000d__x000d_
  tỉnh Thái Bình</v>
      </c>
      <c r="C622" t="str">
        <v>https://www.facebook.com/groups/496281170389358/</v>
      </c>
      <c r="D622" t="str">
        <v>-</v>
      </c>
      <c r="E622" t="str">
        <v/>
      </c>
      <c r="F622" t="str">
        <v>-</v>
      </c>
      <c r="G622" t="str">
        <v>-</v>
      </c>
    </row>
    <row r="623" xml:space="preserve">
      <c r="A623">
        <v>25622</v>
      </c>
      <c r="B623" t="str" xml:space="preserve">
        <f xml:space="preserve">HYPERLINK("https://thaibinh.gov.vn/van-ban-phap-luat/quyet-dinh-ve-viec-cho-phep-uy-ban-nhan-dan-xa-an-hiep-huyen.html", "UBND Ủy ban nhân dân xã An Hiệp _x000d__x000d__x000d_
 _x000d__x000d__x000d_
  tỉnh Thái Bình")</f>
        <v xml:space="preserve">UBND Ủy ban nhân dân xã An Hiệp _x000d__x000d__x000d_
 _x000d__x000d__x000d_
  tỉnh Thái Bình</v>
      </c>
      <c r="C623" t="str">
        <v>https://thaibinh.gov.vn/van-ban-phap-luat/quyet-dinh-ve-viec-cho-phep-uy-ban-nhan-dan-xa-an-hiep-huyen.html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25623</v>
      </c>
      <c r="B624" t="str">
        <f>HYPERLINK("https://www.facebook.com/p/C%C3%B4ng-an-x%C3%A3-An-Hi%E1%BB%87p-Ch%C3%A2u-Th%C3%A0nh-B%E1%BA%BFn-Tre-100090893949460/", "Công an xã An Hiệp, tỉnh Bến Tre")</f>
        <v>Công an xã An Hiệp, tỉnh Bến Tre</v>
      </c>
      <c r="C624" t="str">
        <v>https://www.facebook.com/p/C%C3%B4ng-an-x%C3%A3-An-Hi%E1%BB%87p-Ch%C3%A2u-Th%C3%A0nh-B%E1%BA%BFn-Tre-100090893949460/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25624</v>
      </c>
      <c r="B625" t="str">
        <f>HYPERLINK("https://binhdai.bentre.gov.vn/tamhiep", "UBND Ủy ban nhân dân xã An Hiệp, tỉnh Bến Tre")</f>
        <v>UBND Ủy ban nhân dân xã An Hiệp, tỉnh Bến Tre</v>
      </c>
      <c r="C625" t="str">
        <v>https://binhdai.bentre.gov.vn/tamhiep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25625</v>
      </c>
      <c r="B626" t="str">
        <f>HYPERLINK("https://www.facebook.com/Tu%E1%BB%95i-tr%E1%BA%BB-C%C3%B4ng-an-TP-S%E1%BA%A7m-S%C6%A1n-100069346653553/?locale=vi_VN", "Công an xã Anh Sơn tỉnh Thanh Hóa")</f>
        <v>Công an xã Anh Sơn tỉnh Thanh Hóa</v>
      </c>
      <c r="C626" t="str">
        <v>https://www.facebook.com/Tu%E1%BB%95i-tr%E1%BA%BB-C%C3%B4ng-an-TP-S%E1%BA%A7m-S%C6%A1n-100069346653553/?locale=vi_VN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25626</v>
      </c>
      <c r="B627" t="str">
        <f>HYPERLINK("http://anhson.thixanghison.thanhhoa.gov.vn/", "UBND Ủy ban nhân dân xã Anh Sơn tỉnh Thanh Hóa")</f>
        <v>UBND Ủy ban nhân dân xã Anh Sơn tỉnh Thanh Hóa</v>
      </c>
      <c r="C627" t="str">
        <v>http://anhson.thixanghison.thanhhoa.gov.vn/</v>
      </c>
      <c r="D627" t="str">
        <v>-</v>
      </c>
      <c r="E627" t="str">
        <v>-</v>
      </c>
      <c r="F627" t="str">
        <v>-</v>
      </c>
      <c r="G627" t="str">
        <v>-</v>
      </c>
    </row>
    <row r="628" xml:space="preserve">
      <c r="A628">
        <v>25627</v>
      </c>
      <c r="B628" t="str" xml:space="preserve">
        <v xml:space="preserve">Công an xã An Khang _x000d__x000d__x000d_
 _x000d__x000d__x000d_
  tỉnh Tuyên Quang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 xml:space="preserve">
      <c r="A629">
        <v>25628</v>
      </c>
      <c r="B629" t="str" xml:space="preserve">
        <f xml:space="preserve">HYPERLINK("http://thanhpho.tuyenquang.gov.vn/vi/tin-bai/le-cong-bo-va-trao-quyet-dinh-cua-ubnd-tinh-cong-nhan-cac-xa-thai-long-an-khang-kim-phu-dat-chuan-nong-thon-moi-nang-cao?type=NEWS&amp;id=115764", "UBND Ủy ban nhân dân xã An Khang _x000d__x000d__x000d_
 _x000d__x000d__x000d_
  tỉnh Tuyên Quang")</f>
        <v xml:space="preserve">UBND Ủy ban nhân dân xã An Khang _x000d__x000d__x000d_
 _x000d__x000d__x000d_
  tỉnh Tuyên Quang</v>
      </c>
      <c r="C629" t="str">
        <v>http://thanhpho.tuyenquang.gov.vn/vi/tin-bai/le-cong-bo-va-trao-quyet-dinh-cua-ubnd-tinh-cong-nhan-cac-xa-thai-long-an-khang-kim-phu-dat-chuan-nong-thon-moi-nang-cao?type=NEWS&amp;id=115764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25629</v>
      </c>
      <c r="B630" t="str">
        <f>HYPERLINK("https://www.facebook.com/doanthanhnienconganhanam/", "Công an xã An Lão tỉnh Hà Nam")</f>
        <v>Công an xã An Lão tỉnh Hà Nam</v>
      </c>
      <c r="C630" t="str">
        <v>https://www.facebook.com/doanthanhnienconganhanam/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25630</v>
      </c>
      <c r="B631" t="str">
        <f>HYPERLINK("https://hanam.gov.vn/Pages/Uy-ban-nhan-dan-tinh-Ha-Nam2060707545.aspx", "UBND Ủy ban nhân dân xã An Lão tỉnh Hà Nam")</f>
        <v>UBND Ủy ban nhân dân xã An Lão tỉnh Hà Nam</v>
      </c>
      <c r="C631" t="str">
        <v>https://hanam.gov.vn/Pages/Uy-ban-nhan-dan-tinh-Ha-Nam2060707545.aspx</v>
      </c>
      <c r="D631" t="str">
        <v>-</v>
      </c>
      <c r="E631" t="str">
        <v>-</v>
      </c>
      <c r="F631" t="str">
        <v>-</v>
      </c>
      <c r="G631" t="str">
        <v>-</v>
      </c>
    </row>
    <row r="632" xml:space="preserve">
      <c r="A632">
        <v>25631</v>
      </c>
      <c r="B632" t="str" xml:space="preserve">
        <f xml:space="preserve">HYPERLINK("https://www.facebook.com/p/Tu%E1%BB%95i-tr%E1%BA%BB-C%C3%B4ng-an-Ngh%C4%A9a-L%E1%BB%99-100081887170070/", "Công an xã An Lương _x000d__x000d__x000d_
 _x000d__x000d__x000d_
  tỉnh Yên Bái")</f>
        <v xml:space="preserve">Công an xã An Lương _x000d__x000d__x000d_
 _x000d__x000d__x000d_
  tỉnh Yên Bái</v>
      </c>
      <c r="C632" t="str">
        <v>https://www.facebook.com/p/Tu%E1%BB%95i-tr%E1%BA%BB-C%C3%B4ng-an-Ngh%C4%A9a-L%E1%BB%99-100081887170070/</v>
      </c>
      <c r="D632" t="str">
        <v>-</v>
      </c>
      <c r="E632" t="str">
        <v/>
      </c>
      <c r="F632" t="str">
        <v>-</v>
      </c>
      <c r="G632" t="str">
        <v>-</v>
      </c>
    </row>
    <row r="633" xml:space="preserve">
      <c r="A633">
        <v>25632</v>
      </c>
      <c r="B633" t="str" xml:space="preserve">
        <f xml:space="preserve">HYPERLINK("https://vanchan.yenbai.gov.vn/cac-xa-thi-tran/xa-an-luong", "UBND Ủy ban nhân dân xã An Lương _x000d__x000d__x000d_
 _x000d__x000d__x000d_
  tỉnh Yên Bái")</f>
        <v xml:space="preserve">UBND Ủy ban nhân dân xã An Lương _x000d__x000d__x000d_
 _x000d__x000d__x000d_
  tỉnh Yên Bái</v>
      </c>
      <c r="C633" t="str">
        <v>https://vanchan.yenbai.gov.vn/cac-xa-thi-tran/xa-an-luong</v>
      </c>
      <c r="D633" t="str">
        <v>-</v>
      </c>
      <c r="E633" t="str">
        <v>-</v>
      </c>
      <c r="F633" t="str">
        <v>-</v>
      </c>
      <c r="G633" t="str">
        <v>-</v>
      </c>
    </row>
    <row r="634" xml:space="preserve">
      <c r="A634">
        <v>25633</v>
      </c>
      <c r="B634" t="str" xml:space="preserve">
        <v xml:space="preserve">Công an xã An Lạc _x000d__x000d__x000d_
 _x000d__x000d__x000d_
  tỉnh Yên Bái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 xml:space="preserve">
      <c r="A635">
        <v>25634</v>
      </c>
      <c r="B635" t="str" xml:space="preserve">
        <f xml:space="preserve">HYPERLINK("https://www.yenbai.gov.vn/noidung/vanban/Pages/van-ban-dieu-hanh.aspx?ItemID=3954", "UBND Ủy ban nhân dân xã An Lạc _x000d__x000d__x000d_
 _x000d__x000d__x000d_
  tỉnh Yên Bái")</f>
        <v xml:space="preserve">UBND Ủy ban nhân dân xã An Lạc _x000d__x000d__x000d_
 _x000d__x000d__x000d_
  tỉnh Yên Bái</v>
      </c>
      <c r="C635" t="str">
        <v>https://www.yenbai.gov.vn/noidung/vanban/Pages/van-ban-dieu-hanh.aspx?ItemID=3954</v>
      </c>
      <c r="D635" t="str">
        <v>-</v>
      </c>
      <c r="E635" t="str">
        <v>-</v>
      </c>
      <c r="F635" t="str">
        <v>-</v>
      </c>
      <c r="G635" t="str">
        <v>-</v>
      </c>
    </row>
    <row r="636" xml:space="preserve">
      <c r="A636">
        <v>25635</v>
      </c>
      <c r="B636" t="str" xml:space="preserve">
        <f xml:space="preserve">HYPERLINK("https://www.facebook.com/TuoitreConganCaoBang/", "Công an xã An Lạc _x000d__x000d__x000d_
 _x000d__x000d__x000d_
  tỉnh Cao Bằng")</f>
        <v xml:space="preserve">Công an xã An Lạc _x000d__x000d__x000d_
 _x000d__x000d__x000d_
  tỉnh Cao Bằng</v>
      </c>
      <c r="C636" t="str">
        <v>https://www.facebook.com/TuoitreConganCaoBang/</v>
      </c>
      <c r="D636" t="str">
        <v>-</v>
      </c>
      <c r="E636" t="str">
        <v/>
      </c>
      <c r="F636" t="str">
        <v>-</v>
      </c>
      <c r="G636" t="str">
        <v>-</v>
      </c>
    </row>
    <row r="637" xml:space="preserve">
      <c r="A637">
        <v>25636</v>
      </c>
      <c r="B637" t="str" xml:space="preserve">
        <f xml:space="preserve">HYPERLINK("https://halang.caobang.gov.vn/1349/34022/69181/ubnd-xa-an-lac", "UBND Ủy ban nhân dân xã An Lạc _x000d__x000d__x000d_
 _x000d__x000d__x000d_
  tỉnh Cao Bằng")</f>
        <v xml:space="preserve">UBND Ủy ban nhân dân xã An Lạc _x000d__x000d__x000d_
 _x000d__x000d__x000d_
  tỉnh Cao Bằng</v>
      </c>
      <c r="C637" t="str">
        <v>https://halang.caobang.gov.vn/1349/34022/69181/ubnd-xa-an-lac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25637</v>
      </c>
      <c r="B638" t="str">
        <f>HYPERLINK("https://www.facebook.com/congananbai/", "Công an Quỳnh Phụ tỉnh Thái Bình")</f>
        <v>Công an Quỳnh Phụ tỉnh Thái Bình</v>
      </c>
      <c r="C638" t="str">
        <v>https://www.facebook.com/congananbai/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25638</v>
      </c>
      <c r="B639" t="str">
        <f>HYPERLINK("https://quynhphu.thaibinh.gov.vn/", "UBND Ủy ban nhân dân Quỳnh Phụ tỉnh Thái Bình")</f>
        <v>UBND Ủy ban nhân dân Quỳnh Phụ tỉnh Thái Bình</v>
      </c>
      <c r="C639" t="str">
        <v>https://quynhphu.thaibinh.gov.vn/</v>
      </c>
      <c r="D639" t="str">
        <v>-</v>
      </c>
      <c r="E639" t="str">
        <v>-</v>
      </c>
      <c r="F639" t="str">
        <v>-</v>
      </c>
      <c r="G639" t="str">
        <v>-</v>
      </c>
    </row>
    <row r="640" xml:space="preserve">
      <c r="A640">
        <v>25639</v>
      </c>
      <c r="B640" t="str" xml:space="preserve">
        <f xml:space="preserve">HYPERLINK("https://www.facebook.com/p/C%C3%B4ng-an-x%C3%A3-An-Minh-B%E1%BA%AFc-100071995123863/", "Công an xã An Minh Bắc _x000d__x000d__x000d_
 _x000d__x000d__x000d_
  tỉnh Kiên Giang")</f>
        <v xml:space="preserve">Công an xã An Minh Bắc _x000d__x000d__x000d_
 _x000d__x000d__x000d_
  tỉnh Kiên Giang</v>
      </c>
      <c r="C640" t="str">
        <v>https://www.facebook.com/p/C%C3%B4ng-an-x%C3%A3-An-Minh-B%E1%BA%AFc-100071995123863/</v>
      </c>
      <c r="D640" t="str">
        <v>-</v>
      </c>
      <c r="E640" t="str">
        <v/>
      </c>
      <c r="F640" t="str">
        <v>-</v>
      </c>
      <c r="G640" t="str">
        <v>-</v>
      </c>
    </row>
    <row r="641" xml:space="preserve">
      <c r="A641">
        <v>25640</v>
      </c>
      <c r="B641" t="str" xml:space="preserve">
        <f xml:space="preserve">HYPERLINK("https://vpubnd.kiengiang.gov.vn/m/120/7945/Chu-tich-UBND-tinh-Kien-Giang-Lam-Minh-Thanh-to-chuc-tiep-cong-dan-huyen-U-Minh-Thuong-va-huyen-Giang-Thanh.html", "UBND Ủy ban nhân dân xã An Minh Bắc _x000d__x000d__x000d_
 _x000d__x000d__x000d_
  tỉnh Kiên Giang")</f>
        <v xml:space="preserve">UBND Ủy ban nhân dân xã An Minh Bắc _x000d__x000d__x000d_
 _x000d__x000d__x000d_
  tỉnh Kiên Giang</v>
      </c>
      <c r="C641" t="str">
        <v>https://vpubnd.kiengiang.gov.vn/m/120/7945/Chu-tich-UBND-tinh-Kien-Giang-Lam-Minh-Thanh-to-chuc-tiep-cong-dan-huyen-U-Minh-Thuong-va-huyen-Giang-Thanh.html</v>
      </c>
      <c r="D641" t="str">
        <v>-</v>
      </c>
      <c r="E641" t="str">
        <v>-</v>
      </c>
      <c r="F641" t="str">
        <v>-</v>
      </c>
      <c r="G641" t="str">
        <v>-</v>
      </c>
    </row>
    <row r="642" xml:space="preserve">
      <c r="A642">
        <v>25641</v>
      </c>
      <c r="B642" t="str" xml:space="preserve">
        <f xml:space="preserve">HYPERLINK("https://www.facebook.com/doanthanhnienconganhanam/", "Công an xã An Nội _x000d__x000d__x000d_
 _x000d__x000d__x000d_
  tỉnh Hà Nam")</f>
        <v xml:space="preserve">Công an xã An Nội _x000d__x000d__x000d_
 _x000d__x000d__x000d_
  tỉnh Hà Nam</v>
      </c>
      <c r="C642" t="str">
        <v>https://www.facebook.com/doanthanhnienconganhanam/</v>
      </c>
      <c r="D642" t="str">
        <v>-</v>
      </c>
      <c r="E642" t="str">
        <v/>
      </c>
      <c r="F642" t="str">
        <v>-</v>
      </c>
      <c r="G642" t="str">
        <v>-</v>
      </c>
    </row>
    <row r="643" xml:space="preserve">
      <c r="A643">
        <v>25642</v>
      </c>
      <c r="B643" t="str" xml:space="preserve">
        <f xml:space="preserve">HYPERLINK("https://hanam.gov.vn/Pages/Uy-ban-nhan-dan-tinh-Ha-Nam2060707545.aspx", "UBND Ủy ban nhân dân xã An Nội _x000d__x000d__x000d_
 _x000d__x000d__x000d_
  tỉnh Hà Nam")</f>
        <v xml:space="preserve">UBND Ủy ban nhân dân xã An Nội _x000d__x000d__x000d_
 _x000d__x000d__x000d_
  tỉnh Hà Nam</v>
      </c>
      <c r="C643" t="str">
        <v>https://hanam.gov.vn/Pages/Uy-ban-nhan-dan-tinh-Ha-Nam2060707545.aspx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25643</v>
      </c>
      <c r="B644" t="str">
        <f>HYPERLINK("https://www.facebook.com/anninhmangst/?locale=vi_VN", "Công an xã An Ninh tỉnh Sóc Trăng")</f>
        <v>Công an xã An Ninh tỉnh Sóc Trăng</v>
      </c>
      <c r="C644" t="str">
        <v>https://www.facebook.com/anninhmangst/?locale=vi_VN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25644</v>
      </c>
      <c r="B645" t="str">
        <f>HYPERLINK("https://soctrang.gov.vn/huyenchauthanh/1308/33327/57720/349026/Uy-ban-nhan-dan-xa--Thi-tran/Uy-ban-nhan-dan-xa-An-Ninh.aspx", "UBND Ủy ban nhân dân xã An Ninh tỉnh Sóc Trăng")</f>
        <v>UBND Ủy ban nhân dân xã An Ninh tỉnh Sóc Trăng</v>
      </c>
      <c r="C645" t="str">
        <v>https://soctrang.gov.vn/huyenchauthanh/1308/33327/57720/349026/Uy-ban-nhan-dan-xa--Thi-tran/Uy-ban-nhan-dan-xa-An-Ninh.aspx</v>
      </c>
      <c r="D645" t="str">
        <v>-</v>
      </c>
      <c r="E645" t="str">
        <v>-</v>
      </c>
      <c r="F645" t="str">
        <v>-</v>
      </c>
      <c r="G645" t="str">
        <v>-</v>
      </c>
    </row>
    <row r="646" xml:space="preserve">
      <c r="A646">
        <v>25645</v>
      </c>
      <c r="B646" t="str" xml:space="preserve">
        <f xml:space="preserve">HYPERLINK("https://www.facebook.com/congan.thaibinh.gov.vn/", "Công an xã Công An _x000d__x000d__x000d_
 _x000d__x000d__x000d_
  tỉnh Thái Bình")</f>
        <v xml:space="preserve">Công an xã Công An _x000d__x000d__x000d_
 _x000d__x000d__x000d_
  tỉnh Thái Bình</v>
      </c>
      <c r="C646" t="str">
        <v>https://www.facebook.com/congan.thaibinh.gov.vn/</v>
      </c>
      <c r="D646" t="str">
        <v>-</v>
      </c>
      <c r="E646" t="str">
        <v/>
      </c>
      <c r="F646" t="str">
        <v>-</v>
      </c>
      <c r="G646" t="str">
        <v>-</v>
      </c>
    </row>
    <row r="647" xml:space="preserve">
      <c r="A647">
        <v>25646</v>
      </c>
      <c r="B647" t="str" xml:space="preserve">
        <f xml:space="preserve">HYPERLINK("https://congan.thaibinh.gov.vn/tin-hoat-dong-cua-catp/chuyen-de-chuyen-muc/uy-ban-nhan-dan-tinh-thai-binh-trien-khai-de-an-dieu-dong-co.html", "UBND Ủy ban nhân dân xã Công An _x000d__x000d__x000d_
 _x000d__x000d__x000d_
  tỉnh Thái Bình")</f>
        <v xml:space="preserve">UBND Ủy ban nhân dân xã Công An _x000d__x000d__x000d_
 _x000d__x000d__x000d_
  tỉnh Thái Bình</v>
      </c>
      <c r="C647" t="str">
        <v>https://congan.thaibinh.gov.vn/tin-hoat-dong-cua-catp/chuyen-de-chuyen-muc/uy-ban-nhan-dan-tinh-thai-binh-trien-khai-de-an-dieu-dong-co.html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25647</v>
      </c>
      <c r="B648" t="str">
        <f>HYPERLINK("https://www.facebook.com/p/C%C3%B4ng-an-x%C3%A3-An-Ph%C3%BA-huy%E1%BB%87n-L%E1%BB%A5c-Y%C3%AAn-t%E1%BB%89nh-Y%C3%AAn-B%C3%A1i-100081899742546/", "Công an xã An Phú tỉnh Yên Bái")</f>
        <v>Công an xã An Phú tỉnh Yên Bái</v>
      </c>
      <c r="C648" t="str">
        <v>https://www.facebook.com/p/C%C3%B4ng-an-x%C3%A3-An-Ph%C3%BA-huy%E1%BB%87n-L%E1%BB%A5c-Y%C3%AAn-t%E1%BB%89nh-Y%C3%AAn-B%C3%A1i-100081899742546/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25648</v>
      </c>
      <c r="B649" t="str">
        <f>HYPERLINK("https://yenbinh.yenbai.gov.vn/Articles/one/Thong-tin-xa-Phu-Thinh", "UBND Ủy ban nhân dân xã An Phú tỉnh Yên Bái")</f>
        <v>UBND Ủy ban nhân dân xã An Phú tỉnh Yên Bái</v>
      </c>
      <c r="C649" t="str">
        <v>https://yenbinh.yenbai.gov.vn/Articles/one/Thong-tin-xa-Phu-Thinh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25649</v>
      </c>
      <c r="B650" t="str">
        <f>HYPERLINK("https://www.facebook.com/p/C%C3%B4ng-an-x%C3%A3-An-Ph%C3%BA-Trung-huy%E1%BB%87n-Ba-Tri-t%E1%BB%89nh-B%E1%BA%BFn-Tre-100070453496403/?locale=ar_AR", "Công an xã An Phú Trung tỉnh Bến Tre")</f>
        <v>Công an xã An Phú Trung tỉnh Bến Tre</v>
      </c>
      <c r="C650" t="str">
        <v>https://www.facebook.com/p/C%C3%B4ng-an-x%C3%A3-An-Ph%C3%BA-Trung-huy%E1%BB%87n-Ba-Tri-t%E1%BB%89nh-B%E1%BA%BFn-Tre-100070453496403/?locale=ar_AR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25650</v>
      </c>
      <c r="B651" t="str">
        <f>HYPERLINK("https://csdl.bentre.gov.vn/Lists/VanBanChiDaoDieuHanh/DispForm.aspx?ID=867&amp;ContentTypeId=0x010013D40C43AE4D47C78EE7336BF64FB5D900F9B2BABB9E8AAC4D8F48FD887E17532C", "UBND Ủy ban nhân dân xã An Phú Trung tỉnh Bến Tre")</f>
        <v>UBND Ủy ban nhân dân xã An Phú Trung tỉnh Bến Tre</v>
      </c>
      <c r="C651" t="str">
        <v>https://csdl.bentre.gov.vn/Lists/VanBanChiDaoDieuHanh/DispForm.aspx?ID=867&amp;ContentTypeId=0x010013D40C43AE4D47C78EE7336BF64FB5D900F9B2BABB9E8AAC4D8F48FD887E17532C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25651</v>
      </c>
      <c r="B652" t="str">
        <f>HYPERLINK("https://www.facebook.com/p/C%C3%B4ng-an-x%C3%A3-An-Ph%C6%B0%E1%BB%9Bc-huy%E1%BB%87n-Mang-Th%C3%ADt-100081520162363/", "Công an xã An Phước tỉnh Vĩnh Long")</f>
        <v>Công an xã An Phước tỉnh Vĩnh Long</v>
      </c>
      <c r="C652" t="str">
        <v>https://www.facebook.com/p/C%C3%B4ng-an-x%C3%A3-An-Ph%C6%B0%E1%BB%9Bc-huy%E1%BB%87n-Mang-Th%C3%ADt-100081520162363/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25652</v>
      </c>
      <c r="B653" t="str">
        <f>HYPERLINK("https://anphuoc.vinhlong.gov.vn/", "UBND Ủy ban nhân dân xã An Phước tỉnh Vĩnh Long")</f>
        <v>UBND Ủy ban nhân dân xã An Phước tỉnh Vĩnh Long</v>
      </c>
      <c r="C653" t="str">
        <v>https://anphuoc.vinhlong.gov.vn/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25653</v>
      </c>
      <c r="B654" t="str">
        <f>HYPERLINK("https://www.facebook.com/p/C%C3%B4ng-An-X%C3%A3-An-Qu%C3%BD-Qu%E1%BB%B3nh-Ph%E1%BB%A5-Th%C3%A1i-B%C3%ACnh-100079944631985/", "Công an xã An Quý tỉnh Thái Bình")</f>
        <v>Công an xã An Quý tỉnh Thái Bình</v>
      </c>
      <c r="C654" t="str">
        <v>https://www.facebook.com/p/C%C3%B4ng-An-X%C3%A3-An-Qu%C3%BD-Qu%E1%BB%B3nh-Ph%E1%BB%A5-Th%C3%A1i-B%C3%ACnh-100079944631985/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25654</v>
      </c>
      <c r="B655" t="str">
        <f>HYPERLINK("https://thaibinh.gov.vn/van-ban-phap-luat/van-ban-dieu-hanh/ve-viec-cho-phep-uy-ban-nhan-dan-xa-an-quy-huyen-quynh-phu-s.html", "UBND Ủy ban nhân dân xã An Quý tỉnh Thái Bình")</f>
        <v>UBND Ủy ban nhân dân xã An Quý tỉnh Thái Bình</v>
      </c>
      <c r="C655" t="str">
        <v>https://thaibinh.gov.vn/van-ban-phap-luat/van-ban-dieu-hanh/ve-viec-cho-phep-uy-ban-nhan-dan-xa-an-quy-huyen-quynh-phu-s.html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25655</v>
      </c>
      <c r="B656" t="str">
        <f>HYPERLINK("https://www.facebook.com/p/C%C3%B4ng-an-x%C3%A3-An-Qui-Th%E1%BA%A1nh-Ph%C3%BA-B%E1%BA%BFn-Tre-100069547394799/", "Công an xã An Qui tỉnh Bến Tre")</f>
        <v>Công an xã An Qui tỉnh Bến Tre</v>
      </c>
      <c r="C656" t="str">
        <v>https://www.facebook.com/p/C%C3%B4ng-an-x%C3%A3-An-Qui-Th%E1%BA%A1nh-Ph%C3%BA-B%E1%BA%BFn-Tre-100069547394799/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25656</v>
      </c>
      <c r="B657" t="str">
        <f>HYPERLINK("https://csdl.bentre.gov.vn/Lists/VanBanChiDaoDieuHanh/DispForm.aspx?ID=789&amp;ContentTypeId=0x010013D40C43AE4D47C78EE7336BF64FB5D900F9B2BABB9E8AAC4D8F48FD887E17532C", "UBND Ủy ban nhân dân xã An Qui tỉnh Bến Tre")</f>
        <v>UBND Ủy ban nhân dân xã An Qui tỉnh Bến Tre</v>
      </c>
      <c r="C657" t="str">
        <v>https://csdl.bentre.gov.vn/Lists/VanBanChiDaoDieuHanh/DispForm.aspx?ID=789&amp;ContentTypeId=0x010013D40C43AE4D47C78EE7336BF64FB5D900F9B2BABB9E8AAC4D8F48FD887E17532C</v>
      </c>
      <c r="D657" t="str">
        <v>-</v>
      </c>
      <c r="E657" t="str">
        <v>-</v>
      </c>
      <c r="F657" t="str">
        <v>-</v>
      </c>
      <c r="G657" t="str">
        <v>-</v>
      </c>
    </row>
    <row r="658" xml:space="preserve">
      <c r="A658">
        <v>25657</v>
      </c>
      <c r="B658" t="str" xml:space="preserve">
        <v xml:space="preserve">Công an xã An Sinh _x000d__x000d__x000d_
 _x000d__x000d__x000d_
  tỉnh Quảng Ninh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 xml:space="preserve">
      <c r="A659">
        <v>25658</v>
      </c>
      <c r="B659" t="str" xml:space="preserve">
        <f xml:space="preserve">HYPERLINK("https://dongtrieu.quangninh.gov.vn/Trang/ChiTietBVGioiThieu.aspx?bvid=271", "UBND Ủy ban nhân dân xã An Sinh _x000d__x000d__x000d_
 _x000d__x000d__x000d_
  tỉnh Quảng Ninh")</f>
        <v xml:space="preserve">UBND Ủy ban nhân dân xã An Sinh _x000d__x000d__x000d_
 _x000d__x000d__x000d_
  tỉnh Quảng Ninh</v>
      </c>
      <c r="C659" t="str">
        <v>https://dongtrieu.quangninh.gov.vn/Trang/ChiTietBVGioiThieu.aspx?bvid=271</v>
      </c>
      <c r="D659" t="str">
        <v>-</v>
      </c>
      <c r="E659" t="str">
        <v>-</v>
      </c>
      <c r="F659" t="str">
        <v>-</v>
      </c>
      <c r="G659" t="str">
        <v>-</v>
      </c>
    </row>
    <row r="660" xml:space="preserve">
      <c r="A660">
        <v>25659</v>
      </c>
      <c r="B660" t="str" xml:space="preserve">
        <f xml:space="preserve">HYPERLINK("https://www.facebook.com/p/Tu%E1%BB%95i-tr%E1%BA%BB-C%C3%B4ng-an-Th%C3%A1i-B%C3%ACnh-100068113789461/", "Công an xã An Thái _x000d__x000d__x000d_
 _x000d__x000d__x000d_
  tỉnh Quảng Ninh")</f>
        <v xml:space="preserve">Công an xã An Thái _x000d__x000d__x000d_
 _x000d__x000d__x000d_
  tỉnh Quảng Ninh</v>
      </c>
      <c r="C660" t="str">
        <v>https://www.facebook.com/p/Tu%E1%BB%95i-tr%E1%BA%BB-C%C3%B4ng-an-Th%C3%A1i-B%C3%ACnh-100068113789461/</v>
      </c>
      <c r="D660" t="str">
        <v>-</v>
      </c>
      <c r="E660" t="str">
        <v/>
      </c>
      <c r="F660" t="str">
        <v>-</v>
      </c>
      <c r="G660" t="str">
        <v>-</v>
      </c>
    </row>
    <row r="661" xml:space="preserve">
      <c r="A661">
        <v>25660</v>
      </c>
      <c r="B661" t="str" xml:space="preserve">
        <f xml:space="preserve">HYPERLINK("https://dongtrieu.quangninh.gov.vn/Trang/ChiTietBVGioiThieu.aspx?bvid=220", "UBND Ủy ban nhân dân xã An Thái _x000d__x000d__x000d_
 _x000d__x000d__x000d_
  tỉnh Quảng Ninh")</f>
        <v xml:space="preserve">UBND Ủy ban nhân dân xã An Thái _x000d__x000d__x000d_
 _x000d__x000d__x000d_
  tỉnh Quảng Ninh</v>
      </c>
      <c r="C661" t="str">
        <v>https://dongtrieu.quangninh.gov.vn/Trang/ChiTietBVGioiThieu.aspx?bvid=220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25661</v>
      </c>
      <c r="B662" t="str">
        <f>HYPERLINK("https://www.facebook.com/p/C%C3%B4ng-an-x%C3%A3-An-Th%E1%BB%9Bi-M%E1%BB%8F-C%C3%A0y-Nam-B%E1%BA%BFn-Tre-100069992114154/", "Công an xã An Thới tỉnh Bến Tre")</f>
        <v>Công an xã An Thới tỉnh Bến Tre</v>
      </c>
      <c r="C662" t="str">
        <v>https://www.facebook.com/p/C%C3%B4ng-an-x%C3%A3-An-Th%E1%BB%9Bi-M%E1%BB%8F-C%C3%A0y-Nam-B%E1%BA%BFn-Tre-100069992114154/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25662</v>
      </c>
      <c r="B663" t="str">
        <f>HYPERLINK("https://csdl.bentre.gov.vn/Lists/VanBanChiDaoDieuHanh/DispForm.aspx?ID=889&amp;ContentTypeId=0x010013D40C43AE4D47C78EE7336BF64FB5D900F9B2BABB9E8AAC4D8F48FD887E17532C", "UBND Ủy ban nhân dân xã An Thới tỉnh Bến Tre")</f>
        <v>UBND Ủy ban nhân dân xã An Thới tỉnh Bến Tre</v>
      </c>
      <c r="C663" t="str">
        <v>https://csdl.bentre.gov.vn/Lists/VanBanChiDaoDieuHanh/DispForm.aspx?ID=889&amp;ContentTypeId=0x010013D40C43AE4D47C78EE7336BF64FB5D900F9B2BABB9E8AAC4D8F48FD887E17532C</v>
      </c>
      <c r="D663" t="str">
        <v>-</v>
      </c>
      <c r="E663" t="str">
        <v>-</v>
      </c>
      <c r="F663" t="str">
        <v>-</v>
      </c>
      <c r="G663" t="str">
        <v>-</v>
      </c>
    </row>
    <row r="664" xml:space="preserve">
      <c r="A664">
        <v>25663</v>
      </c>
      <c r="B664" t="str" xml:space="preserve">
        <f xml:space="preserve">HYPERLINK("https://www.facebook.com/Conganxathanhsonthanhhahaiduong/", "Công an xã An Thanh _x000d__x000d__x000d_
 _x000d__x000d__x000d_
  tỉnh Hải Dương")</f>
        <v xml:space="preserve">Công an xã An Thanh _x000d__x000d__x000d_
 _x000d__x000d__x000d_
  tỉnh Hải Dương</v>
      </c>
      <c r="C664" t="str">
        <v>https://www.facebook.com/Conganxathanhsonthanhhahaiduong/</v>
      </c>
      <c r="D664" t="str">
        <v>-</v>
      </c>
      <c r="E664" t="str">
        <v/>
      </c>
      <c r="F664" t="str">
        <v>-</v>
      </c>
      <c r="G664" t="str">
        <v>-</v>
      </c>
    </row>
    <row r="665" xml:space="preserve">
      <c r="A665">
        <v>25664</v>
      </c>
      <c r="B665" t="str" xml:space="preserve">
        <f xml:space="preserve">HYPERLINK("https://haiphong.gov.vn/", "UBND Ủy ban nhân dân xã An Thanh _x000d__x000d__x000d_
 _x000d__x000d__x000d_
  tỉnh Hải Dương")</f>
        <v xml:space="preserve">UBND Ủy ban nhân dân xã An Thanh _x000d__x000d__x000d_
 _x000d__x000d__x000d_
  tỉnh Hải Dương</v>
      </c>
      <c r="C665" t="str">
        <v>https://haiphong.gov.vn/</v>
      </c>
      <c r="D665" t="str">
        <v>-</v>
      </c>
      <c r="E665" t="str">
        <v>-</v>
      </c>
      <c r="F665" t="str">
        <v>-</v>
      </c>
      <c r="G665" t="str">
        <v>-</v>
      </c>
    </row>
    <row r="666" xml:space="preserve">
      <c r="A666">
        <v>25665</v>
      </c>
      <c r="B666" t="str" xml:space="preserve">
        <f xml:space="preserve">HYPERLINK("https://www.facebook.com/p/Tu%E1%BB%95i-tr%E1%BA%BB-C%C3%B4ng-an-Th%C3%A1i-B%C3%ACnh-100068113789461/", "Công an xã An Thanh _x000d__x000d__x000d_
 _x000d__x000d__x000d_
  tỉnh Thái Bình")</f>
        <v xml:space="preserve">Công an xã An Thanh _x000d__x000d__x000d_
 _x000d__x000d__x000d_
  tỉnh Thái Bình</v>
      </c>
      <c r="C666" t="str">
        <v>https://www.facebook.com/p/Tu%E1%BB%95i-tr%E1%BA%BB-C%C3%B4ng-an-Th%C3%A1i-B%C3%ACnh-100068113789461/</v>
      </c>
      <c r="D666" t="str">
        <v>-</v>
      </c>
      <c r="E666" t="str">
        <v/>
      </c>
      <c r="F666" t="str">
        <v>-</v>
      </c>
      <c r="G666" t="str">
        <v>-</v>
      </c>
    </row>
    <row r="667" xml:space="preserve">
      <c r="A667">
        <v>25666</v>
      </c>
      <c r="B667" t="str" xml:space="preserve">
        <f xml:space="preserve">HYPERLINK("https://thaibinh.gov.vn/van-ban-phap-luat/van-ban-dieu-hanh/ve-viec-cho-phep-uy-ban-nhan-dan-xa-nam-thanh-huyen-tien-hai.html", "UBND Ủy ban nhân dân xã An Thanh _x000d__x000d__x000d_
 _x000d__x000d__x000d_
  tỉnh Thái Bình")</f>
        <v xml:space="preserve">UBND Ủy ban nhân dân xã An Thanh _x000d__x000d__x000d_
 _x000d__x000d__x000d_
  tỉnh Thái Bình</v>
      </c>
      <c r="C667" t="str">
        <v>https://thaibinh.gov.vn/van-ban-phap-luat/van-ban-dieu-hanh/ve-viec-cho-phep-uy-ban-nhan-dan-xa-nam-thanh-huyen-tien-hai.html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25667</v>
      </c>
      <c r="B668" t="str">
        <f>HYPERLINK("https://www.facebook.com/p/C%C3%B4ng-an-x%C3%A3-An-Thu%E1%BA%ADn-huy%E1%BB%87n-Th%E1%BA%A1nh-Ph%C3%BA-t%E1%BB%89nh-B%E1%BA%BFn-Tre-100069844893638/", "Công an xã An Thuận tỉnh Bến Tre")</f>
        <v>Công an xã An Thuận tỉnh Bến Tre</v>
      </c>
      <c r="C668" t="str">
        <v>https://www.facebook.com/p/C%C3%B4ng-an-x%C3%A3-An-Thu%E1%BA%ADn-huy%E1%BB%87n-Th%E1%BA%A1nh-Ph%C3%BA-t%E1%BB%89nh-B%E1%BA%BFn-Tre-100069844893638/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25668</v>
      </c>
      <c r="B669" t="str">
        <f>HYPERLINK("https://csdl.bentre.gov.vn/Lists/VanBanChiDaoDieuHanh/DispForm.aspx?ID=889&amp;ContentTypeId=0x010013D40C43AE4D47C78EE7336BF64FB5D900F9B2BABB9E8AAC4D8F48FD887E17532C", "UBND Ủy ban nhân dân xã An Thuận tỉnh Bến Tre")</f>
        <v>UBND Ủy ban nhân dân xã An Thuận tỉnh Bến Tre</v>
      </c>
      <c r="C669" t="str">
        <v>https://csdl.bentre.gov.vn/Lists/VanBanChiDaoDieuHanh/DispForm.aspx?ID=889&amp;ContentTypeId=0x010013D40C43AE4D47C78EE7336BF64FB5D900F9B2BABB9E8AAC4D8F48FD887E17532C</v>
      </c>
      <c r="D669" t="str">
        <v>-</v>
      </c>
      <c r="E669" t="str">
        <v>-</v>
      </c>
      <c r="F669" t="str">
        <v>-</v>
      </c>
      <c r="G669" t="str">
        <v>-</v>
      </c>
    </row>
    <row r="670" xml:space="preserve">
      <c r="A670">
        <v>25669</v>
      </c>
      <c r="B670" t="str" xml:space="preserve">
        <f xml:space="preserve">HYPERLINK("https://www.facebook.com/TuoitreCongantinhBinhDinh/", "Công an xã An Toàn _x000d__x000d__x000d_
 _x000d__x000d__x000d_
  tỉnh Bình Định")</f>
        <v xml:space="preserve">Công an xã An Toàn _x000d__x000d__x000d_
 _x000d__x000d__x000d_
  tỉnh Bình Định</v>
      </c>
      <c r="C670" t="str">
        <v>https://www.facebook.com/TuoitreCongantinhBinhDinh/</v>
      </c>
      <c r="D670" t="str">
        <v>-</v>
      </c>
      <c r="E670" t="str">
        <v/>
      </c>
      <c r="F670" t="str">
        <v>-</v>
      </c>
      <c r="G670" t="str">
        <v>-</v>
      </c>
    </row>
    <row r="671" xml:space="preserve">
      <c r="A671">
        <v>25670</v>
      </c>
      <c r="B671" t="str" xml:space="preserve">
        <f xml:space="preserve">HYPERLINK("http://antan.anlao.binhdinh.gov.vn/", "UBND Ủy ban nhân dân xã An Toàn _x000d__x000d__x000d_
 _x000d__x000d__x000d_
  tỉnh Bình Định")</f>
        <v xml:space="preserve">UBND Ủy ban nhân dân xã An Toàn _x000d__x000d__x000d_
 _x000d__x000d__x000d_
  tỉnh Bình Định</v>
      </c>
      <c r="C671" t="str">
        <v>http://antan.anlao.binhdinh.gov.vn/</v>
      </c>
      <c r="D671" t="str">
        <v>-</v>
      </c>
      <c r="E671" t="str">
        <v>-</v>
      </c>
      <c r="F671" t="str">
        <v>-</v>
      </c>
      <c r="G671" t="str">
        <v>-</v>
      </c>
    </row>
    <row r="672" xml:space="preserve">
      <c r="A672">
        <v>25671</v>
      </c>
      <c r="B672" t="str" xml:space="preserve">
        <f xml:space="preserve">HYPERLINK("https://www.facebook.com/p/Tu%E1%BB%95i-tr%E1%BA%BB-C%C3%B4ng-an-Th%C3%A1i-B%C3%ACnh-100068113789461/", "Công an xã An Tràng _x000d__x000d__x000d_
 _x000d__x000d__x000d_
  tỉnh Thái Bình")</f>
        <v xml:space="preserve">Công an xã An Tràng _x000d__x000d__x000d_
 _x000d__x000d__x000d_
  tỉnh Thái Bình</v>
      </c>
      <c r="C672" t="str">
        <v>https://www.facebook.com/p/Tu%E1%BB%95i-tr%E1%BA%BB-C%C3%B4ng-an-Th%C3%A1i-B%C3%ACnh-100068113789461/</v>
      </c>
      <c r="D672" t="str">
        <v>-</v>
      </c>
      <c r="E672" t="str">
        <v/>
      </c>
      <c r="F672" t="str">
        <v>-</v>
      </c>
      <c r="G672" t="str">
        <v>-</v>
      </c>
    </row>
    <row r="673" xml:space="preserve">
      <c r="A673">
        <v>25672</v>
      </c>
      <c r="B673" t="str" xml:space="preserve">
        <f xml:space="preserve">HYPERLINK("https://thaibinh.gov.vn/van-ban-phap-luat/van-ban-dieu-hanh/ve-viec-cho-phep-uy-ban-nhan-dan-xa-an-trang-huyen-quynh-phu.html", "UBND Ủy ban nhân dân xã An Tràng _x000d__x000d__x000d_
 _x000d__x000d__x000d_
  tỉnh Thái Bình")</f>
        <v xml:space="preserve">UBND Ủy ban nhân dân xã An Tràng _x000d__x000d__x000d_
 _x000d__x000d__x000d_
  tỉnh Thái Bình</v>
      </c>
      <c r="C673" t="str">
        <v>https://thaibinh.gov.vn/van-ban-phap-luat/van-ban-dieu-hanh/ve-viec-cho-phep-uy-ban-nhan-dan-xa-an-trang-huyen-quynh-phu.html</v>
      </c>
      <c r="D673" t="str">
        <v>-</v>
      </c>
      <c r="E673" t="str">
        <v>-</v>
      </c>
      <c r="F673" t="str">
        <v>-</v>
      </c>
      <c r="G673" t="str">
        <v>-</v>
      </c>
    </row>
    <row r="674" xml:space="preserve">
      <c r="A674">
        <v>25673</v>
      </c>
      <c r="B674" t="str" xml:space="preserve">
        <v xml:space="preserve">Công an xã An Trường A _x000d__x000d__x000d_
 _x000d__x000d__x000d_
  tỉnh Trà Vinh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 xml:space="preserve">
      <c r="A675">
        <v>25674</v>
      </c>
      <c r="B675" t="str" xml:space="preserve">
        <f xml:space="preserve">HYPERLINK("https://www.travinh.gov.vn/", "UBND Ủy ban nhân dân xã An Trường A _x000d__x000d__x000d_
 _x000d__x000d__x000d_
  tỉnh Trà Vinh")</f>
        <v xml:space="preserve">UBND Ủy ban nhân dân xã An Trường A _x000d__x000d__x000d_
 _x000d__x000d__x000d_
  tỉnh Trà Vinh</v>
      </c>
      <c r="C675" t="str">
        <v>https://www.travinh.gov.vn/</v>
      </c>
      <c r="D675" t="str">
        <v>-</v>
      </c>
      <c r="E675" t="str">
        <v>-</v>
      </c>
      <c r="F675" t="str">
        <v>-</v>
      </c>
      <c r="G675" t="str">
        <v>-</v>
      </c>
    </row>
    <row r="676" xml:space="preserve">
      <c r="A676">
        <v>25675</v>
      </c>
      <c r="B676" t="str" xml:space="preserve">
        <f xml:space="preserve">HYPERLINK("https://www.facebook.com/TuoitreCongantinhBinhDinh/", "Công an xã An Vinh _x000d__x000d__x000d_
 _x000d__x000d__x000d_
  tỉnh Bình Định")</f>
        <v xml:space="preserve">Công an xã An Vinh _x000d__x000d__x000d_
 _x000d__x000d__x000d_
  tỉnh Bình Định</v>
      </c>
      <c r="C676" t="str">
        <v>https://www.facebook.com/TuoitreCongantinhBinhDinh/</v>
      </c>
      <c r="D676" t="str">
        <v>-</v>
      </c>
      <c r="E676" t="str">
        <v/>
      </c>
      <c r="F676" t="str">
        <v>-</v>
      </c>
      <c r="G676" t="str">
        <v>-</v>
      </c>
    </row>
    <row r="677" xml:space="preserve">
      <c r="A677">
        <v>25676</v>
      </c>
      <c r="B677" t="str" xml:space="preserve">
        <f xml:space="preserve">HYPERLINK("https://vinhthanh.binhdinh.gov.vn/Index.aspx?P=B02&amp;M=61&amp;I=070754158", "UBND Ủy ban nhân dân xã An Vinh _x000d__x000d__x000d_
 _x000d__x000d__x000d_
  tỉnh Bình Định")</f>
        <v xml:space="preserve">UBND Ủy ban nhân dân xã An Vinh _x000d__x000d__x000d_
 _x000d__x000d__x000d_
  tỉnh Bình Định</v>
      </c>
      <c r="C677" t="str">
        <v>https://vinhthanh.binhdinh.gov.vn/Index.aspx?P=B02&amp;M=61&amp;I=070754158</v>
      </c>
      <c r="D677" t="str">
        <v>-</v>
      </c>
      <c r="E677" t="str">
        <v>-</v>
      </c>
      <c r="F677" t="str">
        <v>-</v>
      </c>
      <c r="G677" t="str">
        <v>-</v>
      </c>
    </row>
    <row r="678" xml:space="preserve">
      <c r="A678">
        <v>25677</v>
      </c>
      <c r="B678" t="str" xml:space="preserve">
        <f xml:space="preserve">HYPERLINK("https://www.facebook.com/ConganxaDongVinh/", "Công an xã An Vinh _x000d__x000d__x000d_
 _x000d__x000d__x000d_
  tỉnh Thái Bình")</f>
        <v xml:space="preserve">Công an xã An Vinh _x000d__x000d__x000d_
 _x000d__x000d__x000d_
  tỉnh Thái Bình</v>
      </c>
      <c r="C678" t="str">
        <v>https://www.facebook.com/ConganxaDongVinh/</v>
      </c>
      <c r="D678" t="str">
        <v>-</v>
      </c>
      <c r="E678" t="str">
        <v/>
      </c>
      <c r="F678" t="str">
        <v>-</v>
      </c>
      <c r="G678" t="str">
        <v>-</v>
      </c>
    </row>
    <row r="679" xml:space="preserve">
      <c r="A679">
        <v>25678</v>
      </c>
      <c r="B679" t="str" xml:space="preserve">
        <f xml:space="preserve">HYPERLINK("https://vuthu.thaibinh.gov.vn/", "UBND Ủy ban nhân dân xã An Vinh _x000d__x000d__x000d_
 _x000d__x000d__x000d_
  tỉnh Thái Bình")</f>
        <v xml:space="preserve">UBND Ủy ban nhân dân xã An Vinh _x000d__x000d__x000d_
 _x000d__x000d__x000d_
  tỉnh Thái Bình</v>
      </c>
      <c r="C679" t="str">
        <v>https://vuthu.thaibinh.gov.vn/</v>
      </c>
      <c r="D679" t="str">
        <v>-</v>
      </c>
      <c r="E679" t="str">
        <v>-</v>
      </c>
      <c r="F679" t="str">
        <v>-</v>
      </c>
      <c r="G679" t="str">
        <v>-</v>
      </c>
    </row>
    <row r="680" xml:space="preserve">
      <c r="A680">
        <v>25679</v>
      </c>
      <c r="B680" t="str" xml:space="preserve">
        <f xml:space="preserve">HYPERLINK("https://www.facebook.com/ConganxaDongVinh/", "Công an xã An Vinh _x000d__x000d__x000d_
 _x000d__x000d__x000d_
  tỉnh Thái Bình")</f>
        <v xml:space="preserve">Công an xã An Vinh _x000d__x000d__x000d_
 _x000d__x000d__x000d_
  tỉnh Thái Bình</v>
      </c>
      <c r="C680" t="str">
        <v>https://www.facebook.com/ConganxaDongVinh/</v>
      </c>
      <c r="D680" t="str">
        <v>-</v>
      </c>
      <c r="E680" t="str">
        <v/>
      </c>
      <c r="F680" t="str">
        <v>-</v>
      </c>
      <c r="G680" t="str">
        <v>-</v>
      </c>
    </row>
    <row r="681" xml:space="preserve">
      <c r="A681">
        <v>25680</v>
      </c>
      <c r="B681" t="str" xml:space="preserve">
        <f xml:space="preserve">HYPERLINK("https://vuthu.thaibinh.gov.vn/", "UBND Ủy ban nhân dân xã An Vinh _x000d__x000d__x000d_
 _x000d__x000d__x000d_
  tỉnh Thái Bình")</f>
        <v xml:space="preserve">UBND Ủy ban nhân dân xã An Vinh _x000d__x000d__x000d_
 _x000d__x000d__x000d_
  tỉnh Thái Bình</v>
      </c>
      <c r="C681" t="str">
        <v>https://vuthu.thaibinh.gov.vn/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25681</v>
      </c>
      <c r="B682" t="str">
        <f>HYPERLINK("https://www.facebook.com/p/C%C3%B4ng-an-x%C3%A3-B%C3%A0n-%C4%90%E1%BA%A1t-huy%E1%BB%87n-Ph%C3%BA-B%C3%ACnh-t%E1%BB%89nh-Th%C3%A1i-Nguy%C3%AAn-100076044646509/", "Công an xã Bàn Đạt tỉnh Thái Nguyên")</f>
        <v>Công an xã Bàn Đạt tỉnh Thái Nguyên</v>
      </c>
      <c r="C682" t="str">
        <v>https://www.facebook.com/p/C%C3%B4ng-an-x%C3%A3-B%C3%A0n-%C4%90%E1%BA%A1t-huy%E1%BB%87n-Ph%C3%BA-B%C3%ACnh-t%E1%BB%89nh-Th%C3%A1i-Nguy%C3%AAn-100076044646509/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25682</v>
      </c>
      <c r="B683" t="str">
        <f>HYPERLINK("https://phubinh.thainguyen.gov.vn/xa-ban-dat", "UBND Ủy ban nhân dân xã Bàn Đạt tỉnh Thái Nguyên")</f>
        <v>UBND Ủy ban nhân dân xã Bàn Đạt tỉnh Thái Nguyên</v>
      </c>
      <c r="C683" t="str">
        <v>https://phubinh.thainguyen.gov.vn/xa-ban-dat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25683</v>
      </c>
      <c r="B684" t="str">
        <v>Công an xã Bách Thuận tỉnh Thái Bình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25684</v>
      </c>
      <c r="B685" t="str">
        <f>HYPERLINK("https://vuthu.thaibinh.gov.vn/", "UBND Ủy ban nhân dân xã Bách Thuận tỉnh Thái Bình")</f>
        <v>UBND Ủy ban nhân dân xã Bách Thuận tỉnh Thái Bình</v>
      </c>
      <c r="C685" t="str">
        <v>https://vuthu.thaibinh.gov.vn/</v>
      </c>
      <c r="D685" t="str">
        <v>-</v>
      </c>
      <c r="E685" t="str">
        <v>-</v>
      </c>
      <c r="F685" t="str">
        <v>-</v>
      </c>
      <c r="G685" t="str">
        <v>-</v>
      </c>
    </row>
    <row r="686" xml:space="preserve">
      <c r="A686">
        <v>25685</v>
      </c>
      <c r="B686" t="str" xml:space="preserve">
        <v xml:space="preserve">Công an xã Báo Đáp _x000d__x000d__x000d_
 _x000d__x000d__x000d_
  tỉnh Thanh Hóa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 xml:space="preserve">
      <c r="A687">
        <v>25686</v>
      </c>
      <c r="B687" t="str" xml:space="preserve">
        <f xml:space="preserve">HYPERLINK("https://www.yenbai.gov.vn/noidung/tintuc/Pages/gioi-thieu-chi-tiet.aspx?ItemID=132&amp;l=Ditichcaptinh&amp;lv=4", "UBND Ủy ban nhân dân xã Báo Đáp _x000d__x000d__x000d_
 _x000d__x000d__x000d_
  tỉnh Thanh Hóa")</f>
        <v xml:space="preserve">UBND Ủy ban nhân dân xã Báo Đáp _x000d__x000d__x000d_
 _x000d__x000d__x000d_
  tỉnh Thanh Hóa</v>
      </c>
      <c r="C687" t="str">
        <v>https://www.yenbai.gov.vn/noidung/tintuc/Pages/gioi-thieu-chi-tiet.aspx?ItemID=132&amp;l=Ditichcaptinh&amp;lv=4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25687</v>
      </c>
      <c r="B688" t="str">
        <f>HYPERLINK("https://www.facebook.com/p/Tu%E1%BB%95i-tr%E1%BA%BB-C%C3%B4ng-an-TP-S%E1%BA%A7m-S%C6%A1n-100069346653553/?locale=te_IN", "Công an xã Bát Mọt tỉnh Thanh Hóa")</f>
        <v>Công an xã Bát Mọt tỉnh Thanh Hóa</v>
      </c>
      <c r="C688" t="str">
        <v>https://www.facebook.com/p/Tu%E1%BB%95i-tr%E1%BA%BB-C%C3%B4ng-an-TP-S%E1%BA%A7m-S%C6%A1n-100069346653553/?locale=te_IN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25688</v>
      </c>
      <c r="B689" t="str">
        <f>HYPERLINK("https://batmot.thuongxuan.thanhhoa.gov.vn/", "UBND Ủy ban nhân dân xã Bát Mọt tỉnh Thanh Hóa")</f>
        <v>UBND Ủy ban nhân dân xã Bát Mọt tỉnh Thanh Hóa</v>
      </c>
      <c r="C689" t="str">
        <v>https://batmot.thuongxuan.thanhhoa.gov.vn/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25689</v>
      </c>
      <c r="B690" t="str">
        <f>HYPERLINK("https://www.facebook.com/p/C%C3%B4ng-an-x%C3%A3-B%C3%A3i-Tr%C3%A0nh-100057502027350/", "Công an xã Bãi Trành tỉnh Thanh Hóa")</f>
        <v>Công an xã Bãi Trành tỉnh Thanh Hóa</v>
      </c>
      <c r="C690" t="str">
        <v>https://www.facebook.com/p/C%C3%B4ng-an-x%C3%A3-B%C3%A3i-Tr%C3%A0nh-100057502027350/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25690</v>
      </c>
      <c r="B691" t="str">
        <f>HYPERLINK("https://baitranh.nhuxuan.thanhhoa.gov.vn/web/trang-chu/he-thong-chinh-tri/uy-ban-nhan-dan-huyen/co-cau-to-chuc-va-nhiem-vu-quyen-han-cua-ubnd-huyen-chu-tich-ubnd-huyen-nhu-xuan.html", "UBND Ủy ban nhân dân xã Bãi Trành tỉnh Thanh Hóa")</f>
        <v>UBND Ủy ban nhân dân xã Bãi Trành tỉnh Thanh Hóa</v>
      </c>
      <c r="C691" t="str">
        <v>https://baitranh.nhuxuan.thanhhoa.gov.vn/web/trang-chu/he-thong-chinh-tri/uy-ban-nhan-dan-huyen/co-cau-to-chuc-va-nhiem-vu-quyen-han-cua-ubnd-huyen-chu-tich-ubnd-huyen-nhu-xuan.html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25691</v>
      </c>
      <c r="B692" t="str">
        <f>HYPERLINK("https://www.facebook.com/p/C%C3%B4ng-an-x%C3%A3-B%C3%ACnh-%C4%90%E1%BB%8Bnh-L%C6%B0%C6%A1ng-T%C3%A0i-B%E1%BA%AFc-Ninh-100075978814082/", "Công an xã Bình Định tỉnh Bắc Ninh")</f>
        <v>Công an xã Bình Định tỉnh Bắc Ninh</v>
      </c>
      <c r="C692" t="str">
        <v>https://www.facebook.com/p/C%C3%B4ng-an-x%C3%A3-B%C3%ACnh-%C4%90%E1%BB%8Bnh-L%C6%B0%C6%A1ng-T%C3%A0i-B%E1%BA%AFc-Ninh-100075978814082/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25692</v>
      </c>
      <c r="B693" t="str">
        <f>HYPERLINK("https://www.bacninh.gov.vn/web/xa-binh-dinh/uy-ban-nhan-dan", "UBND Ủy ban nhân dân xã Bình Định tỉnh Bắc Ninh")</f>
        <v>UBND Ủy ban nhân dân xã Bình Định tỉnh Bắc Ninh</v>
      </c>
      <c r="C693" t="str">
        <v>https://www.bacninh.gov.vn/web/xa-binh-dinh/uy-ban-nhan-dan</v>
      </c>
      <c r="D693" t="str">
        <v>-</v>
      </c>
      <c r="E693" t="str">
        <v>-</v>
      </c>
      <c r="F693" t="str">
        <v>-</v>
      </c>
      <c r="G693" t="str">
        <v>-</v>
      </c>
    </row>
    <row r="694" xml:space="preserve">
      <c r="A694">
        <v>25693</v>
      </c>
      <c r="B694" t="str" xml:space="preserve">
        <f xml:space="preserve">HYPERLINK("https://www.facebook.com/p/C%C3%B4ng-an-x%C3%A3-Thanh-B%C3%ACnh-Th%E1%BB%8Bnh-huy%E1%BB%87n-%C4%90%E1%BB%A9c-Th%E1%BB%8D-t%E1%BB%89nh-H%C3%A0-T%C4%A9nh-100064085291262/", "Công an xã Bình An _x000d__x000d__x000d_
 _x000d__x000d__x000d_
  tỉnh Hà Tĩnh")</f>
        <v xml:space="preserve">Công an xã Bình An _x000d__x000d__x000d_
 _x000d__x000d__x000d_
  tỉnh Hà Tĩnh</v>
      </c>
      <c r="C694" t="str">
        <v>https://www.facebook.com/p/C%C3%B4ng-an-x%C3%A3-Thanh-B%C3%ACnh-Th%E1%BB%8Bnh-huy%E1%BB%87n-%C4%90%E1%BB%A9c-Th%E1%BB%8D-t%E1%BB%89nh-H%C3%A0-T%C4%A9nh-100064085291262/</v>
      </c>
      <c r="D694" t="str">
        <v>-</v>
      </c>
      <c r="E694" t="str">
        <v/>
      </c>
      <c r="F694" t="str">
        <v>-</v>
      </c>
      <c r="G694" t="str">
        <v>-</v>
      </c>
    </row>
    <row r="695" xml:space="preserve">
      <c r="A695">
        <v>25694</v>
      </c>
      <c r="B695" t="str" xml:space="preserve">
        <f xml:space="preserve">HYPERLINK("https://www.quangninh.gov.vn/", "UBND Ủy ban nhân dân xã Bình An _x000d__x000d__x000d_
 _x000d__x000d__x000d_
  tỉnh Hà Tĩnh")</f>
        <v xml:space="preserve">UBND Ủy ban nhân dân xã Bình An _x000d__x000d__x000d_
 _x000d__x000d__x000d_
  tỉnh Hà Tĩnh</v>
      </c>
      <c r="C695" t="str">
        <v>https://www.quangninh.gov.vn/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25695</v>
      </c>
      <c r="B696" t="str">
        <f>HYPERLINK("https://www.facebook.com/dtncatphp/", "Công an xã Bình Dân tỉnh Hải Dương")</f>
        <v>Công an xã Bình Dân tỉnh Hải Dương</v>
      </c>
      <c r="C696" t="str">
        <v>https://www.facebook.com/dtncatphp/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25696</v>
      </c>
      <c r="B697" t="str">
        <f>HYPERLINK("https://www.quangninh.gov.vn/", "UBND Ủy ban nhân dân xã Bình Dân tỉnh Hải Dương")</f>
        <v>UBND Ủy ban nhân dân xã Bình Dân tỉnh Hải Dương</v>
      </c>
      <c r="C697" t="str">
        <v>https://www.quangninh.gov.vn/</v>
      </c>
      <c r="D697" t="str">
        <v>-</v>
      </c>
      <c r="E697" t="str">
        <v>-</v>
      </c>
      <c r="F697" t="str">
        <v>-</v>
      </c>
      <c r="G697" t="str">
        <v>-</v>
      </c>
    </row>
    <row r="698" xml:space="preserve">
      <c r="A698">
        <v>25697</v>
      </c>
      <c r="B698" t="str" xml:space="preserve">
        <f xml:space="preserve">HYPERLINK("https://www.facebook.com/TuoitreConganCaoBang/", "Công an xã Bình Dương _x000d__x000d__x000d_
 _x000d__x000d__x000d_
  tỉnh Cao Bằng")</f>
        <v xml:space="preserve">Công an xã Bình Dương _x000d__x000d__x000d_
 _x000d__x000d__x000d_
  tỉnh Cao Bằng</v>
      </c>
      <c r="C698" t="str">
        <v>https://www.facebook.com/TuoitreConganCaoBang/</v>
      </c>
      <c r="D698" t="str">
        <v>-</v>
      </c>
      <c r="E698" t="str">
        <v/>
      </c>
      <c r="F698" t="str">
        <v>-</v>
      </c>
      <c r="G698" t="str">
        <v>-</v>
      </c>
    </row>
    <row r="699" xml:space="preserve">
      <c r="A699">
        <v>25698</v>
      </c>
      <c r="B699" t="str" xml:space="preserve">
        <f xml:space="preserve">HYPERLINK("https://binhduong.hoaan.caobang.gov.vn/", "UBND Ủy ban nhân dân xã Bình Dương _x000d__x000d__x000d_
 _x000d__x000d__x000d_
  tỉnh Cao Bằng")</f>
        <v xml:space="preserve">UBND Ủy ban nhân dân xã Bình Dương _x000d__x000d__x000d_
 _x000d__x000d__x000d_
  tỉnh Cao Bằng</v>
      </c>
      <c r="C699" t="str">
        <v>https://binhduong.hoaan.caobang.gov.vn/</v>
      </c>
      <c r="D699" t="str">
        <v>-</v>
      </c>
      <c r="E699" t="str">
        <v>-</v>
      </c>
      <c r="F699" t="str">
        <v>-</v>
      </c>
      <c r="G699" t="str">
        <v>-</v>
      </c>
    </row>
    <row r="700" xml:space="preserve">
      <c r="A700">
        <v>25699</v>
      </c>
      <c r="B700" t="str" xml:space="preserve">
        <f xml:space="preserve">HYPERLINK("https://www.facebook.com/TuoitreConganCaoBang/", "Công an xã Bình Dương _x000d__x000d__x000d_
 _x000d__x000d__x000d_
  tỉnh Cao Bằng")</f>
        <v xml:space="preserve">Công an xã Bình Dương _x000d__x000d__x000d_
 _x000d__x000d__x000d_
  tỉnh Cao Bằng</v>
      </c>
      <c r="C700" t="str">
        <v>https://www.facebook.com/TuoitreConganCaoBang/</v>
      </c>
      <c r="D700" t="str">
        <v>-</v>
      </c>
      <c r="E700" t="str">
        <v/>
      </c>
      <c r="F700" t="str">
        <v>-</v>
      </c>
      <c r="G700" t="str">
        <v>-</v>
      </c>
    </row>
    <row r="701" xml:space="preserve">
      <c r="A701">
        <v>25700</v>
      </c>
      <c r="B701" t="str" xml:space="preserve">
        <f xml:space="preserve">HYPERLINK("https://binhduong.hoaan.caobang.gov.vn/", "UBND Ủy ban nhân dân xã Bình Dương _x000d__x000d__x000d_
 _x000d__x000d__x000d_
  tỉnh Cao Bằng")</f>
        <v xml:space="preserve">UBND Ủy ban nhân dân xã Bình Dương _x000d__x000d__x000d_
 _x000d__x000d__x000d_
  tỉnh Cao Bằng</v>
      </c>
      <c r="C701" t="str">
        <v>https://binhduong.hoaan.caobang.gov.vn/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25701</v>
      </c>
      <c r="B702" t="str">
        <f>HYPERLINK("https://www.facebook.com/groups/1629646797172100/", "Công an xã Bình Kiều tỉnh Hưng Yên")</f>
        <v>Công an xã Bình Kiều tỉnh Hưng Yên</v>
      </c>
      <c r="C702" t="str">
        <v>https://www.facebook.com/groups/1629646797172100/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25702</v>
      </c>
      <c r="B703" t="str">
        <f>HYPERLINK("https://congan.hungyen.gov.vn/chuyen-hoa-xay-dung-dia-ban-xa-phuong-thi-tran-khong-co-ma-tuy-c227003.html", "UBND Ủy ban nhân dân xã Bình Kiều tỉnh Hưng Yên")</f>
        <v>UBND Ủy ban nhân dân xã Bình Kiều tỉnh Hưng Yên</v>
      </c>
      <c r="C703" t="str">
        <v>https://congan.hungyen.gov.vn/chuyen-hoa-xay-dung-dia-ban-xa-phuong-thi-tran-khong-co-ma-tuy-c227003.html</v>
      </c>
      <c r="D703" t="str">
        <v>-</v>
      </c>
      <c r="E703" t="str">
        <v>-</v>
      </c>
      <c r="F703" t="str">
        <v>-</v>
      </c>
      <c r="G703" t="str">
        <v>-</v>
      </c>
    </row>
    <row r="704" xml:space="preserve">
      <c r="A704">
        <v>25703</v>
      </c>
      <c r="B704" t="str" xml:space="preserve">
        <f xml:space="preserve">HYPERLINK("https://www.facebook.com/p/C%C3%B4ng-an-x%C3%A3-B%C3%ACnh-L%E1%BB%A3i-100080218864775/", "Công an xã Bình Lợi _x000d__x000d__x000d_
 _x000d__x000d__x000d_
  tỉnh Đồng Nai")</f>
        <v xml:space="preserve">Công an xã Bình Lợi _x000d__x000d__x000d_
 _x000d__x000d__x000d_
  tỉnh Đồng Nai</v>
      </c>
      <c r="C704" t="str">
        <v>https://www.facebook.com/p/C%C3%B4ng-an-x%C3%A3-B%C3%ACnh-L%E1%BB%A3i-100080218864775/</v>
      </c>
      <c r="D704" t="str">
        <v>-</v>
      </c>
      <c r="E704" t="str">
        <v/>
      </c>
      <c r="F704" t="str">
        <v>-</v>
      </c>
      <c r="G704" t="str">
        <v>-</v>
      </c>
    </row>
    <row r="705" xml:space="preserve">
      <c r="A705">
        <v>25704</v>
      </c>
      <c r="B705" t="str" xml:space="preserve">
        <f xml:space="preserve">HYPERLINK("https://vinhcuu.dongnai.gov.vn/Pages/newsdetail.aspx?NewsId=7540&amp;CatId=118", "UBND Ủy ban nhân dân xã Bình Lợi _x000d__x000d__x000d_
 _x000d__x000d__x000d_
  tỉnh Đồng Nai")</f>
        <v xml:space="preserve">UBND Ủy ban nhân dân xã Bình Lợi _x000d__x000d__x000d_
 _x000d__x000d__x000d_
  tỉnh Đồng Nai</v>
      </c>
      <c r="C705" t="str">
        <v>https://vinhcuu.dongnai.gov.vn/Pages/newsdetail.aspx?NewsId=7540&amp;CatId=118</v>
      </c>
      <c r="D705" t="str">
        <v>-</v>
      </c>
      <c r="E705" t="str">
        <v>-</v>
      </c>
      <c r="F705" t="str">
        <v>-</v>
      </c>
      <c r="G705" t="str">
        <v>-</v>
      </c>
    </row>
    <row r="706" xml:space="preserve">
      <c r="A706">
        <v>25705</v>
      </c>
      <c r="B706" t="str" xml:space="preserve">
        <f xml:space="preserve">HYPERLINK("https://www.facebook.com/tuoitreconganhuyenvanquan/", "Công an xã Bình La _x000d__x000d__x000d_
 _x000d__x000d__x000d_
  tỉnh Lạng Sơn")</f>
        <v xml:space="preserve">Công an xã Bình La _x000d__x000d__x000d_
 _x000d__x000d__x000d_
  tỉnh Lạng Sơn</v>
      </c>
      <c r="C706" t="str">
        <v>https://www.facebook.com/tuoitreconganhuyenvanquan/</v>
      </c>
      <c r="D706" t="str">
        <v>-</v>
      </c>
      <c r="E706" t="str">
        <v/>
      </c>
      <c r="F706" t="str">
        <v>-</v>
      </c>
      <c r="G706" t="str">
        <v>-</v>
      </c>
    </row>
    <row r="707" xml:space="preserve">
      <c r="A707">
        <v>25706</v>
      </c>
      <c r="B707" t="str" xml:space="preserve">
        <f xml:space="preserve">HYPERLINK("https://binhgia.langson.gov.vn/", "UBND Ủy ban nhân dân xã Bình La _x000d__x000d__x000d_
 _x000d__x000d__x000d_
  tỉnh Lạng Sơn")</f>
        <v xml:space="preserve">UBND Ủy ban nhân dân xã Bình La _x000d__x000d__x000d_
 _x000d__x000d__x000d_
  tỉnh Lạng Sơn</v>
      </c>
      <c r="C707" t="str">
        <v>https://binhgia.langson.gov.vn/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25707</v>
      </c>
      <c r="B708" t="str">
        <f>HYPERLINK("https://www.facebook.com/tuoitreconganquangbinh/", "Công an xã Bình Nhân tỉnh Tuyên Quang")</f>
        <v>Công an xã Bình Nhân tỉnh Tuyên Quang</v>
      </c>
      <c r="C708" t="str">
        <v>https://www.facebook.com/tuoitreconganquangbinh/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25708</v>
      </c>
      <c r="B709" t="str">
        <f>HYPERLINK("http://congbao.tuyenquang.gov.vn/van-ban/van-ban/trang-799.html", "UBND Ủy ban nhân dân xã Bình Nhân tỉnh Tuyên Quang")</f>
        <v>UBND Ủy ban nhân dân xã Bình Nhân tỉnh Tuyên Quang</v>
      </c>
      <c r="C709" t="str">
        <v>http://congbao.tuyenquang.gov.vn/van-ban/van-ban/trang-799.html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25709</v>
      </c>
      <c r="B710" t="str">
        <f>HYPERLINK("https://www.facebook.com/p/C%C3%B4ng-an-x%C3%A3-B%C3%ACnh-Ph%C3%BA-_-B%E1%BA%BFn-Tre-100070546592431/", "Công an xã Bình Phú tỉnh Bến Tre")</f>
        <v>Công an xã Bình Phú tỉnh Bến Tre</v>
      </c>
      <c r="C710" t="str">
        <v>https://www.facebook.com/p/C%C3%B4ng-an-x%C3%A3-B%C3%ACnh-Ph%C3%BA-_-B%E1%BA%BFn-Tre-100070546592431/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25710</v>
      </c>
      <c r="B711" t="str">
        <f>HYPERLINK("https://binhphu.thanhphobentre.bentre.gov.vn/", "UBND Ủy ban nhân dân xã Bình Phú tỉnh Bến Tre")</f>
        <v>UBND Ủy ban nhân dân xã Bình Phú tỉnh Bến Tre</v>
      </c>
      <c r="C711" t="str">
        <v>https://binhphu.thanhphobentre.bentre.gov.vn/</v>
      </c>
      <c r="D711" t="str">
        <v>-</v>
      </c>
      <c r="E711" t="str">
        <v>-</v>
      </c>
      <c r="F711" t="str">
        <v>-</v>
      </c>
      <c r="G711" t="str">
        <v>-</v>
      </c>
    </row>
    <row r="712" xml:space="preserve">
      <c r="A712">
        <v>25711</v>
      </c>
      <c r="B712" t="str" xml:space="preserve">
        <f xml:space="preserve">HYPERLINK("https://www.facebook.com/policebinhphu/", "Công an xã Bình Phú _x000d__x000d__x000d_
 _x000d__x000d__x000d_
  tỉnh Quảng Nam")</f>
        <v xml:space="preserve">Công an xã Bình Phú _x000d__x000d__x000d_
 _x000d__x000d__x000d_
  tỉnh Quảng Nam</v>
      </c>
      <c r="C712" t="str">
        <v>https://www.facebook.com/policebinhphu/</v>
      </c>
      <c r="D712" t="str">
        <v>-</v>
      </c>
      <c r="E712" t="str">
        <v/>
      </c>
      <c r="F712" t="str">
        <v>-</v>
      </c>
      <c r="G712" t="str">
        <v>-</v>
      </c>
    </row>
    <row r="713" xml:space="preserve">
      <c r="A713">
        <v>25712</v>
      </c>
      <c r="B713" t="str" xml:space="preserve">
        <f xml:space="preserve">HYPERLINK("http://binhphu.thangbinh.quangnam.gov.vn/", "UBND Ủy ban nhân dân xã Bình Phú _x000d__x000d__x000d_
 _x000d__x000d__x000d_
  tỉnh Quảng Nam")</f>
        <v xml:space="preserve">UBND Ủy ban nhân dân xã Bình Phú _x000d__x000d__x000d_
 _x000d__x000d__x000d_
  tỉnh Quảng Nam</v>
      </c>
      <c r="C713" t="str">
        <v>http://binhphu.thangbinh.quangnam.gov.vn/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25713</v>
      </c>
      <c r="B714" t="str">
        <f>HYPERLINK("https://www.facebook.com/BinhPhuPolice/", "Công an xã Bình Phú tỉnh Phú Thọ")</f>
        <v>Công an xã Bình Phú tỉnh Phú Thọ</v>
      </c>
      <c r="C714" t="str">
        <v>https://www.facebook.com/BinhPhuPolice/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25714</v>
      </c>
      <c r="B715" t="str">
        <f>HYPERLINK("http://binhphu.gocongtay.tiengiang.gov.vn/to-chuc-ve-bo-may-ubnd", "UBND Ủy ban nhân dân xã Bình Phú tỉnh Phú Thọ")</f>
        <v>UBND Ủy ban nhân dân xã Bình Phú tỉnh Phú Thọ</v>
      </c>
      <c r="C715" t="str">
        <v>http://binhphu.gocongtay.tiengiang.gov.vn/to-chuc-ve-bo-may-ubnd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25715</v>
      </c>
      <c r="B716" t="str">
        <f>HYPERLINK("https://www.facebook.com/p/C%C3%B4ng-an-x%C3%A3-B%C3%ACnh-Ph%C3%BA-huy%E1%BB%87n-C%C3%A0ng-Long-100064608517276/", "Công an xã Bình Phú tỉnh Trà Vinh")</f>
        <v>Công an xã Bình Phú tỉnh Trà Vinh</v>
      </c>
      <c r="C716" t="str">
        <v>https://www.facebook.com/p/C%C3%B4ng-an-x%C3%A3-B%C3%ACnh-Ph%C3%BA-huy%E1%BB%87n-C%C3%A0ng-Long-100064608517276/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25716</v>
      </c>
      <c r="B717" t="str">
        <f>HYPERLINK("https://binhphu.canglong.travinh.gov.vn/", "UBND Ủy ban nhân dân xã Bình Phú tỉnh Trà Vinh")</f>
        <v>UBND Ủy ban nhân dân xã Bình Phú tỉnh Trà Vinh</v>
      </c>
      <c r="C717" t="str">
        <v>https://binhphu.canglong.travinh.gov.vn/</v>
      </c>
      <c r="D717" t="str">
        <v>-</v>
      </c>
      <c r="E717" t="str">
        <v>-</v>
      </c>
      <c r="F717" t="str">
        <v>-</v>
      </c>
      <c r="G717" t="str">
        <v>-</v>
      </c>
    </row>
    <row r="718" xml:space="preserve">
      <c r="A718">
        <v>25717</v>
      </c>
      <c r="B718" t="str" xml:space="preserve">
        <v xml:space="preserve">Công an xã Bình Phước _x000d__x000d__x000d_
 _x000d__x000d__x000d_
  tỉnh Quảng Ngãi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 xml:space="preserve">
      <c r="A719">
        <v>25718</v>
      </c>
      <c r="B719" t="str" xml:space="preserve">
        <f xml:space="preserve">HYPERLINK("https://xabinhphuoc.binhson.quangngai.gov.vn/uy-ban-nhan-dan", "UBND Ủy ban nhân dân xã Bình Phước _x000d__x000d__x000d_
 _x000d__x000d__x000d_
  tỉnh Quảng Ngãi")</f>
        <v xml:space="preserve">UBND Ủy ban nhân dân xã Bình Phước _x000d__x000d__x000d_
 _x000d__x000d__x000d_
  tỉnh Quảng Ngãi</v>
      </c>
      <c r="C719" t="str">
        <v>https://xabinhphuoc.binhson.quangngai.gov.vn/uy-ban-nhan-dan</v>
      </c>
      <c r="D719" t="str">
        <v>-</v>
      </c>
      <c r="E719" t="str">
        <v>-</v>
      </c>
      <c r="F719" t="str">
        <v>-</v>
      </c>
      <c r="G719" t="str">
        <v>-</v>
      </c>
    </row>
    <row r="720" xml:space="preserve">
      <c r="A720">
        <v>25719</v>
      </c>
      <c r="B720" t="str" xml:space="preserve">
        <f xml:space="preserve">HYPERLINK("https://www.facebook.com/policebinhque/", "Công an xã Bình Quế _x000d__x000d__x000d_
 _x000d__x000d__x000d_
  tỉnh Quảng Nam")</f>
        <v xml:space="preserve">Công an xã Bình Quế _x000d__x000d__x000d_
 _x000d__x000d__x000d_
  tỉnh Quảng Nam</v>
      </c>
      <c r="C720" t="str">
        <v>https://www.facebook.com/policebinhque/</v>
      </c>
      <c r="D720" t="str">
        <v>-</v>
      </c>
      <c r="E720" t="str">
        <v/>
      </c>
      <c r="F720" t="str">
        <v>-</v>
      </c>
      <c r="G720" t="str">
        <v>-</v>
      </c>
    </row>
    <row r="721" xml:space="preserve">
      <c r="A721">
        <v>25720</v>
      </c>
      <c r="B721" t="str" xml:space="preserve">
        <f xml:space="preserve">HYPERLINK("https://thangbinh.quangnam.gov.vn/webcenter/portal/thangbinh/pages_danh-ba?deptId=1825", "UBND Ủy ban nhân dân xã Bình Quế _x000d__x000d__x000d_
 _x000d__x000d__x000d_
  tỉnh Quảng Nam")</f>
        <v xml:space="preserve">UBND Ủy ban nhân dân xã Bình Quế _x000d__x000d__x000d_
 _x000d__x000d__x000d_
  tỉnh Quảng Nam</v>
      </c>
      <c r="C721" t="str">
        <v>https://thangbinh.quangnam.gov.vn/webcenter/portal/thangbinh/pages_danh-ba?deptId=1825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25721</v>
      </c>
      <c r="B722" t="str">
        <f>HYPERLINK("https://www.facebook.com/conganhuyenLacSon/", "Công an xã Bình Sơn tỉnh Hòa Bình")</f>
        <v>Công an xã Bình Sơn tỉnh Hòa Bình</v>
      </c>
      <c r="C722" t="str">
        <v>https://www.facebook.com/conganhuyenLacSon/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25722</v>
      </c>
      <c r="B723" t="str">
        <f>HYPERLINK("https://binhson.quangngai.gov.vn/", "UBND Ủy ban nhân dân xã Bình Sơn tỉnh Hòa Bình")</f>
        <v>UBND Ủy ban nhân dân xã Bình Sơn tỉnh Hòa Bình</v>
      </c>
      <c r="C723" t="str">
        <v>https://binhson.quangngai.gov.vn/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25723</v>
      </c>
      <c r="B724" t="str">
        <f>HYPERLINK("https://www.facebook.com/p/C%C3%B4ng-an-x%C3%A3-B%C3%ACnh-S%C6%A1n-L%E1%BB%A5c-Nam-B%E1%BA%AFc-Giang-100080489739167/", "Công an xã Bình Sơn tỉnh Bắc Giang")</f>
        <v>Công an xã Bình Sơn tỉnh Bắc Giang</v>
      </c>
      <c r="C724" t="str">
        <v>https://www.facebook.com/p/C%C3%B4ng-an-x%C3%A3-B%C3%ACnh-S%C6%A1n-L%E1%BB%A5c-Nam-B%E1%BA%AFc-Giang-100080489739167/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25724</v>
      </c>
      <c r="B725" t="str">
        <f>HYPERLINK("https://bacgiang.gov.vn/web/ubnd-xa-binh-son", "UBND Ủy ban nhân dân xã Bình Sơn tỉnh Bắc Giang")</f>
        <v>UBND Ủy ban nhân dân xã Bình Sơn tỉnh Bắc Giang</v>
      </c>
      <c r="C725" t="str">
        <v>https://bacgiang.gov.vn/web/ubnd-xa-binh-son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25725</v>
      </c>
      <c r="B726" t="str">
        <f>HYPERLINK("https://www.facebook.com/people/C%C3%B4ng-an-x%C3%A3-B%C3%ACnh-S%C6%A1n-Tri%E1%BB%87u-S%C6%A1n-Thanh-H%C3%B3a/100080083041901/", "Công an xã Bình Sơn tỉnh Thanh Hóa")</f>
        <v>Công an xã Bình Sơn tỉnh Thanh Hóa</v>
      </c>
      <c r="C726" t="str">
        <v>https://www.facebook.com/people/C%C3%B4ng-an-x%C3%A3-B%C3%ACnh-S%C6%A1n-Tri%E1%BB%87u-S%C6%A1n-Thanh-H%C3%B3a/100080083041901/</v>
      </c>
      <c r="D726" t="str">
        <v>-</v>
      </c>
      <c r="E726" t="str">
        <v>0869549351</v>
      </c>
      <c r="F726" t="str">
        <v>-</v>
      </c>
      <c r="G726" t="str">
        <v>Thôn Thoi, xã Bình Sơn, huyện Triệu Sơn, tỉnh Thanh Hóa</v>
      </c>
    </row>
    <row r="727">
      <c r="A727">
        <v>25726</v>
      </c>
      <c r="B727" t="str">
        <f>HYPERLINK("https://binhson.trieuson.thanhhoa.gov.vn/uy-ban-nhan-dan", "UBND Ủy ban nhân dân xã Bình Sơn tỉnh Thanh Hóa")</f>
        <v>UBND Ủy ban nhân dân xã Bình Sơn tỉnh Thanh Hóa</v>
      </c>
      <c r="C727" t="str">
        <v>https://binhson.trieuson.thanhhoa.gov.vn/uy-ban-nhan-dan</v>
      </c>
      <c r="D727" t="str">
        <v>-</v>
      </c>
      <c r="E727" t="str">
        <v>-</v>
      </c>
      <c r="F727" t="str">
        <v>-</v>
      </c>
      <c r="G727" t="str">
        <v>-</v>
      </c>
    </row>
    <row r="728" xml:space="preserve">
      <c r="A728">
        <v>25727</v>
      </c>
      <c r="B728" t="str" xml:space="preserve">
        <f xml:space="preserve">HYPERLINK("https://www.facebook.com/TuoitreCongantinhBinhDinh/", "Công an xã Bình Tường _x000d__x000d__x000d_
 _x000d__x000d__x000d_
  tỉnh Bình Định")</f>
        <v xml:space="preserve">Công an xã Bình Tường _x000d__x000d__x000d_
 _x000d__x000d__x000d_
  tỉnh Bình Định</v>
      </c>
      <c r="C728" t="str">
        <v>https://www.facebook.com/TuoitreCongantinhBinhDinh/</v>
      </c>
      <c r="D728" t="str">
        <v>-</v>
      </c>
      <c r="E728" t="str">
        <v/>
      </c>
      <c r="F728" t="str">
        <v>-</v>
      </c>
      <c r="G728" t="str">
        <v>-</v>
      </c>
    </row>
    <row r="729" xml:space="preserve">
      <c r="A729">
        <v>25728</v>
      </c>
      <c r="B729" t="str" xml:space="preserve">
        <f xml:space="preserve">HYPERLINK("http://binhtuong.tayson.binhdinh.gov.vn/", "UBND Ủy ban nhân dân xã Bình Tường _x000d__x000d__x000d_
 _x000d__x000d__x000d_
  tỉnh Bình Định")</f>
        <v xml:space="preserve">UBND Ủy ban nhân dân xã Bình Tường _x000d__x000d__x000d_
 _x000d__x000d__x000d_
  tỉnh Bình Định</v>
      </c>
      <c r="C729" t="str">
        <v>http://binhtuong.tayson.binhdinh.gov.vn/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25729</v>
      </c>
      <c r="B730" t="str">
        <v>Công an xã Bình Thành tỉnh Thái Nguyên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25730</v>
      </c>
      <c r="B731" t="str">
        <f>HYPERLINK("https://binhthanh.dinhhoa.thainguyen.gov.vn/uy-ban-nhan-dan", "UBND Ủy ban nhân dân xã Bình Thành tỉnh Thái Nguyên")</f>
        <v>UBND Ủy ban nhân dân xã Bình Thành tỉnh Thái Nguyên</v>
      </c>
      <c r="C731" t="str">
        <v>https://binhthanh.dinhhoa.thainguyen.gov.vn/uy-ban-nhan-dan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25731</v>
      </c>
      <c r="B732" t="str">
        <f>HYPERLINK("https://www.facebook.com/p/C%C3%B4ng-an-x%C3%A3-B%C3%ACnh-Th%C3%A0nh-huy%E1%BB%87n-T%C3%A2y-S%C6%A1n-B%C3%ACnh-%C4%90%E1%BB%8Bnh-100037509193667/", "Công an xã Bình Thành tỉnh Bình Định")</f>
        <v>Công an xã Bình Thành tỉnh Bình Định</v>
      </c>
      <c r="C732" t="str">
        <v>https://www.facebook.com/p/C%C3%B4ng-an-x%C3%A3-B%C3%ACnh-Th%C3%A0nh-huy%E1%BB%87n-T%C3%A2y-S%C6%A1n-B%C3%ACnh-%C4%90%E1%BB%8Bnh-100037509193667/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25732</v>
      </c>
      <c r="B733" t="str">
        <f>HYPERLINK("https://binhdinh.gov.vn/", "UBND Ủy ban nhân dân xã Bình Thành tỉnh Bình Định")</f>
        <v>UBND Ủy ban nhân dân xã Bình Thành tỉnh Bình Định</v>
      </c>
      <c r="C733" t="str">
        <v>https://binhdinh.gov.vn/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25733</v>
      </c>
      <c r="B734" t="str">
        <f>HYPERLINK("https://www.facebook.com/p/C%C3%B4ng-an-x%C3%A3-B%C3%ACnh-Th%E1%BA%AFng-100069268735091/", "Công an xã Bình Thắng tỉnh Hòa Bình")</f>
        <v>Công an xã Bình Thắng tỉnh Hòa Bình</v>
      </c>
      <c r="C734" t="str">
        <v>https://www.facebook.com/p/C%C3%B4ng-an-x%C3%A3-B%C3%ACnh-Th%E1%BA%AFng-100069268735091/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25734</v>
      </c>
      <c r="B735" t="str">
        <f>HYPERLINK("https://binhdai.bentre.gov.vn/binhthang", "UBND Ủy ban nhân dân xã Bình Thắng tỉnh Hòa Bình")</f>
        <v>UBND Ủy ban nhân dân xã Bình Thắng tỉnh Hòa Bình</v>
      </c>
      <c r="C735" t="str">
        <v>https://binhdai.bentre.gov.vn/binhthang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25735</v>
      </c>
      <c r="B736" t="str">
        <v>Công an xã Bình Thanh tỉnh Hòa Bình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25736</v>
      </c>
      <c r="B737" t="str">
        <f>HYPERLINK("https://hoabinhthanh.chauthanh.angiang.gov.vn/", "UBND Ủy ban nhân dân xã Bình Thanh tỉnh Hòa Bình")</f>
        <v>UBND Ủy ban nhân dân xã Bình Thanh tỉnh Hòa Bình</v>
      </c>
      <c r="C737" t="str">
        <v>https://hoabinhthanh.chauthanh.angiang.gov.vn/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25737</v>
      </c>
      <c r="B738" t="str">
        <f>HYPERLINK("https://www.facebook.com/p/C%C3%B4ng-an-x%C3%A3-B%C3%ACnh-Thu%E1%BA%ADn-huy%E1%BB%87n-V%C4%83n-Ch%E1%BA%A5n-t%E1%BB%89nh-Y%C3%AAn-B%C3%A1i-100065198263393/", "Công an xã Bình Thuận tỉnh Yên Bái")</f>
        <v>Công an xã Bình Thuận tỉnh Yên Bái</v>
      </c>
      <c r="C738" t="str">
        <v>https://www.facebook.com/p/C%C3%B4ng-an-x%C3%A3-B%C3%ACnh-Thu%E1%BA%ADn-huy%E1%BB%87n-V%C4%83n-Ch%E1%BA%A5n-t%E1%BB%89nh-Y%C3%AAn-B%C3%A1i-100065198263393/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25738</v>
      </c>
      <c r="B739" t="str">
        <f>HYPERLINK("https://bandantoc.yenbai.gov.vn/noidung/tintuc/Pages/chi-tiet-tin-tuc.aspx?ItemID=199&amp;l=Tinhoatdong&amp;lv=4", "UBND Ủy ban nhân dân xã Bình Thuận tỉnh Yên Bái")</f>
        <v>UBND Ủy ban nhân dân xã Bình Thuận tỉnh Yên Bái</v>
      </c>
      <c r="C739" t="str">
        <v>https://bandantoc.yenbai.gov.vn/noidung/tintuc/Pages/chi-tiet-tin-tuc.aspx?ItemID=199&amp;l=Tinhoatdong&amp;lv=4</v>
      </c>
      <c r="D739" t="str">
        <v>-</v>
      </c>
      <c r="E739" t="str">
        <v>-</v>
      </c>
      <c r="F739" t="str">
        <v>-</v>
      </c>
      <c r="G739" t="str">
        <v>-</v>
      </c>
    </row>
    <row r="740" xml:space="preserve">
      <c r="A740">
        <v>25739</v>
      </c>
      <c r="B740" t="str" xml:space="preserve">
        <f xml:space="preserve">HYPERLINK("https://www.facebook.com/policebinhtri/", "Công an xã Bình Trị _x000d__x000d__x000d_
 _x000d__x000d__x000d_
  tỉnh Quảng Nam")</f>
        <v xml:space="preserve">Công an xã Bình Trị _x000d__x000d__x000d_
 _x000d__x000d__x000d_
  tỉnh Quảng Nam</v>
      </c>
      <c r="C740" t="str">
        <v>https://www.facebook.com/policebinhtri/</v>
      </c>
      <c r="D740" t="str">
        <v>-</v>
      </c>
      <c r="E740" t="str">
        <v/>
      </c>
      <c r="F740" t="str">
        <v>-</v>
      </c>
      <c r="G740" t="str">
        <v>-</v>
      </c>
    </row>
    <row r="741" xml:space="preserve">
      <c r="A741">
        <v>25740</v>
      </c>
      <c r="B741" t="str" xml:space="preserve">
        <f xml:space="preserve">HYPERLINK("http://binhtri.thangbinh.quangnam.gov.vn/", "UBND Ủy ban nhân dân xã Bình Trị _x000d__x000d__x000d_
 _x000d__x000d__x000d_
  tỉnh Quảng Nam")</f>
        <v xml:space="preserve">UBND Ủy ban nhân dân xã Bình Trị _x000d__x000d__x000d_
 _x000d__x000d__x000d_
  tỉnh Quảng Nam</v>
      </c>
      <c r="C741" t="str">
        <v>http://binhtri.thangbinh.quangnam.gov.vn/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25741</v>
      </c>
      <c r="B742" t="str">
        <f>HYPERLINK("https://www.facebook.com/3818558638220466/", "Công an xã Bình Xuyên tỉnh Hải Dương")</f>
        <v>Công an xã Bình Xuyên tỉnh Hải Dương</v>
      </c>
      <c r="C742" t="str">
        <v>https://www.facebook.com/3818558638220466/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25742</v>
      </c>
      <c r="B743" t="str">
        <f>HYPERLINK("http://binhxuyen.binhgiang.haiduong.gov.vn/", "UBND Ủy ban nhân dân xã Bình Xuyên tỉnh Hải Dương")</f>
        <v>UBND Ủy ban nhân dân xã Bình Xuyên tỉnh Hải Dương</v>
      </c>
      <c r="C743" t="str">
        <v>http://binhxuyen.binhgiang.haiduong.gov.vn/</v>
      </c>
      <c r="D743" t="str">
        <v>-</v>
      </c>
      <c r="E743" t="str">
        <v>-</v>
      </c>
      <c r="F743" t="str">
        <v>-</v>
      </c>
      <c r="G743" t="str">
        <v>-</v>
      </c>
    </row>
    <row r="744" xml:space="preserve">
      <c r="A744">
        <v>25743</v>
      </c>
      <c r="B744" t="str" xml:space="preserve">
        <f xml:space="preserve">HYPERLINK("https://www.facebook.com/p/C%C3%B4ng-an-x%C3%A3-B%C3%ACnh-Y%C3%AAn-100067540547454/", "Công an xã Bình Yên _x000d__x000d__x000d_
 _x000d__x000d__x000d_
  tỉnh Thái Nguyên")</f>
        <v xml:space="preserve">Công an xã Bình Yên _x000d__x000d__x000d_
 _x000d__x000d__x000d_
  tỉnh Thái Nguyên</v>
      </c>
      <c r="C744" t="str">
        <v>https://www.facebook.com/p/C%C3%B4ng-an-x%C3%A3-B%C3%ACnh-Y%C3%AAn-100067540547454/</v>
      </c>
      <c r="D744" t="str">
        <v>-</v>
      </c>
      <c r="E744" t="str">
        <v/>
      </c>
      <c r="F744" t="str">
        <v>-</v>
      </c>
      <c r="G744" t="str">
        <v>-</v>
      </c>
    </row>
    <row r="745" xml:space="preserve">
      <c r="A745">
        <v>25744</v>
      </c>
      <c r="B745" t="str" xml:space="preserve">
        <f xml:space="preserve">HYPERLINK("https://binhyen.dinhhoa.thainguyen.gov.vn/uy-ban-nhan-dan", "UBND Ủy ban nhân dân xã Bình Yên _x000d__x000d__x000d_
 _x000d__x000d__x000d_
  tỉnh Thái Nguyên")</f>
        <v xml:space="preserve">UBND Ủy ban nhân dân xã Bình Yên _x000d__x000d__x000d_
 _x000d__x000d__x000d_
  tỉnh Thái Nguyên</v>
      </c>
      <c r="C745" t="str">
        <v>https://binhyen.dinhhoa.thainguyen.gov.vn/uy-ban-nhan-dan</v>
      </c>
      <c r="D745" t="str">
        <v>-</v>
      </c>
      <c r="E745" t="str">
        <v>-</v>
      </c>
      <c r="F745" t="str">
        <v>-</v>
      </c>
      <c r="G745" t="str">
        <v>-</v>
      </c>
    </row>
    <row r="746" xml:space="preserve">
      <c r="A746">
        <v>25745</v>
      </c>
      <c r="B746" t="str" xml:space="preserve">
        <f xml:space="preserve">HYPERLINK("https://www.facebook.com/p/Tu%E1%BB%95i-tr%E1%BA%BB-C%C3%B4ng-an-Th%C3%A0nh-ph%E1%BB%91-V%C4%A9nh-Y%C3%AAn-100066497717181/?locale=gl_ES", "Công an xã Bình Yên _x000d__x000d__x000d_
 _x000d__x000d__x000d_
  tỉnh Tuyên Quang")</f>
        <v xml:space="preserve">Công an xã Bình Yên _x000d__x000d__x000d_
 _x000d__x000d__x000d_
  tỉnh Tuyên Quang</v>
      </c>
      <c r="C746" t="str">
        <v>https://www.facebook.com/p/Tu%E1%BB%95i-tr%E1%BA%BB-C%C3%B4ng-an-Th%C3%A0nh-ph%E1%BB%91-V%C4%A9nh-Y%C3%AAn-100066497717181/?locale=gl_ES</v>
      </c>
      <c r="D746" t="str">
        <v>-</v>
      </c>
      <c r="E746" t="str">
        <v/>
      </c>
      <c r="F746" t="str">
        <v>-</v>
      </c>
      <c r="G746" t="str">
        <v>-</v>
      </c>
    </row>
    <row r="747" xml:space="preserve">
      <c r="A747">
        <v>25746</v>
      </c>
      <c r="B747" t="str" xml:space="preserve">
        <f xml:space="preserve">HYPERLINK("http://congbao.tuyenquang.gov.vn/van-ban/noi-ban-hanh/ubnd-huyen-ham-yen.html", "UBND Ủy ban nhân dân xã Bình Yên _x000d__x000d__x000d_
 _x000d__x000d__x000d_
  tỉnh Tuyên Quang")</f>
        <v xml:space="preserve">UBND Ủy ban nhân dân xã Bình Yên _x000d__x000d__x000d_
 _x000d__x000d__x000d_
  tỉnh Tuyên Quang</v>
      </c>
      <c r="C747" t="str">
        <v>http://congbao.tuyenquang.gov.vn/van-ban/noi-ban-hanh/ubnd-huyen-ham-yen.html</v>
      </c>
      <c r="D747" t="str">
        <v>-</v>
      </c>
      <c r="E747" t="str">
        <v>-</v>
      </c>
      <c r="F747" t="str">
        <v>-</v>
      </c>
      <c r="G747" t="str">
        <v>-</v>
      </c>
    </row>
    <row r="748" xml:space="preserve">
      <c r="A748">
        <v>25747</v>
      </c>
      <c r="B748" t="str" xml:space="preserve">
        <v xml:space="preserve">Công an xã Bùi La Nhân _x000d__x000d__x000d_
 _x000d__x000d__x000d_
  tỉnh Hà Tĩnh</v>
      </c>
      <c r="C748" t="str">
        <v>-</v>
      </c>
      <c r="D748" t="str">
        <v>-</v>
      </c>
      <c r="E748" t="str">
        <v/>
      </c>
      <c r="F748" t="str">
        <v>-</v>
      </c>
      <c r="G748" t="str">
        <v>-</v>
      </c>
    </row>
    <row r="749" xml:space="preserve">
      <c r="A749">
        <v>25748</v>
      </c>
      <c r="B749" t="str" xml:space="preserve">
        <f xml:space="preserve">HYPERLINK("https://sotnmt.hatinh.gov.vn/sotnmt/plugin_upload/preview/news/3549/7953/Ductho.pdf", "UBND Ủy ban nhân dân xã Bùi La Nhân _x000d__x000d__x000d_
 _x000d__x000d__x000d_
  tỉnh Hà Tĩnh")</f>
        <v xml:space="preserve">UBND Ủy ban nhân dân xã Bùi La Nhân _x000d__x000d__x000d_
 _x000d__x000d__x000d_
  tỉnh Hà Tĩnh</v>
      </c>
      <c r="C749" t="str">
        <v>https://sotnmt.hatinh.gov.vn/sotnmt/plugin_upload/preview/news/3549/7953/Ductho.pdf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25749</v>
      </c>
      <c r="B750" t="str">
        <v>Công an xã Búng Lao tỉnh Điện Biên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25750</v>
      </c>
      <c r="B751" t="str">
        <f>HYPERLINK("https://stttt.dienbien.gov.vn/vi/about/danh-sach-nguoi-phat-ngon-tinh-dien-bien-nam-2018.html", "UBND Ủy ban nhân dân xã Búng Lao tỉnh Điện Biên")</f>
        <v>UBND Ủy ban nhân dân xã Búng Lao tỉnh Điện Biên</v>
      </c>
      <c r="C751" t="str">
        <v>https://stttt.dienbien.gov.vn/vi/about/danh-sach-nguoi-phat-ngon-tinh-dien-bien-nam-2018.html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25751</v>
      </c>
      <c r="B752" t="str">
        <f>HYPERLINK("https://www.facebook.com/p/C%C3%B4ng-an-x%C3%A3-B%E1%BA%A1ch-Long-100083207503327/", "Công an xã Bạch Long tỉnh Nam Định")</f>
        <v>Công an xã Bạch Long tỉnh Nam Định</v>
      </c>
      <c r="C752" t="str">
        <v>https://www.facebook.com/p/C%C3%B4ng-an-x%C3%A3-B%E1%BA%A1ch-Long-100083207503327/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25752</v>
      </c>
      <c r="B753" t="str">
        <f>HYPERLINK("https://bachlong.namdinh.gov.vn/co-cau-to-chuc", "UBND Ủy ban nhân dân xã Bạch Long tỉnh Nam Định")</f>
        <v>UBND Ủy ban nhân dân xã Bạch Long tỉnh Nam Định</v>
      </c>
      <c r="C753" t="str">
        <v>https://bachlong.namdinh.gov.vn/co-cau-to-chuc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25753</v>
      </c>
      <c r="B754" t="str">
        <f>HYPERLINK("https://www.facebook.com/DoanThanhnienCongantinhLaoCai/", "Công an xã Bản Cái tỉnh Lào Cai")</f>
        <v>Công an xã Bản Cái tỉnh Lào Cai</v>
      </c>
      <c r="C754" t="str">
        <v>https://www.facebook.com/DoanThanhnienCongantinhLaoCai/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25754</v>
      </c>
      <c r="B755" t="str">
        <f>HYPERLINK("https://www.laocai.gov.vn/an-toan-giao-thong/bac-ha-thong-tuyen-tam-thoi-den-xa-ban-lien-va-10-thon-tren-dia-ban-huyen-1289144", "UBND Ủy ban nhân dân xã Bản Cái tỉnh Lào Cai")</f>
        <v>UBND Ủy ban nhân dân xã Bản Cái tỉnh Lào Cai</v>
      </c>
      <c r="C755" t="str">
        <v>https://www.laocai.gov.vn/an-toan-giao-thong/bac-ha-thong-tuyen-tam-thoi-den-xa-ban-lien-va-10-thon-tren-dia-ban-huyen-1289144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25755</v>
      </c>
      <c r="B756" t="str">
        <v>Công an xã Bản Hon tỉnh Lai Châu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25756</v>
      </c>
      <c r="B757" t="str">
        <f>HYPERLINK("https://laichau.gov.vn/du-khach/trai-nghiem-du-lich-ban-tham-xa-ban-hon-huyen-tam-duong.html", "UBND Ủy ban nhân dân xã Bản Hon tỉnh Lai Châu")</f>
        <v>UBND Ủy ban nhân dân xã Bản Hon tỉnh Lai Châu</v>
      </c>
      <c r="C757" t="str">
        <v>https://laichau.gov.vn/du-khach/trai-nghiem-du-lich-ban-tham-xa-ban-hon-huyen-tam-duong.html</v>
      </c>
      <c r="D757" t="str">
        <v>-</v>
      </c>
      <c r="E757" t="str">
        <v>-</v>
      </c>
      <c r="F757" t="str">
        <v>-</v>
      </c>
      <c r="G757" t="str">
        <v>-</v>
      </c>
    </row>
    <row r="758" xml:space="preserve">
      <c r="A758">
        <v>25757</v>
      </c>
      <c r="B758" t="str" xml:space="preserve">
        <f xml:space="preserve">HYPERLINK("https://www.facebook.com/people/C%C3%B4ng-an-x%C3%A3-B%E1%BA%A3n-Ngo%E1%BA%A1i/100080170030689/", "Công an xã Bản Ngoại _x000d__x000d__x000d_
 _x000d__x000d__x000d_
  tỉnh Thái Nguyên")</f>
        <v xml:space="preserve">Công an xã Bản Ngoại _x000d__x000d__x000d_
 _x000d__x000d__x000d_
  tỉnh Thái Nguyên</v>
      </c>
      <c r="C758" t="str">
        <v>https://www.facebook.com/people/C%C3%B4ng-an-x%C3%A3-B%E1%BA%A3n-Ngo%E1%BA%A1i/100080170030689/</v>
      </c>
      <c r="D758" t="str">
        <v>0365863449</v>
      </c>
      <c r="E758" t="str">
        <v>-</v>
      </c>
      <c r="F758" t="str">
        <v>-</v>
      </c>
      <c r="G758" t="str">
        <v>xóm Khâu Giang, xã Bản Ngoại, huyện Đại Từ,, Thái Nguyên, Vietnam</v>
      </c>
    </row>
    <row r="759" xml:space="preserve">
      <c r="A759">
        <v>25758</v>
      </c>
      <c r="B759" t="str" xml:space="preserve">
        <f xml:space="preserve">HYPERLINK("https://banngoai.daitu.thainguyen.gov.vn/", "UBND Ủy ban nhân dân xã Bản Ngoại _x000d__x000d__x000d_
 _x000d__x000d__x000d_
  tỉnh Thái Nguyên")</f>
        <v xml:space="preserve">UBND Ủy ban nhân dân xã Bản Ngoại _x000d__x000d__x000d_
 _x000d__x000d__x000d_
  tỉnh Thái Nguyên</v>
      </c>
      <c r="C759" t="str">
        <v>https://banngoai.daitu.thainguyen.gov.vn/</v>
      </c>
      <c r="D759" t="str">
        <v>-</v>
      </c>
      <c r="E759" t="str">
        <v>-</v>
      </c>
      <c r="F759" t="str">
        <v>-</v>
      </c>
      <c r="G759" t="str">
        <v>-</v>
      </c>
    </row>
    <row r="760" xml:space="preserve">
      <c r="A760">
        <v>25759</v>
      </c>
      <c r="B760" t="str" xml:space="preserve">
        <v xml:space="preserve">Công an xã Bảo Hưng _x000d__x000d__x000d_
 _x000d__x000d__x000d_
  tỉnh Yên Bái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 xml:space="preserve">
      <c r="A761">
        <v>25760</v>
      </c>
      <c r="B761" t="str" xml:space="preserve">
        <f xml:space="preserve">HYPERLINK("https://yenbai.gov.vn/noidung/tintuc/Pages/chi-tiet-tin-tuc.aspx?ItemID=3737&amp;l=TinSoNganhDiaphuong", "UBND Ủy ban nhân dân xã Bảo Hưng _x000d__x000d__x000d_
 _x000d__x000d__x000d_
  tỉnh Yên Bái")</f>
        <v xml:space="preserve">UBND Ủy ban nhân dân xã Bảo Hưng _x000d__x000d__x000d_
 _x000d__x000d__x000d_
  tỉnh Yên Bái</v>
      </c>
      <c r="C761" t="str">
        <v>https://yenbai.gov.vn/noidung/tintuc/Pages/chi-tiet-tin-tuc.aspx?ItemID=3737&amp;l=TinSoNganhDiaphuong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25761</v>
      </c>
      <c r="B762" t="str">
        <f>HYPERLINK("https://www.facebook.com/p/C%C3%B4ng-an-x%C3%A3-B%E1%BA%A3o-Hi%E1%BB%87u-huy%E1%BB%87n-Y%C3%AAn-Thu%E1%BB%B7-t%E1%BB%89nh-Ho%C3%A0-B%C3%ACnh-100066450291824/", "Công an xã Bảo Hiệu tỉnh Hòa Bình")</f>
        <v>Công an xã Bảo Hiệu tỉnh Hòa Bình</v>
      </c>
      <c r="C762" t="str">
        <v>https://www.facebook.com/p/C%C3%B4ng-an-x%C3%A3-B%E1%BA%A3o-Hi%E1%BB%87u-huy%E1%BB%87n-Y%C3%AAn-Thu%E1%BB%B7-t%E1%BB%89nh-Ho%C3%A0-B%C3%ACnh-100066450291824/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25762</v>
      </c>
      <c r="B763" t="str">
        <f>HYPERLINK("https://xabaohieu.hoabinh.gov.vn/", "UBND Ủy ban nhân dân xã Bảo Hiệu tỉnh Hòa Bình")</f>
        <v>UBND Ủy ban nhân dân xã Bảo Hiệu tỉnh Hòa Bình</v>
      </c>
      <c r="C763" t="str">
        <v>https://xabaohieu.hoabinh.gov.vn/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25763</v>
      </c>
      <c r="B764" t="str">
        <f>HYPERLINK("https://www.facebook.com/2989507731110964", "Công an xã Bảo Linh tỉnh Thái Nguyên")</f>
        <v>Công an xã Bảo Linh tỉnh Thái Nguyên</v>
      </c>
      <c r="C764" t="str">
        <v>https://www.facebook.com/2989507731110964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25764</v>
      </c>
      <c r="B765" t="str">
        <f>HYPERLINK("https://baolinh.dinhhoa.thainguyen.gov.vn/uy-ban-nhan-dan", "UBND Ủy ban nhân dân xã Bảo Linh tỉnh Thái Nguyên")</f>
        <v>UBND Ủy ban nhân dân xã Bảo Linh tỉnh Thái Nguyên</v>
      </c>
      <c r="C765" t="str">
        <v>https://baolinh.dinhhoa.thainguyen.gov.vn/uy-ban-nhan-dan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25765</v>
      </c>
      <c r="B766" t="str">
        <f>HYPERLINK("https://www.facebook.com/p/C%C3%B4ng-an-x%C3%A3-B%E1%BA%A3o-Nam-K%E1%BB%B3-S%C6%A1n-100066796596867/", "Công an xã Bảo Nam tỉnh Nghệ An")</f>
        <v>Công an xã Bảo Nam tỉnh Nghệ An</v>
      </c>
      <c r="C766" t="str">
        <v>https://www.facebook.com/p/C%C3%B4ng-an-x%C3%A3-B%E1%BA%A3o-Nam-K%E1%BB%B3-S%C6%A1n-100066796596867/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25766</v>
      </c>
      <c r="B767" t="str">
        <f>HYPERLINK("https://kyson.nghean.gov.vn/cac-xa-thi-tran/lanh-dao-cac-xa-thi-tran-524648", "UBND Ủy ban nhân dân xã Bảo Nam tỉnh Nghệ An")</f>
        <v>UBND Ủy ban nhân dân xã Bảo Nam tỉnh Nghệ An</v>
      </c>
      <c r="C767" t="str">
        <v>https://kyson.nghean.gov.vn/cac-xa-thi-tran/lanh-dao-cac-xa-thi-tran-524648</v>
      </c>
      <c r="D767" t="str">
        <v>-</v>
      </c>
      <c r="E767" t="str">
        <v>-</v>
      </c>
      <c r="F767" t="str">
        <v>-</v>
      </c>
      <c r="G767" t="str">
        <v>-</v>
      </c>
    </row>
    <row r="768" xml:space="preserve">
      <c r="A768">
        <v>25767</v>
      </c>
      <c r="B768" t="str" xml:space="preserve">
        <f xml:space="preserve">HYPERLINK("https://www.facebook.com/p/Tu%E1%BB%95i-tr%E1%BA%BB-C%C3%B4ng-an-Th%C3%A0nh-ph%E1%BB%91-V%C4%A9nh-Y%C3%AAn-100066497717181/?locale=gl_ES", "Công an xã Bảo Thành _x000d__x000d__x000d_
 _x000d__x000d__x000d_
  tỉnh Nghệ An")</f>
        <v xml:space="preserve">Công an xã Bảo Thành _x000d__x000d__x000d_
 _x000d__x000d__x000d_
  tỉnh Nghệ An</v>
      </c>
      <c r="C768" t="str">
        <v>https://www.facebook.com/p/Tu%E1%BB%95i-tr%E1%BA%BB-C%C3%B4ng-an-Th%C3%A0nh-ph%E1%BB%91-V%C4%A9nh-Y%C3%AAn-100066497717181/?locale=gl_ES</v>
      </c>
      <c r="D768" t="str">
        <v>-</v>
      </c>
      <c r="E768" t="str">
        <v/>
      </c>
      <c r="F768" t="str">
        <v>-</v>
      </c>
      <c r="G768" t="str">
        <v>-</v>
      </c>
    </row>
    <row r="769" xml:space="preserve">
      <c r="A769">
        <v>25768</v>
      </c>
      <c r="B769" t="str" xml:space="preserve">
        <f xml:space="preserve">HYPERLINK("https://baothanh.yenthanh.nghean.gov.vn/", "UBND Ủy ban nhân dân xã Bảo Thành _x000d__x000d__x000d_
 _x000d__x000d__x000d_
  tỉnh Nghệ An")</f>
        <v xml:space="preserve">UBND Ủy ban nhân dân xã Bảo Thành _x000d__x000d__x000d_
 _x000d__x000d__x000d_
  tỉnh Nghệ An</v>
      </c>
      <c r="C769" t="str">
        <v>https://baothanh.yenthanh.nghean.gov.vn/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25769</v>
      </c>
      <c r="B770" t="str">
        <v>Công an xã Chiêu Lưu tỉnh Nghệ An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25770</v>
      </c>
      <c r="B771" t="str">
        <f>HYPERLINK("https://thongke.nghean.gov.vn/tin-hoat-dong/cuc-thong-ke-nghe-an-trao-qua-ung-ho-xa-chieu-luu-huyen-ky-son-tinh-nghe-an-453251", "UBND Ủy ban nhân dân xã Chiêu Lưu tỉnh Nghệ An")</f>
        <v>UBND Ủy ban nhân dân xã Chiêu Lưu tỉnh Nghệ An</v>
      </c>
      <c r="C771" t="str">
        <v>https://thongke.nghean.gov.vn/tin-hoat-dong/cuc-thong-ke-nghe-an-trao-qua-ung-ho-xa-chieu-luu-huyen-ky-son-tinh-nghe-an-453251</v>
      </c>
      <c r="D771" t="str">
        <v>-</v>
      </c>
      <c r="E771" t="str">
        <v>-</v>
      </c>
      <c r="F771" t="str">
        <v>-</v>
      </c>
      <c r="G771" t="str">
        <v>-</v>
      </c>
    </row>
    <row r="772" xml:space="preserve">
      <c r="A772">
        <v>25771</v>
      </c>
      <c r="B772" t="str" xml:space="preserve">
        <f xml:space="preserve">HYPERLINK("https://www.facebook.com/p/C%C3%B4ng-an-X%C3%A3-B%E1%BA%A3o-Thu%E1%BA%ADn-100075881573880/", "Công an xã Bảo Thuận _x000d__x000d__x000d_
 _x000d__x000d__x000d_
  tỉnh Đồng Nai")</f>
        <v xml:space="preserve">Công an xã Bảo Thuận _x000d__x000d__x000d_
 _x000d__x000d__x000d_
  tỉnh Đồng Nai</v>
      </c>
      <c r="C772" t="str">
        <v>https://www.facebook.com/p/C%C3%B4ng-an-X%C3%A3-B%E1%BA%A3o-Thu%E1%BA%ADn-100075881573880/</v>
      </c>
      <c r="D772" t="str">
        <v>-</v>
      </c>
      <c r="E772" t="str">
        <v/>
      </c>
      <c r="F772" t="str">
        <v>-</v>
      </c>
      <c r="G772" t="str">
        <v>-</v>
      </c>
    </row>
    <row r="773" xml:space="preserve">
      <c r="A773">
        <v>25772</v>
      </c>
      <c r="B773" t="str" xml:space="preserve">
        <f xml:space="preserve">HYPERLINK("https://lamdong.gov.vn/sites/dilinh/hethongchinhtri/ubndhuyen/xathitran/SitePages/xa-bao-thuan.aspx", "UBND Ủy ban nhân dân xã Bảo Thuận _x000d__x000d__x000d_
 _x000d__x000d__x000d_
  tỉnh Đồng Nai")</f>
        <v xml:space="preserve">UBND Ủy ban nhân dân xã Bảo Thuận _x000d__x000d__x000d_
 _x000d__x000d__x000d_
  tỉnh Đồng Nai</v>
      </c>
      <c r="C773" t="str">
        <v>https://lamdong.gov.vn/sites/dilinh/hethongchinhtri/ubndhuyen/xathitran/SitePages/xa-bao-thuan.aspx</v>
      </c>
      <c r="D773" t="str">
        <v>-</v>
      </c>
      <c r="E773" t="str">
        <v>-</v>
      </c>
      <c r="F773" t="str">
        <v>-</v>
      </c>
      <c r="G773" t="str">
        <v>-</v>
      </c>
    </row>
    <row r="774" xml:space="preserve">
      <c r="A774">
        <v>25773</v>
      </c>
      <c r="B774" t="str" xml:space="preserve">
        <f xml:space="preserve">HYPERLINK("https://www.facebook.com/NamHaiNew/?locale=fr_CA", "Công an xã Bắc Hải _x000d__x000d__x000d_
 _x000d__x000d__x000d_
  tỉnh Thái Bình")</f>
        <v xml:space="preserve">Công an xã Bắc Hải _x000d__x000d__x000d_
 _x000d__x000d__x000d_
  tỉnh Thái Bình</v>
      </c>
      <c r="C774" t="str">
        <v>https://www.facebook.com/NamHaiNew/?locale=fr_CA</v>
      </c>
      <c r="D774" t="str">
        <v>-</v>
      </c>
      <c r="E774" t="str">
        <v/>
      </c>
      <c r="F774" t="str">
        <v>-</v>
      </c>
      <c r="G774" t="str">
        <v>-</v>
      </c>
    </row>
    <row r="775" xml:space="preserve">
      <c r="A775">
        <v>25774</v>
      </c>
      <c r="B775" t="str" xml:space="preserve">
        <f xml:space="preserve">HYPERLINK("https://thaibinh.gov.vn/van-ban-phap-luat/van-ban-dieu-hanh/ve-viec-cho-phep-uy-ban-nhan-dan-xa-bac-hai-huyen-tien-hai-c.html", "UBND Ủy ban nhân dân xã Bắc Hải _x000d__x000d__x000d_
 _x000d__x000d__x000d_
  tỉnh Thái Bình")</f>
        <v xml:space="preserve">UBND Ủy ban nhân dân xã Bắc Hải _x000d__x000d__x000d_
 _x000d__x000d__x000d_
  tỉnh Thái Bình</v>
      </c>
      <c r="C775" t="str">
        <v>https://thaibinh.gov.vn/van-ban-phap-luat/van-ban-dieu-hanh/ve-viec-cho-phep-uy-ban-nhan-dan-xa-bac-hai-huyen-tien-hai-c.html</v>
      </c>
      <c r="D775" t="str">
        <v>-</v>
      </c>
      <c r="E775" t="str">
        <v>-</v>
      </c>
      <c r="F775" t="str">
        <v>-</v>
      </c>
      <c r="G775" t="str">
        <v>-</v>
      </c>
    </row>
    <row r="776" xml:space="preserve">
      <c r="A776">
        <v>25775</v>
      </c>
      <c r="B776" t="str" xml:space="preserve">
        <v xml:space="preserve">Công an xã Bắc Phong _x000d__x000d__x000d_
 _x000d__x000d__x000d_
  tỉnh Hòa Bình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 xml:space="preserve">
      <c r="A777">
        <v>25776</v>
      </c>
      <c r="B777" t="str" xml:space="preserve">
        <f xml:space="preserve">HYPERLINK("https://xabacphong.hoabinh.gov.vn/index.php/lien-h", "UBND Ủy ban nhân dân xã Bắc Phong _x000d__x000d__x000d_
 _x000d__x000d__x000d_
  tỉnh Hòa Bình")</f>
        <v xml:space="preserve">UBND Ủy ban nhân dân xã Bắc Phong _x000d__x000d__x000d_
 _x000d__x000d__x000d_
  tỉnh Hòa Bình</v>
      </c>
      <c r="C777" t="str">
        <v>https://xabacphong.hoabinh.gov.vn/index.php/lien-h</v>
      </c>
      <c r="D777" t="str">
        <v>-</v>
      </c>
      <c r="E777" t="str">
        <v>-</v>
      </c>
      <c r="F777" t="str">
        <v>-</v>
      </c>
      <c r="G777" t="str">
        <v>-</v>
      </c>
    </row>
    <row r="778" xml:space="preserve">
      <c r="A778">
        <v>25777</v>
      </c>
      <c r="B778" t="str" xml:space="preserve">
        <f xml:space="preserve">HYPERLINK("https://www.facebook.com/p/C%C3%B4ng-an-x%C3%A3-B%E1%BA%AFc-Phong-huy%E1%BB%87n-Ph%C3%B9-Y%C3%AAn-t%E1%BB%89nh-S%C6%A1n-La-100069354649996/", "Công an xã Bắc Phong _x000d__x000d__x000d_
 _x000d__x000d__x000d_
  tỉnh Sơn La")</f>
        <v xml:space="preserve">Công an xã Bắc Phong _x000d__x000d__x000d_
 _x000d__x000d__x000d_
  tỉnh Sơn La</v>
      </c>
      <c r="C778" t="str">
        <v>https://www.facebook.com/p/C%C3%B4ng-an-x%C3%A3-B%E1%BA%AFc-Phong-huy%E1%BB%87n-Ph%C3%B9-Y%C3%AAn-t%E1%BB%89nh-S%C6%A1n-La-100069354649996/</v>
      </c>
      <c r="D778" t="str">
        <v>-</v>
      </c>
      <c r="E778" t="str">
        <v/>
      </c>
      <c r="F778" t="str">
        <v>-</v>
      </c>
      <c r="G778" t="str">
        <v>-</v>
      </c>
    </row>
    <row r="779" xml:space="preserve">
      <c r="A779">
        <v>25778</v>
      </c>
      <c r="B779" t="str" xml:space="preserve">
        <f xml:space="preserve">HYPERLINK("https://thuanbac.ninhthuan.gov.vn/portal/Pages/UBND-xa.aspx", "UBND Ủy ban nhân dân xã Bắc Phong _x000d__x000d__x000d_
 _x000d__x000d__x000d_
  tỉnh Sơn La")</f>
        <v xml:space="preserve">UBND Ủy ban nhân dân xã Bắc Phong _x000d__x000d__x000d_
 _x000d__x000d__x000d_
  tỉnh Sơn La</v>
      </c>
      <c r="C779" t="str">
        <v>https://thuanbac.ninhthuan.gov.vn/portal/Pages/UBND-xa.aspx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25779</v>
      </c>
      <c r="B780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780" t="str">
        <v>https://www.facebook.com/p/C%C3%B4ng-an-x%C3%A3-B%E1%BA%AFc-S%C6%A1n-%C4%90%C3%B4-L%C6%B0%C6%A1ng-Ngh%E1%BB%87-An-100066829706376/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25780</v>
      </c>
      <c r="B781" t="str">
        <f>HYPERLINK("https://doluong.nghean.gov.vn/bac-son/gioi-thieu-chung-xa-bac-son-365180", "UBND Ủy ban nhân dân xã Bắc Sơn tỉnh Nghệ An")</f>
        <v>UBND Ủy ban nhân dân xã Bắc Sơn tỉnh Nghệ An</v>
      </c>
      <c r="C781" t="str">
        <v>https://doluong.nghean.gov.vn/bac-son/gioi-thieu-chung-xa-bac-son-365180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25781</v>
      </c>
      <c r="B782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782" t="str">
        <v>https://www.facebook.com/p/C%C3%B4ng-an-x%C3%A3-B%E1%BA%AFc-S%C6%A1n-%C4%90%C3%B4-L%C6%B0%C6%A1ng-Ngh%E1%BB%87-An-100066829706376/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25782</v>
      </c>
      <c r="B783" t="str">
        <f>HYPERLINK("https://doluong.nghean.gov.vn/bac-son/gioi-thieu-chung-xa-bac-son-365180", "UBND Ủy ban nhân dân xã Bắc Sơn tỉnh Nghệ An")</f>
        <v>UBND Ủy ban nhân dân xã Bắc Sơn tỉnh Nghệ An</v>
      </c>
      <c r="C783" t="str">
        <v>https://doluong.nghean.gov.vn/bac-son/gioi-thieu-chung-xa-bac-son-365180</v>
      </c>
      <c r="D783" t="str">
        <v>-</v>
      </c>
      <c r="E783" t="str">
        <v>-</v>
      </c>
      <c r="F783" t="str">
        <v>-</v>
      </c>
      <c r="G783" t="str">
        <v>-</v>
      </c>
    </row>
    <row r="784" xml:space="preserve">
      <c r="A784">
        <v>25783</v>
      </c>
      <c r="B784" t="str" xml:space="preserve">
        <f xml:space="preserve">HYPERLINK("https://www.facebook.com/groups/455729708825914/", "Công an xã Bằng Giã _x000d__x000d__x000d_
 _x000d__x000d__x000d_
  tỉnh Phú Thọ")</f>
        <v xml:space="preserve">Công an xã Bằng Giã _x000d__x000d__x000d_
 _x000d__x000d__x000d_
  tỉnh Phú Thọ</v>
      </c>
      <c r="C784" t="str">
        <v>https://www.facebook.com/groups/455729708825914/</v>
      </c>
      <c r="D784" t="str">
        <v>-</v>
      </c>
      <c r="E784" t="str">
        <v/>
      </c>
      <c r="F784" t="str">
        <v>-</v>
      </c>
      <c r="G784" t="str">
        <v>-</v>
      </c>
    </row>
    <row r="785" xml:space="preserve">
      <c r="A785">
        <v>25784</v>
      </c>
      <c r="B785" t="str" xml:space="preserve">
        <f xml:space="preserve">HYPERLINK("http://svhttdl.phutho.gov.vn/tin/le-khoi-cong-tu-bo-ton-tao-di-tich-dinh-phu-vinh-xa-bang-gia-huyen-ha-hoa_993.html", "UBND Ủy ban nhân dân xã Bằng Giã _x000d__x000d__x000d_
 _x000d__x000d__x000d_
  tỉnh Phú Thọ")</f>
        <v xml:space="preserve">UBND Ủy ban nhân dân xã Bằng Giã _x000d__x000d__x000d_
 _x000d__x000d__x000d_
  tỉnh Phú Thọ</v>
      </c>
      <c r="C785" t="str">
        <v>http://svhttdl.phutho.gov.vn/tin/le-khoi-cong-tu-bo-ton-tao-di-tich-dinh-phu-vinh-xa-bang-gia-huyen-ha-hoa_993.html</v>
      </c>
      <c r="D785" t="str">
        <v>-</v>
      </c>
      <c r="E785" t="str">
        <v>-</v>
      </c>
      <c r="F785" t="str">
        <v>-</v>
      </c>
      <c r="G785" t="str">
        <v>-</v>
      </c>
    </row>
    <row r="786" xml:space="preserve">
      <c r="A786">
        <v>25785</v>
      </c>
      <c r="B786" t="str" xml:space="preserve">
        <v xml:space="preserve">Công an xã Bối Cầu _x000d__x000d__x000d_
 _x000d__x000d__x000d_
  tỉnh Hà Nam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 xml:space="preserve">
      <c r="A787">
        <v>25786</v>
      </c>
      <c r="B787" t="str" xml:space="preserve">
        <f xml:space="preserve">HYPERLINK("https://stp.hanam.gov.vn/Pages/thong-bao-dau-gia-tai-san-638611622189098600.aspx", "UBND Ủy ban nhân dân xã Bối Cầu _x000d__x000d__x000d_
 _x000d__x000d__x000d_
  tỉnh Hà Nam")</f>
        <v xml:space="preserve">UBND Ủy ban nhân dân xã Bối Cầu _x000d__x000d__x000d_
 _x000d__x000d__x000d_
  tỉnh Hà Nam</v>
      </c>
      <c r="C787" t="str">
        <v>https://stp.hanam.gov.vn/Pages/thong-bao-dau-gia-tai-san-638611622189098600.aspx</v>
      </c>
      <c r="D787" t="str">
        <v>-</v>
      </c>
      <c r="E787" t="str">
        <v>-</v>
      </c>
      <c r="F787" t="str">
        <v>-</v>
      </c>
      <c r="G787" t="str">
        <v>-</v>
      </c>
    </row>
    <row r="788" xml:space="preserve">
      <c r="A788">
        <v>25787</v>
      </c>
      <c r="B788" t="str" xml:space="preserve">
        <f xml:space="preserve">HYPERLINK("https://www.facebook.com/p/C%C3%B4ng-an-x%C3%A3-B%E1%BB%99c-B%E1%BB%91-100076950112533/", "Công an xã Bộc Bố _x000d__x000d__x000d_
 _x000d__x000d__x000d_
  tỉnh Bắc Kạn")</f>
        <v xml:space="preserve">Công an xã Bộc Bố _x000d__x000d__x000d_
 _x000d__x000d__x000d_
  tỉnh Bắc Kạn</v>
      </c>
      <c r="C788" t="str">
        <v>https://www.facebook.com/p/C%C3%B4ng-an-x%C3%A3-B%E1%BB%99c-B%E1%BB%91-100076950112533/</v>
      </c>
      <c r="D788" t="str">
        <v>-</v>
      </c>
      <c r="E788" t="str">
        <v/>
      </c>
      <c r="F788" t="str">
        <v>-</v>
      </c>
      <c r="G788" t="str">
        <v>-</v>
      </c>
    </row>
    <row r="789" xml:space="preserve">
      <c r="A789">
        <v>25788</v>
      </c>
      <c r="B789" t="str" xml:space="preserve">
        <f xml:space="preserve">HYPERLINK("https://bocbo.pacnam.gov.vn/", "UBND Ủy ban nhân dân xã Bộc Bố _x000d__x000d__x000d_
 _x000d__x000d__x000d_
  tỉnh Bắc Kạn")</f>
        <v xml:space="preserve">UBND Ủy ban nhân dân xã Bộc Bố _x000d__x000d__x000d_
 _x000d__x000d__x000d_
  tỉnh Bắc Kạn</v>
      </c>
      <c r="C789" t="str">
        <v>https://bocbo.pacnam.gov.vn/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25789</v>
      </c>
      <c r="B790" t="str">
        <f>HYPERLINK("https://www.facebook.com/p/C%C3%B4ng-an-x%C3%A3-Bao-La-Huy%E1%BB%87n-Mai-Ch%C3%A2u-t%E1%BB%89nh-H%C3%B2a-B%C3%ACnh-100066573889335/", "Công an xã Bao La tỉnh Hòa Bình")</f>
        <v>Công an xã Bao La tỉnh Hòa Bình</v>
      </c>
      <c r="C790" t="str">
        <v>https://www.facebook.com/p/C%C3%B4ng-an-x%C3%A3-Bao-La-Huy%E1%BB%87n-Mai-Ch%C3%A2u-t%E1%BB%89nh-H%C3%B2a-B%C3%ACnh-100066573889335/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25790</v>
      </c>
      <c r="B791" t="str">
        <f>HYPERLINK("https://maichau.hoabinh.gov.vn/index.php?option=com_content&amp;view=article&amp;id=214:gi-i-thi-u-ubnd-xa-bao-la&amp;catid=14&amp;lang=en&amp;Itemid=641", "UBND Ủy ban nhân dân xã Bao La tỉnh Hòa Bình")</f>
        <v>UBND Ủy ban nhân dân xã Bao La tỉnh Hòa Bình</v>
      </c>
      <c r="C791" t="str">
        <v>https://maichau.hoabinh.gov.vn/index.php?option=com_content&amp;view=article&amp;id=214:gi-i-thi-u-ubnd-xa-bao-la&amp;catid=14&amp;lang=en&amp;Itemid=641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25791</v>
      </c>
      <c r="B792" t="str">
        <f>HYPERLINK("https://www.facebook.com/p/C%C3%B4ng-an-x%C3%A3-C%C3%A0-N%C3%A0ng-Qu%E1%BB%B3nh-Nhai-S%C6%A1n-La-100066622577037/", "Công an xã Cà Nàng tỉnh Sơn La")</f>
        <v>Công an xã Cà Nàng tỉnh Sơn La</v>
      </c>
      <c r="C792" t="str">
        <v>https://www.facebook.com/p/C%C3%B4ng-an-x%C3%A3-C%C3%A0-N%C3%A0ng-Qu%E1%BB%B3nh-Nhai-S%C6%A1n-La-100066622577037/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25792</v>
      </c>
      <c r="B793" t="str">
        <f>HYPERLINK("https://sonla.gov.vn/doi-ngoai-nhan-dan", "UBND Ủy ban nhân dân xã Cà Nàng tỉnh Sơn La")</f>
        <v>UBND Ủy ban nhân dân xã Cà Nàng tỉnh Sơn La</v>
      </c>
      <c r="C793" t="str">
        <v>https://sonla.gov.vn/doi-ngoai-nhan-dan</v>
      </c>
      <c r="D793" t="str">
        <v>-</v>
      </c>
      <c r="E793" t="str">
        <v>-</v>
      </c>
      <c r="F793" t="str">
        <v>-</v>
      </c>
      <c r="G793" t="str">
        <v>-</v>
      </c>
    </row>
    <row r="794" xml:space="preserve">
      <c r="A794">
        <v>25793</v>
      </c>
      <c r="B794" t="str" xml:space="preserve">
        <v xml:space="preserve">Công an xã Cà Ná _x000d__x000d__x000d_
 _x000d__x000d__x000d_
  tỉnh Ninh Thuận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 xml:space="preserve">
      <c r="A795">
        <v>25794</v>
      </c>
      <c r="B795" t="str" xml:space="preserve">
        <f xml:space="preserve">HYPERLINK("https://mc.ninhthuan.gov.vn/portaldvc/KenhTin/dich-vu-cong-truc-tuyen.aspx?_dv=000-20-31-H43", "UBND Ủy ban nhân dân xã Cà Ná _x000d__x000d__x000d_
 _x000d__x000d__x000d_
  tỉnh Ninh Thuận")</f>
        <v xml:space="preserve">UBND Ủy ban nhân dân xã Cà Ná _x000d__x000d__x000d_
 _x000d__x000d__x000d_
  tỉnh Ninh Thuận</v>
      </c>
      <c r="C795" t="str">
        <v>https://mc.ninhthuan.gov.vn/portaldvc/KenhTin/dich-vu-cong-truc-tuyen.aspx?_dv=000-20-31-H43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25795</v>
      </c>
      <c r="B796" t="str">
        <v>Công an xã Cát Nê tỉnh Thái Nguyên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25796</v>
      </c>
      <c r="B797" t="str">
        <f>HYPERLINK("https://catne.daitu.thainguyen.gov.vn/", "UBND Ủy ban nhân dân xã Cát Nê tỉnh Thái Nguyên")</f>
        <v>UBND Ủy ban nhân dân xã Cát Nê tỉnh Thái Nguyên</v>
      </c>
      <c r="C797" t="str">
        <v>https://catne.daitu.thainguyen.gov.vn/</v>
      </c>
      <c r="D797" t="str">
        <v>-</v>
      </c>
      <c r="E797" t="str">
        <v>-</v>
      </c>
      <c r="F797" t="str">
        <v>-</v>
      </c>
      <c r="G797" t="str">
        <v>-</v>
      </c>
    </row>
    <row r="798" xml:space="preserve">
      <c r="A798">
        <v>25797</v>
      </c>
      <c r="B798" t="str" xml:space="preserve">
        <f xml:space="preserve">HYPERLINK("https://www.facebook.com/p/C%C3%B4ng-an-x%C3%A3-C%C3%A1t-Th%E1%BB%8Bnh-100063712560146/", "Công an xã Cát Thịnh _x000d__x000d__x000d_
 _x000d__x000d__x000d_
  tỉnh Yên Bái")</f>
        <v xml:space="preserve">Công an xã Cát Thịnh _x000d__x000d__x000d_
 _x000d__x000d__x000d_
  tỉnh Yên Bái</v>
      </c>
      <c r="C798" t="str">
        <v>https://www.facebook.com/p/C%C3%B4ng-an-x%C3%A3-C%C3%A1t-Th%E1%BB%8Bnh-100063712560146/</v>
      </c>
      <c r="D798" t="str">
        <v>-</v>
      </c>
      <c r="E798" t="str">
        <v/>
      </c>
      <c r="F798" t="str">
        <v>-</v>
      </c>
      <c r="G798" t="str">
        <v>-</v>
      </c>
    </row>
    <row r="799" xml:space="preserve">
      <c r="A799">
        <v>25798</v>
      </c>
      <c r="B799" t="str" xml:space="preserve">
        <f xml:space="preserve">HYPERLINK("https://vanchan.yenbai.gov.vn/cac-xa-thi-tran/xa-cat-thinh", "UBND Ủy ban nhân dân xã Cát Thịnh _x000d__x000d__x000d_
 _x000d__x000d__x000d_
  tỉnh Yên Bái")</f>
        <v xml:space="preserve">UBND Ủy ban nhân dân xã Cát Thịnh _x000d__x000d__x000d_
 _x000d__x000d__x000d_
  tỉnh Yên Bái</v>
      </c>
      <c r="C799" t="str">
        <v>https://vanchan.yenbai.gov.vn/cac-xa-thi-tran/xa-cat-thinh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25799</v>
      </c>
      <c r="B800" t="str">
        <f>HYPERLINK("https://www.facebook.com/189255395918117", "Công an xã Cò Nòi tỉnh Sơn La")</f>
        <v>Công an xã Cò Nòi tỉnh Sơn La</v>
      </c>
      <c r="C800" t="str">
        <v>https://www.facebook.com/189255395918117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25800</v>
      </c>
      <c r="B801" t="str">
        <f>HYPERLINK("https://sonla.gov.vn/tin-van-hoa-xa-hoi/dong-chi-chu-tich-ubnd-huyen-du-ngay-hoi-dai-doan-ket-toan-dan-toc-tai-ban-me-lech-xa-co-noi-735712", "UBND Ủy ban nhân dân xã Cò Nòi tỉnh Sơn La")</f>
        <v>UBND Ủy ban nhân dân xã Cò Nòi tỉnh Sơn La</v>
      </c>
      <c r="C801" t="str">
        <v>https://sonla.gov.vn/tin-van-hoa-xa-hoi/dong-chi-chu-tich-ubnd-huyen-du-ngay-hoi-dai-doan-ket-toan-dan-toc-tai-ban-me-lech-xa-co-noi-735712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25801</v>
      </c>
      <c r="B802" t="str">
        <f>HYPERLINK("https://www.facebook.com/224396292776192/", "Công an xã Cô Ba tỉnh Cao Bằng")</f>
        <v>Công an xã Cô Ba tỉnh Cao Bằng</v>
      </c>
      <c r="C802" t="str">
        <v>https://www.facebook.com/224396292776192/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25802</v>
      </c>
      <c r="B803" t="str">
        <f>HYPERLINK("http://coba.baolac.caobang.gov.vn/", "UBND Ủy ban nhân dân xã Cô Ba tỉnh Cao Bằng")</f>
        <v>UBND Ủy ban nhân dân xã Cô Ba tỉnh Cao Bằng</v>
      </c>
      <c r="C803" t="str">
        <v>http://coba.baolac.caobang.gov.vn/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25803</v>
      </c>
      <c r="B804" t="str">
        <f>HYPERLINK("https://www.facebook.com/p/Tu%E1%BB%95i-tr%E1%BA%BB-C%C3%B4ng-an-t%E1%BB%89nh-B%E1%BA%AFc-K%E1%BA%A1n-100057574024652/", "Công an xã Công Bằng tỉnh Bắc Kạn")</f>
        <v>Công an xã Công Bằng tỉnh Bắc Kạn</v>
      </c>
      <c r="C804" t="str">
        <v>https://www.facebook.com/p/Tu%E1%BB%95i-tr%E1%BA%BB-C%C3%B4ng-an-t%E1%BB%89nh-B%E1%BA%AFc-K%E1%BA%A1n-100057574024652/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25804</v>
      </c>
      <c r="B805" t="str">
        <f>HYPERLINK("https://congbang.pacnam.gov.vn/", "UBND Ủy ban nhân dân xã Công Bằng tỉnh Bắc Kạn")</f>
        <v>UBND Ủy ban nhân dân xã Công Bằng tỉnh Bắc Kạn</v>
      </c>
      <c r="C805" t="str">
        <v>https://congbang.pacnam.gov.vn/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25805</v>
      </c>
      <c r="B806" t="str">
        <f>HYPERLINK("https://www.facebook.com/p/C%C3%B4ng-an-x%C3%A3-C%C3%B4ng-Li%C3%AAm-CA-huy%E1%BB%87n-N%C3%B4ng-C%E1%BB%91ng-100063767244389/", "Công an xã Công Liêm tỉnh Thanh Hóa")</f>
        <v>Công an xã Công Liêm tỉnh Thanh Hóa</v>
      </c>
      <c r="C806" t="str">
        <v>https://www.facebook.com/p/C%C3%B4ng-an-x%C3%A3-C%C3%B4ng-Li%C3%AAm-CA-huy%E1%BB%87n-N%C3%B4ng-C%E1%BB%91ng-100063767244389/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25806</v>
      </c>
      <c r="B807" t="str">
        <f>HYPERLINK("https://congliem.nongcong.thanhhoa.gov.vn/web/trang-chu/can-bo-chuc-ubnd-xa-cong-liem.html", "UBND Ủy ban nhân dân xã Công Liêm tỉnh Thanh Hóa")</f>
        <v>UBND Ủy ban nhân dân xã Công Liêm tỉnh Thanh Hóa</v>
      </c>
      <c r="C807" t="str">
        <v>https://congliem.nongcong.thanhhoa.gov.vn/web/trang-chu/can-bo-chuc-ubnd-xa-cong-liem.html</v>
      </c>
      <c r="D807" t="str">
        <v>-</v>
      </c>
      <c r="E807" t="str">
        <v>-</v>
      </c>
      <c r="F807" t="str">
        <v>-</v>
      </c>
      <c r="G807" t="str">
        <v>-</v>
      </c>
    </row>
    <row r="808" xml:space="preserve">
      <c r="A808">
        <v>25807</v>
      </c>
      <c r="B808" t="str" xml:space="preserve">
        <f xml:space="preserve">HYPERLINK("https://www.facebook.com/p/C%C3%B4ng-an-x%C3%A3-C%C3%B4ng-Ly%CC%81-100063489934939/", "Công an xã Công Lý _x000d__x000d__x000d_
 _x000d__x000d__x000d_
  tỉnh Hà Nam")</f>
        <v xml:space="preserve">Công an xã Công Lý _x000d__x000d__x000d_
 _x000d__x000d__x000d_
  tỉnh Hà Nam</v>
      </c>
      <c r="C808" t="str">
        <v>https://www.facebook.com/p/C%C3%B4ng-an-x%C3%A3-C%C3%B4ng-Ly%CC%81-100063489934939/</v>
      </c>
      <c r="D808" t="str">
        <v>-</v>
      </c>
      <c r="E808" t="str">
        <v/>
      </c>
      <c r="F808" t="str">
        <v>-</v>
      </c>
      <c r="G808" t="str">
        <v>-</v>
      </c>
    </row>
    <row r="809" xml:space="preserve">
      <c r="A809">
        <v>25808</v>
      </c>
      <c r="B809" t="str" xml:space="preserve">
        <f xml:space="preserve">HYPERLINK("https://lynhan.hanam.gov.vn/Pages/ubnd-xa-cong-ly-huyen-ly-nhan-trien-khai-xay-dung-mo-hinh-xa-khong-co-hoat-dong-tin-dung-den.aspx", "UBND Ủy ban nhân dân xã Công Lý _x000d__x000d__x000d_
 _x000d__x000d__x000d_
  tỉnh Hà Nam")</f>
        <v xml:space="preserve">UBND Ủy ban nhân dân xã Công Lý _x000d__x000d__x000d_
 _x000d__x000d__x000d_
  tỉnh Hà Nam</v>
      </c>
      <c r="C809" t="str">
        <v>https://lynhan.hanam.gov.vn/Pages/ubnd-xa-cong-ly-huyen-ly-nhan-trien-khai-xay-dung-mo-hinh-xa-khong-co-hoat-dong-tin-dung-den.aspx</v>
      </c>
      <c r="D809" t="str">
        <v>-</v>
      </c>
      <c r="E809" t="str">
        <v>-</v>
      </c>
      <c r="F809" t="str">
        <v>-</v>
      </c>
      <c r="G809" t="str">
        <v>-</v>
      </c>
    </row>
    <row r="810" xml:space="preserve">
      <c r="A810">
        <v>25809</v>
      </c>
      <c r="B810" t="str" xml:space="preserve">
        <f xml:space="preserve">HYPERLINK("https://www.facebook.com/congthanhyenthanhngheanvn/", "Công an xã Công Thành _x000d__x000d__x000d_
 _x000d__x000d__x000d_
  tỉnh Nghệ An")</f>
        <v xml:space="preserve">Công an xã Công Thành _x000d__x000d__x000d_
 _x000d__x000d__x000d_
  tỉnh Nghệ An</v>
      </c>
      <c r="C810" t="str">
        <v>https://www.facebook.com/congthanhyenthanhngheanvn/</v>
      </c>
      <c r="D810" t="str">
        <v>-</v>
      </c>
      <c r="E810" t="str">
        <v/>
      </c>
      <c r="F810" t="str">
        <v>-</v>
      </c>
      <c r="G810" t="str">
        <v>-</v>
      </c>
    </row>
    <row r="811" xml:space="preserve">
      <c r="A811">
        <v>25810</v>
      </c>
      <c r="B811" t="str" xml:space="preserve">
        <f xml:space="preserve">HYPERLINK("https://congthanh.yenthanh.nghean.gov.vn/", "UBND Ủy ban nhân dân xã Công Thành _x000d__x000d__x000d_
 _x000d__x000d__x000d_
  tỉnh Nghệ An")</f>
        <v xml:space="preserve">UBND Ủy ban nhân dân xã Công Thành _x000d__x000d__x000d_
 _x000d__x000d__x000d_
  tỉnh Nghệ An</v>
      </c>
      <c r="C811" t="str">
        <v>https://congthanh.yenthanh.nghean.gov.vn/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25811</v>
      </c>
      <c r="B812" t="str">
        <v>Công an xã Cúc Đường tỉnh Thái Nguyên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25812</v>
      </c>
      <c r="B813" t="str">
        <f>HYPERLINK("https://cucduong.vonhai.thainguyen.gov.vn/", "UBND Ủy ban nhân dân xã Cúc Đường tỉnh Thái Nguyên")</f>
        <v>UBND Ủy ban nhân dân xã Cúc Đường tỉnh Thái Nguyên</v>
      </c>
      <c r="C813" t="str">
        <v>https://cucduong.vonhai.thainguyen.gov.vn/</v>
      </c>
      <c r="D813" t="str">
        <v>-</v>
      </c>
      <c r="E813" t="str">
        <v>-</v>
      </c>
      <c r="F813" t="str">
        <v>-</v>
      </c>
      <c r="G813" t="str">
        <v>-</v>
      </c>
    </row>
    <row r="814" xml:space="preserve">
      <c r="A814">
        <v>25813</v>
      </c>
      <c r="B814" t="str" xml:space="preserve">
        <v xml:space="preserve">Công an xã Cường Thịnh _x000d__x000d__x000d_
 _x000d__x000d__x000d_
  tỉnh Yên Bái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 xml:space="preserve">
      <c r="A815">
        <v>25814</v>
      </c>
      <c r="B815" t="str" xml:space="preserve">
        <f xml:space="preserve">HYPERLINK("https://www.yenbai.gov.vn/noidung/tintuc/Pages/gioi-thieu-chi-tiet.aspx?ItemID=121&amp;l=Ditichcaptinh&amp;lv=4", "UBND Ủy ban nhân dân xã Cường Thịnh _x000d__x000d__x000d_
 _x000d__x000d__x000d_
  tỉnh Yên Bái")</f>
        <v xml:space="preserve">UBND Ủy ban nhân dân xã Cường Thịnh _x000d__x000d__x000d_
 _x000d__x000d__x000d_
  tỉnh Yên Bái</v>
      </c>
      <c r="C815" t="str">
        <v>https://www.yenbai.gov.vn/noidung/tintuc/Pages/gioi-thieu-chi-tiet.aspx?ItemID=121&amp;l=Ditichcaptinh&amp;lv=4</v>
      </c>
      <c r="D815" t="str">
        <v>-</v>
      </c>
      <c r="E815" t="str">
        <v>-</v>
      </c>
      <c r="F815" t="str">
        <v>-</v>
      </c>
      <c r="G815" t="str">
        <v>-</v>
      </c>
    </row>
    <row r="816" xml:space="preserve">
      <c r="A816">
        <v>25815</v>
      </c>
      <c r="B816" t="str" xml:space="preserve">
        <f xml:space="preserve">HYPERLINK("https://www.facebook.com/tuoitreconganquangbinh/", "Công an xã Cảnh Hoá _x000d__x000d__x000d_
 _x000d__x000d__x000d_
  tỉnh Quảng Bình")</f>
        <v xml:space="preserve">Công an xã Cảnh Hoá _x000d__x000d__x000d_
 _x000d__x000d__x000d_
  tỉnh Quảng Bình</v>
      </c>
      <c r="C816" t="str">
        <v>https://www.facebook.com/tuoitreconganquangbinh/</v>
      </c>
      <c r="D816" t="str">
        <v>-</v>
      </c>
      <c r="E816" t="str">
        <v/>
      </c>
      <c r="F816" t="str">
        <v>-</v>
      </c>
      <c r="G816" t="str">
        <v>-</v>
      </c>
    </row>
    <row r="817" xml:space="preserve">
      <c r="A817">
        <v>25816</v>
      </c>
      <c r="B817" t="str" xml:space="preserve">
        <f xml:space="preserve">HYPERLINK("https://quangbinh.gov.vn/chi-tiet-tin/-/view-article/1/14012495784607/1587404977090", "UBND Ủy ban nhân dân xã Cảnh Hoá _x000d__x000d__x000d_
 _x000d__x000d__x000d_
  tỉnh Quảng Bình")</f>
        <v xml:space="preserve">UBND Ủy ban nhân dân xã Cảnh Hoá _x000d__x000d__x000d_
 _x000d__x000d__x000d_
  tỉnh Quảng Bình</v>
      </c>
      <c r="C817" t="str">
        <v>https://quangbinh.gov.vn/chi-tiet-tin/-/view-article/1/14012495784607/1587404977090</v>
      </c>
      <c r="D817" t="str">
        <v>-</v>
      </c>
      <c r="E817" t="str">
        <v>-</v>
      </c>
      <c r="F817" t="str">
        <v>-</v>
      </c>
      <c r="G817" t="str">
        <v>-</v>
      </c>
    </row>
    <row r="818" xml:space="preserve">
      <c r="A818">
        <v>25817</v>
      </c>
      <c r="B818" t="str" xml:space="preserve">
        <f xml:space="preserve">HYPERLINK("https://www.facebook.com/p/C%C3%B4ng-An-X%C3%A3-C%E1%BA%A3nh-Th%E1%BB%A5y-100067788162953/", "Công an xã Cảnh Thụy _x000d__x000d__x000d_
 _x000d__x000d__x000d_
  tỉnh Bắc Giang")</f>
        <v xml:space="preserve">Công an xã Cảnh Thụy _x000d__x000d__x000d_
 _x000d__x000d__x000d_
  tỉnh Bắc Giang</v>
      </c>
      <c r="C818" t="str">
        <v>https://www.facebook.com/p/C%C3%B4ng-An-X%C3%A3-C%E1%BA%A3nh-Th%E1%BB%A5y-100067788162953/</v>
      </c>
      <c r="D818" t="str">
        <v>-</v>
      </c>
      <c r="E818" t="str">
        <v/>
      </c>
      <c r="F818" t="str">
        <v>-</v>
      </c>
      <c r="G818" t="str">
        <v>-</v>
      </c>
    </row>
    <row r="819" xml:space="preserve">
      <c r="A819">
        <v>25818</v>
      </c>
      <c r="B819" t="str" xml:space="preserve">
        <f xml:space="preserve">HYPERLINK("https://canhthuy.yendung.bacgiang.gov.vn/", "UBND Ủy ban nhân dân xã Cảnh Thụy _x000d__x000d__x000d_
 _x000d__x000d__x000d_
  tỉnh Bắc Giang")</f>
        <v xml:space="preserve">UBND Ủy ban nhân dân xã Cảnh Thụy _x000d__x000d__x000d_
 _x000d__x000d__x000d_
  tỉnh Bắc Giang</v>
      </c>
      <c r="C819" t="str">
        <v>https://canhthuy.yendung.bacgiang.gov.vn/</v>
      </c>
      <c r="D819" t="str">
        <v>-</v>
      </c>
      <c r="E819" t="str">
        <v>-</v>
      </c>
      <c r="F819" t="str">
        <v>-</v>
      </c>
      <c r="G819" t="str">
        <v>-</v>
      </c>
    </row>
    <row r="820" xml:space="preserve">
      <c r="A820">
        <v>25819</v>
      </c>
      <c r="B820" t="str" xml:space="preserve">
        <v xml:space="preserve">Công an xã Cấm Sơn _x000d__x000d__x000d_
 _x000d__x000d__x000d_
  tỉnh Bắc Giang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 xml:space="preserve">
      <c r="A821">
        <v>25820</v>
      </c>
      <c r="B821" t="str" xml:space="preserve">
        <f xml:space="preserve">HYPERLINK("https://lucngan.bacgiang.gov.vn/cac-xa-thi-tran", "UBND Ủy ban nhân dân xã Cấm Sơn _x000d__x000d__x000d_
 _x000d__x000d__x000d_
  tỉnh Bắc Giang")</f>
        <v xml:space="preserve">UBND Ủy ban nhân dân xã Cấm Sơn _x000d__x000d__x000d_
 _x000d__x000d__x000d_
  tỉnh Bắc Giang</v>
      </c>
      <c r="C821" t="str">
        <v>https://lucngan.bacgiang.gov.vn/cac-xa-thi-tran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25821</v>
      </c>
      <c r="B822" t="str">
        <f>HYPERLINK("https://www.facebook.com/p/Tu%E1%BB%95i-tr%E1%BA%BB-C%C3%B4ng-an-Th%C3%A0nh-ph%E1%BB%91-V%C4%A9nh-Y%C3%AAn-100066497717181/", "Công an xã Cần Yên tỉnh Cao Bằng")</f>
        <v>Công an xã Cần Yên tỉnh Cao Bằng</v>
      </c>
      <c r="C822" t="str">
        <v>https://www.facebook.com/p/Tu%E1%BB%95i-tr%E1%BA%BB-C%C3%B4ng-an-Th%C3%A0nh-ph%E1%BB%91-V%C4%A9nh-Y%C3%AAn-100066497717181/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25822</v>
      </c>
      <c r="B823" t="str">
        <f>HYPERLINK("https://haquang.caobang.gov.vn/ubnd-cac-xa-thi-tran/ubnd-xa-can-yen-667050", "UBND Ủy ban nhân dân xã Cần Yên tỉnh Cao Bằng")</f>
        <v>UBND Ủy ban nhân dân xã Cần Yên tỉnh Cao Bằng</v>
      </c>
      <c r="C823" t="str">
        <v>https://haquang.caobang.gov.vn/ubnd-cac-xa-thi-tran/ubnd-xa-can-yen-667050</v>
      </c>
      <c r="D823" t="str">
        <v>-</v>
      </c>
      <c r="E823" t="str">
        <v>-</v>
      </c>
      <c r="F823" t="str">
        <v>-</v>
      </c>
      <c r="G823" t="str">
        <v>-</v>
      </c>
    </row>
    <row r="824" xml:space="preserve">
      <c r="A824">
        <v>25823</v>
      </c>
      <c r="B824" t="str" xml:space="preserve">
        <v xml:space="preserve">Công an xã Cầu Lộc _x000d__x000d__x000d_
 _x000d__x000d__x000d_
  tỉnh Thanh Hóa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 xml:space="preserve">
      <c r="A825">
        <v>25824</v>
      </c>
      <c r="B825" t="str" xml:space="preserve">
        <f xml:space="preserve">HYPERLINK("https://cauloc.hauloc.thanhhoa.gov.vn/", "UBND Ủy ban nhân dân xã Cầu Lộc _x000d__x000d__x000d_
 _x000d__x000d__x000d_
  tỉnh Thanh Hóa")</f>
        <v xml:space="preserve">UBND Ủy ban nhân dân xã Cầu Lộc _x000d__x000d__x000d_
 _x000d__x000d__x000d_
  tỉnh Thanh Hóa</v>
      </c>
      <c r="C825" t="str">
        <v>https://cauloc.hauloc.thanhhoa.gov.vn/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25825</v>
      </c>
      <c r="B826" t="str">
        <f>HYPERLINK("https://www.facebook.com/ubndcambinh/", "Công an xã Cẩm Bình tỉnh Thanh Hóa")</f>
        <v>Công an xã Cẩm Bình tỉnh Thanh Hóa</v>
      </c>
      <c r="C826" t="str">
        <v>https://www.facebook.com/ubndcambinh/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25826</v>
      </c>
      <c r="B827" t="str">
        <f>HYPERLINK("https://cambinh.camthuy.thanhhoa.gov.vn/", "UBND Ủy ban nhân dân xã Cẩm Bình tỉnh Thanh Hóa")</f>
        <v>UBND Ủy ban nhân dân xã Cẩm Bình tỉnh Thanh Hóa</v>
      </c>
      <c r="C827" t="str">
        <v>https://cambinh.camthuy.thanhhoa.gov.vn/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25827</v>
      </c>
      <c r="B828" t="str">
        <f>HYPERLINK("https://www.facebook.com/p/C%C3%B4ng-an-x%C3%A3-C%E1%BA%A9m-H%C3%A0-huy%E1%BB%87n-C%E1%BA%A9m-Xuy%C3%AAn-t%E1%BB%89nh-H%C3%A0-T%C4%A9nh-100063571925130/", "Công an xã Cẩm Hà tỉnh Hà Tĩnh")</f>
        <v>Công an xã Cẩm Hà tỉnh Hà Tĩnh</v>
      </c>
      <c r="C828" t="str">
        <v>https://www.facebook.com/p/C%C3%B4ng-an-x%C3%A3-C%E1%BA%A9m-H%C3%A0-huy%E1%BB%87n-C%E1%BA%A9m-Xuy%C3%AAn-t%E1%BB%89nh-H%C3%A0-T%C4%A9nh-100063571925130/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25828</v>
      </c>
      <c r="B829" t="str">
        <f>HYPERLINK("https://camha.camxuyen.hatinh.gov.vn/", "UBND Ủy ban nhân dân xã Cẩm Hà tỉnh Hà Tĩnh")</f>
        <v>UBND Ủy ban nhân dân xã Cẩm Hà tỉnh Hà Tĩnh</v>
      </c>
      <c r="C829" t="str">
        <v>https://camha.camxuyen.hatinh.gov.vn/</v>
      </c>
      <c r="D829" t="str">
        <v>-</v>
      </c>
      <c r="E829" t="str">
        <v>-</v>
      </c>
      <c r="F829" t="str">
        <v>-</v>
      </c>
      <c r="G829" t="str">
        <v>-</v>
      </c>
    </row>
    <row r="830" xml:space="preserve">
      <c r="A830">
        <v>25829</v>
      </c>
      <c r="B830" t="str" xml:space="preserve">
        <f xml:space="preserve">HYPERLINK("https://www.facebook.com/p/C%C3%B4ng-an-x%C3%A3-C%E1%BA%A9m-Qu%C3%BD-huy%E1%BB%87n-C%E1%BA%A9m-Thu%E1%BB%B7-t%E1%BB%89nh-Thanh-H%C3%B3a-100063540038479/", "Công an xã Cẩm Kim _x000d__x000d__x000d_
 _x000d__x000d__x000d_
  tỉnh Thanh Hóa")</f>
        <v xml:space="preserve">Công an xã Cẩm Kim _x000d__x000d__x000d_
 _x000d__x000d__x000d_
  tỉnh Thanh Hóa</v>
      </c>
      <c r="C830" t="str">
        <v>https://www.facebook.com/p/C%C3%B4ng-an-x%C3%A3-C%E1%BA%A9m-Qu%C3%BD-huy%E1%BB%87n-C%E1%BA%A9m-Thu%E1%BB%B7-t%E1%BB%89nh-Thanh-H%C3%B3a-100063540038479/</v>
      </c>
      <c r="D830" t="str">
        <v>-</v>
      </c>
      <c r="E830" t="str">
        <v/>
      </c>
      <c r="F830" t="str">
        <v>-</v>
      </c>
      <c r="G830" t="str">
        <v>-</v>
      </c>
    </row>
    <row r="831" xml:space="preserve">
      <c r="A831">
        <v>25830</v>
      </c>
      <c r="B831" t="str" xml:space="preserve">
        <f xml:space="preserve">HYPERLINK("https://camthach.camthuy.thanhhoa.gov.vn/", "UBND Ủy ban nhân dân xã Cẩm Kim _x000d__x000d__x000d_
 _x000d__x000d__x000d_
  tỉnh Thanh Hóa")</f>
        <v xml:space="preserve">UBND Ủy ban nhân dân xã Cẩm Kim _x000d__x000d__x000d_
 _x000d__x000d__x000d_
  tỉnh Thanh Hóa</v>
      </c>
      <c r="C831" t="str">
        <v>https://camthach.camthuy.thanhhoa.gov.vn/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25831</v>
      </c>
      <c r="B832" t="str">
        <f>HYPERLINK("https://www.facebook.com/p/C%C3%B4ng-an-x%C3%A3-C%E1%BA%A9m-Long-C%E1%BA%A9m-Th%E1%BB%A7y-100063570279651/", "Công an xã Cẩm Long tỉnh Thanh Hóa")</f>
        <v>Công an xã Cẩm Long tỉnh Thanh Hóa</v>
      </c>
      <c r="C832" t="str">
        <v>https://www.facebook.com/p/C%C3%B4ng-an-x%C3%A3-C%E1%BA%A9m-Long-C%E1%BA%A9m-Th%E1%BB%A7y-100063570279651/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25832</v>
      </c>
      <c r="B833" t="str">
        <f>HYPERLINK("https://camlong.camthuy.thanhhoa.gov.vn/", "UBND Ủy ban nhân dân xã Cẩm Long tỉnh Thanh Hóa")</f>
        <v>UBND Ủy ban nhân dân xã Cẩm Long tỉnh Thanh Hóa</v>
      </c>
      <c r="C833" t="str">
        <v>https://camlong.camthuy.thanhhoa.gov.vn/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25833</v>
      </c>
      <c r="B834" t="str">
        <f>HYPERLINK("https://www.facebook.com/congancamphu/", "Công an xã Cẩm Phú tỉnh Thanh Hóa")</f>
        <v>Công an xã Cẩm Phú tỉnh Thanh Hóa</v>
      </c>
      <c r="C834" t="str">
        <v>https://www.facebook.com/congancamphu/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25834</v>
      </c>
      <c r="B835" t="str">
        <f>HYPERLINK("https://camphu.camthuy.thanhhoa.gov.vn/", "UBND Ủy ban nhân dân xã Cẩm Phú tỉnh Thanh Hóa")</f>
        <v>UBND Ủy ban nhân dân xã Cẩm Phú tỉnh Thanh Hóa</v>
      </c>
      <c r="C835" t="str">
        <v>https://camphu.camthuy.thanhhoa.gov.vn/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25835</v>
      </c>
      <c r="B836" t="str">
        <f>HYPERLINK("https://www.facebook.com/p/C%C3%B4ng-an-x%C3%A3-C%E1%BA%A9m-Qu%C3%BD-huy%E1%BB%87n-C%E1%BA%A9m-Thu%E1%BB%B7-t%E1%BB%89nh-Thanh-H%C3%B3a-100063540038479/", "Công an xã Cẩm Quý tỉnh Thanh Hóa")</f>
        <v>Công an xã Cẩm Quý tỉnh Thanh Hóa</v>
      </c>
      <c r="C836" t="str">
        <v>https://www.facebook.com/p/C%C3%B4ng-an-x%C3%A3-C%E1%BA%A9m-Qu%C3%BD-huy%E1%BB%87n-C%E1%BA%A9m-Thu%E1%BB%B7-t%E1%BB%89nh-Thanh-H%C3%B3a-100063540038479/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25836</v>
      </c>
      <c r="B837" t="str">
        <f>HYPERLINK("http://camquy.camthuy.thanhhoa.gov.vn/web/trang-chu/thu-tuc-hanh-chinh", "UBND Ủy ban nhân dân xã Cẩm Quý tỉnh Thanh Hóa")</f>
        <v>UBND Ủy ban nhân dân xã Cẩm Quý tỉnh Thanh Hóa</v>
      </c>
      <c r="C837" t="str">
        <v>http://camquy.camthuy.thanhhoa.gov.vn/web/trang-chu/thu-tuc-hanh-chinh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25837</v>
      </c>
      <c r="B838" t="str">
        <f>HYPERLINK("https://www.facebook.com/p/C%C3%B4ng-an-x%C3%A3-C%E1%BA%A9m-T%C3%A2n-huy%E1%BB%87n-C%E1%BA%A9m-Thu%E1%BB%B7-t%E1%BB%89nh-Thanh-Ho%C3%A1-100063908508492/", "Công an xã Cẩm Tân tỉnh Thanh Hóa")</f>
        <v>Công an xã Cẩm Tân tỉnh Thanh Hóa</v>
      </c>
      <c r="C838" t="str">
        <v>https://www.facebook.com/p/C%C3%B4ng-an-x%C3%A3-C%E1%BA%A9m-T%C3%A2n-huy%E1%BB%87n-C%E1%BA%A9m-Thu%E1%BB%B7-t%E1%BB%89nh-Thanh-Ho%C3%A1-100063908508492/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25838</v>
      </c>
      <c r="B839" t="str">
        <f>HYPERLINK("https://camtan.camthuy.thanhhoa.gov.vn/", "UBND Ủy ban nhân dân xã Cẩm Tân tỉnh Thanh Hóa")</f>
        <v>UBND Ủy ban nhân dân xã Cẩm Tân tỉnh Thanh Hóa</v>
      </c>
      <c r="C839" t="str">
        <v>https://camtan.camthuy.thanhhoa.gov.vn/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25839</v>
      </c>
      <c r="B840" t="str">
        <f>HYPERLINK("https://www.facebook.com/p/C%C3%B4ng-an-x%C3%A3-C%E1%BA%A9m-Th%C3%A0nh-C%E1%BA%A9m-Xuy%C3%AAn-H%C3%A0-T%C4%A9nh-100047701147924/", "Công an xã Cẩm Thành tỉnh Hà Tĩnh")</f>
        <v>Công an xã Cẩm Thành tỉnh Hà Tĩnh</v>
      </c>
      <c r="C840" t="str">
        <v>https://www.facebook.com/p/C%C3%B4ng-an-x%C3%A3-C%E1%BA%A9m-Th%C3%A0nh-C%E1%BA%A9m-Xuy%C3%AAn-H%C3%A0-T%C4%A9nh-100047701147924/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25840</v>
      </c>
      <c r="B841" t="str">
        <f>HYPERLINK("http://camthanh.camxuyen.hatinh.gov.vn/", "UBND Ủy ban nhân dân xã Cẩm Thành tỉnh Hà Tĩnh")</f>
        <v>UBND Ủy ban nhân dân xã Cẩm Thành tỉnh Hà Tĩnh</v>
      </c>
      <c r="C841" t="str">
        <v>http://camthanh.camxuyen.hatinh.gov.vn/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25841</v>
      </c>
      <c r="B842" t="str">
        <v>Công an xã Cẩm Yên tỉnh Thanh Hóa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25842</v>
      </c>
      <c r="B843" t="str">
        <f>HYPERLINK("https://camyen.camthuy.thanhhoa.gov.vn/", "UBND Ủy ban nhân dân xã Cẩm Yên tỉnh Thanh Hóa")</f>
        <v>UBND Ủy ban nhân dân xã Cẩm Yên tỉnh Thanh Hóa</v>
      </c>
      <c r="C843" t="str">
        <v>https://camyen.camthuy.thanhhoa.gov.vn/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25843</v>
      </c>
      <c r="B844" t="str">
        <f>HYPERLINK("https://www.facebook.com/p/C%C3%B4ng-an-x%C3%A3-C%E1%BB%95-B%C3%AC-huy%E1%BB%87n-B%C3%ACnh-Giang-t%E1%BB%89nh-H%E1%BA%A3i-D%C6%B0%C6%A1ng-100068037911833/", "Công an xã Cổ Bì tỉnh Hải Dương")</f>
        <v>Công an xã Cổ Bì tỉnh Hải Dương</v>
      </c>
      <c r="C844" t="str">
        <v>https://www.facebook.com/p/C%C3%B4ng-an-x%C3%A3-C%E1%BB%95-B%C3%AC-huy%E1%BB%87n-B%C3%ACnh-Giang-t%E1%BB%89nh-H%E1%BA%A3i-D%C6%B0%C6%A1ng-100068037911833/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25844</v>
      </c>
      <c r="B845" t="str">
        <f>HYPERLINK("http://cobi.binhgiang.haiduong.gov.vn/", "UBND Ủy ban nhân dân xã Cổ Bì tỉnh Hải Dương")</f>
        <v>UBND Ủy ban nhân dân xã Cổ Bì tỉnh Hải Dương</v>
      </c>
      <c r="C845" t="str">
        <v>http://cobi.binhgiang.haiduong.gov.vn/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25845</v>
      </c>
      <c r="B846" t="str">
        <v>Công an xã Cổ Lũng tỉnh Thái Nguyên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25846</v>
      </c>
      <c r="B847" t="str">
        <f>HYPERLINK("https://colung.phuluong.thainguyen.gov.vn/", "UBND Ủy ban nhân dân xã Cổ Lũng tỉnh Thái Nguyên")</f>
        <v>UBND Ủy ban nhân dân xã Cổ Lũng tỉnh Thái Nguyên</v>
      </c>
      <c r="C847" t="str">
        <v>https://colung.phuluong.thainguyen.gov.vn/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25847</v>
      </c>
      <c r="B848" t="str">
        <f>HYPERLINK("https://www.facebook.com/p/Tu%E1%BB%95i-Tr%E1%BA%BB-C%C3%B4ng-An-Huy%E1%BB%87n-Ch%C6%B0%C6%A1ng-M%E1%BB%B9-100028578047777/?locale=nl_BE", "Công an xã Cộng Hòa thành phố Hà Nội")</f>
        <v>Công an xã Cộng Hòa thành phố Hà Nội</v>
      </c>
      <c r="C848" t="str">
        <v>https://www.facebook.com/p/Tu%E1%BB%95i-Tr%E1%BA%BB-C%C3%B4ng-An-Huy%E1%BB%87n-Ch%C6%B0%C6%A1ng-M%E1%BB%B9-100028578047777/?locale=nl_BE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25848</v>
      </c>
      <c r="B849" t="str">
        <f>HYPERLINK("https://sotuphap.hanoi.gov.vn/", "UBND Ủy ban nhân dân xã Cộng Hòa thành phố Hà Nội")</f>
        <v>UBND Ủy ban nhân dân xã Cộng Hòa thành phố Hà Nội</v>
      </c>
      <c r="C849" t="str">
        <v>https://sotuphap.hanoi.gov.vn/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25849</v>
      </c>
      <c r="B850" t="str">
        <f>HYPERLINK("https://www.facebook.com/322827476213987", "Công an xã Cự Khê thành phố Hà Nội")</f>
        <v>Công an xã Cự Khê thành phố Hà Nội</v>
      </c>
      <c r="C850" t="str">
        <v>https://www.facebook.com/322827476213987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25850</v>
      </c>
      <c r="B851" t="str">
        <f>HYPERLINK("https://cukhe.thanhoai.hanoi.gov.vn/ubnd-x%C3%A3", "UBND Ủy ban nhân dân xã Cự Khê thành phố Hà Nội")</f>
        <v>UBND Ủy ban nhân dân xã Cự Khê thành phố Hà Nội</v>
      </c>
      <c r="C851" t="str">
        <v>https://cukhe.thanhoai.hanoi.gov.vn/ubnd-x%C3%A3</v>
      </c>
      <c r="D851" t="str">
        <v>-</v>
      </c>
      <c r="E851" t="str">
        <v>-</v>
      </c>
      <c r="F851" t="str">
        <v>-</v>
      </c>
      <c r="G851" t="str">
        <v>-</v>
      </c>
    </row>
    <row r="852" xml:space="preserve">
      <c r="A852">
        <v>25851</v>
      </c>
      <c r="B852" t="str" xml:space="preserve">
        <f xml:space="preserve">HYPERLINK("https://www.facebook.com/trungsy.nguyen.100/", "Công an xã Cự Thắng _x000d__x000d__x000d_
 _x000d__x000d__x000d_
  tỉnh Phú Thọ")</f>
        <v xml:space="preserve">Công an xã Cự Thắng _x000d__x000d__x000d_
 _x000d__x000d__x000d_
  tỉnh Phú Thọ</v>
      </c>
      <c r="C852" t="str">
        <v>https://www.facebook.com/trungsy.nguyen.100/</v>
      </c>
      <c r="D852" t="str">
        <v>-</v>
      </c>
      <c r="E852" t="str">
        <v/>
      </c>
      <c r="F852" t="str">
        <v>-</v>
      </c>
      <c r="G852" t="str">
        <v>-</v>
      </c>
    </row>
    <row r="853" xml:space="preserve">
      <c r="A853">
        <v>25852</v>
      </c>
      <c r="B853" t="str" xml:space="preserve">
        <f xml:space="preserve">HYPERLINK("https://dgts.moj.gov.vn/thong-bao-cong-khai-viec-dau-gia/gom-30-o-dat-tai-khu-7-xa-cu-thang-huyen-thanh-son-tinh-phu-thogom-30-o-dat-tai-khu-7-xa-cu-thang-huyen-thanh-son-tinh-phu-thogom-30-o-dat-tai-khu-7-xa-cu-thang-huyen-thanh-son-tinh-phu-tho-6266.html", "UBND Ủy ban nhân dân xã Cự Thắng _x000d__x000d__x000d_
 _x000d__x000d__x000d_
  tỉnh Phú Thọ")</f>
        <v xml:space="preserve">UBND Ủy ban nhân dân xã Cự Thắng _x000d__x000d__x000d_
 _x000d__x000d__x000d_
  tỉnh Phú Thọ</v>
      </c>
      <c r="C853" t="str">
        <v>https://dgts.moj.gov.vn/thong-bao-cong-khai-viec-dau-gia/gom-30-o-dat-tai-khu-7-xa-cu-thang-huyen-thanh-son-tinh-phu-thogom-30-o-dat-tai-khu-7-xa-cu-thang-huyen-thanh-son-tinh-phu-thogom-30-o-dat-tai-khu-7-xa-cu-thang-huyen-thanh-son-tinh-phu-tho-6266.html</v>
      </c>
      <c r="D853" t="str">
        <v>-</v>
      </c>
      <c r="E853" t="str">
        <v>-</v>
      </c>
      <c r="F853" t="str">
        <v>-</v>
      </c>
      <c r="G853" t="str">
        <v>-</v>
      </c>
    </row>
    <row r="854" xml:space="preserve">
      <c r="A854">
        <v>25853</v>
      </c>
      <c r="B854" t="str" xml:space="preserve">
        <f xml:space="preserve">HYPERLINK("https://www.facebook.com/CAH.BAOYEN/", "Công an xã Cam Cọn _x000d__x000d__x000d_
 _x000d__x000d__x000d_
  tỉnh Lào Cai")</f>
        <v xml:space="preserve">Công an xã Cam Cọn _x000d__x000d__x000d_
 _x000d__x000d__x000d_
  tỉnh Lào Cai</v>
      </c>
      <c r="C854" t="str">
        <v>https://www.facebook.com/CAH.BAOYEN/</v>
      </c>
      <c r="D854" t="str">
        <v>-</v>
      </c>
      <c r="E854" t="str">
        <v/>
      </c>
      <c r="F854" t="str">
        <v>-</v>
      </c>
      <c r="G854" t="str">
        <v>-</v>
      </c>
    </row>
    <row r="855" xml:space="preserve">
      <c r="A855">
        <v>25854</v>
      </c>
      <c r="B855" t="str" xml:space="preserve">
        <f xml:space="preserve">HYPERLINK("https://www.laocai.gov.vn/quy-hoach-xay-dung", "UBND Ủy ban nhân dân xã Cam Cọn _x000d__x000d__x000d_
 _x000d__x000d__x000d_
  tỉnh Lào Cai")</f>
        <v xml:space="preserve">UBND Ủy ban nhân dân xã Cam Cọn _x000d__x000d__x000d_
 _x000d__x000d__x000d_
  tỉnh Lào Cai</v>
      </c>
      <c r="C855" t="str">
        <v>https://www.laocai.gov.vn/quy-hoach-xay-dung</v>
      </c>
      <c r="D855" t="str">
        <v>-</v>
      </c>
      <c r="E855" t="str">
        <v>-</v>
      </c>
      <c r="F855" t="str">
        <v>-</v>
      </c>
      <c r="G855" t="str">
        <v>-</v>
      </c>
    </row>
    <row r="856" xml:space="preserve">
      <c r="A856">
        <v>25855</v>
      </c>
      <c r="B856" t="str" xml:space="preserve">
        <v xml:space="preserve">Công an xã Canh Nậu _x000d__x000d__x000d_
 _x000d__x000d__x000d_
  tỉnh Bắc Giang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 xml:space="preserve">
      <c r="A857">
        <v>25856</v>
      </c>
      <c r="B857" t="str" xml:space="preserve">
        <f xml:space="preserve">HYPERLINK("https://canhnau.yenthe.bacgiang.gov.vn/", "UBND Ủy ban nhân dân xã Canh Nậu _x000d__x000d__x000d_
 _x000d__x000d__x000d_
  tỉnh Bắc Giang")</f>
        <v xml:space="preserve">UBND Ủy ban nhân dân xã Canh Nậu _x000d__x000d__x000d_
 _x000d__x000d__x000d_
  tỉnh Bắc Giang</v>
      </c>
      <c r="C857" t="str">
        <v>https://canhnau.yenthe.bacgiang.gov.vn/</v>
      </c>
      <c r="D857" t="str">
        <v>-</v>
      </c>
      <c r="E857" t="str">
        <v>-</v>
      </c>
      <c r="F857" t="str">
        <v>-</v>
      </c>
      <c r="G857" t="str">
        <v>-</v>
      </c>
    </row>
    <row r="858" xml:space="preserve">
      <c r="A858">
        <v>25857</v>
      </c>
      <c r="B858" t="str" xml:space="preserve">
        <f xml:space="preserve">HYPERLINK("https://www.facebook.com/p/Tu%E1%BB%95i-tr%E1%BA%BB-C%C3%B4ng-an-t%E1%BB%89nh-B%E1%BA%AFc-K%E1%BA%A1n-100057574024652/", "Công an xã Cao Kỳ _x000d__x000d__x000d_
 _x000d__x000d__x000d_
  tỉnh Bắc Kạn")</f>
        <v xml:space="preserve">Công an xã Cao Kỳ _x000d__x000d__x000d_
 _x000d__x000d__x000d_
  tỉnh Bắc Kạn</v>
      </c>
      <c r="C858" t="str">
        <v>https://www.facebook.com/p/Tu%E1%BB%95i-tr%E1%BA%BB-C%C3%B4ng-an-t%E1%BB%89nh-B%E1%BA%AFc-K%E1%BA%A1n-100057574024652/</v>
      </c>
      <c r="D858" t="str">
        <v>-</v>
      </c>
      <c r="E858" t="str">
        <v/>
      </c>
      <c r="F858" t="str">
        <v>-</v>
      </c>
      <c r="G858" t="str">
        <v>-</v>
      </c>
    </row>
    <row r="859" xml:space="preserve">
      <c r="A859">
        <v>25858</v>
      </c>
      <c r="B859" t="str" xml:space="preserve">
        <f xml:space="preserve">HYPERLINK("http://tnmt.backan.gov.vn/index.php?language=vi&amp;nv=news&amp;op=Tin-tuc-Su-kien/Dau-gia-quyen-khai-thac-khoang-san-mo-cat-soi-Vang-Chun-xa-Cao-Ky-huyen-Cho-Moi-3398", "UBND Ủy ban nhân dân xã Cao Kỳ _x000d__x000d__x000d_
 _x000d__x000d__x000d_
  tỉnh Bắc Kạn")</f>
        <v xml:space="preserve">UBND Ủy ban nhân dân xã Cao Kỳ _x000d__x000d__x000d_
 _x000d__x000d__x000d_
  tỉnh Bắc Kạn</v>
      </c>
      <c r="C859" t="str">
        <v>http://tnmt.backan.gov.vn/index.php?language=vi&amp;nv=news&amp;op=Tin-tuc-Su-kien/Dau-gia-quyen-khai-thac-khoang-san-mo-cat-soi-Vang-Chun-xa-Cao-Ky-huyen-Cho-Moi-3398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25859</v>
      </c>
      <c r="B860" t="str">
        <f>HYPERLINK("https://www.facebook.com/TuoitreConganCaoBang/", "Công an xã Cao Thăng tỉnh Cao Bằng")</f>
        <v>Công an xã Cao Thăng tỉnh Cao Bằng</v>
      </c>
      <c r="C860" t="str">
        <v>https://www.facebook.com/TuoitreConganCaoBang/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25860</v>
      </c>
      <c r="B861" t="str">
        <f>HYPERLINK("https://trungkhanh.caobang.gov.vn/1352/34154/94757/xa-cao-thang", "UBND Ủy ban nhân dân xã Cao Thăng tỉnh Cao Bằng")</f>
        <v>UBND Ủy ban nhân dân xã Cao Thăng tỉnh Cao Bằng</v>
      </c>
      <c r="C861" t="str">
        <v>https://trungkhanh.caobang.gov.vn/1352/34154/94757/xa-cao-thang</v>
      </c>
      <c r="D861" t="str">
        <v>-</v>
      </c>
      <c r="E861" t="str">
        <v>-</v>
      </c>
      <c r="F861" t="str">
        <v>-</v>
      </c>
      <c r="G861" t="str">
        <v>-</v>
      </c>
    </row>
    <row r="862" xml:space="preserve">
      <c r="A862">
        <v>25861</v>
      </c>
      <c r="B862" t="str" xml:space="preserve">
        <v xml:space="preserve">Công an xã Cao Thịnh _x000d__x000d__x000d_
 _x000d__x000d__x000d_
  tỉnh Thanh Hóa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 xml:space="preserve">
      <c r="A863">
        <v>25862</v>
      </c>
      <c r="B863" t="str" xml:space="preserve">
        <f xml:space="preserve">HYPERLINK("https://caothinh.ngoclac.thanhhoa.gov.vn/tin-van-hoa-the-thao/tap-huan-an-toan-thuc-pham-2023-253837", "UBND Ủy ban nhân dân xã Cao Thịnh _x000d__x000d__x000d_
 _x000d__x000d__x000d_
  tỉnh Thanh Hóa")</f>
        <v xml:space="preserve">UBND Ủy ban nhân dân xã Cao Thịnh _x000d__x000d__x000d_
 _x000d__x000d__x000d_
  tỉnh Thanh Hóa</v>
      </c>
      <c r="C863" t="str">
        <v>https://caothinh.ngoclac.thanhhoa.gov.vn/tin-van-hoa-the-thao/tap-huan-an-toan-thuc-pham-2023-253837</v>
      </c>
      <c r="D863" t="str">
        <v>-</v>
      </c>
      <c r="E863" t="str">
        <v>-</v>
      </c>
      <c r="F863" t="str">
        <v>-</v>
      </c>
      <c r="G863" t="str">
        <v>-</v>
      </c>
    </row>
    <row r="864" xml:space="preserve">
      <c r="A864">
        <v>25863</v>
      </c>
      <c r="B864" t="str" xml:space="preserve">
        <v xml:space="preserve">Công an xã Cao Thịnh _x000d__x000d__x000d_
 _x000d__x000d__x000d_
  tỉnh Thanh Hóa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 xml:space="preserve">
      <c r="A865">
        <v>25864</v>
      </c>
      <c r="B865" t="str" xml:space="preserve">
        <f xml:space="preserve">HYPERLINK("https://caothinh.ngoclac.thanhhoa.gov.vn/tin-van-hoa-the-thao/tap-huan-an-toan-thuc-pham-2023-253837", "UBND Ủy ban nhân dân xã Cao Thịnh _x000d__x000d__x000d_
 _x000d__x000d__x000d_
  tỉnh Thanh Hóa")</f>
        <v xml:space="preserve">UBND Ủy ban nhân dân xã Cao Thịnh _x000d__x000d__x000d_
 _x000d__x000d__x000d_
  tỉnh Thanh Hóa</v>
      </c>
      <c r="C865" t="str">
        <v>https://caothinh.ngoclac.thanhhoa.gov.vn/tin-van-hoa-the-thao/tap-huan-an-toan-thuc-pham-2023-253837</v>
      </c>
      <c r="D865" t="str">
        <v>-</v>
      </c>
      <c r="E865" t="str">
        <v>-</v>
      </c>
      <c r="F865" t="str">
        <v>-</v>
      </c>
      <c r="G865" t="str">
        <v>-</v>
      </c>
    </row>
    <row r="866" xml:space="preserve">
      <c r="A866">
        <v>25865</v>
      </c>
      <c r="B866" t="str" xml:space="preserve">
        <v xml:space="preserve">Công an xã Cao Xá _x000d__x000d__x000d_
 _x000d__x000d__x000d_
  tỉnh Thanh Hóa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 xml:space="preserve">
      <c r="A867">
        <v>25866</v>
      </c>
      <c r="B867" t="str" xml:space="preserve">
        <f xml:space="preserve">HYPERLINK("https://caoxa.tanyen.bacgiang.gov.vn/", "UBND Ủy ban nhân dân xã Cao Xá _x000d__x000d__x000d_
 _x000d__x000d__x000d_
  tỉnh Thanh Hóa")</f>
        <v xml:space="preserve">UBND Ủy ban nhân dân xã Cao Xá _x000d__x000d__x000d_
 _x000d__x000d__x000d_
  tỉnh Thanh Hóa</v>
      </c>
      <c r="C867" t="str">
        <v>https://caoxa.tanyen.bacgiang.gov.vn/</v>
      </c>
      <c r="D867" t="str">
        <v>-</v>
      </c>
      <c r="E867" t="str">
        <v>-</v>
      </c>
      <c r="F867" t="str">
        <v>-</v>
      </c>
      <c r="G867" t="str">
        <v>-</v>
      </c>
    </row>
    <row r="868" xml:space="preserve">
      <c r="A868">
        <v>25867</v>
      </c>
      <c r="B868" t="str" xml:space="preserve">
        <f xml:space="preserve">HYPERLINK("https://www.facebook.com/p/C%C3%B4ng-an-x%C3%A3-Ch%C3%A0-L%C3%A0-100069692137152/", "Công an xã Chà Là _x000d__x000d__x000d_
 _x000d__x000d__x000d_
  tỉnh TÂY NINH")</f>
        <v xml:space="preserve">Công an xã Chà Là _x000d__x000d__x000d_
 _x000d__x000d__x000d_
  tỉnh TÂY NINH</v>
      </c>
      <c r="C868" t="str">
        <v>https://www.facebook.com/p/C%C3%B4ng-an-x%C3%A3-Ch%C3%A0-L%C3%A0-100069692137152/</v>
      </c>
      <c r="D868" t="str">
        <v>-</v>
      </c>
      <c r="E868" t="str">
        <v/>
      </c>
      <c r="F868" t="str">
        <v>-</v>
      </c>
      <c r="G868" t="str">
        <v>-</v>
      </c>
    </row>
    <row r="869" xml:space="preserve">
      <c r="A869">
        <v>25868</v>
      </c>
      <c r="B869" t="str" xml:space="preserve">
        <f xml:space="preserve">HYPERLINK("https://www.tayninh.gov.vn/vi/news/thong-tin-dat-dai/giao--t-cho-ubnd-x-ch-l-x-y-d-ng-khu-di-t-ch-l-ch-s-c-n-c-l-ng--ch-l--38531.html", "UBND Ủy ban nhân dân xã Chà Là _x000d__x000d__x000d_
 _x000d__x000d__x000d_
  tỉnh TÂY NINH")</f>
        <v xml:space="preserve">UBND Ủy ban nhân dân xã Chà Là _x000d__x000d__x000d_
 _x000d__x000d__x000d_
  tỉnh TÂY NINH</v>
      </c>
      <c r="C869" t="str">
        <v>https://www.tayninh.gov.vn/vi/news/thong-tin-dat-dai/giao--t-cho-ubnd-x-ch-l-x-y-d-ng-khu-di-t-ch-l-ch-s-c-n-c-l-ng--ch-l--38531.html</v>
      </c>
      <c r="D869" t="str">
        <v>-</v>
      </c>
      <c r="E869" t="str">
        <v>-</v>
      </c>
      <c r="F869" t="str">
        <v>-</v>
      </c>
      <c r="G869" t="str">
        <v>-</v>
      </c>
    </row>
    <row r="870" xml:space="preserve">
      <c r="A870">
        <v>25869</v>
      </c>
      <c r="B870" t="str" xml:space="preserve">
        <f xml:space="preserve">HYPERLINK("https://www.facebook.com/p/C%C3%B4ng-an-x%C3%A3-Ch%C3%A2u-H%C6%B0ng-100069312194609/", "Công an xã Châu Hưng _x000d__x000d__x000d_
 _x000d__x000d__x000d_
  tỉnh Bến Tre")</f>
        <v xml:space="preserve">Công an xã Châu Hưng _x000d__x000d__x000d_
 _x000d__x000d__x000d_
  tỉnh Bến Tre</v>
      </c>
      <c r="C870" t="str">
        <v>https://www.facebook.com/p/C%C3%B4ng-an-x%C3%A3-Ch%C3%A2u-H%C6%B0ng-100069312194609/</v>
      </c>
      <c r="D870" t="str">
        <v>-</v>
      </c>
      <c r="E870" t="str">
        <v/>
      </c>
      <c r="F870" t="str">
        <v>-</v>
      </c>
      <c r="G870" t="str">
        <v>-</v>
      </c>
    </row>
    <row r="871" xml:space="preserve">
      <c r="A871">
        <v>25870</v>
      </c>
      <c r="B871" t="str" xml:space="preserve">
        <f xml:space="preserve">HYPERLINK("https://binhdai.bentre.gov.vn/chauhung", "UBND Ủy ban nhân dân xã Châu Hưng _x000d__x000d__x000d_
 _x000d__x000d__x000d_
  tỉnh Bến Tre")</f>
        <v xml:space="preserve">UBND Ủy ban nhân dân xã Châu Hưng _x000d__x000d__x000d_
 _x000d__x000d__x000d_
  tỉnh Bến Tre</v>
      </c>
      <c r="C871" t="str">
        <v>https://binhdai.bentre.gov.vn/chauhung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25871</v>
      </c>
      <c r="B872" t="str">
        <v>Công an xã Châu Hưng A tỉnh Bạc Liêu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25872</v>
      </c>
      <c r="B873" t="str">
        <f>HYPERLINK("https://chauhunga.vinhloi.baclieu.gov.vn/", "UBND Ủy ban nhân dân xã Châu Hưng A tỉnh Bạc Liêu")</f>
        <v>UBND Ủy ban nhân dân xã Châu Hưng A tỉnh Bạc Liêu</v>
      </c>
      <c r="C873" t="str">
        <v>https://chauhunga.vinhloi.baclieu.gov.vn/</v>
      </c>
      <c r="D873" t="str">
        <v>-</v>
      </c>
      <c r="E873" t="str">
        <v>-</v>
      </c>
      <c r="F873" t="str">
        <v>-</v>
      </c>
      <c r="G873" t="str">
        <v>-</v>
      </c>
    </row>
    <row r="874" xml:space="preserve">
      <c r="A874">
        <v>25873</v>
      </c>
      <c r="B874" t="str" xml:space="preserve">
        <v xml:space="preserve">Công an xã Châu Hội _x000d__x000d__x000d_
 _x000d__x000d__x000d_
  tỉnh Nghệ An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 xml:space="preserve">
      <c r="A875">
        <v>25874</v>
      </c>
      <c r="B875" t="str" xml:space="preserve">
        <f xml:space="preserve">HYPERLINK("https://chaunhan.hungnguyen.nghean.gov.vn/", "UBND Ủy ban nhân dân xã Châu Hội _x000d__x000d__x000d_
 _x000d__x000d__x000d_
  tỉnh Nghệ An")</f>
        <v xml:space="preserve">UBND Ủy ban nhân dân xã Châu Hội _x000d__x000d__x000d_
 _x000d__x000d__x000d_
  tỉnh Nghệ An</v>
      </c>
      <c r="C875" t="str">
        <v>https://chaunhan.hungnguyen.nghean.gov.vn/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25875</v>
      </c>
      <c r="B876" t="str">
        <f>HYPERLINK("https://www.facebook.com/p/C%C3%B4ng-an-x%C3%A3-Ch%C3%A2u-Ho%C3%A1-Huy%E1%BB%87n-Tuy%C3%AAn-Ho%C3%A1-T%E1%BB%89nh-Qu%E1%BA%A3ng-B%C3%ACnh-100071767027084/", "Công an xã Châu Hoá tỉnh Quảng Bình")</f>
        <v>Công an xã Châu Hoá tỉnh Quảng Bình</v>
      </c>
      <c r="C876" t="str">
        <v>https://www.facebook.com/p/C%C3%B4ng-an-x%C3%A3-Ch%C3%A2u-Ho%C3%A1-Huy%E1%BB%87n-Tuy%C3%AAn-Ho%C3%A1-T%E1%BB%89nh-Qu%E1%BA%A3ng-B%C3%ACnh-100071767027084/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25876</v>
      </c>
      <c r="B877" t="str">
        <f>HYPERLINK("http://thrt.quangbinh.gov.vn/tin-tuc-su-kien/dong-chi-chu-tich-uy-ban-nhan-dan-huyen-tuyen-hoa-lam-viec-voi-xa-chau-hoa-2165.html", "UBND Ủy ban nhân dân xã Châu Hoá tỉnh Quảng Bình")</f>
        <v>UBND Ủy ban nhân dân xã Châu Hoá tỉnh Quảng Bình</v>
      </c>
      <c r="C877" t="str">
        <v>http://thrt.quangbinh.gov.vn/tin-tuc-su-kien/dong-chi-chu-tich-uy-ban-nhan-dan-huyen-tuyen-hoa-lam-viec-voi-xa-chau-hoa-2165.html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25877</v>
      </c>
      <c r="B878" t="str">
        <v>Công an xã Châu Khánh tỉnh Sóc Trăng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25878</v>
      </c>
      <c r="B879" t="str">
        <f>HYPERLINK("https://longphu.soctrang.gov.vn/huyenlongphu/1305/33121/65249/Xa-Chau-Khanh/", "UBND Ủy ban nhân dân xã Châu Khánh tỉnh Sóc Trăng")</f>
        <v>UBND Ủy ban nhân dân xã Châu Khánh tỉnh Sóc Trăng</v>
      </c>
      <c r="C879" t="str">
        <v>https://longphu.soctrang.gov.vn/huyenlongphu/1305/33121/65249/Xa-Chau-Khanh/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25879</v>
      </c>
      <c r="B880" t="str">
        <v>Công an xã Châu Khê tỉnh Nghệ An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25880</v>
      </c>
      <c r="B881" t="str">
        <f>HYPERLINK("https://chaukhe.concuong.nghean.gov.vn/", "UBND Ủy ban nhân dân xã Châu Khê tỉnh Nghệ An")</f>
        <v>UBND Ủy ban nhân dân xã Châu Khê tỉnh Nghệ An</v>
      </c>
      <c r="C881" t="str">
        <v>https://chaukhe.concuong.nghean.gov.vn/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25881</v>
      </c>
      <c r="B882" t="str">
        <f>HYPERLINK("https://www.facebook.com/p/Tu%E1%BB%95i-tr%E1%BA%BB-C%C3%B4ng-an-Th%C3%A0nh-ph%E1%BB%91-V%C4%A9nh-Y%C3%AAn-100066497717181/?locale=gl_ES", "Công an xã Châu Kim tỉnh Nghệ An")</f>
        <v>Công an xã Châu Kim tỉnh Nghệ An</v>
      </c>
      <c r="C882" t="str">
        <v>https://www.facebook.com/p/Tu%E1%BB%95i-tr%E1%BA%BB-C%C3%B4ng-an-Th%C3%A0nh-ph%E1%BB%91-V%C4%A9nh-Y%C3%AAn-100066497717181/?locale=gl_ES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25882</v>
      </c>
      <c r="B883" t="str">
        <f>HYPERLINK("https://chaukim.quephong.nghean.gov.vn/", "UBND Ủy ban nhân dân xã Châu Kim tỉnh Nghệ An")</f>
        <v>UBND Ủy ban nhân dân xã Châu Kim tỉnh Nghệ An</v>
      </c>
      <c r="C883" t="str">
        <v>https://chaukim.quephong.nghean.gov.vn/</v>
      </c>
      <c r="D883" t="str">
        <v>-</v>
      </c>
      <c r="E883" t="str">
        <v>-</v>
      </c>
      <c r="F883" t="str">
        <v>-</v>
      </c>
      <c r="G883" t="str">
        <v>-</v>
      </c>
    </row>
    <row r="884" xml:space="preserve">
      <c r="A884">
        <v>25883</v>
      </c>
      <c r="B884" t="str" xml:space="preserve">
        <f xml:space="preserve">HYPERLINK("https://www.facebook.com/p/C%C3%B4ng-an-x%C3%A3-Ch%C3%A2u-Nh%C3%A2n-100069541887175/", "Công an xã Châu Nhân _x000d__x000d__x000d_
 _x000d__x000d__x000d_
  tỉnh Nghệ An")</f>
        <v xml:space="preserve">Công an xã Châu Nhân _x000d__x000d__x000d_
 _x000d__x000d__x000d_
  tỉnh Nghệ An</v>
      </c>
      <c r="C884" t="str">
        <v>https://www.facebook.com/p/C%C3%B4ng-an-x%C3%A3-Ch%C3%A2u-Nh%C3%A2n-100069541887175/</v>
      </c>
      <c r="D884" t="str">
        <v>-</v>
      </c>
      <c r="E884" t="str">
        <v/>
      </c>
      <c r="F884" t="str">
        <v>-</v>
      </c>
      <c r="G884" t="str">
        <v>-</v>
      </c>
    </row>
    <row r="885" xml:space="preserve">
      <c r="A885">
        <v>25884</v>
      </c>
      <c r="B885" t="str" xml:space="preserve">
        <f xml:space="preserve">HYPERLINK("https://chaunhan.hungnguyen.nghean.gov.vn/", "UBND Ủy ban nhân dân xã Châu Nhân _x000d__x000d__x000d_
 _x000d__x000d__x000d_
  tỉnh Nghệ An")</f>
        <v xml:space="preserve">UBND Ủy ban nhân dân xã Châu Nhân _x000d__x000d__x000d_
 _x000d__x000d__x000d_
  tỉnh Nghệ An</v>
      </c>
      <c r="C885" t="str">
        <v>https://chaunhan.hungnguyen.nghean.gov.vn/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25885</v>
      </c>
      <c r="B886" t="str">
        <f>HYPERLINK("https://www.facebook.com/p/C%C3%B4ng-an-x%C3%A3-Ch%C3%A2u-Pha-100079540334810/", "Công an xã Châu Pha tỉnh Bà Rịa - Vũng Tàu")</f>
        <v>Công an xã Châu Pha tỉnh Bà Rịa - Vũng Tàu</v>
      </c>
      <c r="C886" t="str">
        <v>https://www.facebook.com/p/C%C3%B4ng-an-x%C3%A3-Ch%C3%A2u-Pha-100079540334810/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25886</v>
      </c>
      <c r="B887" t="str">
        <f>HYPERLINK("http://ttkhcn.baria-vungtau.gov.vn/chaupha", "UBND Ủy ban nhân dân xã Châu Pha tỉnh Bà Rịa - Vũng Tàu")</f>
        <v>UBND Ủy ban nhân dân xã Châu Pha tỉnh Bà Rịa - Vũng Tàu</v>
      </c>
      <c r="C887" t="str">
        <v>http://ttkhcn.baria-vungtau.gov.vn/chaupha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25887</v>
      </c>
      <c r="B888" t="str">
        <f>HYPERLINK("https://www.facebook.com/p/C%C3%B4ng-an-x%C3%A3-Ch%C3%A2u-Qu%E1%BA%BF-Th%C6%B0%E1%BB%A3ng-huy%E1%BB%87n-V%C4%83n-Y%C3%AAn-t%E1%BB%89nh-Y%C3%AAn-B%C3%A1i-100066967336087/", "Công an xã Châu Quế Thượng tỉnh Yên Bái")</f>
        <v>Công an xã Châu Quế Thượng tỉnh Yên Bái</v>
      </c>
      <c r="C888" t="str">
        <v>https://www.facebook.com/p/C%C3%B4ng-an-x%C3%A3-Ch%C3%A2u-Qu%E1%BA%BF-Th%C6%B0%E1%BB%A3ng-huy%E1%BB%87n-V%C4%83n-Y%C3%AAn-t%E1%BB%89nh-Y%C3%AAn-B%C3%A1i-100066967336087/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25888</v>
      </c>
      <c r="B889" t="str">
        <f>HYPERLINK("https://sovhttdl.yenbai.gov.vn/noidung/tintuc/Pages/chi-tiet-tin-tuc.aspx?ItemID=943&amp;l=Tinhoatdong", "UBND Ủy ban nhân dân xã Châu Quế Thượng tỉnh Yên Bái")</f>
        <v>UBND Ủy ban nhân dân xã Châu Quế Thượng tỉnh Yên Bái</v>
      </c>
      <c r="C889" t="str">
        <v>https://sovhttdl.yenbai.gov.vn/noidung/tintuc/Pages/chi-tiet-tin-tuc.aspx?ItemID=943&amp;l=Tinhoatdong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25889</v>
      </c>
      <c r="B890" t="str">
        <f>HYPERLINK("https://www.facebook.com/p/Tu%E1%BB%95i-tr%E1%BA%BB-C%C3%B4ng-an-Th%C3%A0nh-ph%E1%BB%91-V%C4%A9nh-Y%C3%AAn-100066497717181/?locale=gl_ES", "Công an xã Châu Thôn tỉnh Nghệ An")</f>
        <v>Công an xã Châu Thôn tỉnh Nghệ An</v>
      </c>
      <c r="C890" t="str">
        <v>https://www.facebook.com/p/Tu%E1%BB%95i-tr%E1%BA%BB-C%C3%B4ng-an-Th%C3%A0nh-ph%E1%BB%91-V%C4%A9nh-Y%C3%AAn-100066497717181/?locale=gl_ES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25890</v>
      </c>
      <c r="B891" t="str">
        <f>HYPERLINK("https://quephong.nghean.gov.vn/tin-noi-bat/dong-chi-cao-minh-tu-chu-tich-ubnd-huyen-du-ngay-hoi-dai-doan-ket-toan-dan-toc-ban-poi-xa-chau-t-701822", "UBND Ủy ban nhân dân xã Châu Thôn tỉnh Nghệ An")</f>
        <v>UBND Ủy ban nhân dân xã Châu Thôn tỉnh Nghệ An</v>
      </c>
      <c r="C891" t="str">
        <v>https://quephong.nghean.gov.vn/tin-noi-bat/dong-chi-cao-minh-tu-chu-tich-ubnd-huyen-du-ngay-hoi-dai-doan-ket-toan-dan-toc-ban-poi-xa-chau-t-701822</v>
      </c>
      <c r="D891" t="str">
        <v>-</v>
      </c>
      <c r="E891" t="str">
        <v>-</v>
      </c>
      <c r="F891" t="str">
        <v>-</v>
      </c>
      <c r="G891" t="str">
        <v>-</v>
      </c>
    </row>
    <row r="892" xml:space="preserve">
      <c r="A892">
        <v>25891</v>
      </c>
      <c r="B892" t="str" xml:space="preserve">
        <f xml:space="preserve">HYPERLINK("https://www.facebook.com/p/C%C3%B4ng-an-x%C3%A3-Ch%C3%A2u-Ti%E1%BA%BFn-Qu%E1%BB%B3-H%E1%BB%A3p-100063616740624/", "Công an xã Châu Tiến _x000d__x000d__x000d_
 _x000d__x000d__x000d_
  tỉnh Nghệ An")</f>
        <v xml:space="preserve">Công an xã Châu Tiến _x000d__x000d__x000d_
 _x000d__x000d__x000d_
  tỉnh Nghệ An</v>
      </c>
      <c r="C892" t="str">
        <v>https://www.facebook.com/p/C%C3%B4ng-an-x%C3%A3-Ch%C3%A2u-Ti%E1%BA%BFn-Qu%E1%BB%B3-H%E1%BB%A3p-100063616740624/</v>
      </c>
      <c r="D892" t="str">
        <v>-</v>
      </c>
      <c r="E892" t="str">
        <v/>
      </c>
      <c r="F892" t="str">
        <v>-</v>
      </c>
      <c r="G892" t="str">
        <v>-</v>
      </c>
    </row>
    <row r="893" xml:space="preserve">
      <c r="A893">
        <v>25892</v>
      </c>
      <c r="B893" t="str" xml:space="preserve">
        <f xml:space="preserve">HYPERLINK("https://quychau.nghean.gov.vn/kinh-te-chinh-tri/ubnd-huyen-la-viec-voi-xa-chau-tien-ban-giai-phap-day-nhanh-tien-do-xay-dung-xa-dat-bo-tieu-chi--567797", "UBND Ủy ban nhân dân xã Châu Tiến _x000d__x000d__x000d_
 _x000d__x000d__x000d_
  tỉnh Nghệ An")</f>
        <v xml:space="preserve">UBND Ủy ban nhân dân xã Châu Tiến _x000d__x000d__x000d_
 _x000d__x000d__x000d_
  tỉnh Nghệ An</v>
      </c>
      <c r="C893" t="str">
        <v>https://quychau.nghean.gov.vn/kinh-te-chinh-tri/ubnd-huyen-la-viec-voi-xa-chau-tien-ban-giai-phap-day-nhanh-tien-do-xay-dung-xa-dat-bo-tieu-chi--567797</v>
      </c>
      <c r="D893" t="str">
        <v>-</v>
      </c>
      <c r="E893" t="str">
        <v>-</v>
      </c>
      <c r="F893" t="str">
        <v>-</v>
      </c>
      <c r="G893" t="str">
        <v>-</v>
      </c>
    </row>
    <row r="894" xml:space="preserve">
      <c r="A894">
        <v>25893</v>
      </c>
      <c r="B894" t="str" xml:space="preserve">
        <f xml:space="preserve">HYPERLINK("https://www.facebook.com/p/C%C3%B4ng-an-x%C3%A3-Ch%C3%A2u-Ti%E1%BA%BFn-Qu%E1%BB%B3-H%E1%BB%A3p-100063616740624/", "Công an xã Châu Tiến _x000d__x000d__x000d_
 _x000d__x000d__x000d_
  tỉnh Nghệ An")</f>
        <v xml:space="preserve">Công an xã Châu Tiến _x000d__x000d__x000d_
 _x000d__x000d__x000d_
  tỉnh Nghệ An</v>
      </c>
      <c r="C894" t="str">
        <v>https://www.facebook.com/p/C%C3%B4ng-an-x%C3%A3-Ch%C3%A2u-Ti%E1%BA%BFn-Qu%E1%BB%B3-H%E1%BB%A3p-100063616740624/</v>
      </c>
      <c r="D894" t="str">
        <v>-</v>
      </c>
      <c r="E894" t="str">
        <v/>
      </c>
      <c r="F894" t="str">
        <v>-</v>
      </c>
      <c r="G894" t="str">
        <v>-</v>
      </c>
    </row>
    <row r="895" xml:space="preserve">
      <c r="A895">
        <v>25894</v>
      </c>
      <c r="B895" t="str" xml:space="preserve">
        <f xml:space="preserve">HYPERLINK("https://quychau.nghean.gov.vn/kinh-te-chinh-tri/ubnd-huyen-la-viec-voi-xa-chau-tien-ban-giai-phap-day-nhanh-tien-do-xay-dung-xa-dat-bo-tieu-chi--567797", "UBND Ủy ban nhân dân xã Châu Tiến _x000d__x000d__x000d_
 _x000d__x000d__x000d_
  tỉnh Nghệ An")</f>
        <v xml:space="preserve">UBND Ủy ban nhân dân xã Châu Tiến _x000d__x000d__x000d_
 _x000d__x000d__x000d_
  tỉnh Nghệ An</v>
      </c>
      <c r="C895" t="str">
        <v>https://quychau.nghean.gov.vn/kinh-te-chinh-tri/ubnd-huyen-la-viec-voi-xa-chau-tien-ban-giai-phap-day-nhanh-tien-do-xay-dung-xa-dat-bo-tieu-chi--567797</v>
      </c>
      <c r="D895" t="str">
        <v>-</v>
      </c>
      <c r="E895" t="str">
        <v>-</v>
      </c>
      <c r="F895" t="str">
        <v>-</v>
      </c>
      <c r="G895" t="str">
        <v>-</v>
      </c>
    </row>
    <row r="896" xml:space="preserve">
      <c r="A896">
        <v>25895</v>
      </c>
      <c r="B896" t="str" xml:space="preserve">
        <f xml:space="preserve">HYPERLINK("https://www.facebook.com/p/C%C3%B4ng-an-x%C3%A3-Ch%C6%B0-%C4%82-100060258253737/", "Công an xã Chư Ă _x000d__x000d__x000d_
 _x000d__x000d__x000d_
  tỉnh Gia Lai")</f>
        <v xml:space="preserve">Công an xã Chư Ă _x000d__x000d__x000d_
 _x000d__x000d__x000d_
  tỉnh Gia Lai</v>
      </c>
      <c r="C896" t="str">
        <v>https://www.facebook.com/p/C%C3%B4ng-an-x%C3%A3-Ch%C6%B0-%C4%82-100060258253737/</v>
      </c>
      <c r="D896" t="str">
        <v>-</v>
      </c>
      <c r="E896" t="str">
        <v/>
      </c>
      <c r="F896" t="str">
        <v>-</v>
      </c>
      <c r="G896" t="str">
        <v>-</v>
      </c>
    </row>
    <row r="897" xml:space="preserve">
      <c r="A897">
        <v>25896</v>
      </c>
      <c r="B897" t="str" xml:space="preserve">
        <f xml:space="preserve">HYPERLINK("https://chupuh.gialai.gov.vn/Xa-Chu-Don/Gioi-thieu/Co-cau-to-chuc.aspx", "UBND Ủy ban nhân dân xã Chư Ă _x000d__x000d__x000d_
 _x000d__x000d__x000d_
  tỉnh Gia Lai")</f>
        <v xml:space="preserve">UBND Ủy ban nhân dân xã Chư Ă _x000d__x000d__x000d_
 _x000d__x000d__x000d_
  tỉnh Gia Lai</v>
      </c>
      <c r="C897" t="str">
        <v>https://chupuh.gialai.gov.vn/Xa-Chu-Don/Gioi-thieu/Co-cau-to-chuc.aspx</v>
      </c>
      <c r="D897" t="str">
        <v>-</v>
      </c>
      <c r="E897" t="str">
        <v>-</v>
      </c>
      <c r="F897" t="str">
        <v>-</v>
      </c>
      <c r="G897" t="str">
        <v>-</v>
      </c>
    </row>
    <row r="898" xml:space="preserve">
      <c r="A898">
        <v>25897</v>
      </c>
      <c r="B898" t="str" xml:space="preserve">
        <v xml:space="preserve">Công an xã Chư Đang Ya _x000d__x000d__x000d_
 _x000d__x000d__x000d_
  tỉnh Gia Lai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 xml:space="preserve">
      <c r="A899">
        <v>25898</v>
      </c>
      <c r="B899" t="str" xml:space="preserve">
        <f xml:space="preserve">HYPERLINK("https://chupah.gialai.gov.vn/sites/chudangya/home.html", "UBND Ủy ban nhân dân xã Chư Đang Ya _x000d__x000d__x000d_
 _x000d__x000d__x000d_
  tỉnh Gia Lai")</f>
        <v xml:space="preserve">UBND Ủy ban nhân dân xã Chư Đang Ya _x000d__x000d__x000d_
 _x000d__x000d__x000d_
  tỉnh Gia Lai</v>
      </c>
      <c r="C899" t="str">
        <v>https://chupah.gialai.gov.vn/sites/chudangya/home.html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25899</v>
      </c>
      <c r="B900" t="str">
        <f>HYPERLINK("https://www.facebook.com/p/C%C3%B4ng-an-x%C3%A3-Ch%C6%B0-A-Thai-huy%E1%BB%87n-Ph%C3%BA-Thi%E1%BB%87n-100063752192417/", "Công an xã Chư A Thai tỉnh Gia Lai")</f>
        <v>Công an xã Chư A Thai tỉnh Gia Lai</v>
      </c>
      <c r="C900" t="str">
        <v>https://www.facebook.com/p/C%C3%B4ng-an-x%C3%A3-Ch%C6%B0-A-Thai-huy%E1%BB%87n-Ph%C3%BA-Thi%E1%BB%87n-100063752192417/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25900</v>
      </c>
      <c r="B901" t="str">
        <f>HYPERLINK("https://phuthien.gialai.gov.vn/xa-chu-a-thai/Home.aspx", "UBND Ủy ban nhân dân xã Chư A Thai tỉnh Gia Lai")</f>
        <v>UBND Ủy ban nhân dân xã Chư A Thai tỉnh Gia Lai</v>
      </c>
      <c r="C901" t="str">
        <v>https://phuthien.gialai.gov.vn/xa-chu-a-thai/Home.aspx</v>
      </c>
      <c r="D901" t="str">
        <v>-</v>
      </c>
      <c r="E901" t="str">
        <v>-</v>
      </c>
      <c r="F901" t="str">
        <v>-</v>
      </c>
      <c r="G901" t="str">
        <v>-</v>
      </c>
    </row>
    <row r="902" xml:space="preserve">
      <c r="A902">
        <v>25901</v>
      </c>
      <c r="B902" t="str" xml:space="preserve">
        <v xml:space="preserve">Công an xã Chư Don _x000d__x000d__x000d_
 _x000d__x000d__x000d_
  tỉnh Gia Lai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 xml:space="preserve">
      <c r="A903">
        <v>25902</v>
      </c>
      <c r="B903" t="str" xml:space="preserve">
        <f xml:space="preserve">HYPERLINK("https://chupuh.gialai.gov.vn/Xa-Chu-Don/Tin-tuc.aspx", "UBND Ủy ban nhân dân xã Chư Don _x000d__x000d__x000d_
 _x000d__x000d__x000d_
  tỉnh Gia Lai")</f>
        <v xml:space="preserve">UBND Ủy ban nhân dân xã Chư Don _x000d__x000d__x000d_
 _x000d__x000d__x000d_
  tỉnh Gia Lai</v>
      </c>
      <c r="C903" t="str">
        <v>https://chupuh.gialai.gov.vn/Xa-Chu-Don/Tin-tuc.aspx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25903</v>
      </c>
      <c r="B904" t="str">
        <f>HYPERLINK("https://www.facebook.com/ConganhuyenKrongPa/?locale=sr_RS", "Công an xã Chư Gu tỉnh Gia Lai")</f>
        <v>Công an xã Chư Gu tỉnh Gia Lai</v>
      </c>
      <c r="C904" t="str">
        <v>https://www.facebook.com/ConganhuyenKrongPa/?locale=sr_RS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25904</v>
      </c>
      <c r="B905" t="str">
        <f>HYPERLINK("https://krongpa.gialai.gov.vn/Xa-Chu-Gu/Lien-he.aspx", "UBND Ủy ban nhân dân xã Chư Gu tỉnh Gia Lai")</f>
        <v>UBND Ủy ban nhân dân xã Chư Gu tỉnh Gia Lai</v>
      </c>
      <c r="C905" t="str">
        <v>https://krongpa.gialai.gov.vn/Xa-Chu-Gu/Lien-he.aspx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25905</v>
      </c>
      <c r="B906" t="str">
        <f>HYPERLINK("https://www.facebook.com/p/C%C3%B4ng-an-x%C3%A3-Ch%C6%B0-P%C6%A1ng-Ch%C6%B0-S%C3%AA-Gia-Lai-100076109475624/", "Công an xã Chư Pơng tỉnh Gia Lai")</f>
        <v>Công an xã Chư Pơng tỉnh Gia Lai</v>
      </c>
      <c r="C906" t="str">
        <v>https://www.facebook.com/p/C%C3%B4ng-an-x%C3%A3-Ch%C6%B0-P%C6%A1ng-Ch%C6%B0-S%C3%AA-Gia-Lai-100076109475624/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25906</v>
      </c>
      <c r="B907" t="str">
        <f>HYPERLINK("https://chuse.gialai.gov.vn/Xa-Chu-Pong/Tin-tuc.aspx", "UBND Ủy ban nhân dân xã Chư Pơng tỉnh Gia Lai")</f>
        <v>UBND Ủy ban nhân dân xã Chư Pơng tỉnh Gia Lai</v>
      </c>
      <c r="C907" t="str">
        <v>https://chuse.gialai.gov.vn/Xa-Chu-Pong/Tin-tuc.aspx</v>
      </c>
      <c r="D907" t="str">
        <v>-</v>
      </c>
      <c r="E907" t="str">
        <v>-</v>
      </c>
      <c r="F907" t="str">
        <v>-</v>
      </c>
      <c r="G907" t="str">
        <v>-</v>
      </c>
    </row>
    <row r="908" xml:space="preserve">
      <c r="A908">
        <v>25907</v>
      </c>
      <c r="B908" t="str" xml:space="preserve">
        <v xml:space="preserve">Công an xã Chấn Thịnh _x000d__x000d__x000d_
 _x000d__x000d__x000d_
  tỉnh Yên Bái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 xml:space="preserve">
      <c r="A909">
        <v>25908</v>
      </c>
      <c r="B909" t="str" xml:space="preserve">
        <f xml:space="preserve">HYPERLINK("https://www.yenbai.gov.vn/noidung/tintuc/Pages/gioi-thieu-chi-tiet.aspx?ItemID=126&amp;l=Ditichcaptinh&amp;lv=4", "UBND Ủy ban nhân dân xã Chấn Thịnh _x000d__x000d__x000d_
 _x000d__x000d__x000d_
  tỉnh Yên Bái")</f>
        <v xml:space="preserve">UBND Ủy ban nhân dân xã Chấn Thịnh _x000d__x000d__x000d_
 _x000d__x000d__x000d_
  tỉnh Yên Bái</v>
      </c>
      <c r="C909" t="str">
        <v>https://www.yenbai.gov.vn/noidung/tintuc/Pages/gioi-thieu-chi-tiet.aspx?ItemID=126&amp;l=Ditichcaptinh&amp;lv=4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25909</v>
      </c>
      <c r="B910" t="str">
        <v>Công an xã Chất Bình tỉnh Yên Bái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25910</v>
      </c>
      <c r="B911" t="str">
        <f>HYPERLINK("https://yenbai.gov.vn/noidung/tintuc/Pages/chi-tiet-tin-tuc.aspx?ItemID=14129&amp;l=Tintrongtinh&amp;lv=5", "UBND Ủy ban nhân dân xã Chất Bình tỉnh Yên Bái")</f>
        <v>UBND Ủy ban nhân dân xã Chất Bình tỉnh Yên Bái</v>
      </c>
      <c r="C911" t="str">
        <v>https://yenbai.gov.vn/noidung/tintuc/Pages/chi-tiet-tin-tuc.aspx?ItemID=14129&amp;l=Tintrongtinh&amp;lv=5</v>
      </c>
      <c r="D911" t="str">
        <v>-</v>
      </c>
      <c r="E911" t="str">
        <v>-</v>
      </c>
      <c r="F911" t="str">
        <v>-</v>
      </c>
      <c r="G911" t="str">
        <v>-</v>
      </c>
    </row>
    <row r="912" xml:space="preserve">
      <c r="A912">
        <v>25911</v>
      </c>
      <c r="B912" t="str" xml:space="preserve">
        <v xml:space="preserve">Công an xã Chế Tạo _x000d__x000d__x000d_
 _x000d__x000d__x000d_
  tỉnh Yên Bái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 xml:space="preserve">
      <c r="A913">
        <v>25912</v>
      </c>
      <c r="B913" t="str" xml:space="preserve">
        <f xml:space="preserve">HYPERLINK("https://vienkiemsatyenbai.gov.vn/truc-tiep-kiem-sat-cong-tac-thi-hanh-an-hinh-su-tai-ubnd-xa-che-tao-khao-mang-va-nam-khat/", "UBND Ủy ban nhân dân xã Chế Tạo _x000d__x000d__x000d_
 _x000d__x000d__x000d_
  tỉnh Yên Bái")</f>
        <v xml:space="preserve">UBND Ủy ban nhân dân xã Chế Tạo _x000d__x000d__x000d_
 _x000d__x000d__x000d_
  tỉnh Yên Bái</v>
      </c>
      <c r="C913" t="str">
        <v>https://vienkiemsatyenbai.gov.vn/truc-tiep-kiem-sat-cong-tac-thi-hanh-an-hinh-su-tai-ubnd-xa-che-tao-khao-mang-va-nam-khat/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25913</v>
      </c>
      <c r="B914" t="str">
        <v>Công an xã Chiến Phố tỉnh Hà Giang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25914</v>
      </c>
      <c r="B915" t="str">
        <f>HYPERLINK("https://hagiang.gov.vn/", "UBND Ủy ban nhân dân xã Chiến Phố tỉnh Hà Giang")</f>
        <v>UBND Ủy ban nhân dân xã Chiến Phố tỉnh Hà Giang</v>
      </c>
      <c r="C915" t="str">
        <v>https://hagiang.gov.vn/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25915</v>
      </c>
      <c r="B916" t="str">
        <v>Công an xã Chiềng Ân tỉnh Sơn La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25916</v>
      </c>
      <c r="B917" t="str">
        <f>HYPERLINK("http://chiengsonmocchau.sonla.gov.vn/index.php?module=tochuc&amp;act=view&amp;id=17", "UBND Ủy ban nhân dân xã Chiềng Ân tỉnh Sơn La")</f>
        <v>UBND Ủy ban nhân dân xã Chiềng Ân tỉnh Sơn La</v>
      </c>
      <c r="C917" t="str">
        <v>http://chiengsonmocchau.sonla.gov.vn/index.php?module=tochuc&amp;act=view&amp;id=17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25917</v>
      </c>
      <c r="B918" t="str">
        <v>Công an xã Chiềng Đông tỉnh Sơn La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25918</v>
      </c>
      <c r="B919" t="str">
        <f>HYPERLINK("http://chiengsonmocchau.sonla.gov.vn/index.php?module=tochuc&amp;act=view&amp;id=17", "UBND Ủy ban nhân dân xã Chiềng Đông tỉnh Sơn La")</f>
        <v>UBND Ủy ban nhân dân xã Chiềng Đông tỉnh Sơn La</v>
      </c>
      <c r="C919" t="str">
        <v>http://chiengsonmocchau.sonla.gov.vn/index.php?module=tochuc&amp;act=view&amp;id=17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25919</v>
      </c>
      <c r="B920" t="str">
        <v>Công an xã Chiềng Đen tỉnh Sơn La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25920</v>
      </c>
      <c r="B921" t="str">
        <f>HYPERLINK("https://chiengden.thanhpho.sonla.gov.vn/", "UBND Ủy ban nhân dân xã Chiềng Đen tỉnh Sơn La")</f>
        <v>UBND Ủy ban nhân dân xã Chiềng Đen tỉnh Sơn La</v>
      </c>
      <c r="C921" t="str">
        <v>https://chiengden.thanhpho.sonla.gov.vn/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25921</v>
      </c>
      <c r="B922" t="str">
        <v>Công an xã Chiềng Ơn tỉnh Sơn La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25922</v>
      </c>
      <c r="B923" t="str">
        <f>HYPERLINK("https://quynhnhai.sonla.gov.vn/1308/31875/60516/613172/hoat-dong-huyen-uy-hdnd-ubnd-huyen/kiem-tra-nam-bat-tinh-hinh-phat-trien-kinh-te-xa-hoi-tai-xa-chieng-on", "UBND Ủy ban nhân dân xã Chiềng Ơn tỉnh Sơn La")</f>
        <v>UBND Ủy ban nhân dân xã Chiềng Ơn tỉnh Sơn La</v>
      </c>
      <c r="C923" t="str">
        <v>https://quynhnhai.sonla.gov.vn/1308/31875/60516/613172/hoat-dong-huyen-uy-hdnd-ubnd-huyen/kiem-tra-nam-bat-tinh-hinh-phat-trien-kinh-te-xa-hoi-tai-xa-chieng-on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25923</v>
      </c>
      <c r="B924" t="str">
        <v>Công an xã Chiềng Bằng tỉnh Sơn La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25924</v>
      </c>
      <c r="B925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Bằng tỉnh Sơn La")</f>
        <v>UBND Ủy ban nhân dân xã Chiềng Bằng tỉnh Sơn La</v>
      </c>
      <c r="C925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25925</v>
      </c>
      <c r="B926" t="str">
        <v>Công an xã Chiềng Công tỉnh Sơn La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25926</v>
      </c>
      <c r="B927" t="str">
        <f>HYPERLINK("http://chiengsonmocchau.sonla.gov.vn/index.php?module=tochuc&amp;act=view&amp;id=17", "UBND Ủy ban nhân dân xã Chiềng Công tỉnh Sơn La")</f>
        <v>UBND Ủy ban nhân dân xã Chiềng Công tỉnh Sơn La</v>
      </c>
      <c r="C927" t="str">
        <v>http://chiengsonmocchau.sonla.gov.vn/index.php?module=tochuc&amp;act=view&amp;id=17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25927</v>
      </c>
      <c r="B928" t="str">
        <v>Công an xã Chiềng Cọ tỉnh Sơn La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25928</v>
      </c>
      <c r="B929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Cọ tỉnh Sơn La")</f>
        <v>UBND Ủy ban nhân dân xã Chiềng Cọ tỉnh Sơn La</v>
      </c>
      <c r="C929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25929</v>
      </c>
      <c r="B930" t="str">
        <v>Công an xã Chiềng Cang tỉnh Sơn La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25930</v>
      </c>
      <c r="B931" t="str">
        <f>HYPERLINK("https://congbobanan.toaan.gov.vn/3ta60185t1cvn/", "UBND Ủy ban nhân dân xã Chiềng Cang tỉnh Sơn La")</f>
        <v>UBND Ủy ban nhân dân xã Chiềng Cang tỉnh Sơn La</v>
      </c>
      <c r="C931" t="str">
        <v>https://congbobanan.toaan.gov.vn/3ta60185t1cvn/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25931</v>
      </c>
      <c r="B932" t="str">
        <v>Công an xã Chiềng Chăn tỉnh Sơn La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25932</v>
      </c>
      <c r="B93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Chăn tỉnh Sơn La")</f>
        <v>UBND Ủy ban nhân dân xã Chiềng Chăn tỉnh Sơn La</v>
      </c>
      <c r="C933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25933</v>
      </c>
      <c r="B934" t="str">
        <v>Công an xã Chiềng Chung tỉnh Sơn La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25934</v>
      </c>
      <c r="B935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Chung tỉnh Sơn La")</f>
        <v>UBND Ủy ban nhân dân xã Chiềng Chung tỉnh Sơn La</v>
      </c>
      <c r="C935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25935</v>
      </c>
      <c r="B936" t="str">
        <v>Công an xã Chiềng Hặc tỉnh Sơn La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25936</v>
      </c>
      <c r="B937" t="str">
        <f>HYPERLINK("http://chienghacmocchau.sonla.gov.vn/", "UBND Ủy ban nhân dân xã Chiềng Hặc tỉnh Sơn La")</f>
        <v>UBND Ủy ban nhân dân xã Chiềng Hặc tỉnh Sơn La</v>
      </c>
      <c r="C937" t="str">
        <v>http://chienghacmocchau.sonla.gov.vn/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25937</v>
      </c>
      <c r="B938" t="str">
        <v>Công an xã Chiềng Hoa tỉnh Sơn La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25938</v>
      </c>
      <c r="B939" t="str">
        <f>HYPERLINK("https://sonla.gov.vn/dai-hoi-dai-bieu-cac-dan-toc-thieu-so-tinh-son-la-lan-ii-nam-2014/xa-chieng-ban-phat-huy-vai-tro-cua-uy-ban-mat-tran-to-quoc-trong-thuc-hien-chuong-trinh-muc-tieu-475140", "UBND Ủy ban nhân dân xã Chiềng Hoa tỉnh Sơn La")</f>
        <v>UBND Ủy ban nhân dân xã Chiềng Hoa tỉnh Sơn La</v>
      </c>
      <c r="C939" t="str">
        <v>https://sonla.gov.vn/dai-hoi-dai-bieu-cac-dan-toc-thieu-so-tinh-son-la-lan-ii-nam-2014/xa-chieng-ban-phat-huy-vai-tro-cua-uy-ban-mat-tran-to-quoc-trong-thuc-hien-chuong-trinh-muc-tieu-475140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25939</v>
      </c>
      <c r="B940" t="str">
        <v>Công an xã Chiềng Khương tỉnh Sơn La</v>
      </c>
      <c r="C940" t="str">
        <v>-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25940</v>
      </c>
      <c r="B941" t="str">
        <f>HYPERLINK("https://sonla.gov.vn/tin-chinh-tri/so-tu-phap-hai-tinh-son-la-hua-phan-phoi-hop-to-chuc-thanh-cong-02-hoi-nghi-tuyen-truyen-pho-bie-739326", "UBND Ủy ban nhân dân xã Chiềng Khương tỉnh Sơn La")</f>
        <v>UBND Ủy ban nhân dân xã Chiềng Khương tỉnh Sơn La</v>
      </c>
      <c r="C941" t="str">
        <v>https://sonla.gov.vn/tin-chinh-tri/so-tu-phap-hai-tinh-son-la-hua-phan-phoi-hop-to-chuc-thanh-cong-02-hoi-nghi-tuyen-truyen-pho-bie-739326</v>
      </c>
      <c r="D941" t="str">
        <v>-</v>
      </c>
      <c r="E941" t="str">
        <v>-</v>
      </c>
      <c r="F941" t="str">
        <v>-</v>
      </c>
      <c r="G941" t="str">
        <v>-</v>
      </c>
    </row>
    <row r="942" xml:space="preserve">
      <c r="A942">
        <v>25941</v>
      </c>
      <c r="B942" t="str" xml:space="preserve">
        <v xml:space="preserve">Công an xã Chiềng Khừa _x000d__x000d__x000d_
 _x000d__x000d__x000d_
  tỉnh Sơn La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 xml:space="preserve">
      <c r="A943">
        <v>25942</v>
      </c>
      <c r="B943" t="str" xml:space="preserve">
        <f xml:space="preserve">HYPERLINK("https://sonla.gov.vn/tin-van-hoa-xa-hoi/huyen-moc-chau-kiem-tra-viec-thuc-hien-cac-nhiem-vu-trong-tam-cua-xa-chieng-khua-717720", "UBND Ủy ban nhân dân xã Chiềng Khừa _x000d__x000d__x000d_
 _x000d__x000d__x000d_
  tỉnh Sơn La")</f>
        <v xml:space="preserve">UBND Ủy ban nhân dân xã Chiềng Khừa _x000d__x000d__x000d_
 _x000d__x000d__x000d_
  tỉnh Sơn La</v>
      </c>
      <c r="C943" t="str">
        <v>https://sonla.gov.vn/tin-van-hoa-xa-hoi/huyen-moc-chau-kiem-tra-viec-thuc-hien-cac-nhiem-vu-trong-tam-cua-xa-chieng-khua-717720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25943</v>
      </c>
      <c r="B944" t="str">
        <f>HYPERLINK("https://www.facebook.com/people/C%C3%B4ng-an-x%C3%A3-Chi%E1%BB%81ng-Khay-Qu%E1%BB%B3nh-Nhai-S%C6%A1n-La/100067357356576/", "Công an xã Chiềng Khay tỉnh Sơn La")</f>
        <v>Công an xã Chiềng Khay tỉnh Sơn La</v>
      </c>
      <c r="C944" t="str">
        <v>https://www.facebook.com/people/C%C3%B4ng-an-x%C3%A3-Chi%E1%BB%81ng-Khay-Qu%E1%BB%B3nh-Nhai-S%C6%A1n-La/100067357356576/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25944</v>
      </c>
      <c r="B945" t="str">
        <f>HYPERLINK("https://sonla.gov.vn/4/469/61724/541498/tin-van-hoa-xa-hoi/gia-ban-giang-a-tao-nguoi-cao-tuoi-co-uy-tin-o-ban-khau-pum", "UBND Ủy ban nhân dân xã Chiềng Khay tỉnh Sơn La")</f>
        <v>UBND Ủy ban nhân dân xã Chiềng Khay tỉnh Sơn La</v>
      </c>
      <c r="C945" t="str">
        <v>https://sonla.gov.vn/4/469/61724/541498/tin-van-hoa-xa-hoi/gia-ban-giang-a-tao-nguoi-cao-tuoi-co-uy-tin-o-ban-khau-pum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25945</v>
      </c>
      <c r="B946" t="str">
        <v>Công an xã Chiềng Kheo tỉnh Sơn La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25946</v>
      </c>
      <c r="B947" t="str">
        <f>HYPERLINK("https://sonla.gov.vn/tin-tuc-su-kien?p_p_auth=EkuhMt9s&amp;p_p_id=101&amp;p_p_lifecycle=0&amp;p_p_col_id=column-2&amp;p_p_col_count=13&amp;p_r_p_564233524_categoryId=1653523", "UBND Ủy ban nhân dân xã Chiềng Kheo tỉnh Sơn La")</f>
        <v>UBND Ủy ban nhân dân xã Chiềng Kheo tỉnh Sơn La</v>
      </c>
      <c r="C947" t="str">
        <v>https://sonla.gov.vn/tin-tuc-su-kien?p_p_auth=EkuhMt9s&amp;p_p_id=101&amp;p_p_lifecycle=0&amp;p_p_col_id=column-2&amp;p_p_col_count=13&amp;p_r_p_564233524_categoryId=1653523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25947</v>
      </c>
      <c r="B948" t="str">
        <v>Công an xã Chiềng Khoa tỉnh Sơn La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25948</v>
      </c>
      <c r="B949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Khoa tỉnh Sơn La")</f>
        <v>UBND Ủy ban nhân dân xã Chiềng Khoa tỉnh Sơn La</v>
      </c>
      <c r="C949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25949</v>
      </c>
      <c r="B950" t="str">
        <v>Công an xã Chiềng Khoong tỉnh Sơn La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25950</v>
      </c>
      <c r="B951" t="str">
        <f>HYPERLINK("https://sonla.gov.vn/4/469/61723/624703/tin-kinh-te/nong-dan-chieng-khoong-doan-ket-giup-nhau-phat-trien-kinh-te", "UBND Ủy ban nhân dân xã Chiềng Khoong tỉnh Sơn La")</f>
        <v>UBND Ủy ban nhân dân xã Chiềng Khoong tỉnh Sơn La</v>
      </c>
      <c r="C951" t="str">
        <v>https://sonla.gov.vn/4/469/61723/624703/tin-kinh-te/nong-dan-chieng-khoong-doan-ket-giup-nhau-phat-trien-kinh-te</v>
      </c>
      <c r="D951" t="str">
        <v>-</v>
      </c>
      <c r="E951" t="str">
        <v>-</v>
      </c>
      <c r="F951" t="str">
        <v>-</v>
      </c>
      <c r="G951" t="str">
        <v>-</v>
      </c>
    </row>
    <row r="952" xml:space="preserve">
      <c r="A952">
        <v>25951</v>
      </c>
      <c r="B952" t="str" xml:space="preserve">
        <v xml:space="preserve">Công an xã Chiềng La _x000d__x000d__x000d_
 _x000d__x000d__x000d_
  tỉnh Sơn La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 xml:space="preserve">
      <c r="A953">
        <v>25952</v>
      </c>
      <c r="B953" t="str" xml:space="preserve">
        <f xml:space="preserve">HYPERLINK("http://chiengsonmocchau.sonla.gov.vn/index.php?module=tochuc&amp;act=view&amp;id=17", "UBND Ủy ban nhân dân xã Chiềng La _x000d__x000d__x000d_
 _x000d__x000d__x000d_
  tỉnh Sơn La")</f>
        <v xml:space="preserve">UBND Ủy ban nhân dân xã Chiềng La _x000d__x000d__x000d_
 _x000d__x000d__x000d_
  tỉnh Sơn La</v>
      </c>
      <c r="C953" t="str">
        <v>http://chiengsonmocchau.sonla.gov.vn/index.php?module=tochuc&amp;act=view&amp;id=17</v>
      </c>
      <c r="D953" t="str">
        <v>-</v>
      </c>
      <c r="E953" t="str">
        <v>-</v>
      </c>
      <c r="F953" t="str">
        <v>-</v>
      </c>
      <c r="G953" t="str">
        <v>-</v>
      </c>
    </row>
    <row r="954" xml:space="preserve">
      <c r="A954">
        <v>25953</v>
      </c>
      <c r="B954" t="str" xml:space="preserve">
        <v xml:space="preserve">Công an xã Chiềng Lao _x000d__x000d__x000d_
 _x000d__x000d__x000d_
  tỉnh Sơn La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 xml:space="preserve">
      <c r="A955">
        <v>25954</v>
      </c>
      <c r="B955" t="str" xml:space="preserve">
        <f xml:space="preserve">HYPERLINK("http://chiengsonmocchau.sonla.gov.vn/index.php?module=tochuc&amp;act=view&amp;id=17", "UBND Ủy ban nhân dân xã Chiềng Lao _x000d__x000d__x000d_
 _x000d__x000d__x000d_
  tỉnh Sơn La")</f>
        <v xml:space="preserve">UBND Ủy ban nhân dân xã Chiềng Lao _x000d__x000d__x000d_
 _x000d__x000d__x000d_
  tỉnh Sơn La</v>
      </c>
      <c r="C955" t="str">
        <v>http://chiengsonmocchau.sonla.gov.vn/index.php?module=tochuc&amp;act=view&amp;id=17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25955</v>
      </c>
      <c r="B956" t="str">
        <v>Công an xã Chiềng Ly tỉnh Sơn La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25956</v>
      </c>
      <c r="B957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Ly tỉnh Sơn La")</f>
        <v>UBND Ủy ban nhân dân xã Chiềng Ly tỉnh Sơn La</v>
      </c>
      <c r="C957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25957</v>
      </c>
      <c r="B958" t="str">
        <v>Công an xã Chiềng Mai tỉnh Sơn La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25958</v>
      </c>
      <c r="B959" t="str">
        <f>HYPERLINK("https://maichau.hoabinh.gov.vn/index.php?option=com_content&amp;view=article&amp;id=203:gi-i-thi-u-ubnd-xa-ba-khan-2&amp;catid=14&amp;Itemid=643&amp;lang=vi", "UBND Ủy ban nhân dân xã Chiềng Mai tỉnh Sơn La")</f>
        <v>UBND Ủy ban nhân dân xã Chiềng Mai tỉnh Sơn La</v>
      </c>
      <c r="C959" t="str">
        <v>https://maichau.hoabinh.gov.vn/index.php?option=com_content&amp;view=article&amp;id=203:gi-i-thi-u-ubnd-xa-ba-khan-2&amp;catid=14&amp;Itemid=643&amp;lang=vi</v>
      </c>
      <c r="D959" t="str">
        <v>-</v>
      </c>
      <c r="E959" t="str">
        <v>-</v>
      </c>
      <c r="F959" t="str">
        <v>-</v>
      </c>
      <c r="G959" t="str">
        <v>-</v>
      </c>
    </row>
    <row r="960" xml:space="preserve">
      <c r="A960">
        <v>25959</v>
      </c>
      <c r="B960" t="str" xml:space="preserve">
        <f xml:space="preserve">HYPERLINK("https://www.facebook.com/100072269261381", "Công an xã Chiềng Mung _x000d__x000d__x000d_
 _x000d__x000d__x000d_
  tỉnh Sơn La")</f>
        <v xml:space="preserve">Công an xã Chiềng Mung _x000d__x000d__x000d_
 _x000d__x000d__x000d_
  tỉnh Sơn La</v>
      </c>
      <c r="C960" t="str">
        <v>https://www.facebook.com/100072269261381</v>
      </c>
      <c r="D960" t="str">
        <v>-</v>
      </c>
      <c r="E960" t="str">
        <v/>
      </c>
      <c r="F960" t="str">
        <v>-</v>
      </c>
      <c r="G960" t="str">
        <v>-</v>
      </c>
    </row>
    <row r="961" xml:space="preserve">
      <c r="A961">
        <v>25960</v>
      </c>
      <c r="B961" t="str" xml:space="preserve">
        <f xml:space="preserve">HYPERLINK("https://sonla.gov.vn/tin-chinh-tri/chu-tich-hdnd-huyen-doi-thoai-voi-nhan-dan-cum-xa-chieng-ban-chieng-mung-hat-lot-muong-bon-737500", "UBND Ủy ban nhân dân xã Chiềng Mung _x000d__x000d__x000d_
 _x000d__x000d__x000d_
  tỉnh Sơn La")</f>
        <v xml:space="preserve">UBND Ủy ban nhân dân xã Chiềng Mung _x000d__x000d__x000d_
 _x000d__x000d__x000d_
  tỉnh Sơn La</v>
      </c>
      <c r="C961" t="str">
        <v>https://sonla.gov.vn/tin-chinh-tri/chu-tich-hdnd-huyen-doi-thoai-voi-nhan-dan-cum-xa-chieng-ban-chieng-mung-hat-lot-muong-bon-737500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25961</v>
      </c>
      <c r="B962" t="str">
        <v>Công an xã Chiềng Nơi tỉnh Sơn La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25962</v>
      </c>
      <c r="B963" t="str">
        <f>HYPERLINK("https://sonla.gov.vn/thong-tin-tu-so-nganh-dia-phuong/chu-tich-ubnd-huyen-kiem-tra-mot-so-diem-dan-cu-can-di-doi-khan-cap-do-nguy-co-sat-lo-cao-tai-xa-825456", "UBND Ủy ban nhân dân xã Chiềng Nơi tỉnh Sơn La")</f>
        <v>UBND Ủy ban nhân dân xã Chiềng Nơi tỉnh Sơn La</v>
      </c>
      <c r="C963" t="str">
        <v>https://sonla.gov.vn/thong-tin-tu-so-nganh-dia-phuong/chu-tich-ubnd-huyen-kiem-tra-mot-so-diem-dan-cu-can-di-doi-khan-cap-do-nguy-co-sat-lo-cao-tai-xa-825456</v>
      </c>
      <c r="D963" t="str">
        <v>-</v>
      </c>
      <c r="E963" t="str">
        <v>-</v>
      </c>
      <c r="F963" t="str">
        <v>-</v>
      </c>
      <c r="G963" t="str">
        <v>-</v>
      </c>
    </row>
    <row r="964" xml:space="preserve">
      <c r="A964">
        <v>25963</v>
      </c>
      <c r="B964" t="str" xml:space="preserve">
        <f xml:space="preserve">HYPERLINK("https://www.facebook.com/p/C%C3%B4ng-an-x%C3%A3-Chi%E1%BB%81ng-Ng%C3%A0m-100063216250467/?locale=eu_ES", "Công an xã Chiềng Ngàm _x000d__x000d__x000d_
 _x000d__x000d__x000d_
  tỉnh Sơn La")</f>
        <v xml:space="preserve">Công an xã Chiềng Ngàm _x000d__x000d__x000d_
 _x000d__x000d__x000d_
  tỉnh Sơn La</v>
      </c>
      <c r="C964" t="str">
        <v>https://www.facebook.com/p/C%C3%B4ng-an-x%C3%A3-Chi%E1%BB%81ng-Ng%C3%A0m-100063216250467/?locale=eu_ES</v>
      </c>
      <c r="D964" t="str">
        <v>-</v>
      </c>
      <c r="E964" t="str">
        <v/>
      </c>
      <c r="F964" t="str">
        <v>-</v>
      </c>
      <c r="G964" t="str">
        <v>-</v>
      </c>
    </row>
    <row r="965" xml:space="preserve">
      <c r="A965">
        <v>25964</v>
      </c>
      <c r="B965" t="str" xml:space="preserve">
        <f xml:space="preserve">HYPERLINK("https://dichvucong.gov.vn/p/home/dvc-tthc-co-quan-chi-tiet.html?id=369314", "UBND Ủy ban nhân dân xã Chiềng Ngàm _x000d__x000d__x000d_
 _x000d__x000d__x000d_
  tỉnh Sơn La")</f>
        <v xml:space="preserve">UBND Ủy ban nhân dân xã Chiềng Ngàm _x000d__x000d__x000d_
 _x000d__x000d__x000d_
  tỉnh Sơn La</v>
      </c>
      <c r="C965" t="str">
        <v>https://dichvucong.gov.vn/p/home/dvc-tthc-co-quan-chi-tiet.html?id=369314</v>
      </c>
      <c r="D965" t="str">
        <v>-</v>
      </c>
      <c r="E965" t="str">
        <v>-</v>
      </c>
      <c r="F965" t="str">
        <v>-</v>
      </c>
      <c r="G965" t="str">
        <v>-</v>
      </c>
    </row>
    <row r="966" xml:space="preserve">
      <c r="A966">
        <v>25965</v>
      </c>
      <c r="B966" t="str" xml:space="preserve">
        <v xml:space="preserve">Công an xã Chiềng On_x000d__x000d__x000d_
 _x000d__x000d__x000d_
  tỉnh Sơn La</v>
      </c>
      <c r="C966" t="str">
        <v>-</v>
      </c>
      <c r="D966" t="str">
        <v>-</v>
      </c>
      <c r="E966" t="str">
        <v/>
      </c>
      <c r="F966" t="str">
        <v>-</v>
      </c>
      <c r="G966" t="str">
        <v>-</v>
      </c>
    </row>
    <row r="967" xml:space="preserve">
      <c r="A967">
        <v>25966</v>
      </c>
      <c r="B967" t="str" xml:space="preserve">
        <f xml:space="preserve">HYPERLINK("http://chiengsonmocchau.sonla.gov.vn/index.php?module=tochuc&amp;act=view&amp;id=17", "UBND Ủy ban nhân dân xã Chiềng On_x000d__x000d__x000d_
 _x000d__x000d__x000d_
  tỉnh Sơn La")</f>
        <v xml:space="preserve">UBND Ủy ban nhân dân xã Chiềng On_x000d__x000d__x000d_
 _x000d__x000d__x000d_
  tỉnh Sơn La</v>
      </c>
      <c r="C967" t="str">
        <v>http://chiengsonmocchau.sonla.gov.vn/index.php?module=tochuc&amp;act=view&amp;id=17</v>
      </c>
      <c r="D967" t="str">
        <v>-</v>
      </c>
      <c r="E967" t="str">
        <v>-</v>
      </c>
      <c r="F967" t="str">
        <v>-</v>
      </c>
      <c r="G967" t="str">
        <v>-</v>
      </c>
    </row>
    <row r="968" xml:space="preserve">
      <c r="A968">
        <v>25967</v>
      </c>
      <c r="B968" t="str" xml:space="preserve">
        <v xml:space="preserve">Công an xã Chiềng Pấc _x000d__x000d__x000d_
 _x000d__x000d__x000d_
  tỉnh Sơn La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 xml:space="preserve">
      <c r="A969">
        <v>25968</v>
      </c>
      <c r="B969" t="str" xml:space="preserve">
        <f xml:space="preserve">HYPERLINK("https://sonla.gov.vn/tin-van-hoa-xa-hoi/chung-tay-xoa-nha-tam-cho-gia-dinh-co-hoan-canh-dac-biet-kho-khan-tai-xa-chieng-pac-huyen-thuan--719567", "UBND Ủy ban nhân dân xã Chiềng Pấc _x000d__x000d__x000d_
 _x000d__x000d__x000d_
  tỉnh Sơn La")</f>
        <v xml:space="preserve">UBND Ủy ban nhân dân xã Chiềng Pấc _x000d__x000d__x000d_
 _x000d__x000d__x000d_
  tỉnh Sơn La</v>
      </c>
      <c r="C969" t="str">
        <v>https://sonla.gov.vn/tin-van-hoa-xa-hoi/chung-tay-xoa-nha-tam-cho-gia-dinh-co-hoan-canh-dac-biet-kho-khan-tai-xa-chieng-pac-huyen-thuan--719567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25969</v>
      </c>
      <c r="B970" t="str">
        <v>Công an xã Lóng Sập tỉnh Sơn La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25970</v>
      </c>
      <c r="B971" t="str">
        <f>HYPERLINK("https://mocchau.sonla.gov.vn/van-hoa-xa-hoi-64057/dien-tap-phong-chay-chua-chay-rung-bao-ve-rung-xa-long-sap-dat-loai-gioi-483650", "UBND Ủy ban nhân dân xã Lóng Sập tỉnh Sơn La")</f>
        <v>UBND Ủy ban nhân dân xã Lóng Sập tỉnh Sơn La</v>
      </c>
      <c r="C971" t="str">
        <v>https://mocchau.sonla.gov.vn/van-hoa-xa-hoi-64057/dien-tap-phong-chay-chua-chay-rung-bao-ve-rung-xa-long-sap-dat-loai-gioi-483650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25971</v>
      </c>
      <c r="B972" t="str">
        <v>Công an xã Chiềng Sơ tỉnh Sơn La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25972</v>
      </c>
      <c r="B973" t="str">
        <f>HYPERLINK("http://chiengsonmocchau.sonla.gov.vn/index.php?module=tochuc&amp;act=view&amp;id=17", "UBND Ủy ban nhân dân xã Chiềng Sơ tỉnh Sơn La")</f>
        <v>UBND Ủy ban nhân dân xã Chiềng Sơ tỉnh Sơn La</v>
      </c>
      <c r="C973" t="str">
        <v>http://chiengsonmocchau.sonla.gov.vn/index.php?module=tochuc&amp;act=view&amp;id=17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25973</v>
      </c>
      <c r="B974" t="str">
        <v>Công an xã Chiềng Sại tỉnh Sơn La</v>
      </c>
      <c r="C974" t="str">
        <v>-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25974</v>
      </c>
      <c r="B975" t="str">
        <f>HYPERLINK("https://sonla.gov.vn/dai-hoi-dai-bieu-cac-dan-toc-thieu-so-tinh-son-la-lan-ii-nam-2014/xa-chieng-ban-phat-huy-vai-tro-cua-uy-ban-mat-tran-to-quoc-trong-thuc-hien-chuong-trinh-muc-tieu-475140", "UBND Ủy ban nhân dân xã Chiềng Sại tỉnh Sơn La")</f>
        <v>UBND Ủy ban nhân dân xã Chiềng Sại tỉnh Sơn La</v>
      </c>
      <c r="C975" t="str">
        <v>https://sonla.gov.vn/dai-hoi-dai-bieu-cac-dan-toc-thieu-so-tinh-son-la-lan-ii-nam-2014/xa-chieng-ban-phat-huy-vai-tro-cua-uy-ban-mat-tran-to-quoc-trong-thuc-hien-chuong-trinh-muc-tieu-475140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25975</v>
      </c>
      <c r="B976" t="str">
        <v>Công an xã Chiềng Sinh tỉnh Điện Biên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25976</v>
      </c>
      <c r="B977" t="str">
        <f>HYPERLINK("https://chiengsinh.tuangiao.gov.vn/", "UBND Ủy ban nhân dân xã Chiềng Sinh tỉnh Điện Biên")</f>
        <v>UBND Ủy ban nhân dân xã Chiềng Sinh tỉnh Điện Biên</v>
      </c>
      <c r="C977" t="str">
        <v>https://chiengsinh.tuangiao.gov.vn/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25977</v>
      </c>
      <c r="B978" t="str">
        <v>Công an xã Chiềng Sung tỉnh Sơn La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25978</v>
      </c>
      <c r="B979" t="str">
        <f>HYPERLINK("https://sonla.gov.vn/4/469/61721/550610/tin-chinh-tri/dai-hoi-dang-bo-xa-chieng-sung-khoa-xxii-nhiem-ky-2020-2025", "UBND Ủy ban nhân dân xã Chiềng Sung tỉnh Sơn La")</f>
        <v>UBND Ủy ban nhân dân xã Chiềng Sung tỉnh Sơn La</v>
      </c>
      <c r="C979" t="str">
        <v>https://sonla.gov.vn/4/469/61721/550610/tin-chinh-tri/dai-hoi-dang-bo-xa-chieng-sung-khoa-xxii-nhiem-ky-2020-2025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25979</v>
      </c>
      <c r="B980" t="str">
        <v>Công an xã Chiềng Ve tỉnh Sơn La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25980</v>
      </c>
      <c r="B981" t="str">
        <f>HYPERLINK("http://chiengsonmocchau.sonla.gov.vn/index.php?module=tochuc&amp;act=view&amp;id=17", "UBND Ủy ban nhân dân xã Chiềng Ve tỉnh Sơn La")</f>
        <v>UBND Ủy ban nhân dân xã Chiềng Ve tỉnh Sơn La</v>
      </c>
      <c r="C981" t="str">
        <v>http://chiengsonmocchau.sonla.gov.vn/index.php?module=tochuc&amp;act=view&amp;id=17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25981</v>
      </c>
      <c r="B982" t="str">
        <v>Công an xã Chiềng Xôm tỉnh Sơn La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25982</v>
      </c>
      <c r="B983" t="str">
        <f>HYPERLINK("https://thanhpho.sonla.gov.vn/1256/28424/64402/572043/chinh-tri/bi-thu-thanh-uy-doi-thoai-voi-nhan-dan-xa-chieng-xom", "UBND Ủy ban nhân dân xã Chiềng Xôm tỉnh Sơn La")</f>
        <v>UBND Ủy ban nhân dân xã Chiềng Xôm tỉnh Sơn La</v>
      </c>
      <c r="C983" t="str">
        <v>https://thanhpho.sonla.gov.vn/1256/28424/64402/572043/chinh-tri/bi-thu-thanh-uy-doi-thoai-voi-nhan-dan-xa-chieng-xom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25983</v>
      </c>
      <c r="B984" t="str">
        <f>HYPERLINK("https://www.facebook.com/Conganxachilangnam/", "Công an xã Chi Lăng Nam tỉnh Hải Dương")</f>
        <v>Công an xã Chi Lăng Nam tỉnh Hải Dương</v>
      </c>
      <c r="C984" t="str">
        <v>https://www.facebook.com/Conganxachilangnam/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25984</v>
      </c>
      <c r="B985" t="str">
        <f>HYPERLINK("http://chilangnam.thanhmien.haiduong.gov.vn/", "UBND Ủy ban nhân dân xã Chi Lăng Nam tỉnh Hải Dương")</f>
        <v>UBND Ủy ban nhân dân xã Chi Lăng Nam tỉnh Hải Dương</v>
      </c>
      <c r="C985" t="str">
        <v>http://chilangnam.thanhmien.haiduong.gov.vn/</v>
      </c>
      <c r="D985" t="str">
        <v>-</v>
      </c>
      <c r="E985" t="str">
        <v>-</v>
      </c>
      <c r="F985" t="str">
        <v>-</v>
      </c>
      <c r="G985" t="str">
        <v>-</v>
      </c>
    </row>
    <row r="986" xml:space="preserve">
      <c r="A986">
        <v>25985</v>
      </c>
      <c r="B986" t="str" xml:space="preserve">
        <f xml:space="preserve">HYPERLINK("https://www.facebook.com/p/C%C3%B4ng-an-x%C3%A3-Cu%E1%BB%91i-H%E1%BA%A1-100064768243165/", "Công an xã Cuối Hạ _x000d__x000d__x000d_
 _x000d__x000d__x000d_
  tỉnh Hòa Bình")</f>
        <v xml:space="preserve">Công an xã Cuối Hạ _x000d__x000d__x000d_
 _x000d__x000d__x000d_
  tỉnh Hòa Bình</v>
      </c>
      <c r="C986" t="str">
        <v>https://www.facebook.com/p/C%C3%B4ng-an-x%C3%A3-Cu%E1%BB%91i-H%E1%BA%A1-100064768243165/</v>
      </c>
      <c r="D986" t="str">
        <v>-</v>
      </c>
      <c r="E986" t="str">
        <v/>
      </c>
      <c r="F986" t="str">
        <v>-</v>
      </c>
      <c r="G986" t="str">
        <v>-</v>
      </c>
    </row>
    <row r="987" xml:space="preserve">
      <c r="A987">
        <v>25986</v>
      </c>
      <c r="B987" t="str" xml:space="preserve">
        <f xml:space="preserve">HYPERLINK("https://www.hoabinh.gov.vn/chi-tiet-van-ban/-/van-ban/quyet-inh-chap-thuan-chu-truong-au-tu-du-an-khu-dan-cu-nong-thon-moi-xa-cuoi-ha-3219", "UBND Ủy ban nhân dân xã Cuối Hạ _x000d__x000d__x000d_
 _x000d__x000d__x000d_
  tỉnh Hòa Bình")</f>
        <v xml:space="preserve">UBND Ủy ban nhân dân xã Cuối Hạ _x000d__x000d__x000d_
 _x000d__x000d__x000d_
  tỉnh Hòa Bình</v>
      </c>
      <c r="C987" t="str">
        <v>https://www.hoabinh.gov.vn/chi-tiet-van-ban/-/van-ban/quyet-inh-chap-thuan-chu-truong-au-tu-du-an-khu-dan-cu-nong-thon-moi-xa-cuoi-ha-3219</v>
      </c>
      <c r="D987" t="str">
        <v>-</v>
      </c>
      <c r="E987" t="str">
        <v>-</v>
      </c>
      <c r="F987" t="str">
        <v>-</v>
      </c>
      <c r="G987" t="str">
        <v>-</v>
      </c>
    </row>
    <row r="988" xml:space="preserve">
      <c r="A988">
        <v>25987</v>
      </c>
      <c r="B988" t="str" xml:space="preserve">
        <f xml:space="preserve">HYPERLINK("https://www.facebook.com/sociology.ussh.vnu/", "Công an xã Cuối Hạ _x000d__x000d__x000d_
 _x000d__x000d__x000d_
  thành phố Hà Nội")</f>
        <v xml:space="preserve">Công an xã Cuối Hạ _x000d__x000d__x000d_
 _x000d__x000d__x000d_
  thành phố Hà Nội</v>
      </c>
      <c r="C988" t="str">
        <v>https://www.facebook.com/sociology.ussh.vnu/</v>
      </c>
      <c r="D988" t="str">
        <v>-</v>
      </c>
      <c r="E988" t="str">
        <v/>
      </c>
      <c r="F988" t="str">
        <v>-</v>
      </c>
      <c r="G988" t="str">
        <v>-</v>
      </c>
    </row>
    <row r="989" xml:space="preserve">
      <c r="A989">
        <v>25988</v>
      </c>
      <c r="B989" t="str" xml:space="preserve">
        <f xml:space="preserve">HYPERLINK("https://chuongmy.hanoi.gov.vn/", "UBND Ủy ban nhân dân xã Cuối Hạ _x000d__x000d__x000d_
 _x000d__x000d__x000d_
  thành phố Hà Nội")</f>
        <v xml:space="preserve">UBND Ủy ban nhân dân xã Cuối Hạ _x000d__x000d__x000d_
 _x000d__x000d__x000d_
  thành phố Hà Nội</v>
      </c>
      <c r="C989" t="str">
        <v>https://chuongmy.hanoi.gov.vn/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25989</v>
      </c>
      <c r="B990" t="str">
        <v>Công an xã Dân Tiến tỉnh Thái Nguyên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25990</v>
      </c>
      <c r="B991" t="str">
        <f>HYPERLINK("https://dantien.vonhai.thainguyen.gov.vn/", "UBND Ủy ban nhân dân xã Dân Tiến tỉnh Thái Nguyên")</f>
        <v>UBND Ủy ban nhân dân xã Dân Tiến tỉnh Thái Nguyên</v>
      </c>
      <c r="C991" t="str">
        <v>https://dantien.vonhai.thainguyen.gov.vn/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25991</v>
      </c>
      <c r="B992" t="str">
        <f>HYPERLINK("https://www.facebook.com/p/C%C3%B4ng-an-x%C3%A3-D%C5%A9ng-Phong-Cao-Phong-100066840728781/", "Công an xã Dũng Phong tỉnh Hòa Bình")</f>
        <v>Công an xã Dũng Phong tỉnh Hòa Bình</v>
      </c>
      <c r="C992" t="str">
        <v>https://www.facebook.com/p/C%C3%B4ng-an-x%C3%A3-D%C5%A9ng-Phong-Cao-Phong-100066840728781/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25992</v>
      </c>
      <c r="B993" t="str">
        <f>HYPERLINK("https://xadungphong.hoabinh.gov.vn/", "UBND Ủy ban nhân dân xã Dũng Phong tỉnh Hòa Bình")</f>
        <v>UBND Ủy ban nhân dân xã Dũng Phong tỉnh Hòa Bình</v>
      </c>
      <c r="C993" t="str">
        <v>https://xadungphong.hoabinh.gov.vn/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25993</v>
      </c>
      <c r="B994" t="str">
        <f>HYPERLINK("https://www.facebook.com/p/C%C3%B4ng-an-x%C3%A3-D%C6%B0%C6%A1ng-Th%C3%A0nh-Ph%C3%BA-B%C3%ACnh-Th%C3%A1i-Nguy%C3%AAn-100081135273039/", "Công an xã Dương Thành tỉnh Thái Nguyên")</f>
        <v>Công an xã Dương Thành tỉnh Thái Nguyên</v>
      </c>
      <c r="C994" t="str">
        <v>https://www.facebook.com/p/C%C3%B4ng-an-x%C3%A3-D%C6%B0%C6%A1ng-Th%C3%A0nh-Ph%C3%BA-B%C3%ACnh-Th%C3%A1i-Nguy%C3%AAn-100081135273039/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25994</v>
      </c>
      <c r="B995" t="str">
        <f>HYPERLINK("https://phubinh.thainguyen.gov.vn/xa-duong-thanh", "UBND Ủy ban nhân dân xã Dương Thành tỉnh Thái Nguyên")</f>
        <v>UBND Ủy ban nhân dân xã Dương Thành tỉnh Thái Nguyên</v>
      </c>
      <c r="C995" t="str">
        <v>https://phubinh.thainguyen.gov.vn/xa-duong-thanh</v>
      </c>
      <c r="D995" t="str">
        <v>-</v>
      </c>
      <c r="E995" t="str">
        <v>-</v>
      </c>
      <c r="F995" t="str">
        <v>-</v>
      </c>
      <c r="G995" t="str">
        <v>-</v>
      </c>
    </row>
    <row r="996" xml:space="preserve">
      <c r="A996">
        <v>25995</v>
      </c>
      <c r="B996" t="str" xml:space="preserve">
        <v xml:space="preserve">Công an xã Dương Thủy _x000d__x000d__x000d_
 _x000d__x000d__x000d_
  tỉnh Quảng Bình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 xml:space="preserve">
      <c r="A997">
        <v>25996</v>
      </c>
      <c r="B997" t="str" xml:space="preserve">
        <f xml:space="preserve">HYPERLINK("https://duongthuy.quangbinh.gov.vn/", "UBND Ủy ban nhân dân xã Dương Thủy _x000d__x000d__x000d_
 _x000d__x000d__x000d_
  tỉnh Quảng Bình")</f>
        <v xml:space="preserve">UBND Ủy ban nhân dân xã Dương Thủy _x000d__x000d__x000d_
 _x000d__x000d__x000d_
  tỉnh Quảng Bình</v>
      </c>
      <c r="C997" t="str">
        <v>https://duongthuy.quangbinh.gov.vn/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25997</v>
      </c>
      <c r="B998" t="str">
        <f>HYPERLINK("https://www.facebook.com/p/C%C3%B4ng-an-x%C3%A3-D%E1%BA%A1-Tr%E1%BA%A1ch-huy%E1%BB%87n-Kho%C3%A1i-Ch%C3%A2u-t%E1%BB%89nh-H%C6%B0ng-Y%C3%AAn-100021606377238/", "Công an xã Dạ Trạch tỉnh Hưng Yên")</f>
        <v>Công an xã Dạ Trạch tỉnh Hưng Yên</v>
      </c>
      <c r="C998" t="str">
        <v>https://www.facebook.com/p/C%C3%B4ng-an-x%C3%A3-D%E1%BA%A1-Tr%E1%BA%A1ch-huy%E1%BB%87n-Kho%C3%A1i-Ch%C3%A2u-t%E1%BB%89nh-H%C6%B0ng-Y%C3%AAn-100021606377238/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25998</v>
      </c>
      <c r="B999" t="str">
        <f>HYPERLINK("https://congbao.hungyen.gov.vn/vbpq_hungyen.nsf/B8CD0537443B6951472582AB001F0194/$file/1977.pdf", "UBND Ủy ban nhân dân xã Dạ Trạch tỉnh Hưng Yên")</f>
        <v>UBND Ủy ban nhân dân xã Dạ Trạch tỉnh Hưng Yên</v>
      </c>
      <c r="C999" t="str">
        <v>https://congbao.hungyen.gov.vn/vbpq_hungyen.nsf/B8CD0537443B6951472582AB001F0194/$file/1977.pdf</v>
      </c>
      <c r="D999" t="str">
        <v>-</v>
      </c>
      <c r="E999" t="str">
        <v>-</v>
      </c>
      <c r="F999" t="str">
        <v>-</v>
      </c>
      <c r="G999" t="str">
        <v>-</v>
      </c>
    </row>
    <row r="1000" xml:space="preserve">
      <c r="A1000">
        <v>25999</v>
      </c>
      <c r="B1000" t="str" xml:space="preserve">
        <v xml:space="preserve">Công an xã Dế Xu Phình _x000d__x000d__x000d_
 _x000d__x000d__x000d_
  tỉnh Yên Bái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 xml:space="preserve">
      <c r="A1001">
        <v>26000</v>
      </c>
      <c r="B1001" t="str" xml:space="preserve">
        <f xml:space="preserve">HYPERLINK("https://mucangchai.yenbai.gov.vn/", "UBND Ủy ban nhân dân xã Dế Xu Phình _x000d__x000d__x000d_
 _x000d__x000d__x000d_
  tỉnh Yên Bái")</f>
        <v xml:space="preserve">UBND Ủy ban nhân dân xã Dế Xu Phình _x000d__x000d__x000d_
 _x000d__x000d__x000d_
  tỉnh Yên Bái</v>
      </c>
      <c r="C1001" t="str">
        <v>https://mucangchai.yenbai.gov.vn/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