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 xml:space="preserve">
      <c r="A2">
        <v>26001</v>
      </c>
      <c r="B2" t="str" xml:space="preserve">
        <f xml:space="preserve">HYPERLINK("https://www.facebook.com/groups/DiNauquetoi/", "Công an xã Dị Nậu _x000d__x000d__x000d_
 _x000d__x000d__x000d_
  tỉnh Vĩnh Phúc")</f>
        <v xml:space="preserve">Công an xã Dị Nậu _x000d__x000d__x000d_
 _x000d__x000d__x000d_
  tỉnh Vĩnh Phúc</v>
      </c>
      <c r="C2" t="str">
        <v>https://www.facebook.com/groups/DiNauquetoi/</v>
      </c>
      <c r="D2" t="str">
        <v>-</v>
      </c>
      <c r="E2" t="str">
        <v/>
      </c>
      <c r="F2" t="str">
        <v>-</v>
      </c>
      <c r="G2" t="str">
        <v>-</v>
      </c>
    </row>
    <row r="3" xml:space="preserve">
      <c r="A3">
        <v>26002</v>
      </c>
      <c r="B3" t="str" xml:space="preserve">
        <f xml:space="preserve">HYPERLINK("https://vpub.vinhphuc.gov.vn/", "UBND Ủy ban nhân dân xã Dị Nậu _x000d__x000d__x000d_
 _x000d__x000d__x000d_
  tỉnh Vĩnh Phúc")</f>
        <v xml:space="preserve">UBND Ủy ban nhân dân xã Dị Nậu _x000d__x000d__x000d_
 _x000d__x000d__x000d_
  tỉnh Vĩnh Phúc</v>
      </c>
      <c r="C3" t="str">
        <v>https://vpub.vinhphuc.gov.vn/</v>
      </c>
      <c r="D3" t="str">
        <v>-</v>
      </c>
      <c r="E3" t="str">
        <v>-</v>
      </c>
      <c r="F3" t="str">
        <v>-</v>
      </c>
      <c r="G3" t="str">
        <v>-</v>
      </c>
    </row>
    <row r="4" xml:space="preserve">
      <c r="A4">
        <v>26003</v>
      </c>
      <c r="B4" t="str" xml:space="preserve">
        <f xml:space="preserve">HYPERLINK("https://www.facebook.com/nguoidiendoai/", "Công an xã Diễn Đoài _x000d__x000d__x000d_
 _x000d__x000d__x000d_
  tỉnh Nghệ An")</f>
        <v xml:space="preserve">Công an xã Diễn Đoài _x000d__x000d__x000d_
 _x000d__x000d__x000d_
  tỉnh Nghệ An</v>
      </c>
      <c r="C4" t="str">
        <v>https://www.facebook.com/nguoidiendoai/</v>
      </c>
      <c r="D4" t="str">
        <v>-</v>
      </c>
      <c r="E4" t="str">
        <v/>
      </c>
      <c r="F4" t="str">
        <v>-</v>
      </c>
      <c r="G4" t="str">
        <v>-</v>
      </c>
    </row>
    <row r="5" xml:space="preserve">
      <c r="A5">
        <v>26004</v>
      </c>
      <c r="B5" t="str" xml:space="preserve">
        <f xml:space="preserve">HYPERLINK("https://www.nghean.gov.vn/kinh-te/xa-dien-doai-huyen-dien-chau-don-bang-cong-nhan-xa-dat-chuan-nong-thon-moi-633453", "UBND Ủy ban nhân dân xã Diễn Đoài _x000d__x000d__x000d_
 _x000d__x000d__x000d_
  tỉnh Nghệ An")</f>
        <v xml:space="preserve">UBND Ủy ban nhân dân xã Diễn Đoài _x000d__x000d__x000d_
 _x000d__x000d__x000d_
  tỉnh Nghệ An</v>
      </c>
      <c r="C5" t="str">
        <v>https://www.nghean.gov.vn/kinh-te/xa-dien-doai-huyen-dien-chau-don-bang-cong-nhan-xa-dat-chuan-nong-thon-moi-633453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26005</v>
      </c>
      <c r="B6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6" t="str">
        <v>https://www.facebook.com/p/C%C3%B4ng-an-x%C3%A3-Di%E1%BB%85n-K%E1%BB%B7-huy%E1%BB%87n-Di%E1%BB%85n-Ch%C3%A2u-t%E1%BB%89nh-Ngh%E1%BB%87-An-100027836786062/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26006</v>
      </c>
      <c r="B7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7" t="str">
        <v>https://www.nghean.gov.vn/kinh-te/xa-dien-ky-huyen-dien-chau-don-nhan-xa-dat-chuan-nong-thon-moi-nang-cao-543654</v>
      </c>
      <c r="D7" t="str">
        <v>-</v>
      </c>
      <c r="E7" t="str">
        <v>-</v>
      </c>
      <c r="F7" t="str">
        <v>-</v>
      </c>
      <c r="G7" t="str">
        <v>-</v>
      </c>
    </row>
    <row r="8" xml:space="preserve">
      <c r="A8">
        <v>26007</v>
      </c>
      <c r="B8" t="str" xml:space="preserve">
        <v xml:space="preserve">Công an xã Diễn Phúc _x000d__x000d__x000d_
 _x000d__x000d__x000d_
  tỉnh Nghệ An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 xml:space="preserve">
      <c r="A9">
        <v>26008</v>
      </c>
      <c r="B9" t="str" xml:space="preserve">
        <f xml:space="preserve">HYPERLINK("https://nghean.gov.vn/kinh-te/xa-dien-phuc-huyen-dien-chau-ky-niem-70-nam-thanh-lap-va-cong-bo-quyet-dinh-xa-dat-chuan-nong-th-688188", "UBND Ủy ban nhân dân xã Diễn Phúc _x000d__x000d__x000d_
 _x000d__x000d__x000d_
  tỉnh Nghệ An")</f>
        <v xml:space="preserve">UBND Ủy ban nhân dân xã Diễn Phúc _x000d__x000d__x000d_
 _x000d__x000d__x000d_
  tỉnh Nghệ An</v>
      </c>
      <c r="C9" t="str">
        <v>https://nghean.gov.vn/kinh-te/xa-dien-phuc-huyen-dien-chau-ky-niem-70-nam-thanh-lap-va-cong-bo-quyet-dinh-xa-dat-chuan-nong-th-688188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26009</v>
      </c>
      <c r="B10" t="str">
        <v>Công an xã Ea Huar tỉnh Đắk Lắk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26010</v>
      </c>
      <c r="B11" t="str">
        <f>HYPERLINK("http://buondon.daklak.gov.vn/cac-xa", "UBND Ủy ban nhân dân xã Ea Huar tỉnh Đắk Lắk")</f>
        <v>UBND Ủy ban nhân dân xã Ea Huar tỉnh Đắk Lắk</v>
      </c>
      <c r="C11" t="str">
        <v>http://buondon.daklak.gov.vn/cac-xa</v>
      </c>
      <c r="D11" t="str">
        <v>-</v>
      </c>
      <c r="E11" t="str">
        <v>-</v>
      </c>
      <c r="F11" t="str">
        <v>-</v>
      </c>
      <c r="G11" t="str">
        <v>-</v>
      </c>
    </row>
    <row r="12" xml:space="preserve">
      <c r="A12">
        <v>26011</v>
      </c>
      <c r="B12" t="str" xml:space="preserve">
        <f xml:space="preserve">HYPERLINK("https://www.facebook.com/p/C%C3%B4ng-an-x%C3%A3-Ea-P%C4%83l-100066818206051/", "Công an xã Ea Păl _x000d__x000d__x000d_
 _x000d__x000d__x000d_
  tỉnh Đắk Lắk")</f>
        <v xml:space="preserve">Công an xã Ea Păl _x000d__x000d__x000d_
 _x000d__x000d__x000d_
  tỉnh Đắk Lắk</v>
      </c>
      <c r="C12" t="str">
        <v>https://www.facebook.com/p/C%C3%B4ng-an-x%C3%A3-Ea-P%C4%83l-100066818206051/</v>
      </c>
      <c r="D12" t="str">
        <v>-</v>
      </c>
      <c r="E12" t="str">
        <v/>
      </c>
      <c r="F12" t="str">
        <v>-</v>
      </c>
      <c r="G12" t="str">
        <v>-</v>
      </c>
    </row>
    <row r="13" xml:space="preserve">
      <c r="A13">
        <v>26012</v>
      </c>
      <c r="B13" t="str" xml:space="preserve">
        <f xml:space="preserve">HYPERLINK("https://eakar.daklak.gov.vn/12-xa-ea-pal-655.html", "UBND Ủy ban nhân dân xã Ea Păl _x000d__x000d__x000d_
 _x000d__x000d__x000d_
  tỉnh Đắk Lắk")</f>
        <v xml:space="preserve">UBND Ủy ban nhân dân xã Ea Păl _x000d__x000d__x000d_
 _x000d__x000d__x000d_
  tỉnh Đắk Lắk</v>
      </c>
      <c r="C13" t="str">
        <v>https://eakar.daklak.gov.vn/12-xa-ea-pal-655.html</v>
      </c>
      <c r="D13" t="str">
        <v>-</v>
      </c>
      <c r="E13" t="str">
        <v>-</v>
      </c>
      <c r="F13" t="str">
        <v>-</v>
      </c>
      <c r="G13" t="str">
        <v>-</v>
      </c>
    </row>
    <row r="14" xml:space="preserve">
      <c r="A14">
        <v>26013</v>
      </c>
      <c r="B14" t="str" xml:space="preserve">
        <f xml:space="preserve">HYPERLINK("https://www.facebook.com/p/C%C3%B4ng-an-x%C3%A3-Ea-Sar-100067971124948/", "Công an xã Ea Sar _x000d__x000d__x000d_
 _x000d__x000d__x000d_
  tỉnh Đắk Lắk")</f>
        <v xml:space="preserve">Công an xã Ea Sar _x000d__x000d__x000d_
 _x000d__x000d__x000d_
  tỉnh Đắk Lắk</v>
      </c>
      <c r="C14" t="str">
        <v>https://www.facebook.com/p/C%C3%B4ng-an-x%C3%A3-Ea-Sar-100067971124948/</v>
      </c>
      <c r="D14" t="str">
        <v>-</v>
      </c>
      <c r="E14" t="str">
        <v/>
      </c>
      <c r="F14" t="str">
        <v>-</v>
      </c>
      <c r="G14" t="str">
        <v>-</v>
      </c>
    </row>
    <row r="15" xml:space="preserve">
      <c r="A15">
        <v>26014</v>
      </c>
      <c r="B15" t="str" xml:space="preserve">
        <f xml:space="preserve">HYPERLINK("https://eakar.daklak.gov.vn/9-xa-ea-sar-658.html", "UBND Ủy ban nhân dân xã Ea Sar _x000d__x000d__x000d_
 _x000d__x000d__x000d_
  tỉnh Đắk Lắk")</f>
        <v xml:space="preserve">UBND Ủy ban nhân dân xã Ea Sar _x000d__x000d__x000d_
 _x000d__x000d__x000d_
  tỉnh Đắk Lắk</v>
      </c>
      <c r="C15" t="str">
        <v>https://eakar.daklak.gov.vn/9-xa-ea-sar-658.html</v>
      </c>
      <c r="D15" t="str">
        <v>-</v>
      </c>
      <c r="E15" t="str">
        <v>-</v>
      </c>
      <c r="F15" t="str">
        <v>-</v>
      </c>
      <c r="G15" t="str">
        <v>-</v>
      </c>
    </row>
    <row r="16" xml:space="preserve">
      <c r="A16">
        <v>26015</v>
      </c>
      <c r="B16" t="str" xml:space="preserve">
        <v xml:space="preserve">Công an xã Ea Wer _x000d__x000d__x000d_
 _x000d__x000d__x000d_
  tỉnh Đắk Lắk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 xml:space="preserve">
      <c r="A17">
        <v>26016</v>
      </c>
      <c r="B17" t="str" xml:space="preserve">
        <f xml:space="preserve">HYPERLINK("http://buondon.daklak.gov.vn/buondon/-/asset_publisher/nDMXNCQhxF7m/content/thon-ha-bac-xa-ea-wer-to-chuc-ngay-hoi-ai-oan-ket-toan-dan-toc-18-11", "UBND Ủy ban nhân dân xã Ea Wer _x000d__x000d__x000d_
 _x000d__x000d__x000d_
  tỉnh Đắk Lắk")</f>
        <v xml:space="preserve">UBND Ủy ban nhân dân xã Ea Wer _x000d__x000d__x000d_
 _x000d__x000d__x000d_
  tỉnh Đắk Lắk</v>
      </c>
      <c r="C17" t="str">
        <v>http://buondon.daklak.gov.vn/buondon/-/asset_publisher/nDMXNCQhxF7m/content/thon-ha-bac-xa-ea-wer-to-chuc-ngay-hoi-ai-oan-ket-toan-dan-toc-18-11</v>
      </c>
      <c r="D17" t="str">
        <v>-</v>
      </c>
      <c r="E17" t="str">
        <v>-</v>
      </c>
      <c r="F17" t="str">
        <v>-</v>
      </c>
      <c r="G17" t="str">
        <v>-</v>
      </c>
    </row>
    <row r="18" xml:space="preserve">
      <c r="A18">
        <v>26017</v>
      </c>
      <c r="B18" t="str" xml:space="preserve">
        <v xml:space="preserve">Công an xã Giới Phiên _x000d__x000d__x000d_
 _x000d__x000d__x000d_
  tỉnh Yên Bái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 xml:space="preserve">
      <c r="A19">
        <v>26018</v>
      </c>
      <c r="B19" t="str" xml:space="preserve">
        <f xml:space="preserve">HYPERLINK("https://gioiphien.thanhphoyenbai.yenbai.gov.vn/", "UBND Ủy ban nhân dân xã Giới Phiên _x000d__x000d__x000d_
 _x000d__x000d__x000d_
  tỉnh Yên Bái")</f>
        <v xml:space="preserve">UBND Ủy ban nhân dân xã Giới Phiên _x000d__x000d__x000d_
 _x000d__x000d__x000d_
  tỉnh Yên Bái</v>
      </c>
      <c r="C19" t="str">
        <v>https://gioiphien.thanhphoyenbai.yenbai.gov.vn/</v>
      </c>
      <c r="D19" t="str">
        <v>-</v>
      </c>
      <c r="E19" t="str">
        <v>-</v>
      </c>
      <c r="F19" t="str">
        <v>-</v>
      </c>
      <c r="G19" t="str">
        <v>-</v>
      </c>
    </row>
    <row r="20" xml:space="preserve">
      <c r="A20">
        <v>26019</v>
      </c>
      <c r="B20" t="str" xml:space="preserve">
        <f xml:space="preserve">HYPERLINK("https://www.facebook.com/p/C%C3%B4ng-an-ph%C6%B0%E1%BB%9Dng-Gia-%C4%90%C3%B4ng-100077406635810/", "Công an phường Gia Đông _x000d__x000d__x000d_
 _x000d__x000d__x000d_
  tỉnh Bắc Ninh")</f>
        <v xml:space="preserve">Công an phường Gia Đông _x000d__x000d__x000d_
 _x000d__x000d__x000d_
  tỉnh Bắc Ninh</v>
      </c>
      <c r="C20" t="str">
        <v>https://www.facebook.com/p/C%C3%B4ng-an-ph%C6%B0%E1%BB%9Dng-Gia-%C4%90%C3%B4ng-100077406635810/</v>
      </c>
      <c r="D20" t="str">
        <v>-</v>
      </c>
      <c r="E20" t="str">
        <v/>
      </c>
      <c r="F20" t="str">
        <v>-</v>
      </c>
      <c r="G20" t="str">
        <v>-</v>
      </c>
    </row>
    <row r="21" xml:space="preserve">
      <c r="A21">
        <v>26020</v>
      </c>
      <c r="B21" t="str" xml:space="preserve">
        <f xml:space="preserve">HYPERLINK("https://www.bacninh.gov.vn/web/xa-gia-ong", "UBND Ủy ban nhân dân phường Gia Đông _x000d__x000d__x000d_
 _x000d__x000d__x000d_
  tỉnh Bắc Ninh")</f>
        <v xml:space="preserve">UBND Ủy ban nhân dân phường Gia Đông _x000d__x000d__x000d_
 _x000d__x000d__x000d_
  tỉnh Bắc Ninh</v>
      </c>
      <c r="C21" t="str">
        <v>https://www.bacninh.gov.vn/web/xa-gia-ong</v>
      </c>
      <c r="D21" t="str">
        <v>-</v>
      </c>
      <c r="E21" t="str">
        <v>-</v>
      </c>
      <c r="F21" t="str">
        <v>-</v>
      </c>
      <c r="G21" t="str">
        <v>-</v>
      </c>
    </row>
    <row r="22" xml:space="preserve">
      <c r="A22">
        <v>26021</v>
      </c>
      <c r="B22" t="str" xml:space="preserve">
        <v xml:space="preserve">Công an xã Gia Điền _x000d__x000d__x000d_
 _x000d__x000d__x000d_
  tỉnh Phú Thọ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 xml:space="preserve">
      <c r="A23">
        <v>26022</v>
      </c>
      <c r="B23" t="str" xml:space="preserve">
        <f xml:space="preserve">HYPERLINK("https://phuninh.phutho.gov.vn/", "UBND Ủy ban nhân dân xã Gia Điền _x000d__x000d__x000d_
 _x000d__x000d__x000d_
  tỉnh Phú Thọ")</f>
        <v xml:space="preserve">UBND Ủy ban nhân dân xã Gia Điền _x000d__x000d__x000d_
 _x000d__x000d__x000d_
  tỉnh Phú Thọ</v>
      </c>
      <c r="C23" t="str">
        <v>https://phuninh.phutho.gov.vn/</v>
      </c>
      <c r="D23" t="str">
        <v>-</v>
      </c>
      <c r="E23" t="str">
        <v>-</v>
      </c>
      <c r="F23" t="str">
        <v>-</v>
      </c>
      <c r="G23" t="str">
        <v>-</v>
      </c>
    </row>
    <row r="24" xml:space="preserve">
      <c r="A24">
        <v>26023</v>
      </c>
      <c r="B24" t="str" xml:space="preserve">
        <f xml:space="preserve">HYPERLINK("https://www.facebook.com/tuoitreconganquangbinh/", "Công an xã Gia Hòa _x000d__x000d__x000d_
 _x000d__x000d__x000d_
  tỉnh Ninh Bình")</f>
        <v xml:space="preserve">Công an xã Gia Hòa _x000d__x000d__x000d_
 _x000d__x000d__x000d_
  tỉnh Ninh Bình</v>
      </c>
      <c r="C24" t="str">
        <v>https://www.facebook.com/tuoitreconganquangbinh/</v>
      </c>
      <c r="D24" t="str">
        <v>-</v>
      </c>
      <c r="E24" t="str">
        <v/>
      </c>
      <c r="F24" t="str">
        <v>-</v>
      </c>
      <c r="G24" t="str">
        <v>-</v>
      </c>
    </row>
    <row r="25" xml:space="preserve">
      <c r="A25">
        <v>26024</v>
      </c>
      <c r="B25" t="str" xml:space="preserve">
        <f xml:space="preserve">HYPERLINK("https://giahoa.giavien.ninhbinh.gov.vn/", "UBND Ủy ban nhân dân xã Gia Hòa _x000d__x000d__x000d_
 _x000d__x000d__x000d_
  tỉnh Ninh Bình")</f>
        <v xml:space="preserve">UBND Ủy ban nhân dân xã Gia Hòa _x000d__x000d__x000d_
 _x000d__x000d__x000d_
  tỉnh Ninh Bình</v>
      </c>
      <c r="C25" t="str">
        <v>https://giahoa.giavien.ninhbinh.gov.vn/</v>
      </c>
      <c r="D25" t="str">
        <v>-</v>
      </c>
      <c r="E25" t="str">
        <v>-</v>
      </c>
      <c r="F25" t="str">
        <v>-</v>
      </c>
      <c r="G25" t="str">
        <v>-</v>
      </c>
    </row>
    <row r="26" xml:space="preserve">
      <c r="A26">
        <v>26025</v>
      </c>
      <c r="B26" t="str" xml:space="preserve">
        <f xml:space="preserve">HYPERLINK("https://www.facebook.com/p/C%C3%B4ng-an-x%C3%A3-Gia-Ho%C3%A0-2-100069824480371/", "Công an xã Gia Hoà 2 _x000d__x000d__x000d_
 _x000d__x000d__x000d_
  tỉnh Sóc Trăng")</f>
        <v xml:space="preserve">Công an xã Gia Hoà 2 _x000d__x000d__x000d_
 _x000d__x000d__x000d_
  tỉnh Sóc Trăng</v>
      </c>
      <c r="C26" t="str">
        <v>https://www.facebook.com/p/C%C3%B4ng-an-x%C3%A3-Gia-Ho%C3%A0-2-100069824480371/</v>
      </c>
      <c r="D26" t="str">
        <v>-</v>
      </c>
      <c r="E26" t="str">
        <v/>
      </c>
      <c r="F26" t="str">
        <v>-</v>
      </c>
      <c r="G26" t="str">
        <v>-</v>
      </c>
    </row>
    <row r="27" xml:space="preserve">
      <c r="A27">
        <v>26026</v>
      </c>
      <c r="B27" t="str" xml:space="preserve">
        <f xml:space="preserve">HYPERLINK("https://myxuyen.soctrang.gov.vn/huyenmyxuyen/1307/33259/57518/319438/ubnd-xa-thi-tran/ubnd-xa-gia-hoa-2.aspx", "UBND Ủy ban nhân dân xã Gia Hoà 2 _x000d__x000d__x000d_
 _x000d__x000d__x000d_
  tỉnh Sóc Trăng")</f>
        <v xml:space="preserve">UBND Ủy ban nhân dân xã Gia Hoà 2 _x000d__x000d__x000d_
 _x000d__x000d__x000d_
  tỉnh Sóc Trăng</v>
      </c>
      <c r="C27" t="str">
        <v>https://myxuyen.soctrang.gov.vn/huyenmyxuyen/1307/33259/57518/319438/ubnd-xa-thi-tran/ubnd-xa-gia-hoa-2.aspx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26027</v>
      </c>
      <c r="B28" t="str">
        <f>HYPERLINK("https://www.facebook.com/p/C%C3%B4ng-an-x%C3%A3-Gia-L%C3%A2m-huy%E1%BB%87n-Nho-Quan-100079998546542/", "Công an xã Gia Lâm tỉnh Ninh Bình")</f>
        <v>Công an xã Gia Lâm tỉnh Ninh Bình</v>
      </c>
      <c r="C28" t="str">
        <v>https://www.facebook.com/p/C%C3%B4ng-an-x%C3%A3-Gia-L%C3%A2m-huy%E1%BB%87n-Nho-Quan-100079998546542/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26028</v>
      </c>
      <c r="B29" t="str">
        <f>HYPERLINK("https://nhoquan.ninhbinh.gov.vn/xa-gia-lam", "UBND Ủy ban nhân dân xã Gia Lâm tỉnh Ninh Bình")</f>
        <v>UBND Ủy ban nhân dân xã Gia Lâm tỉnh Ninh Bình</v>
      </c>
      <c r="C29" t="str">
        <v>https://nhoquan.ninhbinh.gov.vn/xa-gia-lam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26029</v>
      </c>
      <c r="B30" t="str">
        <f>HYPERLINK("https://www.facebook.com/p/C%C3%B4ng-an-x%C3%A3-Giao-H%E1%BA%A3i-Giao-Thu%E1%BB%B7-Nam-%C4%90%E1%BB%8Bnh-100063358928324/", "Công an xã Giao Hải tỉnh Nam Định")</f>
        <v>Công an xã Giao Hải tỉnh Nam Định</v>
      </c>
      <c r="C30" t="str">
        <v>https://www.facebook.com/p/C%C3%B4ng-an-x%C3%A3-Giao-H%E1%BA%A3i-Giao-Thu%E1%BB%B7-Nam-%C4%90%E1%BB%8Bnh-100063358928324/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26030</v>
      </c>
      <c r="B31" t="str">
        <f>HYPERLINK("https://giaohai.namdinh.gov.vn/to-chuc-bo-may", "UBND Ủy ban nhân dân xã Giao Hải tỉnh Nam Định")</f>
        <v>UBND Ủy ban nhân dân xã Giao Hải tỉnh Nam Định</v>
      </c>
      <c r="C31" t="str">
        <v>https://giaohai.namdinh.gov.vn/to-chuc-bo-may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26031</v>
      </c>
      <c r="B32" t="str">
        <f>HYPERLINK("https://www.facebook.com/p/C%C3%B4ng-an-x%C3%A3-Giao-T%C3%A2n-Giao-Th%E1%BB%A7y-Nam-%C4%90%E1%BB%8Bnh-100071876779388/", "Công an xã Giao Tân tỉnh Nam Định")</f>
        <v>Công an xã Giao Tân tỉnh Nam Định</v>
      </c>
      <c r="C32" t="str">
        <v>https://www.facebook.com/p/C%C3%B4ng-an-x%C3%A3-Giao-T%C3%A2n-Giao-Th%E1%BB%A7y-Nam-%C4%90%E1%BB%8Bnh-100071876779388/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26032</v>
      </c>
      <c r="B33" t="str">
        <f>HYPERLINK("https://giaotan.namdinh.gov.vn/to-chuc-bo-may", "UBND Ủy ban nhân dân xã Giao Tân tỉnh Nam Định")</f>
        <v>UBND Ủy ban nhân dân xã Giao Tân tỉnh Nam Định</v>
      </c>
      <c r="C33" t="str">
        <v>https://giaotan.namdinh.gov.vn/to-chuc-bo-may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26033</v>
      </c>
      <c r="B34" t="str">
        <f>HYPERLINK("https://www.facebook.com/p/C%C3%B4ng-an-x%C3%A3-Giao-Th%E1%BA%A1nh-Th%E1%BA%A1nh-Ph%C3%BA-B%E1%BA%BFn-Tre-100083121499594/", "Công an xã Giao Thạnh tỉnh Bến Tre")</f>
        <v>Công an xã Giao Thạnh tỉnh Bến Tre</v>
      </c>
      <c r="C34" t="str">
        <v>https://www.facebook.com/p/C%C3%B4ng-an-x%C3%A3-Giao-Th%E1%BA%A1nh-Th%E1%BA%A1nh-Ph%C3%BA-B%E1%BA%BFn-Tre-100083121499594/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26034</v>
      </c>
      <c r="B35" t="str">
        <f>HYPERLINK("https://giaothanh.thanhphu.bentre.gov.vn/", "UBND Ủy ban nhân dân xã Giao Thạnh tỉnh Bến Tre")</f>
        <v>UBND Ủy ban nhân dân xã Giao Thạnh tỉnh Bến Tre</v>
      </c>
      <c r="C35" t="str">
        <v>https://giaothanh.thanhphu.bentre.gov.vn/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26035</v>
      </c>
      <c r="B36" t="str">
        <f>HYPERLINK("https://www.facebook.com/p/C%C3%B4ng-an-x%C3%A3-Giao-Th%E1%BB%8Bnh-Giao-Th%E1%BB%A7y-Nam-%C4%90%E1%BB%8Bnh-100071767944737/", "Công an xã Giao Thịnh tỉnh Nam Định")</f>
        <v>Công an xã Giao Thịnh tỉnh Nam Định</v>
      </c>
      <c r="C36" t="str">
        <v>https://www.facebook.com/p/C%C3%B4ng-an-x%C3%A3-Giao-Th%E1%BB%8Bnh-Giao-Th%E1%BB%A7y-Nam-%C4%90%E1%BB%8Bnh-100071767944737/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26036</v>
      </c>
      <c r="B37" t="str">
        <f>HYPERLINK("https://giaothinh.namdinh.gov.vn/to-chuc-bo-may", "UBND Ủy ban nhân dân xã Giao Thịnh tỉnh Nam Định")</f>
        <v>UBND Ủy ban nhân dân xã Giao Thịnh tỉnh Nam Định</v>
      </c>
      <c r="C37" t="str">
        <v>https://giaothinh.namdinh.gov.vn/to-chuc-bo-may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26037</v>
      </c>
      <c r="B38" t="str">
        <v>Công an xã Giao Thiện tỉnh Nam Định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26038</v>
      </c>
      <c r="B39" t="str">
        <f>HYPERLINK("https://giaothien.namdinh.gov.vn/to-chuc-bo-may", "UBND Ủy ban nhân dân xã Giao Thiện tỉnh Nam Định")</f>
        <v>UBND Ủy ban nhân dân xã Giao Thiện tỉnh Nam Định</v>
      </c>
      <c r="C39" t="str">
        <v>https://giaothien.namdinh.gov.vn/to-chuc-bo-may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26039</v>
      </c>
      <c r="B40" t="str">
        <f>HYPERLINK("https://www.facebook.com/tuoitrecongansonla/", "Công an xã Gia Phù tỉnh Sơn La")</f>
        <v>Công an xã Gia Phù tỉnh Sơn La</v>
      </c>
      <c r="C40" t="str">
        <v>https://www.facebook.com/tuoitrecongansonla/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26040</v>
      </c>
      <c r="B41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41" t="str">
        <v>https://giaphu.phuyen.sonla.gov.vn/uy-ban-nhan-dan/lanh-dao-dang-uy-hdnd-ubnd-va-mot-so-ban-nganh-doan-the-xa-cung-lanh-dao-ubnd-huyen-tham-quan-mo-893033</v>
      </c>
      <c r="D41" t="str">
        <v>-</v>
      </c>
      <c r="E41" t="str">
        <v>-</v>
      </c>
      <c r="F41" t="str">
        <v>-</v>
      </c>
      <c r="G41" t="str">
        <v>-</v>
      </c>
    </row>
    <row r="42" xml:space="preserve">
      <c r="A42">
        <v>26041</v>
      </c>
      <c r="B42" t="str" xml:space="preserve">
        <f xml:space="preserve">HYPERLINK("https://www.facebook.com/tuoitrecongansonla/", "Công an xã Gia Phương _x000d__x000d__x000d_
 _x000d__x000d__x000d_
  tỉnh Sơn La")</f>
        <v xml:space="preserve">Công an xã Gia Phương _x000d__x000d__x000d_
 _x000d__x000d__x000d_
  tỉnh Sơn La</v>
      </c>
      <c r="C42" t="str">
        <v>https://www.facebook.com/tuoitrecongansonla/</v>
      </c>
      <c r="D42" t="str">
        <v>-</v>
      </c>
      <c r="E42" t="str">
        <v/>
      </c>
      <c r="F42" t="str">
        <v>-</v>
      </c>
      <c r="G42" t="str">
        <v>-</v>
      </c>
    </row>
    <row r="43" xml:space="preserve">
      <c r="A43">
        <v>26042</v>
      </c>
      <c r="B43" t="str" xml:space="preserve">
        <f xml:space="preserve">HYPERLINK("https://giaphuong.giavien.ninhbinh.gov.vn/", "UBND Ủy ban nhân dân xã Gia Phương _x000d__x000d__x000d_
 _x000d__x000d__x000d_
  tỉnh Sơn La")</f>
        <v xml:space="preserve">UBND Ủy ban nhân dân xã Gia Phương _x000d__x000d__x000d_
 _x000d__x000d__x000d_
  tỉnh Sơn La</v>
      </c>
      <c r="C43" t="str">
        <v>https://giaphuong.giavien.ninhbinh.gov.vn/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26043</v>
      </c>
      <c r="B44" t="str">
        <f>HYPERLINK("https://www.facebook.com/tuoitrecongansonla/", "Công an xã Gia Phố tỉnh Sơn La")</f>
        <v>Công an xã Gia Phố tỉnh Sơn La</v>
      </c>
      <c r="C44" t="str">
        <v>https://www.facebook.com/tuoitrecongansonla/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26044</v>
      </c>
      <c r="B45" t="str">
        <f>HYPERLINK("https://nhoquan.ninhbinh.gov.vn/xa-gia-son", "UBND Ủy ban nhân dân xã Gia Phố tỉnh Sơn La")</f>
        <v>UBND Ủy ban nhân dân xã Gia Phố tỉnh Sơn La</v>
      </c>
      <c r="C45" t="str">
        <v>https://nhoquan.ninhbinh.gov.vn/xa-gia-son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26045</v>
      </c>
      <c r="B46" t="str">
        <v>Công an xã Gia Tân tỉnh Sơn La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26046</v>
      </c>
      <c r="B47" t="str">
        <f>HYPERLINK("https://giavien.ninhbinh.gov.vn/gioi-thieu/don-vi-hanh-chinh-12.html", "UBND Ủy ban nhân dân xã Gia Tân tỉnh Sơn La")</f>
        <v>UBND Ủy ban nhân dân xã Gia Tân tỉnh Sơn La</v>
      </c>
      <c r="C47" t="str">
        <v>https://giavien.ninhbinh.gov.vn/gioi-thieu/don-vi-hanh-chinh-12.html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26047</v>
      </c>
      <c r="B48" t="str">
        <f>HYPERLINK("https://www.facebook.com/p/C%C3%B4ng-an-X%C3%A3-Gia-Th%E1%BB%8Bnh-Huy%E1%BB%87n-Gia-Vi%E1%BB%85n-100079168254164/", "Công an xã Gia Thịnh tỉnh Sơn La")</f>
        <v>Công an xã Gia Thịnh tỉnh Sơn La</v>
      </c>
      <c r="C48" t="str">
        <v>https://www.facebook.com/p/C%C3%B4ng-an-X%C3%A3-Gia-Th%E1%BB%8Bnh-Huy%E1%BB%87n-Gia-Vi%E1%BB%85n-100079168254164/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26048</v>
      </c>
      <c r="B49" t="str">
        <f>HYPERLINK("https://giavien.ninhbinh.gov.vn/gioi-thieu/don-vi-hanh-chinh-12.html", "UBND Ủy ban nhân dân xã Gia Thịnh tỉnh Sơn La")</f>
        <v>UBND Ủy ban nhân dân xã Gia Thịnh tỉnh Sơn La</v>
      </c>
      <c r="C49" t="str">
        <v>https://giavien.ninhbinh.gov.vn/gioi-thieu/don-vi-hanh-chinh-12.html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26049</v>
      </c>
      <c r="B50" t="str">
        <f>HYPERLINK("https://www.facebook.com/tuoitrecongansonla/", "Công an xã Gia Thuỷ tỉnh Sơn La")</f>
        <v>Công an xã Gia Thuỷ tỉnh Sơn La</v>
      </c>
      <c r="C50" t="str">
        <v>https://www.facebook.com/tuoitrecongansonla/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26050</v>
      </c>
      <c r="B51" t="str">
        <f>HYPERLINK("https://nhoquan.ninhbinh.gov.vn/xa-gia-thuy", "UBND Ủy ban nhân dân xã Gia Thuỷ tỉnh Sơn La")</f>
        <v>UBND Ủy ban nhân dân xã Gia Thuỷ tỉnh Sơn La</v>
      </c>
      <c r="C51" t="str">
        <v>https://nhoquan.ninhbinh.gov.vn/xa-gia-thuy</v>
      </c>
      <c r="D51" t="str">
        <v>-</v>
      </c>
      <c r="E51" t="str">
        <v>-</v>
      </c>
      <c r="F51" t="str">
        <v>-</v>
      </c>
      <c r="G51" t="str">
        <v>-</v>
      </c>
    </row>
    <row r="52" xml:space="preserve">
      <c r="A52">
        <v>26051</v>
      </c>
      <c r="B52" t="str" xml:space="preserve">
        <f xml:space="preserve">HYPERLINK("https://www.facebook.com/CAHGiaVien/", "Công an xã Gia Trấn _x000d__x000d__x000d_
 _x000d__x000d__x000d_
  tỉnh Ninh Bình")</f>
        <v xml:space="preserve">Công an xã Gia Trấn _x000d__x000d__x000d_
 _x000d__x000d__x000d_
  tỉnh Ninh Bình</v>
      </c>
      <c r="C52" t="str">
        <v>https://www.facebook.com/CAHGiaVien/</v>
      </c>
      <c r="D52" t="str">
        <v>-</v>
      </c>
      <c r="E52" t="str">
        <v/>
      </c>
      <c r="F52" t="str">
        <v>-</v>
      </c>
      <c r="G52" t="str">
        <v>-</v>
      </c>
    </row>
    <row r="53" xml:space="preserve">
      <c r="A53">
        <v>26052</v>
      </c>
      <c r="B53" t="str" xml:space="preserve">
        <f xml:space="preserve">HYPERLINK("https://giatran.giavien.ninhbinh.gov.vn/", "UBND Ủy ban nhân dân xã Gia Trấn _x000d__x000d__x000d_
 _x000d__x000d__x000d_
  tỉnh Ninh Bình")</f>
        <v xml:space="preserve">UBND Ủy ban nhân dân xã Gia Trấn _x000d__x000d__x000d_
 _x000d__x000d__x000d_
  tỉnh Ninh Bình</v>
      </c>
      <c r="C53" t="str">
        <v>https://giatran.giavien.ninhbinh.gov.vn/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26053</v>
      </c>
      <c r="B54" t="str">
        <f>HYPERLINK("https://www.facebook.com/CAHGiaVien/", "Công an xã Gia Vân tỉnh Ninh Bình")</f>
        <v>Công an xã Gia Vân tỉnh Ninh Bình</v>
      </c>
      <c r="C54" t="str">
        <v>https://www.facebook.com/CAHGiaVien/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26054</v>
      </c>
      <c r="B55" t="str">
        <f>HYPERLINK("https://giavan.giavien.ninhbinh.gov.vn/", "UBND Ủy ban nhân dân xã Gia Vân tỉnh Ninh Bình")</f>
        <v>UBND Ủy ban nhân dân xã Gia Vân tỉnh Ninh Bình</v>
      </c>
      <c r="C55" t="str">
        <v>https://giavan.giavien.ninhbinh.gov.vn/</v>
      </c>
      <c r="D55" t="str">
        <v>-</v>
      </c>
      <c r="E55" t="str">
        <v>-</v>
      </c>
      <c r="F55" t="str">
        <v>-</v>
      </c>
      <c r="G55" t="str">
        <v>-</v>
      </c>
    </row>
    <row r="56" xml:space="preserve">
      <c r="A56">
        <v>26055</v>
      </c>
      <c r="B56" t="str" xml:space="preserve">
        <f xml:space="preserve">HYPERLINK("https://www.facebook.com/p/C%C3%B4ng-an-x%C3%A3-Gia-Xu%C3%A2n-100071425931849/", "Công an xã Gia Xuân _x000d__x000d__x000d_
 _x000d__x000d__x000d_
  tỉnh Ninh Bình")</f>
        <v xml:space="preserve">Công an xã Gia Xuân _x000d__x000d__x000d_
 _x000d__x000d__x000d_
  tỉnh Ninh Bình</v>
      </c>
      <c r="C56" t="str">
        <v>https://www.facebook.com/p/C%C3%B4ng-an-x%C3%A3-Gia-Xu%C3%A2n-100071425931849/</v>
      </c>
      <c r="D56" t="str">
        <v>-</v>
      </c>
      <c r="E56" t="str">
        <v/>
      </c>
      <c r="F56" t="str">
        <v>-</v>
      </c>
      <c r="G56" t="str">
        <v>-</v>
      </c>
    </row>
    <row r="57" xml:space="preserve">
      <c r="A57">
        <v>26056</v>
      </c>
      <c r="B57" t="str" xml:space="preserve">
        <f xml:space="preserve">HYPERLINK("https://giaxuan.giavien.ninhbinh.gov.vn/", "UBND Ủy ban nhân dân xã Gia Xuân _x000d__x000d__x000d_
 _x000d__x000d__x000d_
  tỉnh Ninh Bình")</f>
        <v xml:space="preserve">UBND Ủy ban nhân dân xã Gia Xuân _x000d__x000d__x000d_
 _x000d__x000d__x000d_
  tỉnh Ninh Bình</v>
      </c>
      <c r="C57" t="str">
        <v>https://giaxuan.giavien.ninhbinh.gov.vn/</v>
      </c>
      <c r="D57" t="str">
        <v>-</v>
      </c>
      <c r="E57" t="str">
        <v>-</v>
      </c>
      <c r="F57" t="str">
        <v>-</v>
      </c>
      <c r="G57" t="str">
        <v>-</v>
      </c>
    </row>
    <row r="58" xml:space="preserve">
      <c r="A58">
        <v>26057</v>
      </c>
      <c r="B58" t="str" xml:space="preserve">
        <f xml:space="preserve">HYPERLINK("https://www.facebook.com/CAHGiaVien/", "Công an xã Gia Xuyên _x000d__x000d__x000d_
 _x000d__x000d__x000d_
  tỉnh Ninh Bình")</f>
        <v xml:space="preserve">Công an xã Gia Xuyên _x000d__x000d__x000d_
 _x000d__x000d__x000d_
  tỉnh Ninh Bình</v>
      </c>
      <c r="C58" t="str">
        <v>https://www.facebook.com/CAHGiaVien/</v>
      </c>
      <c r="D58" t="str">
        <v>-</v>
      </c>
      <c r="E58" t="str">
        <v/>
      </c>
      <c r="F58" t="str">
        <v>-</v>
      </c>
      <c r="G58" t="str">
        <v>-</v>
      </c>
    </row>
    <row r="59" xml:space="preserve">
      <c r="A59">
        <v>26058</v>
      </c>
      <c r="B59" t="str" xml:space="preserve">
        <f xml:space="preserve">HYPERLINK("https://giavan.giavien.ninhbinh.gov.vn/tin-tuc-su-kien/ky-hop-thu-9-hoi-dong-nhan-dan-xa-gia-van-nhiem-ky-2016-2021-25.html", "UBND Ủy ban nhân dân xã Gia Xuyên _x000d__x000d__x000d_
 _x000d__x000d__x000d_
  tỉnh Ninh Bình")</f>
        <v xml:space="preserve">UBND Ủy ban nhân dân xã Gia Xuyên _x000d__x000d__x000d_
 _x000d__x000d__x000d_
  tỉnh Ninh Bình</v>
      </c>
      <c r="C59" t="str">
        <v>https://giavan.giavien.ninhbinh.gov.vn/tin-tuc-su-kien/ky-hop-thu-9-hoi-dong-nhan-dan-xa-gia-van-nhiem-ky-2016-2021-25.html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26059</v>
      </c>
      <c r="B60" t="str">
        <f>HYPERLINK("https://www.facebook.com/p/Tu%E1%BB%95i-tr%E1%BA%BB-C%C3%B4ng-an-t%E1%BB%89nh-B%E1%BA%AFc-K%E1%BA%A1n-100057574024652/", "Công an xã Hà Hiệu tỉnh Bắc Kạn")</f>
        <v>Công an xã Hà Hiệu tỉnh Bắc Kạn</v>
      </c>
      <c r="C60" t="str">
        <v>https://www.facebook.com/p/Tu%E1%BB%95i-tr%E1%BA%BB-C%C3%B4ng-an-t%E1%BB%89nh-B%E1%BA%AFc-K%E1%BA%A1n-100057574024652/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26060</v>
      </c>
      <c r="B61" t="str">
        <f>HYPERLINK("https://babe.gov.vn/ba-be-lap-dat-bia-di-tich-lich-su-thon-khuoi-man-xa-ha-hieu/", "UBND Ủy ban nhân dân xã Hà Hiệu tỉnh Bắc Kạn")</f>
        <v>UBND Ủy ban nhân dân xã Hà Hiệu tỉnh Bắc Kạn</v>
      </c>
      <c r="C61" t="str">
        <v>https://babe.gov.vn/ba-be-lap-dat-bia-di-tich-lich-su-thon-khuoi-man-xa-ha-hieu/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26061</v>
      </c>
      <c r="B62" t="str">
        <f>HYPERLINK("https://www.facebook.com/CATXPT/?locale=de_DE", "Công an xã Hà Lộc tỉnh Phú Thọ")</f>
        <v>Công an xã Hà Lộc tỉnh Phú Thọ</v>
      </c>
      <c r="C62" t="str">
        <v>https://www.facebook.com/CATXPT/?locale=de_DE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26062</v>
      </c>
      <c r="B63" t="str">
        <f>HYPERLINK("https://thixa.phutho.gov.vn/haloc/pages/vanban.aspx", "UBND Ủy ban nhân dân xã Hà Lộc tỉnh Phú Thọ")</f>
        <v>UBND Ủy ban nhân dân xã Hà Lộc tỉnh Phú Thọ</v>
      </c>
      <c r="C63" t="str">
        <v>https://thixa.phutho.gov.vn/haloc/pages/vanban.aspx</v>
      </c>
      <c r="D63" t="str">
        <v>-</v>
      </c>
      <c r="E63" t="str">
        <v>-</v>
      </c>
      <c r="F63" t="str">
        <v>-</v>
      </c>
      <c r="G63" t="str">
        <v>-</v>
      </c>
    </row>
    <row r="64" xml:space="preserve">
      <c r="A64">
        <v>26063</v>
      </c>
      <c r="B64" t="str" xml:space="preserve">
        <v xml:space="preserve">Công an xã Hà Lang _x000d__x000d__x000d_
 _x000d__x000d__x000d_
  tỉnh Tuyên Quang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 xml:space="preserve">
      <c r="A65">
        <v>26064</v>
      </c>
      <c r="B65" t="str" xml:space="preserve">
        <f xml:space="preserve">HYPERLINK("https://m.chiemhoa.gov.vn/ubnd-xa-thi-tran.html", "UBND Ủy ban nhân dân xã Hà Lang _x000d__x000d__x000d_
 _x000d__x000d__x000d_
  tỉnh Tuyên Quang")</f>
        <v xml:space="preserve">UBND Ủy ban nhân dân xã Hà Lang _x000d__x000d__x000d_
 _x000d__x000d__x000d_
  tỉnh Tuyên Quang</v>
      </c>
      <c r="C65" t="str">
        <v>https://m.chiemhoa.gov.vn/ubnd-xa-thi-tran.html</v>
      </c>
      <c r="D65" t="str">
        <v>-</v>
      </c>
      <c r="E65" t="str">
        <v>-</v>
      </c>
      <c r="F65" t="str">
        <v>-</v>
      </c>
      <c r="G65" t="str">
        <v>-</v>
      </c>
    </row>
    <row r="66" xml:space="preserve">
      <c r="A66">
        <v>26065</v>
      </c>
      <c r="B66" t="str" xml:space="preserve">
        <v xml:space="preserve">Công an xã Hàm Phú _x000d__x000d__x000d_
 _x000d__x000d__x000d_
  tỉnh Bình Thuận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 xml:space="preserve">
      <c r="A67">
        <v>26066</v>
      </c>
      <c r="B67" t="str" xml:space="preserve">
        <f xml:space="preserve">HYPERLINK("https://hammy.hamthuannam.binhthuan.gov.vn/", "UBND Ủy ban nhân dân xã Hàm Phú _x000d__x000d__x000d_
 _x000d__x000d__x000d_
  tỉnh Bình Thuận")</f>
        <v xml:space="preserve">UBND Ủy ban nhân dân xã Hàm Phú _x000d__x000d__x000d_
 _x000d__x000d__x000d_
  tỉnh Bình Thuận</v>
      </c>
      <c r="C67" t="str">
        <v>https://hammy.hamthuannam.binhthuan.gov.vn/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26067</v>
      </c>
      <c r="B68" t="str">
        <v>Công an xã Hào Phú tỉnh Tuyên Quang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26068</v>
      </c>
      <c r="B69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69" t="str">
        <v>http://www.tuyenquang.gov.vn/vi/post/quyet-dinh-ve-viec-cong-nhan-xa-hao-phu-huyen-son-duong-tinh-tuyen-quang-dat-chuan-nong-thon-moi?type=EXECUTIVE_DIRECTION&amp;id=33588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26069</v>
      </c>
      <c r="B70" t="str">
        <v>Công an xã Hà Tân tỉnh Thanh Hóa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26070</v>
      </c>
      <c r="B71" t="str">
        <f>HYPERLINK("https://hatan.hatrung.thanhhoa.gov.vn/", "UBND Ủy ban nhân dân xã Hà Tân tỉnh Thanh Hóa")</f>
        <v>UBND Ủy ban nhân dân xã Hà Tân tỉnh Thanh Hóa</v>
      </c>
      <c r="C71" t="str">
        <v>https://hatan.hatrung.thanhhoa.gov.vn/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26071</v>
      </c>
      <c r="B72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72" t="str">
        <v>https://www.facebook.com/p/C%C3%B4ng-an-x%C3%A3-H%C3%A0-Th%C6%B0%E1%BB%A3ng-huy%E1%BB%87n-%C4%90%E1%BA%A1i-T%E1%BB%AB-100069744573586/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26072</v>
      </c>
      <c r="B73" t="str">
        <f>HYPERLINK("https://hathuong.daitu.thainguyen.gov.vn/", "UBND Ủy ban nhân dân xã Hà Thượng tỉnh Thái Nguyên")</f>
        <v>UBND Ủy ban nhân dân xã Hà Thượng tỉnh Thái Nguyên</v>
      </c>
      <c r="C73" t="str">
        <v>https://hathuong.daitu.thainguyen.gov.vn/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26073</v>
      </c>
      <c r="B74" t="str">
        <v>Công an xã Hà Thạch tỉnh Phú Thọ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26074</v>
      </c>
      <c r="B75" t="str">
        <f>HYPERLINK("https://thixa.phutho.gov.vn/hathach/Pages/index.aspx", "UBND Ủy ban nhân dân xã Hà Thạch tỉnh Phú Thọ")</f>
        <v>UBND Ủy ban nhân dân xã Hà Thạch tỉnh Phú Thọ</v>
      </c>
      <c r="C75" t="str">
        <v>https://thixa.phutho.gov.vn/hathach/Pages/index.aspx</v>
      </c>
      <c r="D75" t="str">
        <v>-</v>
      </c>
      <c r="E75" t="str">
        <v>-</v>
      </c>
      <c r="F75" t="str">
        <v>-</v>
      </c>
      <c r="G75" t="str">
        <v>-</v>
      </c>
    </row>
    <row r="76" xml:space="preserve">
      <c r="A76">
        <v>26075</v>
      </c>
      <c r="B76" t="str" xml:space="preserve">
        <f xml:space="preserve">HYPERLINK("https://www.facebook.com/tuoitrecongansonla/", "Công an xã Hán Quảng _x000d__x000d__x000d_
 _x000d__x000d__x000d_
  tỉnh Bắc Ninh")</f>
        <v xml:space="preserve">Công an xã Hán Quảng _x000d__x000d__x000d_
 _x000d__x000d__x000d_
  tỉnh Bắc Ninh</v>
      </c>
      <c r="C76" t="str">
        <v>https://www.facebook.com/tuoitrecongansonla/</v>
      </c>
      <c r="D76" t="str">
        <v>-</v>
      </c>
      <c r="E76" t="str">
        <v/>
      </c>
      <c r="F76" t="str">
        <v>-</v>
      </c>
      <c r="G76" t="str">
        <v>-</v>
      </c>
    </row>
    <row r="77" xml:space="preserve">
      <c r="A77">
        <v>26076</v>
      </c>
      <c r="B77" t="str" xml:space="preserve">
        <f xml:space="preserve">HYPERLINK("https://quevo.bacninh.gov.vn/news/-/details/22344/xa-han-quang", "UBND Ủy ban nhân dân xã Hán Quảng _x000d__x000d__x000d_
 _x000d__x000d__x000d_
  tỉnh Bắc Ninh")</f>
        <v xml:space="preserve">UBND Ủy ban nhân dân xã Hán Quảng _x000d__x000d__x000d_
 _x000d__x000d__x000d_
  tỉnh Bắc Ninh</v>
      </c>
      <c r="C77" t="str">
        <v>https://quevo.bacninh.gov.vn/news/-/details/22344/xa-han-quang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26077</v>
      </c>
      <c r="B78" t="str">
        <v>Công an xã Hát Lừu tỉnh Yên Bái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26078</v>
      </c>
      <c r="B79" t="str">
        <f>HYPERLINK("https://www.yenbai.gov.vn/noidung/tintuc/Pages/chi-tiet-tin-tuc.aspx?ItemID=22226&amp;l=Tintrongtinh&amp;lv=4", "UBND Ủy ban nhân dân xã Hát Lừu tỉnh Yên Bái")</f>
        <v>UBND Ủy ban nhân dân xã Hát Lừu tỉnh Yên Bái</v>
      </c>
      <c r="C79" t="str">
        <v>https://www.yenbai.gov.vn/noidung/tintuc/Pages/chi-tiet-tin-tuc.aspx?ItemID=22226&amp;l=Tintrongtinh&amp;lv=4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26079</v>
      </c>
      <c r="B80" t="str">
        <v>Công an xã Hòa Bình tỉnh Kon Tum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26080</v>
      </c>
      <c r="B81" t="str">
        <f>HYPERLINK("https://hoabinh.kontumcity.kontum.gov.vn/", "UBND Ủy ban nhân dân xã Hòa Bình tỉnh Kon Tum")</f>
        <v>UBND Ủy ban nhân dân xã Hòa Bình tỉnh Kon Tum</v>
      </c>
      <c r="C81" t="str">
        <v>https://hoabinh.kontumcity.kontum.gov.vn/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26081</v>
      </c>
      <c r="B82" t="str">
        <v>Công an xã Hòa Bình tỉnh Kon Tum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26082</v>
      </c>
      <c r="B83" t="str">
        <f>HYPERLINK("https://hoabinh.kontumcity.kontum.gov.vn/", "UBND Ủy ban nhân dân xã Hòa Bình tỉnh Kon Tum")</f>
        <v>UBND Ủy ban nhân dân xã Hòa Bình tỉnh Kon Tum</v>
      </c>
      <c r="C83" t="str">
        <v>https://hoabinh.kontumcity.kontum.gov.vn/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26083</v>
      </c>
      <c r="B84" t="str">
        <f>HYPERLINK("https://www.facebook.com/322827476213987", "Công an xã Hòa Bình tỉnh Thái Bình")</f>
        <v>Công an xã Hòa Bình tỉnh Thái Bình</v>
      </c>
      <c r="C84" t="str">
        <v>https://www.facebook.com/322827476213987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26084</v>
      </c>
      <c r="B85" t="str">
        <f>HYPERLINK("https://kienxuong.thaibinh.gov.vn/cac-don-vi-hanh-chinh/xa-hoa-binh", "UBND Ủy ban nhân dân xã Hòa Bình tỉnh Thái Bình")</f>
        <v>UBND Ủy ban nhân dân xã Hòa Bình tỉnh Thái Bình</v>
      </c>
      <c r="C85" t="str">
        <v>https://kienxuong.thaibinh.gov.vn/cac-don-vi-hanh-chinh/xa-hoa-binh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26085</v>
      </c>
      <c r="B86" t="str">
        <f>HYPERLINK("https://www.facebook.com/p/C%C3%B4ng-an-x%C3%A3-H%C3%B2a-Kh%C3%A1nh-huy%E1%BB%87n-C%C3%A1i-B%C3%A8-t%E1%BB%89nh-Ti%E1%BB%81n-Giang-100075793220145/", "Công an xã Hòa Khánh tỉnh TIỀN GIANG")</f>
        <v>Công an xã Hòa Khánh tỉnh TIỀN GIANG</v>
      </c>
      <c r="C86" t="str">
        <v>https://www.facebook.com/p/C%C3%B4ng-an-x%C3%A3-H%C3%B2a-Kh%C3%A1nh-huy%E1%BB%87n-C%C3%A1i-B%C3%A8-t%E1%BB%89nh-Ti%E1%BB%81n-Giang-100075793220145/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26086</v>
      </c>
      <c r="B87" t="str">
        <f>HYPERLINK("https://caibe.tiengiang.gov.vn/xa-hoa-khanh", "UBND Ủy ban nhân dân xã Hòa Khánh tỉnh TIỀN GIANG")</f>
        <v>UBND Ủy ban nhân dân xã Hòa Khánh tỉnh TIỀN GIANG</v>
      </c>
      <c r="C87" t="str">
        <v>https://caibe.tiengiang.gov.vn/xa-hoa-khanh</v>
      </c>
      <c r="D87" t="str">
        <v>-</v>
      </c>
      <c r="E87" t="str">
        <v>-</v>
      </c>
      <c r="F87" t="str">
        <v>-</v>
      </c>
      <c r="G87" t="str">
        <v>-</v>
      </c>
    </row>
    <row r="88" xml:space="preserve">
      <c r="A88">
        <v>26087</v>
      </c>
      <c r="B88" t="str" xml:space="preserve">
        <f xml:space="preserve">HYPERLINK("https://www.facebook.com/ConganxaHoaMyDong/", "Công an xã Hòa Mỹ Đông _x000d__x000d__x000d_
 _x000d__x000d__x000d_
  tỉnh Phú Yên")</f>
        <v xml:space="preserve">Công an xã Hòa Mỹ Đông _x000d__x000d__x000d_
 _x000d__x000d__x000d_
  tỉnh Phú Yên</v>
      </c>
      <c r="C88" t="str">
        <v>https://www.facebook.com/ConganxaHoaMyDong/</v>
      </c>
      <c r="D88" t="str">
        <v>-</v>
      </c>
      <c r="E88" t="str">
        <v/>
      </c>
      <c r="F88" t="str">
        <v>-</v>
      </c>
      <c r="G88" t="str">
        <v>-</v>
      </c>
    </row>
    <row r="89" xml:space="preserve">
      <c r="A89">
        <v>26088</v>
      </c>
      <c r="B89" t="str" xml:space="preserve">
        <f xml:space="preserve">HYPERLINK("http://hoamydong.tayhoa.phuyen.gov.vn/", "UBND Ủy ban nhân dân xã Hòa Mỹ Đông _x000d__x000d__x000d_
 _x000d__x000d__x000d_
  tỉnh Phú Yên")</f>
        <v xml:space="preserve">UBND Ủy ban nhân dân xã Hòa Mỹ Đông _x000d__x000d__x000d_
 _x000d__x000d__x000d_
  tỉnh Phú Yên</v>
      </c>
      <c r="C89" t="str">
        <v>http://hoamydong.tayhoa.phuyen.gov.vn/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26089</v>
      </c>
      <c r="B90" t="str">
        <f>HYPERLINK("https://www.facebook.com/p/C%C3%B4ng-an-x%C3%A3-H%C3%B2a-T%C3%A2n-huy%E1%BB%87n-C%E1%BA%A7u-K%C3%A8-t%E1%BB%89nh-Tr%C3%A0-Vinh-100075730311833/", "Công an xã Hòa Tân tỉnh Trà Vinh")</f>
        <v>Công an xã Hòa Tân tỉnh Trà Vinh</v>
      </c>
      <c r="C90" t="str">
        <v>https://www.facebook.com/p/C%C3%B4ng-an-x%C3%A3-H%C3%B2a-T%C3%A2n-huy%E1%BB%87n-C%E1%BA%A7u-K%C3%A8-t%E1%BB%89nh-Tr%C3%A0-Vinh-100075730311833/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26090</v>
      </c>
      <c r="B91" t="str">
        <f>HYPERLINK("https://hoatan.cauke.travinh.gov.vn/", "UBND Ủy ban nhân dân xã Hòa Tân tỉnh Trà Vinh")</f>
        <v>UBND Ủy ban nhân dân xã Hòa Tân tỉnh Trà Vinh</v>
      </c>
      <c r="C91" t="str">
        <v>https://hoatan.cauke.travinh.gov.vn/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26091</v>
      </c>
      <c r="B92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92" t="str">
        <v>https://www.facebook.com/p/C%C3%B4ng-an-x%C3%A3-H%C3%B2a-Th%E1%BA%A1nh-huy%E1%BB%87n-Tam-B%C3%ACnh-t%E1%BB%89nh-V%C4%A9nh-Long-100072347212011/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26092</v>
      </c>
      <c r="B93" t="str">
        <f>HYPERLINK("https://hoathanh.vinhlong.gov.vn/", "UBND Ủy ban nhân dân xã Hòa Thạnh tỉnh Vĩnh Long")</f>
        <v>UBND Ủy ban nhân dân xã Hòa Thạnh tỉnh Vĩnh Long</v>
      </c>
      <c r="C93" t="str">
        <v>https://hoathanh.vinhlong.gov.vn/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26093</v>
      </c>
      <c r="B94" t="str">
        <f>HYPERLINK("https://www.facebook.com/p/C%C3%B4ng-an-x%C3%A3-H%C3%B2a-Th%E1%BA%A1nh-huy%E1%BB%87n-Tam-B%C3%ACnh-t%E1%BB%89nh-V%C4%A9nh-Long-100072347212011/", "Công an xã Hòa Thạnh tỉnh Vĩnh Long")</f>
        <v>Công an xã Hòa Thạnh tỉnh Vĩnh Long</v>
      </c>
      <c r="C94" t="str">
        <v>https://www.facebook.com/p/C%C3%B4ng-an-x%C3%A3-H%C3%B2a-Th%E1%BA%A1nh-huy%E1%BB%87n-Tam-B%C3%ACnh-t%E1%BB%89nh-V%C4%A9nh-Long-100072347212011/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26094</v>
      </c>
      <c r="B95" t="str">
        <f>HYPERLINK("https://hoathanh.vinhlong.gov.vn/", "UBND Ủy ban nhân dân xã Hòa Thạnh tỉnh Vĩnh Long")</f>
        <v>UBND Ủy ban nhân dân xã Hòa Thạnh tỉnh Vĩnh Long</v>
      </c>
      <c r="C95" t="str">
        <v>https://hoathanh.vinhlong.gov.vn/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26095</v>
      </c>
      <c r="B96" t="str">
        <v>Công an xã Hòa Tiến tỉnh Bắc Giang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26096</v>
      </c>
      <c r="B97" t="str">
        <f>HYPERLINK("https://www.bacninh.gov.vn/web/ubnd-xa-hoa-tien", "UBND Ủy ban nhân dân xã Hòa Tiến tỉnh Bắc Giang")</f>
        <v>UBND Ủy ban nhân dân xã Hòa Tiến tỉnh Bắc Giang</v>
      </c>
      <c r="C97" t="str">
        <v>https://www.bacninh.gov.vn/web/ubnd-xa-hoa-tien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26097</v>
      </c>
      <c r="B98" t="str">
        <v>Công an xã Hùng Lợi tỉnh Tuyên Quang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26098</v>
      </c>
      <c r="B99" t="str">
        <f>HYPERLINK("http://yenson.tuyenquang.gov.vn/vi/tin-bai/yen-son-co-nhieu-xa-bi-co-lap-sau-con-bao-so-3?type=NEWS&amp;id=124379", "UBND Ủy ban nhân dân xã Hùng Lợi tỉnh Tuyên Quang")</f>
        <v>UBND Ủy ban nhân dân xã Hùng Lợi tỉnh Tuyên Quang</v>
      </c>
      <c r="C99" t="str">
        <v>http://yenson.tuyenquang.gov.vn/vi/tin-bai/yen-son-co-nhieu-xa-bi-co-lap-sau-con-bao-so-3?type=NEWS&amp;id=124379</v>
      </c>
      <c r="D99" t="str">
        <v>-</v>
      </c>
      <c r="E99" t="str">
        <v>-</v>
      </c>
      <c r="F99" t="str">
        <v>-</v>
      </c>
      <c r="G99" t="str">
        <v>-</v>
      </c>
    </row>
    <row r="100" xml:space="preserve">
      <c r="A100">
        <v>26099</v>
      </c>
      <c r="B100" t="str" xml:space="preserve">
        <f xml:space="preserve">HYPERLINK("https://www.facebook.com/202530207959687", "Công an xã Hùng Long _x000d__x000d__x000d_
 _x000d__x000d__x000d_
  tỉnh Phú Thọ")</f>
        <v xml:space="preserve">Công an xã Hùng Long _x000d__x000d__x000d_
 _x000d__x000d__x000d_
  tỉnh Phú Thọ</v>
      </c>
      <c r="C100" t="str">
        <v>https://www.facebook.com/202530207959687</v>
      </c>
      <c r="D100" t="str">
        <v>-</v>
      </c>
      <c r="E100" t="str">
        <v/>
      </c>
      <c r="F100" t="str">
        <v>-</v>
      </c>
      <c r="G100" t="str">
        <v>-</v>
      </c>
    </row>
    <row r="101" xml:space="preserve">
      <c r="A101">
        <v>26100</v>
      </c>
      <c r="B101" t="str" xml:space="preserve">
        <f xml:space="preserve">HYPERLINK("https://doanhung.phutho.gov.vn/Chuyen-muc-tin/Chi-tiet-tin/tabid/92/title/1693/ctitle/173/language/vi-VN/Default.aspx", "UBND Ủy ban nhân dân xã Hùng Long _x000d__x000d__x000d_
 _x000d__x000d__x000d_
  tỉnh Phú Thọ")</f>
        <v xml:space="preserve">UBND Ủy ban nhân dân xã Hùng Long _x000d__x000d__x000d_
 _x000d__x000d__x000d_
  tỉnh Phú Thọ</v>
      </c>
      <c r="C101" t="str">
        <v>https://doanhung.phutho.gov.vn/Chuyen-muc-tin/Chi-tiet-tin/tabid/92/title/1693/ctitle/173/language/vi-VN/Default.aspx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26101</v>
      </c>
      <c r="B102" t="str">
        <v>Công an xã Hùng Mỹ tỉnh Tuyên Quang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26102</v>
      </c>
      <c r="B103" t="str">
        <f>HYPERLINK("https://m.chiemhoa.gov.vn/ubnd-xa-thi-tran.html", "UBND Ủy ban nhân dân xã Hùng Mỹ tỉnh Tuyên Quang")</f>
        <v>UBND Ủy ban nhân dân xã Hùng Mỹ tỉnh Tuyên Quang</v>
      </c>
      <c r="C103" t="str">
        <v>https://m.chiemhoa.gov.vn/ubnd-xa-thi-tran.html</v>
      </c>
      <c r="D103" t="str">
        <v>-</v>
      </c>
      <c r="E103" t="str">
        <v>-</v>
      </c>
      <c r="F103" t="str">
        <v>-</v>
      </c>
      <c r="G103" t="str">
        <v>-</v>
      </c>
    </row>
    <row r="104" xml:space="preserve">
      <c r="A104">
        <v>26103</v>
      </c>
      <c r="B104" t="str" xml:space="preserve">
        <f xml:space="preserve">HYPERLINK("https://www.facebook.com/p/C%C3%B4ng-An-X%C3%A3-H%C3%B9ng-S%C6%A1n-100064748203792/", "Công an xã Hùng Sơn _x000d__x000d__x000d_
 _x000d__x000d__x000d_
  tỉnh Hòa Bình")</f>
        <v xml:space="preserve">Công an xã Hùng Sơn _x000d__x000d__x000d_
 _x000d__x000d__x000d_
  tỉnh Hòa Bình</v>
      </c>
      <c r="C104" t="str">
        <v>https://www.facebook.com/p/C%C3%B4ng-An-X%C3%A3-H%C3%B9ng-S%C6%A1n-100064748203792/</v>
      </c>
      <c r="D104" t="str">
        <v>-</v>
      </c>
      <c r="E104" t="str">
        <v/>
      </c>
      <c r="F104" t="str">
        <v>-</v>
      </c>
      <c r="G104" t="str">
        <v>-</v>
      </c>
    </row>
    <row r="105" xml:space="preserve">
      <c r="A105">
        <v>26104</v>
      </c>
      <c r="B105" t="str" xml:space="preserve">
        <f xml:space="preserve">HYPERLINK("https://hungson.hiephoa.bacgiang.gov.vn/", "UBND Ủy ban nhân dân xã Hùng Sơn _x000d__x000d__x000d_
 _x000d__x000d__x000d_
  tỉnh Hòa Bình")</f>
        <v xml:space="preserve">UBND Ủy ban nhân dân xã Hùng Sơn _x000d__x000d__x000d_
 _x000d__x000d__x000d_
  tỉnh Hòa Bình</v>
      </c>
      <c r="C105" t="str">
        <v>https://hungson.hiephoa.bacgiang.gov.vn/</v>
      </c>
      <c r="D105" t="str">
        <v>-</v>
      </c>
      <c r="E105" t="str">
        <v>-</v>
      </c>
      <c r="F105" t="str">
        <v>-</v>
      </c>
      <c r="G105" t="str">
        <v>-</v>
      </c>
    </row>
    <row r="106" xml:space="preserve">
      <c r="A106">
        <v>26105</v>
      </c>
      <c r="B106" t="str" xml:space="preserve">
        <f xml:space="preserve">HYPERLINK("https://www.facebook.com/p/C%C3%B4ng-an-x%C3%A3-H%C3%B9ng-S%C6%A1n-huy%E1%BB%87n-Anh-S%C6%A1n-t%E1%BB%89nh-Ngh%E1%BB%87-An-100069096802627/", "Công an xã Hùng Sơn _x000d__x000d__x000d_
 _x000d__x000d__x000d_
  tỉnh Nghệ An")</f>
        <v xml:space="preserve">Công an xã Hùng Sơn _x000d__x000d__x000d_
 _x000d__x000d__x000d_
  tỉnh Nghệ An</v>
      </c>
      <c r="C106" t="str">
        <v>https://www.facebook.com/p/C%C3%B4ng-an-x%C3%A3-H%C3%B9ng-S%C6%A1n-huy%E1%BB%87n-Anh-S%C6%A1n-t%E1%BB%89nh-Ngh%E1%BB%87-An-100069096802627/</v>
      </c>
      <c r="D106" t="str">
        <v>-</v>
      </c>
      <c r="E106" t="str">
        <v/>
      </c>
      <c r="F106" t="str">
        <v>-</v>
      </c>
      <c r="G106" t="str">
        <v>-</v>
      </c>
    </row>
    <row r="107" xml:space="preserve">
      <c r="A107">
        <v>26106</v>
      </c>
      <c r="B107" t="str" xml:space="preserve">
        <f xml:space="preserve">HYPERLINK("https://hungson.anhson.nghean.gov.vn/", "UBND Ủy ban nhân dân xã Hùng Sơn _x000d__x000d__x000d_
 _x000d__x000d__x000d_
  tỉnh Nghệ An")</f>
        <v xml:space="preserve">UBND Ủy ban nhân dân xã Hùng Sơn _x000d__x000d__x000d_
 _x000d__x000d__x000d_
  tỉnh Nghệ An</v>
      </c>
      <c r="C107" t="str">
        <v>https://hungson.anhson.nghean.gov.vn/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26107</v>
      </c>
      <c r="B108" t="str">
        <f>HYPERLINK("https://www.facebook.com/p/C%C3%B4ng-An-X%C3%A3-H%C3%B9ng-Ti%E1%BA%BFn-Kim-S%C6%A1n-100077768989513/", "Công an xã Hùng Tiến tỉnh Ninh Bình")</f>
        <v>Công an xã Hùng Tiến tỉnh Ninh Bình</v>
      </c>
      <c r="C108" t="str">
        <v>https://www.facebook.com/p/C%C3%B4ng-An-X%C3%A3-H%C3%B9ng-Ti%E1%BA%BFn-Kim-S%C6%A1n-100077768989513/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26108</v>
      </c>
      <c r="B109" t="str">
        <f>HYPERLINK("https://kimson.ninhbinh.gov.vn/gioi-thieu/xa-hung-tien", "UBND Ủy ban nhân dân xã Hùng Tiến tỉnh Ninh Bình")</f>
        <v>UBND Ủy ban nhân dân xã Hùng Tiến tỉnh Ninh Bình</v>
      </c>
      <c r="C109" t="str">
        <v>https://kimson.ninhbinh.gov.vn/gioi-thieu/xa-hung-tien</v>
      </c>
      <c r="D109" t="str">
        <v>-</v>
      </c>
      <c r="E109" t="str">
        <v>-</v>
      </c>
      <c r="F109" t="str">
        <v>-</v>
      </c>
      <c r="G109" t="str">
        <v>-</v>
      </c>
    </row>
    <row r="110" xml:space="preserve">
      <c r="A110">
        <v>26109</v>
      </c>
      <c r="B110" t="str" xml:space="preserve">
        <f xml:space="preserve">HYPERLINK("https://www.facebook.com/p/C%C3%B4ng-An-X%C3%A3-H%C3%B9ng-Ti%E1%BA%BFn-Kim-S%C6%A1n-100077768989513/", "Công an xã Hùng Tiến _x000d__x000d__x000d_
 _x000d__x000d__x000d_
  tỉnh Ninh Bình")</f>
        <v xml:space="preserve">Công an xã Hùng Tiến _x000d__x000d__x000d_
 _x000d__x000d__x000d_
  tỉnh Ninh Bình</v>
      </c>
      <c r="C110" t="str">
        <v>https://www.facebook.com/p/C%C3%B4ng-An-X%C3%A3-H%C3%B9ng-Ti%E1%BA%BFn-Kim-S%C6%A1n-100077768989513/</v>
      </c>
      <c r="D110" t="str">
        <v>-</v>
      </c>
      <c r="E110" t="str">
        <v/>
      </c>
      <c r="F110" t="str">
        <v>-</v>
      </c>
      <c r="G110" t="str">
        <v>-</v>
      </c>
    </row>
    <row r="111" xml:space="preserve">
      <c r="A111">
        <v>26110</v>
      </c>
      <c r="B111" t="str" xml:space="preserve">
        <f xml:space="preserve">HYPERLINK("https://kimson.ninhbinh.gov.vn/gioi-thieu/xa-hung-tien", "UBND Ủy ban nhân dân xã Hùng Tiến _x000d__x000d__x000d_
 _x000d__x000d__x000d_
  tỉnh Ninh Bình")</f>
        <v xml:space="preserve">UBND Ủy ban nhân dân xã Hùng Tiến _x000d__x000d__x000d_
 _x000d__x000d__x000d_
  tỉnh Ninh Bình</v>
      </c>
      <c r="C111" t="str">
        <v>https://kimson.ninhbinh.gov.vn/gioi-thieu/xa-hung-tien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26111</v>
      </c>
      <c r="B112" t="str">
        <v>Công an xã Hùng Xuyên tỉnh Phú Thọ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26112</v>
      </c>
      <c r="B113" t="str">
        <f>HYPERLINK("https://doanhung.phutho.gov.vn/Chuyen-muc-tin/Chi-tiet-tin/tabid/92/title/10034/ctitle/18/Default.aspx", "UBND Ủy ban nhân dân xã Hùng Xuyên tỉnh Phú Thọ")</f>
        <v>UBND Ủy ban nhân dân xã Hùng Xuyên tỉnh Phú Thọ</v>
      </c>
      <c r="C113" t="str">
        <v>https://doanhung.phutho.gov.vn/Chuyen-muc-tin/Chi-tiet-tin/tabid/92/title/10034/ctitle/18/Default.aspx</v>
      </c>
      <c r="D113" t="str">
        <v>-</v>
      </c>
      <c r="E113" t="str">
        <v>-</v>
      </c>
      <c r="F113" t="str">
        <v>-</v>
      </c>
      <c r="G113" t="str">
        <v>-</v>
      </c>
    </row>
    <row r="114" xml:space="preserve">
      <c r="A114">
        <v>26113</v>
      </c>
      <c r="B114" t="str" xml:space="preserve">
        <v xml:space="preserve">Công an xã Hơ Moong _x000d__x000d__x000d_
 _x000d__x000d__x000d_
  tỉnh Kon Tum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 xml:space="preserve">
      <c r="A115">
        <v>26114</v>
      </c>
      <c r="B115" t="str" xml:space="preserve">
        <f xml:space="preserve">HYPERLINK("https://huyensathay.kontum.gov.vn/ubnd-cac-xa,-thi-tran/UBND-xa-Ho-Moong-321", "UBND Ủy ban nhân dân xã Hơ Moong _x000d__x000d__x000d_
 _x000d__x000d__x000d_
  tỉnh Kon Tum")</f>
        <v xml:space="preserve">UBND Ủy ban nhân dân xã Hơ Moong _x000d__x000d__x000d_
 _x000d__x000d__x000d_
  tỉnh Kon Tum</v>
      </c>
      <c r="C115" t="str">
        <v>https://huyensathay.kontum.gov.vn/ubnd-cac-xa,-thi-tran/UBND-xa-Ho-Moong-321</v>
      </c>
      <c r="D115" t="str">
        <v>-</v>
      </c>
      <c r="E115" t="str">
        <v>-</v>
      </c>
      <c r="F115" t="str">
        <v>-</v>
      </c>
      <c r="G115" t="str">
        <v>-</v>
      </c>
    </row>
    <row r="116" xml:space="preserve">
      <c r="A116">
        <v>26115</v>
      </c>
      <c r="B116" t="str" xml:space="preserve">
        <f xml:space="preserve">HYPERLINK("https://www.facebook.com/Ubndxahuongcan/?locale=vi_VN", "Công an xã Hương Cần _x000d__x000d__x000d_
 _x000d__x000d__x000d_
  tỉnh Phú Thọ")</f>
        <v xml:space="preserve">Công an xã Hương Cần _x000d__x000d__x000d_
 _x000d__x000d__x000d_
  tỉnh Phú Thọ</v>
      </c>
      <c r="C116" t="str">
        <v>https://www.facebook.com/Ubndxahuongcan/?locale=vi_VN</v>
      </c>
      <c r="D116" t="str">
        <v>-</v>
      </c>
      <c r="E116" t="str">
        <v/>
      </c>
      <c r="F116" t="str">
        <v>-</v>
      </c>
      <c r="G116" t="str">
        <v>-</v>
      </c>
    </row>
    <row r="117" xml:space="preserve">
      <c r="A117">
        <v>26116</v>
      </c>
      <c r="B117" t="str" xml:space="preserve">
        <f xml:space="preserve">HYPERLINK("https://thanhson.phutho.gov.vn/", "UBND Ủy ban nhân dân xã Hương Cần _x000d__x000d__x000d_
 _x000d__x000d__x000d_
  tỉnh Phú Thọ")</f>
        <v xml:space="preserve">UBND Ủy ban nhân dân xã Hương Cần _x000d__x000d__x000d_
 _x000d__x000d__x000d_
  tỉnh Phú Thọ</v>
      </c>
      <c r="C117" t="str">
        <v>https://thanhson.phutho.gov.vn/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26117</v>
      </c>
      <c r="B118" t="str">
        <v>Công an xã Hương Lung tỉnh Phú Thọ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26118</v>
      </c>
      <c r="B119" t="str">
        <f>HYPERLINK("https://huonglung.camkhe.phutho.gov.vn/Chuyen-muc-tin/t/uy-ban-nhan-dan/ctitle/330", "UBND Ủy ban nhân dân xã Hương Lung tỉnh Phú Thọ")</f>
        <v>UBND Ủy ban nhân dân xã Hương Lung tỉnh Phú Thọ</v>
      </c>
      <c r="C119" t="str">
        <v>https://huonglung.camkhe.phutho.gov.vn/Chuyen-muc-tin/t/uy-ban-nhan-dan/ctitle/330</v>
      </c>
      <c r="D119" t="str">
        <v>-</v>
      </c>
      <c r="E119" t="str">
        <v>-</v>
      </c>
      <c r="F119" t="str">
        <v>-</v>
      </c>
      <c r="G119" t="str">
        <v>-</v>
      </c>
    </row>
    <row r="120" xml:space="preserve">
      <c r="A120">
        <v>26119</v>
      </c>
      <c r="B120" t="str" xml:space="preserve">
        <f xml:space="preserve">HYPERLINK("https://www.facebook.com/conganhuongkhehatinh/?locale=zh_TW", "Công an xã Hương Minh _x000d__x000d__x000d_
 _x000d__x000d__x000d_
  tỉnh Hà Tĩnh")</f>
        <v xml:space="preserve">Công an xã Hương Minh _x000d__x000d__x000d_
 _x000d__x000d__x000d_
  tỉnh Hà Tĩnh</v>
      </c>
      <c r="C120" t="str">
        <v>https://www.facebook.com/conganhuongkhehatinh/?locale=zh_TW</v>
      </c>
      <c r="D120" t="str">
        <v>-</v>
      </c>
      <c r="E120" t="str">
        <v/>
      </c>
      <c r="F120" t="str">
        <v>-</v>
      </c>
      <c r="G120" t="str">
        <v>-</v>
      </c>
    </row>
    <row r="121" xml:space="preserve">
      <c r="A121">
        <v>26120</v>
      </c>
      <c r="B121" t="str" xml:space="preserve">
        <f xml:space="preserve">HYPERLINK("https://hscvvq.hatinh.gov.vn/vuquang/vbpq.nsf/53680578DE2A871C47258A6D001065CA/$file/To-trinh-de-nghi-tham-dinh-thon-thong-minh-xa-Duc-Huong(20.11.2023_09h58p48)_signed.pdf", "UBND Ủy ban nhân dân xã Hương Minh _x000d__x000d__x000d_
 _x000d__x000d__x000d_
  tỉnh Hà Tĩnh")</f>
        <v xml:space="preserve">UBND Ủy ban nhân dân xã Hương Minh _x000d__x000d__x000d_
 _x000d__x000d__x000d_
  tỉnh Hà Tĩnh</v>
      </c>
      <c r="C121" t="str">
        <v>https://hscvvq.hatinh.gov.vn/vuquang/vbpq.nsf/53680578DE2A871C47258A6D001065CA/$file/To-trinh-de-nghi-tham-dinh-thon-thong-minh-xa-Duc-Huong(20.11.2023_09h58p48)_signed.pdf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26121</v>
      </c>
      <c r="B122" t="str">
        <f>HYPERLINK("https://www.facebook.com/conganhuongkhehatinh/?locale=es_LA", "Công an xã Hương Vĩnh tỉnh Hà Tĩnh")</f>
        <v>Công an xã Hương Vĩnh tỉnh Hà Tĩnh</v>
      </c>
      <c r="C122" t="str">
        <v>https://www.facebook.com/conganhuongkhehatinh/?locale=es_LA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26122</v>
      </c>
      <c r="B123" t="str">
        <f>HYPERLINK("https://huongkhe.hatinh.gov.vn/xa-huong-vinh-1605929282.html", "UBND Ủy ban nhân dân xã Hương Vĩnh tỉnh Hà Tĩnh")</f>
        <v>UBND Ủy ban nhân dân xã Hương Vĩnh tỉnh Hà Tĩnh</v>
      </c>
      <c r="C123" t="str">
        <v>https://huongkhe.hatinh.gov.vn/xa-huong-vinh-1605929282.html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26123</v>
      </c>
      <c r="B124" t="str">
        <v>Công an xã Hướng Lập tỉnh Quảng Trị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26124</v>
      </c>
      <c r="B125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25" t="str">
        <v>https://huonghoa.quangtri.gov.vn/c%C3%A1c-x%C3%A3-th%E1%BB%8B-tr%E1%BA%A5n1</v>
      </c>
      <c r="D125" t="str">
        <v>-</v>
      </c>
      <c r="E125" t="str">
        <v>-</v>
      </c>
      <c r="F125" t="str">
        <v>-</v>
      </c>
      <c r="G125" t="str">
        <v>-</v>
      </c>
    </row>
    <row r="126" xml:space="preserve">
      <c r="A126">
        <v>26125</v>
      </c>
      <c r="B126" t="str" xml:space="preserve">
        <v xml:space="preserve">Công an xã Hưng Đạo _x000d__x000d__x000d_
 _x000d__x000d__x000d_
  thành phố Hà Nội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 xml:space="preserve">
      <c r="A127">
        <v>26126</v>
      </c>
      <c r="B127" t="str" xml:space="preserve">
        <f xml:space="preserve">HYPERLINK("https://ubndtp.caobang.gov.vn/ubnd-xa-hung-dao", "UBND Ủy ban nhân dân xã Hưng Đạo _x000d__x000d__x000d_
 _x000d__x000d__x000d_
  thành phố Hà Nội")</f>
        <v xml:space="preserve">UBND Ủy ban nhân dân xã Hưng Đạo _x000d__x000d__x000d_
 _x000d__x000d__x000d_
  thành phố Hà Nội</v>
      </c>
      <c r="C127" t="str">
        <v>https://ubndtp.caobang.gov.vn/ubnd-xa-hung-dao</v>
      </c>
      <c r="D127" t="str">
        <v>-</v>
      </c>
      <c r="E127" t="str">
        <v>-</v>
      </c>
      <c r="F127" t="str">
        <v>-</v>
      </c>
      <c r="G127" t="str">
        <v>-</v>
      </c>
    </row>
    <row r="128" xml:space="preserve">
      <c r="A128">
        <v>26127</v>
      </c>
      <c r="B128" t="str" xml:space="preserve">
        <f xml:space="preserve">HYPERLINK("https://www.facebook.com/p/C%C3%B4ng-an-x%C3%A3-H%C6%B0ng-Kh%C3%A1nh-100081934204653/", "Công an xã Hưng Khánh _x000d__x000d__x000d_
 _x000d__x000d__x000d_
  tỉnh Yên Bái")</f>
        <v xml:space="preserve">Công an xã Hưng Khánh _x000d__x000d__x000d_
 _x000d__x000d__x000d_
  tỉnh Yên Bái</v>
      </c>
      <c r="C128" t="str">
        <v>https://www.facebook.com/p/C%C3%B4ng-an-x%C3%A3-H%C6%B0ng-Kh%C3%A1nh-100081934204653/</v>
      </c>
      <c r="D128" t="str">
        <v>-</v>
      </c>
      <c r="E128" t="str">
        <v/>
      </c>
      <c r="F128" t="str">
        <v>-</v>
      </c>
      <c r="G128" t="str">
        <v>-</v>
      </c>
    </row>
    <row r="129" xml:space="preserve">
      <c r="A129">
        <v>26128</v>
      </c>
      <c r="B129" t="str" xml:space="preserve">
        <f xml:space="preserve">HYPERLINK("https://tranyen.yenbai.gov.vn/tin-moi-nhat/?UserKey=Tran-Yen-cong-bo-Quyet-dinh-cua-UBND-tinh-ve-cong-nhan-xa-Hung-Khanh-dat-xa-nong-thon-moi-", "UBND Ủy ban nhân dân xã Hưng Khánh _x000d__x000d__x000d_
 _x000d__x000d__x000d_
  tỉnh Yên Bái")</f>
        <v xml:space="preserve">UBND Ủy ban nhân dân xã Hưng Khánh _x000d__x000d__x000d_
 _x000d__x000d__x000d_
  tỉnh Yên Bái</v>
      </c>
      <c r="C129" t="str">
        <v>https://tranyen.yenbai.gov.vn/tin-moi-nhat/?UserKey=Tran-Yen-cong-bo-Quyet-dinh-cua-UBND-tinh-ve-cong-nhan-xa-Hung-Khanh-dat-xa-nong-thon-moi-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26129</v>
      </c>
      <c r="B130" t="str">
        <f>HYPERLINK("https://www.facebook.com/p/C%C3%B4ng-an-x%C3%A3-H%C6%B0ng-L%E1%BB%99c-H%E1%BA%ADu-L%E1%BB%99c-100069674113052/", "Công an xã Hưng Lộc tỉnh Thanh Hóa")</f>
        <v>Công an xã Hưng Lộc tỉnh Thanh Hóa</v>
      </c>
      <c r="C130" t="str">
        <v>https://www.facebook.com/p/C%C3%B4ng-an-x%C3%A3-H%C6%B0ng-L%E1%BB%99c-H%E1%BA%ADu-L%E1%BB%99c-100069674113052/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26130</v>
      </c>
      <c r="B131" t="str">
        <f>HYPERLINK("https://hungloc.hauloc.thanhhoa.gov.vn/", "UBND Ủy ban nhân dân xã Hưng Lộc tỉnh Thanh Hóa")</f>
        <v>UBND Ủy ban nhân dân xã Hưng Lộc tỉnh Thanh Hóa</v>
      </c>
      <c r="C131" t="str">
        <v>https://hungloc.hauloc.thanhhoa.gov.vn/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26131</v>
      </c>
      <c r="B132" t="str">
        <v>Công an xã hưng mỹ tỉnh Trà Vinh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26132</v>
      </c>
      <c r="B133" t="str">
        <f>HYPERLINK("https://hungmy.chauthanh.travinh.gov.vn/", "UBND Ủy ban nhân dân xã hưng mỹ tỉnh Trà Vinh")</f>
        <v>UBND Ủy ban nhân dân xã hưng mỹ tỉnh Trà Vinh</v>
      </c>
      <c r="C133" t="str">
        <v>https://hungmy.chauthanh.travinh.gov.vn/</v>
      </c>
      <c r="D133" t="str">
        <v>-</v>
      </c>
      <c r="E133" t="str">
        <v>-</v>
      </c>
      <c r="F133" t="str">
        <v>-</v>
      </c>
      <c r="G133" t="str">
        <v>-</v>
      </c>
    </row>
    <row r="134" xml:space="preserve">
      <c r="A134">
        <v>26133</v>
      </c>
      <c r="B134" t="str" xml:space="preserve">
        <v xml:space="preserve">Công an xã Hưng Tân _x000d__x000d__x000d_
 _x000d__x000d__x000d_
  tỉnh Bến Tre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 xml:space="preserve">
      <c r="A135">
        <v>26134</v>
      </c>
      <c r="B135" t="str" xml:space="preserve">
        <f xml:space="preserve">HYPERLINK("https://bentre.gov.vn/Documents/848_danh_sach%20nguoi%20phat%20ngon.pdf", "UBND Ủy ban nhân dân xã Hưng Tân _x000d__x000d__x000d_
 _x000d__x000d__x000d_
  tỉnh Bến Tre")</f>
        <v xml:space="preserve">UBND Ủy ban nhân dân xã Hưng Tân _x000d__x000d__x000d_
 _x000d__x000d__x000d_
  tỉnh Bến Tre</v>
      </c>
      <c r="C135" t="str">
        <v>https://bentre.gov.vn/Documents/848_danh_sach%20nguoi%20phat%20ngon.pdf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26135</v>
      </c>
      <c r="B136" t="str">
        <v>Công an xã Hưng Thịnh tỉnh Cao Bằng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26136</v>
      </c>
      <c r="B137" t="str">
        <f>HYPERLINK("http://hungthinh.baolac.caobang.gov.vn/gioi-thieu-chung", "UBND Ủy ban nhân dân xã Hưng Thịnh tỉnh Cao Bằng")</f>
        <v>UBND Ủy ban nhân dân xã Hưng Thịnh tỉnh Cao Bằng</v>
      </c>
      <c r="C137" t="str">
        <v>http://hungthinh.baolac.caobang.gov.vn/gioi-thieu-chung</v>
      </c>
      <c r="D137" t="str">
        <v>-</v>
      </c>
      <c r="E137" t="str">
        <v>-</v>
      </c>
      <c r="F137" t="str">
        <v>-</v>
      </c>
      <c r="G137" t="str">
        <v>-</v>
      </c>
    </row>
    <row r="138" xml:space="preserve">
      <c r="A138">
        <v>26137</v>
      </c>
      <c r="B138" t="str" xml:space="preserve">
        <f xml:space="preserve">HYPERLINK("https://www.facebook.com/p/C%C3%B4ng-an-x%C3%A3-H%C6%B0ng-Thu%E1%BA%ADn-100069447652528/", "Công an xã Hưng Thuận _x000d__x000d__x000d_
 _x000d__x000d__x000d_
  tỉnh TÂY NINH")</f>
        <v xml:space="preserve">Công an xã Hưng Thuận _x000d__x000d__x000d_
 _x000d__x000d__x000d_
  tỉnh TÂY NINH</v>
      </c>
      <c r="C138" t="str">
        <v>https://www.facebook.com/p/C%C3%B4ng-an-x%C3%A3-H%C6%B0ng-Thu%E1%BA%ADn-100069447652528/</v>
      </c>
      <c r="D138" t="str">
        <v>-</v>
      </c>
      <c r="E138" t="str">
        <v/>
      </c>
      <c r="F138" t="str">
        <v>-</v>
      </c>
      <c r="G138" t="str">
        <v>-</v>
      </c>
    </row>
    <row r="139" xml:space="preserve">
      <c r="A139">
        <v>26138</v>
      </c>
      <c r="B139" t="str" xml:space="preserve">
        <f xml:space="preserve">HYPERLINK("https://trangbang.tayninh.gov.vn/vi/news/co-cau-to-chuc-443/co-cau-to-chuc-ubnd-xa-hung-thuan-1732.html", "UBND Ủy ban nhân dân xã Hưng Thuận _x000d__x000d__x000d_
 _x000d__x000d__x000d_
  tỉnh TÂY NINH")</f>
        <v xml:space="preserve">UBND Ủy ban nhân dân xã Hưng Thuận _x000d__x000d__x000d_
 _x000d__x000d__x000d_
  tỉnh TÂY NINH</v>
      </c>
      <c r="C139" t="str">
        <v>https://trangbang.tayninh.gov.vn/vi/news/co-cau-to-chuc-443/co-cau-to-chuc-ubnd-xa-hung-thuan-1732.html</v>
      </c>
      <c r="D139" t="str">
        <v>-</v>
      </c>
      <c r="E139" t="str">
        <v>-</v>
      </c>
      <c r="F139" t="str">
        <v>-</v>
      </c>
      <c r="G139" t="str">
        <v>-</v>
      </c>
    </row>
    <row r="140" xml:space="preserve">
      <c r="A140">
        <v>26139</v>
      </c>
      <c r="B140" t="str" xml:space="preserve">
        <f xml:space="preserve">HYPERLINK("https://www.facebook.com/p/C%C3%B4ng-an-x%C3%A3-H%C6%B0ng-Thu%E1%BB%B7-100069812659493/", "Công an xã Hưng Thuỷ _x000d__x000d__x000d_
 _x000d__x000d__x000d_
  tỉnh Quảng Bình")</f>
        <v xml:space="preserve">Công an xã Hưng Thuỷ _x000d__x000d__x000d_
 _x000d__x000d__x000d_
  tỉnh Quảng Bình</v>
      </c>
      <c r="C140" t="str">
        <v>https://www.facebook.com/p/C%C3%B4ng-an-x%C3%A3-H%C6%B0ng-Thu%E1%BB%B7-100069812659493/</v>
      </c>
      <c r="D140" t="str">
        <v>-</v>
      </c>
      <c r="E140" t="str">
        <v/>
      </c>
      <c r="F140" t="str">
        <v>-</v>
      </c>
      <c r="G140" t="str">
        <v>-</v>
      </c>
    </row>
    <row r="141" xml:space="preserve">
      <c r="A141">
        <v>26140</v>
      </c>
      <c r="B141" t="str" xml:space="preserve">
        <f xml:space="preserve">HYPERLINK("https://hungthuy.quangbinh.gov.vn/", "UBND Ủy ban nhân dân xã Hưng Thuỷ _x000d__x000d__x000d_
 _x000d__x000d__x000d_
  tỉnh Quảng Bình")</f>
        <v xml:space="preserve">UBND Ủy ban nhân dân xã Hưng Thuỷ _x000d__x000d__x000d_
 _x000d__x000d__x000d_
  tỉnh Quảng Bình</v>
      </c>
      <c r="C141" t="str">
        <v>https://hungthuy.quangbinh.gov.vn/</v>
      </c>
      <c r="D141" t="str">
        <v>-</v>
      </c>
      <c r="E141" t="str">
        <v>-</v>
      </c>
      <c r="F141" t="str">
        <v>-</v>
      </c>
      <c r="G141" t="str">
        <v>-</v>
      </c>
    </row>
    <row r="142" xml:space="preserve">
      <c r="A142">
        <v>26141</v>
      </c>
      <c r="B142" t="str" xml:space="preserve">
        <v xml:space="preserve">Công an xã Hưng Yên Bắc _x000d__x000d__x000d_
 _x000d__x000d__x000d_
  tỉnh Nghệ An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 xml:space="preserve">
      <c r="A143">
        <v>26142</v>
      </c>
      <c r="B143" t="str" xml:space="preserve">
        <f xml:space="preserve">HYPERLINK("https://hungyenbac.hungnguyen.nghean.gov.vn/", "UBND Ủy ban nhân dân xã Hưng Yên Bắc _x000d__x000d__x000d_
 _x000d__x000d__x000d_
  tỉnh Nghệ An")</f>
        <v xml:space="preserve">UBND Ủy ban nhân dân xã Hưng Yên Bắc _x000d__x000d__x000d_
 _x000d__x000d__x000d_
  tỉnh Nghệ An</v>
      </c>
      <c r="C143" t="str">
        <v>https://hungyenbac.hungnguyen.nghean.gov.vn/</v>
      </c>
      <c r="D143" t="str">
        <v>-</v>
      </c>
      <c r="E143" t="str">
        <v>-</v>
      </c>
      <c r="F143" t="str">
        <v>-</v>
      </c>
      <c r="G143" t="str">
        <v>-</v>
      </c>
    </row>
    <row r="144" xml:space="preserve">
      <c r="A144">
        <v>26143</v>
      </c>
      <c r="B144" t="str" xml:space="preserve">
        <v xml:space="preserve">Công an xã Hạ Giáp _x000d__x000d__x000d_
 _x000d__x000d__x000d_
  tỉnh Phú Thọ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 xml:space="preserve">
      <c r="A145">
        <v>26144</v>
      </c>
      <c r="B145" t="str" xml:space="preserve">
        <f xml:space="preserve">HYPERLINK("https://phuninh.phutho.gov.vn/", "UBND Ủy ban nhân dân xã Hạ Giáp _x000d__x000d__x000d_
 _x000d__x000d__x000d_
  tỉnh Phú Thọ")</f>
        <v xml:space="preserve">UBND Ủy ban nhân dân xã Hạ Giáp _x000d__x000d__x000d_
 _x000d__x000d__x000d_
  tỉnh Phú Thọ</v>
      </c>
      <c r="C145" t="str">
        <v>https://phuninh.phutho.gov.vn/</v>
      </c>
      <c r="D145" t="str">
        <v>-</v>
      </c>
      <c r="E145" t="str">
        <v>-</v>
      </c>
      <c r="F145" t="str">
        <v>-</v>
      </c>
      <c r="G145" t="str">
        <v>-</v>
      </c>
    </row>
    <row r="146" xml:space="preserve">
      <c r="A146">
        <v>26145</v>
      </c>
      <c r="B146" t="str" xml:space="preserve">
        <v xml:space="preserve">Công an xã Hạ Trung _x000d__x000d__x000d_
 _x000d__x000d__x000d_
  tỉnh Phú Thọ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 xml:space="preserve">
      <c r="A147">
        <v>26146</v>
      </c>
      <c r="B147" t="str" xml:space="preserve">
        <f xml:space="preserve">HYPERLINK("https://phuninh.phutho.gov.vn/", "UBND Ủy ban nhân dân xã Hạ Trung _x000d__x000d__x000d_
 _x000d__x000d__x000d_
  tỉnh Phú Thọ")</f>
        <v xml:space="preserve">UBND Ủy ban nhân dân xã Hạ Trung _x000d__x000d__x000d_
 _x000d__x000d__x000d_
  tỉnh Phú Thọ</v>
      </c>
      <c r="C147" t="str">
        <v>https://phuninh.phutho.gov.vn/</v>
      </c>
      <c r="D147" t="str">
        <v>-</v>
      </c>
      <c r="E147" t="str">
        <v>-</v>
      </c>
      <c r="F147" t="str">
        <v>-</v>
      </c>
      <c r="G147" t="str">
        <v>-</v>
      </c>
    </row>
    <row r="148" xml:space="preserve">
      <c r="A148">
        <v>26147</v>
      </c>
      <c r="B148" t="str" xml:space="preserve">
        <v xml:space="preserve">Công an xã Hải Đông _x000d__x000d__x000d_
 _x000d__x000d__x000d_
  tỉnh Nam Định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 xml:space="preserve">
      <c r="A149">
        <v>26148</v>
      </c>
      <c r="B149" t="str" xml:space="preserve">
        <f xml:space="preserve">HYPERLINK("https://haidong-haihau.namdinh.gov.vn/", "UBND Ủy ban nhân dân xã Hải Đông _x000d__x000d__x000d_
 _x000d__x000d__x000d_
  tỉnh Nam Định")</f>
        <v xml:space="preserve">UBND Ủy ban nhân dân xã Hải Đông _x000d__x000d__x000d_
 _x000d__x000d__x000d_
  tỉnh Nam Định</v>
      </c>
      <c r="C149" t="str">
        <v>https://haidong-haihau.namdinh.gov.vn/</v>
      </c>
      <c r="D149" t="str">
        <v>-</v>
      </c>
      <c r="E149" t="str">
        <v>-</v>
      </c>
      <c r="F149" t="str">
        <v>-</v>
      </c>
      <c r="G149" t="str">
        <v>-</v>
      </c>
    </row>
    <row r="150" xml:space="preserve">
      <c r="A150">
        <v>26149</v>
      </c>
      <c r="B150" t="str" xml:space="preserve">
        <v xml:space="preserve">Công an xã Hải Anh _x000d__x000d__x000d_
 _x000d__x000d__x000d_
  tỉnh Nam Định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 xml:space="preserve">
      <c r="A151">
        <v>26150</v>
      </c>
      <c r="B151" t="str" xml:space="preserve">
        <f xml:space="preserve">HYPERLINK("https://haianh-haihau.namdinh.gov.vn/", "UBND Ủy ban nhân dân xã Hải Anh _x000d__x000d__x000d_
 _x000d__x000d__x000d_
  tỉnh Nam Định")</f>
        <v xml:space="preserve">UBND Ủy ban nhân dân xã Hải Anh _x000d__x000d__x000d_
 _x000d__x000d__x000d_
  tỉnh Nam Định</v>
      </c>
      <c r="C151" t="str">
        <v>https://haianh-haihau.namdinh.gov.vn/</v>
      </c>
      <c r="D151" t="str">
        <v>-</v>
      </c>
      <c r="E151" t="str">
        <v>-</v>
      </c>
      <c r="F151" t="str">
        <v>-</v>
      </c>
      <c r="G151" t="str">
        <v>-</v>
      </c>
    </row>
    <row r="152" xml:space="preserve">
      <c r="A152">
        <v>26151</v>
      </c>
      <c r="B152" t="str" xml:space="preserve">
        <v xml:space="preserve">Công an xã Hải Cường _x000d__x000d__x000d_
 _x000d__x000d__x000d_
  tỉnh Nam Định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 xml:space="preserve">
      <c r="A153">
        <v>26152</v>
      </c>
      <c r="B153" t="str" xml:space="preserve">
        <f xml:space="preserve">HYPERLINK("https://dichvucong.namdinh.gov.vn/portaldvc/KenhTin/dich-vu-cong-truc-tuyen.aspx?_dv=B771C044-97BF-5879-78A3-A07E2CF46B1E", "UBND Ủy ban nhân dân xã Hải Cường _x000d__x000d__x000d_
 _x000d__x000d__x000d_
  tỉnh Nam Định")</f>
        <v xml:space="preserve">UBND Ủy ban nhân dân xã Hải Cường _x000d__x000d__x000d_
 _x000d__x000d__x000d_
  tỉnh Nam Định</v>
      </c>
      <c r="C153" t="str">
        <v>https://dichvucong.namdinh.gov.vn/portaldvc/KenhTin/dich-vu-cong-truc-tuyen.aspx?_dv=B771C044-97BF-5879-78A3-A07E2CF46B1E</v>
      </c>
      <c r="D153" t="str">
        <v>-</v>
      </c>
      <c r="E153" t="str">
        <v>-</v>
      </c>
      <c r="F153" t="str">
        <v>-</v>
      </c>
      <c r="G153" t="str">
        <v>-</v>
      </c>
    </row>
    <row r="154" xml:space="preserve">
      <c r="A154">
        <v>26153</v>
      </c>
      <c r="B154" t="str" xml:space="preserve">
        <v xml:space="preserve">Công an xã Hải Hà _x000d__x000d__x000d_
 _x000d__x000d__x000d_
  tỉnh Nam Định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 xml:space="preserve">
      <c r="A155">
        <v>26154</v>
      </c>
      <c r="B155" t="str" xml:space="preserve">
        <f xml:space="preserve">HYPERLINK("https://dichvucong.namdinh.gov.vn/portaldvc/KenhTin/dich-vu-cong-truc-tuyen.aspx?_dv=137CA739-E514-3A7C-D1E6-C7D19BE904C3", "UBND Ủy ban nhân dân xã Hải Hà _x000d__x000d__x000d_
 _x000d__x000d__x000d_
  tỉnh Nam Định")</f>
        <v xml:space="preserve">UBND Ủy ban nhân dân xã Hải Hà _x000d__x000d__x000d_
 _x000d__x000d__x000d_
  tỉnh Nam Định</v>
      </c>
      <c r="C155" t="str">
        <v>https://dichvucong.namdinh.gov.vn/portaldvc/KenhTin/dich-vu-cong-truc-tuyen.aspx?_dv=137CA739-E514-3A7C-D1E6-C7D19BE904C3</v>
      </c>
      <c r="D155" t="str">
        <v>-</v>
      </c>
      <c r="E155" t="str">
        <v>-</v>
      </c>
      <c r="F155" t="str">
        <v>-</v>
      </c>
      <c r="G155" t="str">
        <v>-</v>
      </c>
    </row>
    <row r="156" xml:space="preserve">
      <c r="A156">
        <v>26155</v>
      </c>
      <c r="B156" t="str" xml:space="preserve">
        <v xml:space="preserve">Công an xã Hải Hà _x000d__x000d__x000d_
 _x000d__x000d__x000d_
  tỉnh Thanh Hóa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 xml:space="preserve">
      <c r="A157">
        <v>26156</v>
      </c>
      <c r="B157" t="str" xml:space="preserve">
        <f xml:space="preserve">HYPERLINK("https://www.quangninh.gov.vn/", "UBND Ủy ban nhân dân xã Hải Hà _x000d__x000d__x000d_
 _x000d__x000d__x000d_
  tỉnh Thanh Hóa")</f>
        <v xml:space="preserve">UBND Ủy ban nhân dân xã Hải Hà _x000d__x000d__x000d_
 _x000d__x000d__x000d_
  tỉnh Thanh Hóa</v>
      </c>
      <c r="C157" t="str">
        <v>https://www.quangninh.gov.vn/</v>
      </c>
      <c r="D157" t="str">
        <v>-</v>
      </c>
      <c r="E157" t="str">
        <v>-</v>
      </c>
      <c r="F157" t="str">
        <v>-</v>
      </c>
      <c r="G157" t="str">
        <v>-</v>
      </c>
    </row>
    <row r="158" xml:space="preserve">
      <c r="A158">
        <v>26157</v>
      </c>
      <c r="B158" t="str" xml:space="preserve">
        <v xml:space="preserve">Công an xã Hải Hưng _x000d__x000d__x000d_
 _x000d__x000d__x000d_
  tỉnh Thanh Hóa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 xml:space="preserve">
      <c r="A159">
        <v>26158</v>
      </c>
      <c r="B159" t="str" xml:space="preserve">
        <f xml:space="preserve">HYPERLINK("https://haihung-haihau.namdinh.gov.vn/", "UBND Ủy ban nhân dân xã Hải Hưng _x000d__x000d__x000d_
 _x000d__x000d__x000d_
  tỉnh Thanh Hóa")</f>
        <v xml:space="preserve">UBND Ủy ban nhân dân xã Hải Hưng _x000d__x000d__x000d_
 _x000d__x000d__x000d_
  tỉnh Thanh Hóa</v>
      </c>
      <c r="C159" t="str">
        <v>https://haihung-haihau.namdinh.gov.vn/</v>
      </c>
      <c r="D159" t="str">
        <v>-</v>
      </c>
      <c r="E159" t="str">
        <v>-</v>
      </c>
      <c r="F159" t="str">
        <v>-</v>
      </c>
      <c r="G159" t="str">
        <v>-</v>
      </c>
    </row>
    <row r="160" xml:space="preserve">
      <c r="A160">
        <v>26159</v>
      </c>
      <c r="B160" t="str" xml:space="preserve">
        <v xml:space="preserve">Công an xã Hải Lý _x000d__x000d__x000d_
 _x000d__x000d__x000d_
  tỉnh Nam Định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 xml:space="preserve">
      <c r="A161">
        <v>26160</v>
      </c>
      <c r="B161" t="str" xml:space="preserve">
        <f xml:space="preserve">HYPERLINK("https://dichvucong.namdinh.gov.vn/portaldvc/KenhTin/dich-vu-cong-truc-tuyen.aspx?_dv=9631E451-C374-28A9-274B-6D966033B93F", "UBND Ủy ban nhân dân xã Hải Lý _x000d__x000d__x000d_
 _x000d__x000d__x000d_
  tỉnh Nam Định")</f>
        <v xml:space="preserve">UBND Ủy ban nhân dân xã Hải Lý _x000d__x000d__x000d_
 _x000d__x000d__x000d_
  tỉnh Nam Định</v>
      </c>
      <c r="C161" t="str">
        <v>https://dichvucong.namdinh.gov.vn/portaldvc/KenhTin/dich-vu-cong-truc-tuyen.aspx?_dv=9631E451-C374-28A9-274B-6D966033B93F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26161</v>
      </c>
      <c r="B162" t="str">
        <v>Công an xã Hải Lộc tỉnh Nam Định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26162</v>
      </c>
      <c r="B163" t="str">
        <f>HYPERLINK("https://haihau.namdinh.gov.vn/", "UBND Ủy ban nhân dân xã Hải Lộc tỉnh Nam Định")</f>
        <v>UBND Ủy ban nhân dân xã Hải Lộc tỉnh Nam Định</v>
      </c>
      <c r="C163" t="str">
        <v>https://haihau.namdinh.gov.vn/</v>
      </c>
      <c r="D163" t="str">
        <v>-</v>
      </c>
      <c r="E163" t="str">
        <v>-</v>
      </c>
      <c r="F163" t="str">
        <v>-</v>
      </c>
      <c r="G163" t="str">
        <v>-</v>
      </c>
    </row>
    <row r="164" xml:space="preserve">
      <c r="A164">
        <v>26163</v>
      </c>
      <c r="B164" t="str" xml:space="preserve">
        <f xml:space="preserve">HYPERLINK("https://www.facebook.com/p/C%C3%B4ng-an-x%C3%A3-H%E1%BA%A3i-Minh-100083555441480/", "Công an xã Hải Minh _x000d__x000d__x000d_
 _x000d__x000d__x000d_
  tỉnh Nam Định")</f>
        <v xml:space="preserve">Công an xã Hải Minh _x000d__x000d__x000d_
 _x000d__x000d__x000d_
  tỉnh Nam Định</v>
      </c>
      <c r="C164" t="str">
        <v>https://www.facebook.com/p/C%C3%B4ng-an-x%C3%A3-H%E1%BA%A3i-Minh-100083555441480/</v>
      </c>
      <c r="D164" t="str">
        <v>-</v>
      </c>
      <c r="E164" t="str">
        <v/>
      </c>
      <c r="F164" t="str">
        <v>-</v>
      </c>
      <c r="G164" t="str">
        <v>-</v>
      </c>
    </row>
    <row r="165" xml:space="preserve">
      <c r="A165">
        <v>26164</v>
      </c>
      <c r="B165" t="str" xml:space="preserve">
        <f xml:space="preserve">HYPERLINK("https://dichvucong.namdinh.gov.vn/portaldvc/KenhTin/dich-vu-cong-truc-tuyen.aspx?_dv=C666E67E-8F0F-EEA2-2BE7-12096309819B", "UBND Ủy ban nhân dân xã Hải Minh _x000d__x000d__x000d_
 _x000d__x000d__x000d_
  tỉnh Nam Định")</f>
        <v xml:space="preserve">UBND Ủy ban nhân dân xã Hải Minh _x000d__x000d__x000d_
 _x000d__x000d__x000d_
  tỉnh Nam Định</v>
      </c>
      <c r="C165" t="str">
        <v>https://dichvucong.namdinh.gov.vn/portaldvc/KenhTin/dich-vu-cong-truc-tuyen.aspx?_dv=C666E67E-8F0F-EEA2-2BE7-12096309819B</v>
      </c>
      <c r="D165" t="str">
        <v>-</v>
      </c>
      <c r="E165" t="str">
        <v>-</v>
      </c>
      <c r="F165" t="str">
        <v>-</v>
      </c>
      <c r="G165" t="str">
        <v>-</v>
      </c>
    </row>
    <row r="166" xml:space="preserve">
      <c r="A166">
        <v>26165</v>
      </c>
      <c r="B166" t="str" xml:space="preserve">
        <f xml:space="preserve">HYPERLINK("https://www.facebook.com/p/Tu%E1%BB%95i-tr%E1%BA%BB-C%C3%B4ng-an-huy%E1%BB%87n-Ninh-Ph%C6%B0%E1%BB%9Bc-100068114569027/", "Công an xã Hải Ninh _x000d__x000d__x000d_
 _x000d__x000d__x000d_
  tỉnh Nam Định")</f>
        <v xml:space="preserve">Công an xã Hải Ninh _x000d__x000d__x000d_
 _x000d__x000d__x000d_
  tỉnh Nam Định</v>
      </c>
      <c r="C166" t="str">
        <v>https://www.facebook.com/p/Tu%E1%BB%95i-tr%E1%BA%BB-C%C3%B4ng-an-huy%E1%BB%87n-Ninh-Ph%C6%B0%E1%BB%9Bc-100068114569027/</v>
      </c>
      <c r="D166" t="str">
        <v>-</v>
      </c>
      <c r="E166" t="str">
        <v/>
      </c>
      <c r="F166" t="str">
        <v>-</v>
      </c>
      <c r="G166" t="str">
        <v>-</v>
      </c>
    </row>
    <row r="167" xml:space="preserve">
      <c r="A167">
        <v>26166</v>
      </c>
      <c r="B167" t="str" xml:space="preserve">
        <f xml:space="preserve">HYPERLINK("https://haihau.namdinh.gov.vn/", "UBND Ủy ban nhân dân xã Hải Ninh _x000d__x000d__x000d_
 _x000d__x000d__x000d_
  tỉnh Nam Định")</f>
        <v xml:space="preserve">UBND Ủy ban nhân dân xã Hải Ninh _x000d__x000d__x000d_
 _x000d__x000d__x000d_
  tỉnh Nam Định</v>
      </c>
      <c r="C167" t="str">
        <v>https://haihau.namdinh.gov.vn/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26167</v>
      </c>
      <c r="B168" t="str">
        <v>Công an xã Hải Phú tỉnh Nam Định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26168</v>
      </c>
      <c r="B169" t="str">
        <f>HYPERLINK("https://haihau.namdinh.gov.vn/", "UBND Ủy ban nhân dân xã Hải Phú tỉnh Nam Định")</f>
        <v>UBND Ủy ban nhân dân xã Hải Phú tỉnh Nam Định</v>
      </c>
      <c r="C169" t="str">
        <v>https://haihau.namdinh.gov.vn/</v>
      </c>
      <c r="D169" t="str">
        <v>-</v>
      </c>
      <c r="E169" t="str">
        <v>-</v>
      </c>
      <c r="F169" t="str">
        <v>-</v>
      </c>
      <c r="G169" t="str">
        <v>-</v>
      </c>
    </row>
    <row r="170" xml:space="preserve">
      <c r="A170">
        <v>26169</v>
      </c>
      <c r="B170" t="str" xml:space="preserve">
        <v xml:space="preserve">Công an xã Hải Phương _x000d__x000d__x000d_
 _x000d__x000d__x000d_
  tỉnh Nam Định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 xml:space="preserve">
      <c r="A171">
        <v>26170</v>
      </c>
      <c r="B171" t="str" xml:space="preserve">
        <f xml:space="preserve">HYPERLINK("https://dichvucong.namdinh.gov.vn/portaldvc/KenhTin/dich-vu-cong-truc-tuyen.aspx?_dv=E45026D9-2255-FA13-012E-8DFA6152FFB3", "UBND Ủy ban nhân dân xã Hải Phương _x000d__x000d__x000d_
 _x000d__x000d__x000d_
  tỉnh Nam Định")</f>
        <v xml:space="preserve">UBND Ủy ban nhân dân xã Hải Phương _x000d__x000d__x000d_
 _x000d__x000d__x000d_
  tỉnh Nam Định</v>
      </c>
      <c r="C171" t="str">
        <v>https://dichvucong.namdinh.gov.vn/portaldvc/KenhTin/dich-vu-cong-truc-tuyen.aspx?_dv=E45026D9-2255-FA13-012E-8DFA6152FFB3</v>
      </c>
      <c r="D171" t="str">
        <v>-</v>
      </c>
      <c r="E171" t="str">
        <v>-</v>
      </c>
      <c r="F171" t="str">
        <v>-</v>
      </c>
      <c r="G171" t="str">
        <v>-</v>
      </c>
    </row>
    <row r="172" xml:space="preserve">
      <c r="A172">
        <v>26171</v>
      </c>
      <c r="B172" t="str" xml:space="preserve">
        <f xml:space="preserve">HYPERLINK("https://www.facebook.com/dtncatphp/", "Công an xã Hải Phong _x000d__x000d__x000d_
 _x000d__x000d__x000d_
  tỉnh Nam Định")</f>
        <v xml:space="preserve">Công an xã Hải Phong _x000d__x000d__x000d_
 _x000d__x000d__x000d_
  tỉnh Nam Định</v>
      </c>
      <c r="C172" t="str">
        <v>https://www.facebook.com/dtncatphp/</v>
      </c>
      <c r="D172" t="str">
        <v>-</v>
      </c>
      <c r="E172" t="str">
        <v/>
      </c>
      <c r="F172" t="str">
        <v>-</v>
      </c>
      <c r="G172" t="str">
        <v>-</v>
      </c>
    </row>
    <row r="173" xml:space="preserve">
      <c r="A173">
        <v>26172</v>
      </c>
      <c r="B173" t="str" xml:space="preserve">
        <f xml:space="preserve">HYPERLINK("https://haiphong-haihau.namdinh.gov.vn/", "UBND Ủy ban nhân dân xã Hải Phong _x000d__x000d__x000d_
 _x000d__x000d__x000d_
  tỉnh Nam Định")</f>
        <v xml:space="preserve">UBND Ủy ban nhân dân xã Hải Phong _x000d__x000d__x000d_
 _x000d__x000d__x000d_
  tỉnh Nam Định</v>
      </c>
      <c r="C173" t="str">
        <v>https://haiphong-haihau.namdinh.gov.vn/</v>
      </c>
      <c r="D173" t="str">
        <v>-</v>
      </c>
      <c r="E173" t="str">
        <v>-</v>
      </c>
      <c r="F173" t="str">
        <v>-</v>
      </c>
      <c r="G173" t="str">
        <v>-</v>
      </c>
    </row>
    <row r="174" xml:space="preserve">
      <c r="A174">
        <v>26173</v>
      </c>
      <c r="B174" t="str" xml:space="preserve">
        <v xml:space="preserve">Công an xã Lương Thịnh _x000d__x000d__x000d_
 _x000d__x000d__x000d_
  tỉnh Yên Bái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 xml:space="preserve">
      <c r="A175">
        <v>26174</v>
      </c>
      <c r="B175" t="str" xml:space="preserve">
        <f xml:space="preserve">HYPERLINK("https://tranyen.yenbai.gov.vn/xa-thi-tran/xa-luong-thinh", "UBND Ủy ban nhân dân xã Lương Thịnh _x000d__x000d__x000d_
 _x000d__x000d__x000d_
  tỉnh Yên Bái")</f>
        <v xml:space="preserve">UBND Ủy ban nhân dân xã Lương Thịnh _x000d__x000d__x000d_
 _x000d__x000d__x000d_
  tỉnh Yên Bái</v>
      </c>
      <c r="C175" t="str">
        <v>https://tranyen.yenbai.gov.vn/xa-thi-tran/xa-luong-thinh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26175</v>
      </c>
      <c r="B176" t="str">
        <f>HYPERLINK("https://www.facebook.com/conganxaluongtrung/", "Công an xã Lương Trung tỉnh Thanh Hóa")</f>
        <v>Công an xã Lương Trung tỉnh Thanh Hóa</v>
      </c>
      <c r="C176" t="str">
        <v>https://www.facebook.com/conganxaluongtrung/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26176</v>
      </c>
      <c r="B177" t="str">
        <f>HYPERLINK("https://luongtrung.bathuoc.thanhhoa.gov.vn/web/trang-chu/he-thong-chinh-tri/uy-ban-nhan-dan", "UBND Ủy ban nhân dân xã Lương Trung tỉnh Thanh Hóa")</f>
        <v>UBND Ủy ban nhân dân xã Lương Trung tỉnh Thanh Hóa</v>
      </c>
      <c r="C177" t="str">
        <v>https://luongtrung.bathuoc.thanhhoa.gov.vn/web/trang-chu/he-thong-chinh-tri/uy-ban-nhan-dan</v>
      </c>
      <c r="D177" t="str">
        <v>-</v>
      </c>
      <c r="E177" t="str">
        <v>-</v>
      </c>
      <c r="F177" t="str">
        <v>-</v>
      </c>
      <c r="G177" t="str">
        <v>-</v>
      </c>
    </row>
    <row r="178" xml:space="preserve">
      <c r="A178">
        <v>26177</v>
      </c>
      <c r="B178" t="str" xml:space="preserve">
        <f xml:space="preserve">HYPERLINK("https://www.facebook.com/p/C%C3%B4ng-an-x%C3%A3-L%C6%B0u-Nghi%E1%BB%87p-Anh-100070918874661/", "Công an xã Lưu Nghiệp Anh _x000d__x000d__x000d_
 _x000d__x000d__x000d_
  tỉnh Trà Vinh")</f>
        <v xml:space="preserve">Công an xã Lưu Nghiệp Anh _x000d__x000d__x000d_
 _x000d__x000d__x000d_
  tỉnh Trà Vinh</v>
      </c>
      <c r="C178" t="str">
        <v>https://www.facebook.com/p/C%C3%B4ng-an-x%C3%A3-L%C6%B0u-Nghi%E1%BB%87p-Anh-100070918874661/</v>
      </c>
      <c r="D178" t="str">
        <v>-</v>
      </c>
      <c r="E178" t="str">
        <v/>
      </c>
      <c r="F178" t="str">
        <v>-</v>
      </c>
      <c r="G178" t="str">
        <v>-</v>
      </c>
    </row>
    <row r="179" xml:space="preserve">
      <c r="A179">
        <v>26178</v>
      </c>
      <c r="B179" t="str" xml:space="preserve">
        <f xml:space="preserve">HYPERLINK("https://luunghiepanh.tracu.travinh.gov.vn/", "UBND Ủy ban nhân dân xã Lưu Nghiệp Anh _x000d__x000d__x000d_
 _x000d__x000d__x000d_
  tỉnh Trà Vinh")</f>
        <v xml:space="preserve">UBND Ủy ban nhân dân xã Lưu Nghiệp Anh _x000d__x000d__x000d_
 _x000d__x000d__x000d_
  tỉnh Trà Vinh</v>
      </c>
      <c r="C179" t="str">
        <v>https://luunghiepanh.tracu.travinh.gov.vn/</v>
      </c>
      <c r="D179" t="str">
        <v>-</v>
      </c>
      <c r="E179" t="str">
        <v>-</v>
      </c>
      <c r="F179" t="str">
        <v>-</v>
      </c>
      <c r="G179" t="str">
        <v>-</v>
      </c>
    </row>
    <row r="180" xml:space="preserve">
      <c r="A180">
        <v>26179</v>
      </c>
      <c r="B180" t="str" xml:space="preserve">
        <f xml:space="preserve">HYPERLINK("https://www.facebook.com/p/C%C3%B4ng-an-x%C3%A3-L%E1%BA%A1c-L%C6%B0%C6%A1ng-100067576050225/", "Công an xã Lạc Lương _x000d__x000d__x000d_
 _x000d__x000d__x000d_
  tỉnh Hòa Bình")</f>
        <v xml:space="preserve">Công an xã Lạc Lương _x000d__x000d__x000d_
 _x000d__x000d__x000d_
  tỉnh Hòa Bình</v>
      </c>
      <c r="C180" t="str">
        <v>https://www.facebook.com/p/C%C3%B4ng-an-x%C3%A3-L%E1%BA%A1c-L%C6%B0%C6%A1ng-100067576050225/</v>
      </c>
      <c r="D180" t="str">
        <v>-</v>
      </c>
      <c r="E180" t="str">
        <v/>
      </c>
      <c r="F180" t="str">
        <v>-</v>
      </c>
      <c r="G180" t="str">
        <v>-</v>
      </c>
    </row>
    <row r="181" xml:space="preserve">
      <c r="A181">
        <v>26180</v>
      </c>
      <c r="B181" t="str" xml:space="preserve">
        <f xml:space="preserve">HYPERLINK("https://xalacluong.hoabinh.gov.vn/", "UBND Ủy ban nhân dân xã Lạc Lương _x000d__x000d__x000d_
 _x000d__x000d__x000d_
  tỉnh Hòa Bình")</f>
        <v xml:space="preserve">UBND Ủy ban nhân dân xã Lạc Lương _x000d__x000d__x000d_
 _x000d__x000d__x000d_
  tỉnh Hòa Bình</v>
      </c>
      <c r="C181" t="str">
        <v>https://xalacluong.hoabinh.gov.vn/</v>
      </c>
      <c r="D181" t="str">
        <v>-</v>
      </c>
      <c r="E181" t="str">
        <v>-</v>
      </c>
      <c r="F181" t="str">
        <v>-</v>
      </c>
      <c r="G181" t="str">
        <v>-</v>
      </c>
    </row>
    <row r="182" xml:space="preserve">
      <c r="A182">
        <v>26181</v>
      </c>
      <c r="B182" t="str" xml:space="preserve">
        <v xml:space="preserve">Công an xã Lạc Long _x000d__x000d__x000d_
 _x000d__x000d__x000d_
  tỉnh Hòa Bình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 xml:space="preserve">
      <c r="A183">
        <v>26182</v>
      </c>
      <c r="B183" t="str" xml:space="preserve">
        <f xml:space="preserve">HYPERLINK("https://nhoquan.ninhbinh.gov.vn/xa-lac-van", "UBND Ủy ban nhân dân xã Lạc Long _x000d__x000d__x000d_
 _x000d__x000d__x000d_
  tỉnh Hòa Bình")</f>
        <v xml:space="preserve">UBND Ủy ban nhân dân xã Lạc Long _x000d__x000d__x000d_
 _x000d__x000d__x000d_
  tỉnh Hòa Bình</v>
      </c>
      <c r="C183" t="str">
        <v>https://nhoquan.ninhbinh.gov.vn/xa-lac-van</v>
      </c>
      <c r="D183" t="str">
        <v>-</v>
      </c>
      <c r="E183" t="str">
        <v>-</v>
      </c>
      <c r="F183" t="str">
        <v>-</v>
      </c>
      <c r="G183" t="str">
        <v>-</v>
      </c>
    </row>
    <row r="184" xml:space="preserve">
      <c r="A184">
        <v>26183</v>
      </c>
      <c r="B184" t="str" xml:space="preserve">
        <f xml:space="preserve">HYPERLINK("https://www.facebook.com/100039718763296/videos/g%C6%B0%C6%A1ng-s%C3%A1ng-chi%E1%BA%BFn-s%E1%BB%B9-c%C3%B4ng-an-v%C3%AC-nh%C3%A2n-d%C3%A2n-ph%E1%BB%A5c-v%E1%BB%A5/573203420809256/?locale=zh_CN", "Công an xã Lạc Thịnh _x000d__x000d__x000d_
 _x000d__x000d__x000d_
  tỉnh Hòa Bình")</f>
        <v xml:space="preserve">Công an xã Lạc Thịnh _x000d__x000d__x000d_
 _x000d__x000d__x000d_
  tỉnh Hòa Bình</v>
      </c>
      <c r="C184" t="str">
        <v>https://www.facebook.com/100039718763296/videos/g%C6%B0%C6%A1ng-s%C3%A1ng-chi%E1%BA%BFn-s%E1%BB%B9-c%C3%B4ng-an-v%C3%AC-nh%C3%A2n-d%C3%A2n-ph%E1%BB%A5c-v%E1%BB%A5/573203420809256/?locale=zh_CN</v>
      </c>
      <c r="D184" t="str">
        <v>-</v>
      </c>
      <c r="E184" t="str">
        <v/>
      </c>
      <c r="F184" t="str">
        <v>-</v>
      </c>
      <c r="G184" t="str">
        <v>-</v>
      </c>
    </row>
    <row r="185" xml:space="preserve">
      <c r="A185">
        <v>26184</v>
      </c>
      <c r="B185" t="str" xml:space="preserve">
        <f xml:space="preserve">HYPERLINK("https://yenthuy.hoabinh.gov.vn/index.php/van-hoa-xa-h-i/3167-xa-m-tra-c-xa-la-c-tha-nh-ta-cha-c-tha-nh-ca-ng-nga-y-ha-i-a-i-oa-n-ka-t-toa-n-da-n-ta-c-n-m-2023", "UBND Ủy ban nhân dân xã Lạc Thịnh _x000d__x000d__x000d_
 _x000d__x000d__x000d_
  tỉnh Hòa Bình")</f>
        <v xml:space="preserve">UBND Ủy ban nhân dân xã Lạc Thịnh _x000d__x000d__x000d_
 _x000d__x000d__x000d_
  tỉnh Hòa Bình</v>
      </c>
      <c r="C185" t="str">
        <v>https://yenthuy.hoabinh.gov.vn/index.php/van-hoa-xa-h-i/3167-xa-m-tra-c-xa-la-c-tha-nh-ta-cha-c-tha-nh-ca-ng-nga-y-ha-i-a-i-oa-n-ka-t-toa-n-da-n-ta-c-n-m-2023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26185</v>
      </c>
      <c r="B186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86" t="str">
        <v>https://www.facebook.com/p/C%C3%B4ng-an-x%C3%A3-L%E1%BA%A1c-V%C3%A2n-huy%E1%BB%87n-Nho-Quan-Ninh-B%C3%ACnh-100083142559874/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26186</v>
      </c>
      <c r="B187" t="str">
        <f>HYPERLINK("https://nhoquan.ninhbinh.gov.vn/xa-lac-van", "UBND Ủy ban nhân dân xã Lạc Vân tỉnh Ninh Bình")</f>
        <v>UBND Ủy ban nhân dân xã Lạc Vân tỉnh Ninh Bình</v>
      </c>
      <c r="C187" t="str">
        <v>https://nhoquan.ninhbinh.gov.vn/xa-lac-van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26187</v>
      </c>
      <c r="B188" t="str">
        <f>HYPERLINK("https://www.facebook.com/p/C%C3%B4ng-an-x%C3%A3-L%E1%BA%A1c-V%C3%A2n-huy%E1%BB%87n-Nho-Quan-Ninh-B%C3%ACnh-100083142559874/", "Công an xã Lạc Vân tỉnh Ninh Bình")</f>
        <v>Công an xã Lạc Vân tỉnh Ninh Bình</v>
      </c>
      <c r="C188" t="str">
        <v>https://www.facebook.com/p/C%C3%B4ng-an-x%C3%A3-L%E1%BA%A1c-V%C3%A2n-huy%E1%BB%87n-Nho-Quan-Ninh-B%C3%ACnh-100083142559874/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26188</v>
      </c>
      <c r="B189" t="str">
        <f>HYPERLINK("https://nhoquan.ninhbinh.gov.vn/xa-lac-van", "UBND Ủy ban nhân dân xã Lạc Vân tỉnh Ninh Bình")</f>
        <v>UBND Ủy ban nhân dân xã Lạc Vân tỉnh Ninh Bình</v>
      </c>
      <c r="C189" t="str">
        <v>https://nhoquan.ninhbinh.gov.vn/xa-lac-van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26189</v>
      </c>
      <c r="B190" t="str">
        <f>HYPERLINK("https://www.facebook.com/p/C%C3%B4ng-an-x%C3%A3-L%E1%BA%A1ng-Phong-huy%E1%BB%87n-Nho-Quan-100071408089953/", "Công an xã Lạng Phong tỉnh Ninh Bình")</f>
        <v>Công an xã Lạng Phong tỉnh Ninh Bình</v>
      </c>
      <c r="C190" t="str">
        <v>https://www.facebook.com/p/C%C3%B4ng-an-x%C3%A3-L%E1%BA%A1ng-Phong-huy%E1%BB%87n-Nho-Quan-100071408089953/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26190</v>
      </c>
      <c r="B191" t="str">
        <f>HYPERLINK("https://nhoquan.ninhbinh.gov.vn/", "UBND Ủy ban nhân dân xã Lạng Phong tỉnh Ninh Bình")</f>
        <v>UBND Ủy ban nhân dân xã Lạng Phong tỉnh Ninh Bình</v>
      </c>
      <c r="C191" t="str">
        <v>https://nhoquan.ninhbinh.gov.vn/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26191</v>
      </c>
      <c r="B192" t="str">
        <f>HYPERLINK("https://www.facebook.com/tuoitrebaoloc/?locale=vi_VN", "Công an xã Lộc Châu tỉnh Lâm Đồng")</f>
        <v>Công an xã Lộc Châu tỉnh Lâm Đồng</v>
      </c>
      <c r="C192" t="str">
        <v>https://www.facebook.com/tuoitrebaoloc/?locale=vi_VN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26192</v>
      </c>
      <c r="B193" t="str">
        <f>HYPERLINK("https://lamdong.gov.vn/sites/baoloc/ubnd/phuongxa/SitePages/xa-loc-chau.aspx", "UBND Ủy ban nhân dân xã Lộc Châu tỉnh Lâm Đồng")</f>
        <v>UBND Ủy ban nhân dân xã Lộc Châu tỉnh Lâm Đồng</v>
      </c>
      <c r="C193" t="str">
        <v>https://lamdong.gov.vn/sites/baoloc/ubnd/phuongxa/SitePages/xa-loc-chau.aspx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26193</v>
      </c>
      <c r="B194" t="str">
        <v>Công an xã Lộc Sơn tỉnh Thanh Hóa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26194</v>
      </c>
      <c r="B195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195" t="str">
        <v>https://locson.thuathienhue.gov.vn/thong-tin-chi-dao-dieu-hanh/uy-ban-nhan-dan-xa-loc-son-ban-hanh-quy-che-lam-viec-cua-uy-ban-nhan-dan-xa-nhiem-ky-2021-2026.html</v>
      </c>
      <c r="D195" t="str">
        <v>-</v>
      </c>
      <c r="E195" t="str">
        <v>-</v>
      </c>
      <c r="F195" t="str">
        <v>-</v>
      </c>
      <c r="G195" t="str">
        <v>-</v>
      </c>
    </row>
    <row r="196" xml:space="preserve">
      <c r="A196">
        <v>26195</v>
      </c>
      <c r="B196" t="str" xml:space="preserve">
        <f xml:space="preserve">HYPERLINK("https://www.facebook.com/p/C%C3%B4ng-an-x%C3%A3-L%E1%BB%99c-Thu%E1%BA%ADn-100069578351468/", "Công an xã Lộc Thuận _x000d__x000d__x000d_
 _x000d__x000d__x000d_
  tỉnh Bến Tre")</f>
        <v xml:space="preserve">Công an xã Lộc Thuận _x000d__x000d__x000d_
 _x000d__x000d__x000d_
  tỉnh Bến Tre</v>
      </c>
      <c r="C196" t="str">
        <v>https://www.facebook.com/p/C%C3%B4ng-an-x%C3%A3-L%E1%BB%99c-Thu%E1%BA%ADn-100069578351468/</v>
      </c>
      <c r="D196" t="str">
        <v>-</v>
      </c>
      <c r="E196" t="str">
        <v/>
      </c>
      <c r="F196" t="str">
        <v>-</v>
      </c>
      <c r="G196" t="str">
        <v>-</v>
      </c>
    </row>
    <row r="197" xml:space="preserve">
      <c r="A197">
        <v>26196</v>
      </c>
      <c r="B197" t="str" xml:space="preserve">
        <f xml:space="preserve">HYPERLINK("https://binhdai.bentre.gov.vn/locthuan", "UBND Ủy ban nhân dân xã Lộc Thuận _x000d__x000d__x000d_
 _x000d__x000d__x000d_
  tỉnh Bến Tre")</f>
        <v xml:space="preserve">UBND Ủy ban nhân dân xã Lộc Thuận _x000d__x000d__x000d_
 _x000d__x000d__x000d_
  tỉnh Bến Tre</v>
      </c>
      <c r="C197" t="str">
        <v>https://binhdai.bentre.gov.vn/locthuan</v>
      </c>
      <c r="D197" t="str">
        <v>-</v>
      </c>
      <c r="E197" t="str">
        <v>-</v>
      </c>
      <c r="F197" t="str">
        <v>-</v>
      </c>
      <c r="G197" t="str">
        <v>-</v>
      </c>
    </row>
    <row r="198" xml:space="preserve">
      <c r="A198">
        <v>26197</v>
      </c>
      <c r="B198" t="str" xml:space="preserve">
        <f xml:space="preserve">HYPERLINK("https://www.facebook.com/conganBaTri/", "Công an xã Lợi Thuận _x000d__x000d__x000d_
 _x000d__x000d__x000d_
  tỉnh Bến Tre")</f>
        <v xml:space="preserve">Công an xã Lợi Thuận _x000d__x000d__x000d_
 _x000d__x000d__x000d_
  tỉnh Bến Tre</v>
      </c>
      <c r="C198" t="str">
        <v>https://www.facebook.com/conganBaTri/</v>
      </c>
      <c r="D198" t="str">
        <v>-</v>
      </c>
      <c r="E198" t="str">
        <v/>
      </c>
      <c r="F198" t="str">
        <v>-</v>
      </c>
      <c r="G198" t="str">
        <v>-</v>
      </c>
    </row>
    <row r="199" xml:space="preserve">
      <c r="A199">
        <v>26198</v>
      </c>
      <c r="B199" t="str" xml:space="preserve">
        <f xml:space="preserve">HYPERLINK("https://bentre.gov.vn/Documents/848_danh_sach%20nguoi%20phat%20ngon.pdf", "UBND Ủy ban nhân dân xã Lợi Thuận _x000d__x000d__x000d_
 _x000d__x000d__x000d_
  tỉnh Bến Tre")</f>
        <v xml:space="preserve">UBND Ủy ban nhân dân xã Lợi Thuận _x000d__x000d__x000d_
 _x000d__x000d__x000d_
  tỉnh Bến Tre</v>
      </c>
      <c r="C199" t="str">
        <v>https://bentre.gov.vn/Documents/848_danh_sach%20nguoi%20phat%20ngon.pdf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26199</v>
      </c>
      <c r="B200" t="str">
        <v>Công an xã Lục Sơn tỉnh Bắc Giang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26200</v>
      </c>
      <c r="B201" t="str">
        <f>HYPERLINK("https://lucnam.bacgiang.gov.vn/web/ubnd-huyen-luc-nam-tinh-bg/cac-xa-thi-tran", "UBND Ủy ban nhân dân xã Lục Sơn tỉnh Bắc Giang")</f>
        <v>UBND Ủy ban nhân dân xã Lục Sơn tỉnh Bắc Giang</v>
      </c>
      <c r="C201" t="str">
        <v>https://lucnam.bacgiang.gov.vn/web/ubnd-huyen-luc-nam-tinh-bg/cac-xa-thi-tran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26201</v>
      </c>
      <c r="B202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202" t="str">
        <v>https://www.facebook.com/p/C%C3%B4ng-an-x%C3%A3-La-B%E1%BA%B1ng-huy%E1%BB%87n-%C4%90%E1%BA%A1i-T%E1%BB%AB-t%E1%BB%89nh-Th%C3%A1i-Nguy%C3%AAn-100079730225969/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26202</v>
      </c>
      <c r="B203" t="str">
        <f>HYPERLINK("https://labang.daitu.thainguyen.gov.vn/so-do-bo-may", "UBND Ủy ban nhân dân xã La Bằng tỉnh Thái Nguyên")</f>
        <v>UBND Ủy ban nhân dân xã La Bằng tỉnh Thái Nguyên</v>
      </c>
      <c r="C203" t="str">
        <v>https://labang.daitu.thainguyen.gov.vn/so-do-bo-may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26203</v>
      </c>
      <c r="B204" t="str">
        <f>HYPERLINK("https://www.facebook.com/tuoitreconganquangbinh/", "Công an xã La Dê tỉnh Quảng Nam")</f>
        <v>Công an xã La Dê tỉnh Quảng Nam</v>
      </c>
      <c r="C204" t="str">
        <v>https://www.facebook.com/tuoitreconganquangbinh/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26204</v>
      </c>
      <c r="B205" t="str">
        <f>HYPERLINK("https://thangbinh.quangnam.gov.vn/webcenter/portal/bantiepcongdan/pages_tin-tuc/chi-tiet-tin?dDocName=PORTAL259025", "UBND Ủy ban nhân dân xã La Dê tỉnh Quảng Nam")</f>
        <v>UBND Ủy ban nhân dân xã La Dê tỉnh Quảng Nam</v>
      </c>
      <c r="C205" t="str">
        <v>https://thangbinh.quangnam.gov.vn/webcenter/portal/bantiepcongdan/pages_tin-tuc/chi-tiet-tin?dDocName=PORTAL259025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26205</v>
      </c>
      <c r="B206" t="str">
        <f>HYPERLINK("https://www.facebook.com/262593062078286", "Công an xã Lai Đồng tỉnh Phú Thọ")</f>
        <v>Công an xã Lai Đồng tỉnh Phú Thọ</v>
      </c>
      <c r="C206" t="str">
        <v>https://www.facebook.com/262593062078286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26206</v>
      </c>
      <c r="B207" t="str">
        <f>HYPERLINK("https://tanson.phutho.gov.vn/Chuyen-muc-tin/Chi-tiet-tin/t/xa-lai-dong/title/281/ctitle/78", "UBND Ủy ban nhân dân xã Lai Đồng tỉnh Phú Thọ")</f>
        <v>UBND Ủy ban nhân dân xã Lai Đồng tỉnh Phú Thọ</v>
      </c>
      <c r="C207" t="str">
        <v>https://tanson.phutho.gov.vn/Chuyen-muc-tin/Chi-tiet-tin/t/xa-lai-dong/title/281/ctitle/78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26207</v>
      </c>
      <c r="B208" t="str">
        <f>HYPERLINK("https://www.facebook.com/p/C%C3%B4ng-an-x%C3%A3-Lai-Th%C3%A0nh-huy%E1%BB%87n-Kim-S%C6%A1n-100071282305646/", "Công an xã Lai Thành tỉnh Ninh Bình")</f>
        <v>Công an xã Lai Thành tỉnh Ninh Bình</v>
      </c>
      <c r="C208" t="str">
        <v>https://www.facebook.com/p/C%C3%B4ng-an-x%C3%A3-Lai-Th%C3%A0nh-huy%E1%BB%87n-Kim-S%C6%A1n-100071282305646/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26208</v>
      </c>
      <c r="B209" t="str">
        <f>HYPERLINK("https://kimson.ninhbinh.gov.vn/gioi-thieu/xa-lai-thanh", "UBND Ủy ban nhân dân xã Lai Thành tỉnh Ninh Bình")</f>
        <v>UBND Ủy ban nhân dân xã Lai Thành tỉnh Ninh Bình</v>
      </c>
      <c r="C209" t="str">
        <v>https://kimson.ninhbinh.gov.vn/gioi-thieu/xa-lai-thanh</v>
      </c>
      <c r="D209" t="str">
        <v>-</v>
      </c>
      <c r="E209" t="str">
        <v>-</v>
      </c>
      <c r="F209" t="str">
        <v>-</v>
      </c>
      <c r="G209" t="str">
        <v>-</v>
      </c>
    </row>
    <row r="210" xml:space="preserve">
      <c r="A210">
        <v>26209</v>
      </c>
      <c r="B210" t="str" xml:space="preserve">
        <f xml:space="preserve">HYPERLINK("https://www.facebook.com/p/C%C3%B4ng-an-x%C3%A3-Lam-C%E1%BB%91t-100063645669904/", "Công an xã Lam Cốt _x000d__x000d__x000d_
 _x000d__x000d__x000d_
  tỉnh Bắc Giang")</f>
        <v xml:space="preserve">Công an xã Lam Cốt _x000d__x000d__x000d_
 _x000d__x000d__x000d_
  tỉnh Bắc Giang</v>
      </c>
      <c r="C210" t="str">
        <v>https://www.facebook.com/p/C%C3%B4ng-an-x%C3%A3-Lam-C%E1%BB%91t-100063645669904/</v>
      </c>
      <c r="D210" t="str">
        <v>-</v>
      </c>
      <c r="E210" t="str">
        <v/>
      </c>
      <c r="F210" t="str">
        <v>-</v>
      </c>
      <c r="G210" t="str">
        <v>-</v>
      </c>
    </row>
    <row r="211" xml:space="preserve">
      <c r="A211">
        <v>26210</v>
      </c>
      <c r="B211" t="str" xml:space="preserve">
        <f xml:space="preserve">HYPERLINK("https://lamcot-tanyen.bacgiang.gov.vn/", "UBND Ủy ban nhân dân xã Lam Cốt _x000d__x000d__x000d_
 _x000d__x000d__x000d_
  tỉnh Bắc Giang")</f>
        <v xml:space="preserve">UBND Ủy ban nhân dân xã Lam Cốt _x000d__x000d__x000d_
 _x000d__x000d__x000d_
  tỉnh Bắc Giang</v>
      </c>
      <c r="C211" t="str">
        <v>https://lamcot-tanyen.bacgiang.gov.vn/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26211</v>
      </c>
      <c r="B212" t="str">
        <f>HYPERLINK("https://www.facebook.com/capLamSon/?locale=vi_VN", "Công an xã Lam Sơn tỉnh Thanh Hóa")</f>
        <v>Công an xã Lam Sơn tỉnh Thanh Hóa</v>
      </c>
      <c r="C212" t="str">
        <v>https://www.facebook.com/capLamSon/?locale=vi_VN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26212</v>
      </c>
      <c r="B213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213" t="str">
        <v>https://lamson.thoxuan.thanhhoa.gov.vn/web/trang-chu/bo-may-hanh-chinh/uy-ban-nhan-dan-xa/thanh-vien-uy-ban-nhan-dan-va-cong-chuc-thi-tran-lam-son.html</v>
      </c>
      <c r="D213" t="str">
        <v>-</v>
      </c>
      <c r="E213" t="str">
        <v>-</v>
      </c>
      <c r="F213" t="str">
        <v>-</v>
      </c>
      <c r="G213" t="str">
        <v>-</v>
      </c>
    </row>
    <row r="214" xml:space="preserve">
      <c r="A214">
        <v>26213</v>
      </c>
      <c r="B214" t="str" xml:space="preserve">
        <v xml:space="preserve">Công an xã Lao Chải _x000d__x000d__x000d_
 _x000d__x000d__x000d_
  tỉnh Hà Giang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 xml:space="preserve">
      <c r="A215">
        <v>26214</v>
      </c>
      <c r="B215" t="str" xml:space="preserve">
        <f xml:space="preserve">HYPERLINK("https://vixuyen.hagiang.gov.vn/chi-tiet-tin-tuc/-/news/44757/x%C3%A3-lao-ch%E1%BA%A3i.html", "UBND Ủy ban nhân dân xã Lao Chải _x000d__x000d__x000d_
 _x000d__x000d__x000d_
  tỉnh Hà Giang")</f>
        <v xml:space="preserve">UBND Ủy ban nhân dân xã Lao Chải _x000d__x000d__x000d_
 _x000d__x000d__x000d_
  tỉnh Hà Giang</v>
      </c>
      <c r="C215" t="str">
        <v>https://vixuyen.hagiang.gov.vn/chi-tiet-tin-tuc/-/news/44757/x%C3%A3-lao-ch%E1%BA%A3i.html</v>
      </c>
      <c r="D215" t="str">
        <v>-</v>
      </c>
      <c r="E215" t="str">
        <v>-</v>
      </c>
      <c r="F215" t="str">
        <v>-</v>
      </c>
      <c r="G215" t="str">
        <v>-</v>
      </c>
    </row>
    <row r="216" xml:space="preserve">
      <c r="A216">
        <v>26215</v>
      </c>
      <c r="B216" t="str" xml:space="preserve">
        <v xml:space="preserve">Công an xã La Sơn _x000d__x000d__x000d_
 _x000d__x000d__x000d_
  tỉnh Hà Nam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 xml:space="preserve">
      <c r="A217">
        <v>26216</v>
      </c>
      <c r="B217" t="str" xml:space="preserve">
        <f xml:space="preserve">HYPERLINK("https://congbobanan.toaan.gov.vn/3ta1182835t1cvn/", "UBND Ủy ban nhân dân xã La Sơn _x000d__x000d__x000d_
 _x000d__x000d__x000d_
  tỉnh Hà Nam")</f>
        <v xml:space="preserve">UBND Ủy ban nhân dân xã La Sơn _x000d__x000d__x000d_
 _x000d__x000d__x000d_
  tỉnh Hà Nam</v>
      </c>
      <c r="C217" t="str">
        <v>https://congbobanan.toaan.gov.vn/3ta1182835t1cvn/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26217</v>
      </c>
      <c r="B218" t="str">
        <v>Công an xã Lay Nưa tỉnh Điện Biên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26218</v>
      </c>
      <c r="B219" t="str">
        <f>HYPERLINK("https://congbao.dienbien.gov.vn/congbao/congbao.nsf/B614A00664DE4A454725869B002CE313/$file/338-Q%C4%90-UBND.doc", "UBND Ủy ban nhân dân xã Lay Nưa tỉnh Điện Biên")</f>
        <v>UBND Ủy ban nhân dân xã Lay Nưa tỉnh Điện Biên</v>
      </c>
      <c r="C219" t="str">
        <v>https://congbao.dienbien.gov.vn/congbao/congbao.nsf/B614A00664DE4A454725869B002CE313/$file/338-Q%C4%90-UBND.doc</v>
      </c>
      <c r="D219" t="str">
        <v>-</v>
      </c>
      <c r="E219" t="str">
        <v>-</v>
      </c>
      <c r="F219" t="str">
        <v>-</v>
      </c>
      <c r="G219" t="str">
        <v>-</v>
      </c>
    </row>
    <row r="220" xml:space="preserve">
      <c r="A220">
        <v>26219</v>
      </c>
      <c r="B220" t="str" xml:space="preserve">
        <v xml:space="preserve">Công an xã Liêm Phong _x000d__x000d__x000d_
 _x000d__x000d__x000d_
  tỉnh Hà Nam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 xml:space="preserve">
      <c r="A221">
        <v>26220</v>
      </c>
      <c r="B221" t="str" xml:space="preserve">
        <f xml:space="preserve">HYPERLINK("https://thanhliem.hanam.gov.vn/", "UBND Ủy ban nhân dân xã Liêm Phong _x000d__x000d__x000d_
 _x000d__x000d__x000d_
  tỉnh Hà Nam")</f>
        <v xml:space="preserve">UBND Ủy ban nhân dân xã Liêm Phong _x000d__x000d__x000d_
 _x000d__x000d__x000d_
  tỉnh Hà Nam</v>
      </c>
      <c r="C221" t="str">
        <v>https://thanhliem.hanam.gov.vn/</v>
      </c>
      <c r="D221" t="str">
        <v>-</v>
      </c>
      <c r="E221" t="str">
        <v>-</v>
      </c>
      <c r="F221" t="str">
        <v>-</v>
      </c>
      <c r="G221" t="str">
        <v>-</v>
      </c>
    </row>
    <row r="222" xml:space="preserve">
      <c r="A222">
        <v>26221</v>
      </c>
      <c r="B222" t="str" xml:space="preserve">
        <v xml:space="preserve">Công an xã Liêm Tuyền _x000d__x000d__x000d_
 _x000d__x000d__x000d_
  tỉnh Hà Nam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 xml:space="preserve">
      <c r="A223">
        <v>26222</v>
      </c>
      <c r="B223" t="str" xml:space="preserve">
        <f xml:space="preserve">HYPERLINK("https://phuly.hanam.gov.vn/Pages/hdnd-xa-liem-tuyen-khoa-xix-nhiem-ky-2021-2026-to-chuc-ky-hop-thu-7-ky-hop-chuyen-de.aspx", "UBND Ủy ban nhân dân xã Liêm Tuyền _x000d__x000d__x000d_
 _x000d__x000d__x000d_
  tỉnh Hà Nam")</f>
        <v xml:space="preserve">UBND Ủy ban nhân dân xã Liêm Tuyền _x000d__x000d__x000d_
 _x000d__x000d__x000d_
  tỉnh Hà Nam</v>
      </c>
      <c r="C223" t="str">
        <v>https://phuly.hanam.gov.vn/Pages/hdnd-xa-liem-tuyen-khoa-xix-nhiem-ky-2021-2026-to-chuc-ky-hop-thu-7-ky-hop-chuyen-de.aspx</v>
      </c>
      <c r="D223" t="str">
        <v>-</v>
      </c>
      <c r="E223" t="str">
        <v>-</v>
      </c>
      <c r="F223" t="str">
        <v>-</v>
      </c>
      <c r="G223" t="str">
        <v>-</v>
      </c>
    </row>
    <row r="224" xml:space="preserve">
      <c r="A224">
        <v>26223</v>
      </c>
      <c r="B224" t="str" xml:space="preserve">
        <f xml:space="preserve">HYPERLINK("https://www.facebook.com/p/C%C3%B4ng-an-th%E1%BB%8B-tr%E1%BA%A5n-Ng%C3%A3i-Giao-100083278341281/", "Công an thị trấn Ngãi Giao _x000d__x000d__x000d_
 _x000d__x000d__x000d_
  tỉnh Bà Rịa - Vũng Tàu")</f>
        <v xml:space="preserve">Công an thị trấn Ngãi Giao _x000d__x000d__x000d_
 _x000d__x000d__x000d_
  tỉnh Bà Rịa - Vũng Tàu</v>
      </c>
      <c r="C224" t="str">
        <v>https://www.facebook.com/p/C%C3%B4ng-an-th%E1%BB%8B-tr%E1%BA%A5n-Ng%C3%A3i-Giao-100083278341281/</v>
      </c>
      <c r="D224" t="str">
        <v>-</v>
      </c>
      <c r="E224" t="str">
        <v/>
      </c>
      <c r="F224" t="str">
        <v>-</v>
      </c>
      <c r="G224" t="str">
        <v>-</v>
      </c>
    </row>
    <row r="225" xml:space="preserve">
      <c r="A225">
        <v>26224</v>
      </c>
      <c r="B225" t="str" xml:space="preserve">
        <f xml:space="preserve">HYPERLINK("https://ngaigiao.chauduc.baria-vungtau.gov.vn/", "UBND Ủy ban nhân dân thị trấn Ngãi Giao _x000d__x000d__x000d_
 _x000d__x000d__x000d_
  tỉnh Bà Rịa - Vũng Tàu")</f>
        <v xml:space="preserve">UBND Ủy ban nhân dân thị trấn Ngãi Giao _x000d__x000d__x000d_
 _x000d__x000d__x000d_
  tỉnh Bà Rịa - Vũng Tàu</v>
      </c>
      <c r="C225" t="str">
        <v>https://ngaigiao.chauduc.baria-vungtau.gov.vn/</v>
      </c>
      <c r="D225" t="str">
        <v>-</v>
      </c>
      <c r="E225" t="str">
        <v>-</v>
      </c>
      <c r="F225" t="str">
        <v>-</v>
      </c>
      <c r="G225" t="str">
        <v>-</v>
      </c>
    </row>
    <row r="226" xml:space="preserve">
      <c r="A226">
        <v>26225</v>
      </c>
      <c r="B226" t="str" xml:space="preserve">
        <f xml:space="preserve">HYPERLINK("https://www.facebook.com/ConganthitranPhuocBuu/", "Công an thị trấn Phước Bửu _x000d__x000d__x000d_
 _x000d__x000d__x000d_
  tỉnh Bà Rịa - Vũng Tàu")</f>
        <v xml:space="preserve">Công an thị trấn Phước Bửu _x000d__x000d__x000d_
 _x000d__x000d__x000d_
  tỉnh Bà Rịa - Vũng Tàu</v>
      </c>
      <c r="C226" t="str">
        <v>https://www.facebook.com/ConganthitranPhuocBuu/</v>
      </c>
      <c r="D226" t="str">
        <v>-</v>
      </c>
      <c r="E226" t="str">
        <v/>
      </c>
      <c r="F226" t="str">
        <v>-</v>
      </c>
      <c r="G226" t="str">
        <v>-</v>
      </c>
    </row>
    <row r="227" xml:space="preserve">
      <c r="A227">
        <v>26226</v>
      </c>
      <c r="B227" t="str" xml:space="preserve">
        <f xml:space="preserve">HYPERLINK("https://xuyenmoc.baria-vungtau.gov.vn/pages?item=ubnd-thi-tran-phuoc-buu", "UBND Ủy ban nhân dân thị trấn Phước Bửu _x000d__x000d__x000d_
 _x000d__x000d__x000d_
  tỉnh Bà Rịa - Vũng Tàu")</f>
        <v xml:space="preserve">UBND Ủy ban nhân dân thị trấn Phước Bửu _x000d__x000d__x000d_
 _x000d__x000d__x000d_
  tỉnh Bà Rịa - Vũng Tàu</v>
      </c>
      <c r="C227" t="str">
        <v>https://xuyenmoc.baria-vungtau.gov.vn/pages?item=ubnd-thi-tran-phuoc-buu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26227</v>
      </c>
      <c r="B228" t="str">
        <v>Công an thị trấn Long Điền tỉnh Bà Rịa - Vũng Tàu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26228</v>
      </c>
      <c r="B229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229" t="str">
        <v>https://longdien.longdien.baria-vungtau.gov.vn/</v>
      </c>
      <c r="D229" t="str">
        <v>-</v>
      </c>
      <c r="E229" t="str">
        <v>-</v>
      </c>
      <c r="F229" t="str">
        <v>-</v>
      </c>
      <c r="G229" t="str">
        <v>-</v>
      </c>
    </row>
    <row r="230" xml:space="preserve">
      <c r="A230">
        <v>26229</v>
      </c>
      <c r="B230" t="str" xml:space="preserve">
        <f xml:space="preserve">HYPERLINK("https://www.facebook.com/conganlonghai/", "Công an thị trấn Long Hải _x000d__x000d__x000d_
 _x000d__x000d__x000d_
  tỉnh Bà Rịa - Vũng Tàu")</f>
        <v xml:space="preserve">Công an thị trấn Long Hải _x000d__x000d__x000d_
 _x000d__x000d__x000d_
  tỉnh Bà Rịa - Vũng Tàu</v>
      </c>
      <c r="C230" t="str">
        <v>https://www.facebook.com/conganlonghai/</v>
      </c>
      <c r="D230" t="str">
        <v>-</v>
      </c>
      <c r="E230" t="str">
        <v/>
      </c>
      <c r="F230" t="str">
        <v>-</v>
      </c>
      <c r="G230" t="str">
        <v>-</v>
      </c>
    </row>
    <row r="231" xml:space="preserve">
      <c r="A231">
        <v>26230</v>
      </c>
      <c r="B231" t="str" xml:space="preserve">
        <f xml:space="preserve">HYPERLINK("https://longhai.longdien.baria-vungtau.gov.vn/", "UBND Ủy ban nhân dân thị trấn Long Hải _x000d__x000d__x000d_
 _x000d__x000d__x000d_
  tỉnh Bà Rịa - Vũng Tàu")</f>
        <v xml:space="preserve">UBND Ủy ban nhân dân thị trấn Long Hải _x000d__x000d__x000d_
 _x000d__x000d__x000d_
  tỉnh Bà Rịa - Vũng Tàu</v>
      </c>
      <c r="C231" t="str">
        <v>https://longhai.longdien.baria-vungtau.gov.vn/</v>
      </c>
      <c r="D231" t="str">
        <v>-</v>
      </c>
      <c r="E231" t="str">
        <v>-</v>
      </c>
      <c r="F231" t="str">
        <v>-</v>
      </c>
      <c r="G231" t="str">
        <v>-</v>
      </c>
    </row>
    <row r="232" xml:space="preserve">
      <c r="A232">
        <v>26231</v>
      </c>
      <c r="B232" t="str" xml:space="preserve">
        <f xml:space="preserve">HYPERLINK("https://www.facebook.com/quangbatruyenthongfree/", "Công an thị trấn Phước Hải _x000d__x000d__x000d_
 _x000d__x000d__x000d_
  tỉnh Bà Rịa - Vũng Tàu")</f>
        <v xml:space="preserve">Công an thị trấn Phước Hải _x000d__x000d__x000d_
 _x000d__x000d__x000d_
  tỉnh Bà Rịa - Vũng Tàu</v>
      </c>
      <c r="C232" t="str">
        <v>https://www.facebook.com/quangbatruyenthongfree/</v>
      </c>
      <c r="D232" t="str">
        <v>-</v>
      </c>
      <c r="E232" t="str">
        <v/>
      </c>
      <c r="F232" t="str">
        <v>-</v>
      </c>
      <c r="G232" t="str">
        <v>-</v>
      </c>
    </row>
    <row r="233" xml:space="preserve">
      <c r="A233">
        <v>26232</v>
      </c>
      <c r="B233" t="str" xml:space="preserve">
        <f xml:space="preserve">HYPERLINK("https://phuochai.datdo.baria-vungtau.gov.vn/", "UBND Ủy ban nhân dân thị trấn Phước Hải _x000d__x000d__x000d_
 _x000d__x000d__x000d_
  tỉnh Bà Rịa - Vũng Tàu")</f>
        <v xml:space="preserve">UBND Ủy ban nhân dân thị trấn Phước Hải _x000d__x000d__x000d_
 _x000d__x000d__x000d_
  tỉnh Bà Rịa - Vũng Tàu</v>
      </c>
      <c r="C233" t="str">
        <v>https://phuochai.datdo.baria-vungtau.gov.vn/</v>
      </c>
      <c r="D233" t="str">
        <v>-</v>
      </c>
      <c r="E233" t="str">
        <v>-</v>
      </c>
      <c r="F233" t="str">
        <v>-</v>
      </c>
      <c r="G233" t="str">
        <v>-</v>
      </c>
    </row>
    <row r="234" xml:space="preserve">
      <c r="A234">
        <v>26233</v>
      </c>
      <c r="B234" t="str" xml:space="preserve">
        <v xml:space="preserve">Công an thị trấn An Phú _x000d__x000d__x000d_
 _x000d__x000d__x000d_
  tỉnh An Giang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 xml:space="preserve">
      <c r="A235">
        <v>26234</v>
      </c>
      <c r="B235" t="str" xml:space="preserve">
        <f xml:space="preserve">HYPERLINK("https://anphu.anphu.angiang.gov.vn/", "UBND Ủy ban nhân dân thị trấn An Phú _x000d__x000d__x000d_
 _x000d__x000d__x000d_
  tỉnh An Giang")</f>
        <v xml:space="preserve">UBND Ủy ban nhân dân thị trấn An Phú _x000d__x000d__x000d_
 _x000d__x000d__x000d_
  tỉnh An Giang</v>
      </c>
      <c r="C235" t="str">
        <v>https://anphu.anphu.angiang.gov.vn/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26235</v>
      </c>
      <c r="B236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236" t="str">
        <v>https://www.facebook.com/p/Ch%E1%BB%A3-Th%E1%BB%8B-Tr%E1%BA%A5n-C%C3%A1i-D%E1%BA%A7u-Ch%C3%A2u-Ph%C3%BA-An-Giang-100063766562064/?locale=ga_IE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26236</v>
      </c>
      <c r="B237" t="str">
        <f>HYPERLINK("https://caidau.chauphu.angiang.gov.vn/", "UBND Ủy ban nhân dân thị trấn Cái Dầu tỉnh An Giang")</f>
        <v>UBND Ủy ban nhân dân thị trấn Cái Dầu tỉnh An Giang</v>
      </c>
      <c r="C237" t="str">
        <v>https://caidau.chauphu.angiang.gov.vn/</v>
      </c>
      <c r="D237" t="str">
        <v>-</v>
      </c>
      <c r="E237" t="str">
        <v>-</v>
      </c>
      <c r="F237" t="str">
        <v>-</v>
      </c>
      <c r="G237" t="str">
        <v>-</v>
      </c>
    </row>
    <row r="238" xml:space="preserve">
      <c r="A238">
        <v>26237</v>
      </c>
      <c r="B238" t="str" xml:space="preserve">
        <v xml:space="preserve">Công an thị trấn Ngan Dừa _x000d__x000d__x000d_
 _x000d__x000d__x000d_
  tỉnh Bạc Liêu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 xml:space="preserve">
      <c r="A239">
        <v>26238</v>
      </c>
      <c r="B239" t="str" xml:space="preserve">
        <f xml:space="preserve">HYPERLINK(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, "UBND Ủy ban nhân dân thị trấn Ngan Dừa _x000d__x000d__x000d_
 _x000d__x000d__x000d_
  tỉnh Bạc Liêu")</f>
        <v xml:space="preserve">UBND Ủy ban nhân dân thị trấn Ngan Dừa _x000d__x000d__x000d_
 _x000d__x000d__x000d_
  tỉnh Bạc Liêu</v>
      </c>
      <c r="C239" t="str">
        <v>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</v>
      </c>
      <c r="D239" t="str">
        <v>-</v>
      </c>
      <c r="E239" t="str">
        <v>-</v>
      </c>
      <c r="F239" t="str">
        <v>-</v>
      </c>
      <c r="G239" t="str">
        <v>-</v>
      </c>
    </row>
    <row r="240" xml:space="preserve">
      <c r="A240">
        <v>26239</v>
      </c>
      <c r="B240" t="str" xml:space="preserve">
        <f xml:space="preserve">HYPERLINK("https://www.facebook.com/conganthitranphuoclong/", "Công an thị trấn Phước Long _x000d__x000d__x000d_
 _x000d__x000d__x000d_
  tỉnh Bạc Liêu")</f>
        <v xml:space="preserve">Công an thị trấn Phước Long _x000d__x000d__x000d_
 _x000d__x000d__x000d_
  tỉnh Bạc Liêu</v>
      </c>
      <c r="C240" t="str">
        <v>https://www.facebook.com/conganthitranphuoclong/</v>
      </c>
      <c r="D240" t="str">
        <v>-</v>
      </c>
      <c r="E240" t="str">
        <v/>
      </c>
      <c r="F240" t="str">
        <v>-</v>
      </c>
      <c r="G240" t="str">
        <v>-</v>
      </c>
    </row>
    <row r="241" xml:space="preserve">
      <c r="A241">
        <v>26240</v>
      </c>
      <c r="B241" t="str" xml:space="preserve">
        <f xml:space="preserve">HYPERLINK(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, "UBND Ủy ban nhân dân thị trấn Phước Long _x000d__x000d__x000d_
 _x000d__x000d__x000d_
  tỉnh Bạc Liêu")</f>
        <v xml:space="preserve">UBND Ủy ban nhân dân thị trấn Phước Long _x000d__x000d__x000d_
 _x000d__x000d__x000d_
  tỉnh Bạc Liêu</v>
      </c>
      <c r="C241" t="str">
        <v>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</v>
      </c>
      <c r="D241" t="str">
        <v>-</v>
      </c>
      <c r="E241" t="str">
        <v>-</v>
      </c>
      <c r="F241" t="str">
        <v>-</v>
      </c>
      <c r="G241" t="str">
        <v>-</v>
      </c>
    </row>
    <row r="242" xml:space="preserve">
      <c r="A242">
        <v>26241</v>
      </c>
      <c r="B242" t="str" xml:space="preserve">
        <f xml:space="preserve">HYPERLINK("https://www.facebook.com/p/C%C3%B4ng-an-th%E1%BB%8B-tr%E1%BA%A5n-G%C3%A0nh-H%C3%A0o-100066347633364/", "Công an thị trấn Gành Hào _x000d__x000d__x000d_
 _x000d__x000d__x000d_
  tỉnh Bạc Liêu")</f>
        <v xml:space="preserve">Công an thị trấn Gành Hào _x000d__x000d__x000d_
 _x000d__x000d__x000d_
  tỉnh Bạc Liêu</v>
      </c>
      <c r="C242" t="str">
        <v>https://www.facebook.com/p/C%C3%B4ng-an-th%E1%BB%8B-tr%E1%BA%A5n-G%C3%A0nh-H%C3%A0o-100066347633364/</v>
      </c>
      <c r="D242" t="str">
        <v>-</v>
      </c>
      <c r="E242" t="str">
        <v/>
      </c>
      <c r="F242" t="str">
        <v>-</v>
      </c>
      <c r="G242" t="str">
        <v>-</v>
      </c>
    </row>
    <row r="243" xml:space="preserve">
      <c r="A243">
        <v>26242</v>
      </c>
      <c r="B243" t="str" xml:space="preserve">
        <f xml:space="preserve">HYPERLINK("https://ttptqnd.baclieu.gov.vn/-/tri%E1%BB%83n-khai-th%E1%BB%B1c-hi%E1%BB%87n-d%E1%BB%B1-%C3%A1n-x%C3%A2y-d%E1%BB%B1ng-tr%C6%B0%E1%BB%9Dng-trung-h%E1%BB%8Dc-ph%E1%BB%95-th%C3%B4ng-g%C3%A0nh-h%C3%A0o", "UBND Ủy ban nhân dân thị trấn Gành Hào _x000d__x000d__x000d_
 _x000d__x000d__x000d_
  tỉnh Bạc Liêu")</f>
        <v xml:space="preserve">UBND Ủy ban nhân dân thị trấn Gành Hào _x000d__x000d__x000d_
 _x000d__x000d__x000d_
  tỉnh Bạc Liêu</v>
      </c>
      <c r="C243" t="str">
        <v>https://ttptqnd.baclieu.gov.vn/-/tri%E1%BB%83n-khai-th%E1%BB%B1c-hi%E1%BB%87n-d%E1%BB%B1-%C3%A1n-x%C3%A2y-d%E1%BB%B1ng-tr%C6%B0%E1%BB%9Dng-trung-h%E1%BB%8Dc-ph%E1%BB%95-th%C3%B4ng-g%C3%A0nh-h%C3%A0o</v>
      </c>
      <c r="D243" t="str">
        <v>-</v>
      </c>
      <c r="E243" t="str">
        <v>-</v>
      </c>
      <c r="F243" t="str">
        <v>-</v>
      </c>
      <c r="G243" t="str">
        <v>-</v>
      </c>
    </row>
    <row r="244" xml:space="preserve">
      <c r="A244">
        <v>26243</v>
      </c>
      <c r="B244" t="str" xml:space="preserve">
        <f xml:space="preserve">HYPERLINK("https://www.facebook.com/p/C%C3%B4ng-an-th%E1%BB%8B-tr%E1%BA%A5n-Ho%C3%A0-B%C3%ACnh-100091068573014/", "Công an thị trấn Hoà Bình _x000d__x000d__x000d_
 _x000d__x000d__x000d_
  tỉnh Bạc Liêu")</f>
        <v xml:space="preserve">Công an thị trấn Hoà Bình _x000d__x000d__x000d_
 _x000d__x000d__x000d_
  tỉnh Bạc Liêu</v>
      </c>
      <c r="C244" t="str">
        <v>https://www.facebook.com/p/C%C3%B4ng-an-th%E1%BB%8B-tr%E1%BA%A5n-Ho%C3%A0-B%C3%ACnh-100091068573014/</v>
      </c>
      <c r="D244" t="str">
        <v>-</v>
      </c>
      <c r="E244" t="str">
        <v/>
      </c>
      <c r="F244" t="str">
        <v>-</v>
      </c>
      <c r="G244" t="str">
        <v>-</v>
      </c>
    </row>
    <row r="245" xml:space="preserve">
      <c r="A245">
        <v>26244</v>
      </c>
      <c r="B245" t="str" xml:space="preserve">
        <f xml:space="preserve"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thị trấn Hoà Bình _x000d__x000d__x000d_
 _x000d__x000d__x000d_
  tỉnh Bạc Liêu")</f>
        <v xml:space="preserve">UBND Ủy ban nhân dân thị trấn Hoà Bình _x000d__x000d__x000d_
 _x000d__x000d__x000d_
  tỉnh Bạc Liêu</v>
      </c>
      <c r="C245" t="str">
        <v>https://dichvucong.gov.vn/p/home/dvc-tthc-bonganh-tinhtp.html?id2=401377&amp;name2=UBND%20huy%E1%BB%87n%20H%C3%B2a%20B%C3%ACnh%20-%20T%E1%BB%89nh%20B%E1%BA%A1c%20Li%C3%AAu&amp;name1=UBND%20t%E1%BB%89nh%20B%E1%BA%A1c%20Li%C3%AAu&amp;id1=401037&amp;type_tinh_bo=2&amp;lan=2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26245</v>
      </c>
      <c r="B246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246" t="str">
        <v>https://www.facebook.com/p/C%C3%B4ng-an-th%E1%BB%8B-tr%E1%BA%A5n-Ch%C3%A2u-Th%C3%A0nh-B%E1%BA%BFn-Tre-100076114662948/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26246</v>
      </c>
      <c r="B247" t="str">
        <f>HYPERLINK("https://chauthanh.bentre.gov.vn/", "UBND Ủy ban nhân dân thị trấn Châu Thành tỉnh Bến Tre")</f>
        <v>UBND Ủy ban nhân dân thị trấn Châu Thành tỉnh Bến Tre</v>
      </c>
      <c r="C247" t="str">
        <v>https://chauthanh.bentre.gov.vn/</v>
      </c>
      <c r="D247" t="str">
        <v>-</v>
      </c>
      <c r="E247" t="str">
        <v>-</v>
      </c>
      <c r="F247" t="str">
        <v>-</v>
      </c>
      <c r="G247" t="str">
        <v>-</v>
      </c>
    </row>
    <row r="248" xml:space="preserve">
      <c r="A248">
        <v>26247</v>
      </c>
      <c r="B248" t="str" xml:space="preserve">
        <f xml:space="preserve">HYPERLINK("https://www.facebook.com/p/C%C3%B4ng-an-th%E1%BB%8B-tr%E1%BA%A5n-M%E1%BB%8F-C%C3%A0y-100070026467603/", "Công an thị trấn Mỏ Cày _x000d__x000d__x000d_
 _x000d__x000d__x000d_
  tỉnh Bến Tre")</f>
        <v xml:space="preserve">Công an thị trấn Mỏ Cày _x000d__x000d__x000d_
 _x000d__x000d__x000d_
  tỉnh Bến Tre</v>
      </c>
      <c r="C248" t="str">
        <v>https://www.facebook.com/p/C%C3%B4ng-an-th%E1%BB%8B-tr%E1%BA%A5n-M%E1%BB%8F-C%C3%A0y-100070026467603/</v>
      </c>
      <c r="D248" t="str">
        <v>-</v>
      </c>
      <c r="E248" t="str">
        <v/>
      </c>
      <c r="F248" t="str">
        <v>-</v>
      </c>
      <c r="G248" t="str">
        <v>-</v>
      </c>
    </row>
    <row r="249" xml:space="preserve">
      <c r="A249">
        <v>26248</v>
      </c>
      <c r="B249" t="str" xml:space="preserve">
        <f xml:space="preserve"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_x000d__x000d__x000d_
 _x000d__x000d__x000d_
  tỉnh Bến Tre")</f>
        <v xml:space="preserve">UBND Ủy ban nhân dân thị trấn Mỏ Cày _x000d__x000d__x000d_
 _x000d__x000d__x000d_
  tỉnh Bến Tre</v>
      </c>
      <c r="C249" t="str">
        <v>https://daibieunhandan.bentre.gov.vn/_layouts/15/listform.aspx?PageType=4&amp;ListId=%7B4CC73ED2%2DB86D%2D4354%2DBCB4%2D201998E1D717%7D&amp;ID=1218&amp;ContentTypeID=0x01006B434E144EA36B09B66CBCE65AAE3E910074F75A807276DD41AAD8740CAFB3F72F</v>
      </c>
      <c r="D249" t="str">
        <v>-</v>
      </c>
      <c r="E249" t="str">
        <v>-</v>
      </c>
      <c r="F249" t="str">
        <v>-</v>
      </c>
      <c r="G249" t="str">
        <v>-</v>
      </c>
    </row>
    <row r="250" xml:space="preserve">
      <c r="A250">
        <v>26249</v>
      </c>
      <c r="B250" t="str" xml:space="preserve">
        <f xml:space="preserve">HYPERLINK("https://www.facebook.com/p/C%C3%B4ng-an-th%E1%BB%8B-tr%E1%BA%A5n-Gi%E1%BB%93ng-Tr%C3%B4m-100076032893418/", "Công an thị trấn Giồng Trôm _x000d__x000d__x000d_
 _x000d__x000d__x000d_
  tỉnh Bến Tre")</f>
        <v xml:space="preserve">Công an thị trấn Giồng Trôm _x000d__x000d__x000d_
 _x000d__x000d__x000d_
  tỉnh Bến Tre</v>
      </c>
      <c r="C250" t="str">
        <v>https://www.facebook.com/p/C%C3%B4ng-an-th%E1%BB%8B-tr%E1%BA%A5n-Gi%E1%BB%93ng-Tr%C3%B4m-100076032893418/</v>
      </c>
      <c r="D250" t="str">
        <v>-</v>
      </c>
      <c r="E250" t="str">
        <v/>
      </c>
      <c r="F250" t="str">
        <v>-</v>
      </c>
      <c r="G250" t="str">
        <v>-</v>
      </c>
    </row>
    <row r="251" xml:space="preserve">
      <c r="A251">
        <v>26250</v>
      </c>
      <c r="B251" t="str" xml:space="preserve">
        <f xml:space="preserve">HYPERLINK("https://giongtrom.bentre.gov.vn/", "UBND Ủy ban nhân dân thị trấn Giồng Trôm _x000d__x000d__x000d_
 _x000d__x000d__x000d_
  tỉnh Bến Tre")</f>
        <v xml:space="preserve">UBND Ủy ban nhân dân thị trấn Giồng Trôm _x000d__x000d__x000d_
 _x000d__x000d__x000d_
  tỉnh Bến Tre</v>
      </c>
      <c r="C251" t="str">
        <v>https://giongtrom.bentre.gov.vn/</v>
      </c>
      <c r="D251" t="str">
        <v>-</v>
      </c>
      <c r="E251" t="str">
        <v>-</v>
      </c>
      <c r="F251" t="str">
        <v>-</v>
      </c>
      <c r="G251" t="str">
        <v>-</v>
      </c>
    </row>
    <row r="252" xml:space="preserve">
      <c r="A252">
        <v>26251</v>
      </c>
      <c r="B252" t="str" xml:space="preserve">
        <f xml:space="preserve">HYPERLINK("https://www.facebook.com/Conganthitran2021/", "Công an thị trấn Bình Đại _x000d__x000d__x000d_
 _x000d__x000d__x000d_
  tỉnh Bến Tre")</f>
        <v xml:space="preserve">Công an thị trấn Bình Đại _x000d__x000d__x000d_
 _x000d__x000d__x000d_
  tỉnh Bến Tre</v>
      </c>
      <c r="C252" t="str">
        <v>https://www.facebook.com/Conganthitran2021/</v>
      </c>
      <c r="D252" t="str">
        <v>-</v>
      </c>
      <c r="E252" t="str">
        <v/>
      </c>
      <c r="F252" t="str">
        <v>-</v>
      </c>
      <c r="G252" t="str">
        <v>-</v>
      </c>
    </row>
    <row r="253" xml:space="preserve">
      <c r="A253">
        <v>26252</v>
      </c>
      <c r="B253" t="str" xml:space="preserve">
        <f xml:space="preserve">HYPERLINK("https://binhdai.bentre.gov.vn/thitran", "UBND Ủy ban nhân dân thị trấn Bình Đại _x000d__x000d__x000d_
 _x000d__x000d__x000d_
  tỉnh Bến Tre")</f>
        <v xml:space="preserve">UBND Ủy ban nhân dân thị trấn Bình Đại _x000d__x000d__x000d_
 _x000d__x000d__x000d_
  tỉnh Bến Tre</v>
      </c>
      <c r="C253" t="str">
        <v>https://binhdai.bentre.gov.vn/thitran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26253</v>
      </c>
      <c r="B254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254" t="str">
        <v>https://www.facebook.com/p/C%C3%B4ng-an-th%E1%BB%8B-tr%E1%BA%A5n-Th%E1%BA%A1nh-Ph%C3%BA-Th%E1%BA%A1nh-Ph%C3%BA-B%E1%BA%BFn-Tre-100069403253824/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26254</v>
      </c>
      <c r="B255" t="str">
        <f>HYPERLINK("https://thitran.thanhphu.bentre.gov.vn/", "UBND Ủy ban nhân dân thị trấn Thạnh Phú tỉnh Bến Tre")</f>
        <v>UBND Ủy ban nhân dân thị trấn Thạnh Phú tỉnh Bến Tre</v>
      </c>
      <c r="C255" t="str">
        <v>https://thitran.thanhphu.bentre.gov.vn/</v>
      </c>
      <c r="D255" t="str">
        <v>-</v>
      </c>
      <c r="E255" t="str">
        <v>-</v>
      </c>
      <c r="F255" t="str">
        <v>-</v>
      </c>
      <c r="G255" t="str">
        <v>-</v>
      </c>
    </row>
    <row r="256" xml:space="preserve">
      <c r="A256">
        <v>26255</v>
      </c>
      <c r="B256" t="str" xml:space="preserve">
        <f xml:space="preserve">HYPERLINK("https://www.facebook.com/p/C%C3%B4ng-an-huy%E1%BB%87n-V%C4%A9nh-Th%E1%BA%A1nh-100069420150308/", "Công an thị trấn Vĩnh Thạnh _x000d__x000d__x000d_
 _x000d__x000d__x000d_
  thành phố Cần Thơ")</f>
        <v xml:space="preserve">Công an thị trấn Vĩnh Thạnh _x000d__x000d__x000d_
 _x000d__x000d__x000d_
  thành phố Cần Thơ</v>
      </c>
      <c r="C256" t="str">
        <v>https://www.facebook.com/p/C%C3%B4ng-an-huy%E1%BB%87n-V%C4%A9nh-Th%E1%BA%A1nh-100069420150308/</v>
      </c>
      <c r="D256" t="str">
        <v>-</v>
      </c>
      <c r="E256" t="str">
        <v/>
      </c>
      <c r="F256" t="str">
        <v>-</v>
      </c>
      <c r="G256" t="str">
        <v>-</v>
      </c>
    </row>
    <row r="257" xml:space="preserve">
      <c r="A257">
        <v>26256</v>
      </c>
      <c r="B257" t="str" xml:space="preserve">
        <f xml:space="preserve">HYPERLINK("https://vinhthanh.cantho.gov.vn/", "UBND Ủy ban nhân dân thị trấn Vĩnh Thạnh _x000d__x000d__x000d_
 _x000d__x000d__x000d_
  thành phố Cần Thơ")</f>
        <v xml:space="preserve">UBND Ủy ban nhân dân thị trấn Vĩnh Thạnh _x000d__x000d__x000d_
 _x000d__x000d__x000d_
  thành phố Cần Thơ</v>
      </c>
      <c r="C257" t="str">
        <v>https://vinhthanh.cantho.gov.vn/</v>
      </c>
      <c r="D257" t="str">
        <v>-</v>
      </c>
      <c r="E257" t="str">
        <v>-</v>
      </c>
      <c r="F257" t="str">
        <v>-</v>
      </c>
      <c r="G257" t="str">
        <v>-</v>
      </c>
    </row>
    <row r="258" xml:space="preserve">
      <c r="A258">
        <v>26257</v>
      </c>
      <c r="B258" t="str" xml:space="preserve">
        <f xml:space="preserve">HYPERLINK("https://www.facebook.com/tuoitrehuyencodo/", "Công an thị trấn Cờ Đỏ _x000d__x000d__x000d_
 _x000d__x000d__x000d_
  thành phố Cần Thơ")</f>
        <v xml:space="preserve">Công an thị trấn Cờ Đỏ _x000d__x000d__x000d_
 _x000d__x000d__x000d_
  thành phố Cần Thơ</v>
      </c>
      <c r="C258" t="str">
        <v>https://www.facebook.com/tuoitrehuyencodo/</v>
      </c>
      <c r="D258" t="str">
        <v>-</v>
      </c>
      <c r="E258" t="str">
        <v/>
      </c>
      <c r="F258" t="str">
        <v>-</v>
      </c>
      <c r="G258" t="str">
        <v>-</v>
      </c>
    </row>
    <row r="259" xml:space="preserve">
      <c r="A259">
        <v>26258</v>
      </c>
      <c r="B259" t="str" xml:space="preserve">
        <f xml:space="preserve">HYPERLINK("https://codo.cantho.gov.vn/", "UBND Ủy ban nhân dân thị trấn Cờ Đỏ _x000d__x000d__x000d_
 _x000d__x000d__x000d_
  thành phố Cần Thơ")</f>
        <v xml:space="preserve">UBND Ủy ban nhân dân thị trấn Cờ Đỏ _x000d__x000d__x000d_
 _x000d__x000d__x000d_
  thành phố Cần Thơ</v>
      </c>
      <c r="C259" t="str">
        <v>https://codo.cantho.gov.vn/</v>
      </c>
      <c r="D259" t="str">
        <v>-</v>
      </c>
      <c r="E259" t="str">
        <v>-</v>
      </c>
      <c r="F259" t="str">
        <v>-</v>
      </c>
      <c r="G259" t="str">
        <v>-</v>
      </c>
    </row>
    <row r="260" xml:space="preserve">
      <c r="A260">
        <v>26259</v>
      </c>
      <c r="B260" t="str" xml:space="preserve">
        <f xml:space="preserve">HYPERLINK("https://www.facebook.com/p/C%C3%B4ng-an-huy%E1%BB%87n-V%C4%A9nh-Th%E1%BA%A1nh-100069420150308/", "Công an thị trấn Vĩnh Thạnh _x000d__x000d__x000d_
 _x000d__x000d__x000d_
  thành phố Cần Thơ")</f>
        <v xml:space="preserve">Công an thị trấn Vĩnh Thạnh _x000d__x000d__x000d_
 _x000d__x000d__x000d_
  thành phố Cần Thơ</v>
      </c>
      <c r="C260" t="str">
        <v>https://www.facebook.com/p/C%C3%B4ng-an-huy%E1%BB%87n-V%C4%A9nh-Th%E1%BA%A1nh-100069420150308/</v>
      </c>
      <c r="D260" t="str">
        <v>-</v>
      </c>
      <c r="E260" t="str">
        <v/>
      </c>
      <c r="F260" t="str">
        <v>-</v>
      </c>
      <c r="G260" t="str">
        <v>-</v>
      </c>
    </row>
    <row r="261" xml:space="preserve">
      <c r="A261">
        <v>26260</v>
      </c>
      <c r="B261" t="str" xml:space="preserve">
        <f xml:space="preserve">HYPERLINK("https://vinhthanh.cantho.gov.vn/", "UBND Ủy ban nhân dân thị trấn Vĩnh Thạnh _x000d__x000d__x000d_
 _x000d__x000d__x000d_
  thành phố Cần Thơ")</f>
        <v xml:space="preserve">UBND Ủy ban nhân dân thị trấn Vĩnh Thạnh _x000d__x000d__x000d_
 _x000d__x000d__x000d_
  thành phố Cần Thơ</v>
      </c>
      <c r="C261" t="str">
        <v>https://vinhthanh.cantho.gov.vn/</v>
      </c>
      <c r="D261" t="str">
        <v>-</v>
      </c>
      <c r="E261" t="str">
        <v>-</v>
      </c>
      <c r="F261" t="str">
        <v>-</v>
      </c>
      <c r="G261" t="str">
        <v>-</v>
      </c>
    </row>
    <row r="262" xml:space="preserve">
      <c r="A262">
        <v>26261</v>
      </c>
      <c r="B262" t="str" xml:space="preserve">
        <f xml:space="preserve">HYPERLINK("https://www.facebook.com/p/Huy%E1%BB%87n-%C4%91o%C3%A0n-Ph%C3%B9-M%E1%BB%B9-100066881704988/", "Công an thị trấn Phù Mỹ _x000d__x000d__x000d_
 _x000d__x000d__x000d_
  tỉnh Bình Định")</f>
        <v xml:space="preserve">Công an thị trấn Phù Mỹ _x000d__x000d__x000d_
 _x000d__x000d__x000d_
  tỉnh Bình Định</v>
      </c>
      <c r="C262" t="str">
        <v>https://www.facebook.com/p/Huy%E1%BB%87n-%C4%91o%C3%A0n-Ph%C3%B9-M%E1%BB%B9-100066881704988/</v>
      </c>
      <c r="D262" t="str">
        <v>-</v>
      </c>
      <c r="E262" t="str">
        <v/>
      </c>
      <c r="F262" t="str">
        <v>-</v>
      </c>
      <c r="G262" t="str">
        <v>-</v>
      </c>
    </row>
    <row r="263" xml:space="preserve">
      <c r="A263">
        <v>26262</v>
      </c>
      <c r="B263" t="str" xml:space="preserve">
        <f xml:space="preserve">HYPERLINK("http://ttphumy.phumy.binhdinh.gov.vn/", "UBND Ủy ban nhân dân thị trấn Phù Mỹ _x000d__x000d__x000d_
 _x000d__x000d__x000d_
  tỉnh Bình Định")</f>
        <v xml:space="preserve">UBND Ủy ban nhân dân thị trấn Phù Mỹ _x000d__x000d__x000d_
 _x000d__x000d__x000d_
  tỉnh Bình Định</v>
      </c>
      <c r="C263" t="str">
        <v>http://ttphumy.phumy.binhdinh.gov.vn/</v>
      </c>
      <c r="D263" t="str">
        <v>-</v>
      </c>
      <c r="E263" t="str">
        <v>-</v>
      </c>
      <c r="F263" t="str">
        <v>-</v>
      </c>
      <c r="G263" t="str">
        <v>-</v>
      </c>
    </row>
    <row r="264" xml:space="preserve">
      <c r="A264">
        <v>26263</v>
      </c>
      <c r="B264" t="str" xml:space="preserve">
        <v xml:space="preserve">Công an thị trấn Vĩnh Thạnh _x000d__x000d__x000d_
 _x000d__x000d__x000d_
  tỉnh Bình Định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 xml:space="preserve">
      <c r="A265">
        <v>26264</v>
      </c>
      <c r="B265" t="str" xml:space="preserve">
        <f xml:space="preserve">HYPERLINK("https://vinhthanh.binhdinh.gov.vn/", "UBND Ủy ban nhân dân thị trấn Vĩnh Thạnh _x000d__x000d__x000d_
 _x000d__x000d__x000d_
  tỉnh Bình Định")</f>
        <v xml:space="preserve">UBND Ủy ban nhân dân thị trấn Vĩnh Thạnh _x000d__x000d__x000d_
 _x000d__x000d__x000d_
  tỉnh Bình Định</v>
      </c>
      <c r="C265" t="str">
        <v>https://vinhthanh.binhdinh.gov.vn/</v>
      </c>
      <c r="D265" t="str">
        <v>-</v>
      </c>
      <c r="E265" t="str">
        <v>-</v>
      </c>
      <c r="F265" t="str">
        <v>-</v>
      </c>
      <c r="G265" t="str">
        <v>-</v>
      </c>
    </row>
    <row r="266" xml:space="preserve">
      <c r="A266">
        <v>26265</v>
      </c>
      <c r="B266" t="str" xml:space="preserve">
        <v xml:space="preserve">Công an thị trấn Phú Phong _x000d__x000d__x000d_
 _x000d__x000d__x000d_
  tỉnh Bình Định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 xml:space="preserve">
      <c r="A267">
        <v>26266</v>
      </c>
      <c r="B267" t="str" xml:space="preserve">
        <f xml:space="preserve">HYPERLINK("http://phuphong.tayson.binhdinh.gov.vn/", "UBND Ủy ban nhân dân thị trấn Phú Phong _x000d__x000d__x000d_
 _x000d__x000d__x000d_
  tỉnh Bình Định")</f>
        <v xml:space="preserve">UBND Ủy ban nhân dân thị trấn Phú Phong _x000d__x000d__x000d_
 _x000d__x000d__x000d_
  tỉnh Bình Định</v>
      </c>
      <c r="C267" t="str">
        <v>http://phuphong.tayson.binhdinh.gov.vn/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26267</v>
      </c>
      <c r="B268" t="str">
        <f>HYPERLINK("https://www.facebook.com/p/C%C3%B4ng-an-huy%E1%BB%87n-Tuy-Ph%C6%B0%E1%BB%9Bc-B%C3%ACnh-%C4%90%E1%BB%8Bnh-100093140506030/?locale=vi_VN", "Công an thị trấn Tuy Phước tỉnh Bình Định")</f>
        <v>Công an thị trấn Tuy Phước tỉnh Bình Định</v>
      </c>
      <c r="C268" t="str">
        <v>https://www.facebook.com/p/C%C3%B4ng-an-huy%E1%BB%87n-Tuy-Ph%C6%B0%E1%BB%9Bc-B%C3%ACnh-%C4%90%E1%BB%8Bnh-100093140506030/?locale=vi_VN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26268</v>
      </c>
      <c r="B269" t="str">
        <f>HYPERLINK("https://tuyphuoc.binhdinh.gov.vn/", "UBND Ủy ban nhân dân thị trấn Tuy Phước tỉnh Bình Định")</f>
        <v>UBND Ủy ban nhân dân thị trấn Tuy Phước tỉnh Bình Định</v>
      </c>
      <c r="C269" t="str">
        <v>https://tuyphuoc.binhdinh.gov.vn/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26269</v>
      </c>
      <c r="B270" t="str">
        <f>HYPERLINK("https://www.facebook.com/p/C%C3%B4ng-an-th%E1%BB%8B-tr%E1%BA%A5n-Di%C3%AAu-Tr%C3%AC-Tuy-Ph%C6%B0%E1%BB%9Bc-B%C3%ACnh-%C4%90%E1%BB%8Bnh-100081552703138/", "Công an thị trấn Diêu Trì tỉnh Bình Định")</f>
        <v>Công an thị trấn Diêu Trì tỉnh Bình Định</v>
      </c>
      <c r="C270" t="str">
        <v>https://www.facebook.com/p/C%C3%B4ng-an-th%E1%BB%8B-tr%E1%BA%A5n-Di%C3%AAu-Tr%C3%AC-Tuy-Ph%C6%B0%E1%BB%9Bc-B%C3%ACnh-%C4%90%E1%BB%8Bnh-100081552703138/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26270</v>
      </c>
      <c r="B271" t="str">
        <f>HYPERLINK("http://ttdieutri.tuyphuoc.binhdinh.gov.vn/", "UBND Ủy ban nhân dân thị trấn Diêu Trì tỉnh Bình Định")</f>
        <v>UBND Ủy ban nhân dân thị trấn Diêu Trì tỉnh Bình Định</v>
      </c>
      <c r="C271" t="str">
        <v>http://ttdieutri.tuyphuoc.binhdinh.gov.vn/</v>
      </c>
      <c r="D271" t="str">
        <v>-</v>
      </c>
      <c r="E271" t="str">
        <v>-</v>
      </c>
      <c r="F271" t="str">
        <v>-</v>
      </c>
      <c r="G271" t="str">
        <v>-</v>
      </c>
    </row>
    <row r="272" xml:space="preserve">
      <c r="A272">
        <v>26271</v>
      </c>
      <c r="B272" t="str" xml:space="preserve">
        <v xml:space="preserve">Công an thị trấn Vân Canh _x000d__x000d__x000d_
 _x000d__x000d__x000d_
  tỉnh Bình Định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 xml:space="preserve">
      <c r="A273">
        <v>26272</v>
      </c>
      <c r="B273" t="str" xml:space="preserve">
        <f xml:space="preserve">HYPERLINK("https://vancanh.binhdinh.gov.vn/", "UBND Ủy ban nhân dân thị trấn Vân Canh _x000d__x000d__x000d_
 _x000d__x000d__x000d_
  tỉnh Bình Định")</f>
        <v xml:space="preserve">UBND Ủy ban nhân dân thị trấn Vân Canh _x000d__x000d__x000d_
 _x000d__x000d__x000d_
  tỉnh Bình Định</v>
      </c>
      <c r="C273" t="str">
        <v>https://vancanh.binhdinh.gov.vn/</v>
      </c>
      <c r="D273" t="str">
        <v>-</v>
      </c>
      <c r="E273" t="str">
        <v>-</v>
      </c>
      <c r="F273" t="str">
        <v>-</v>
      </c>
      <c r="G273" t="str">
        <v>-</v>
      </c>
    </row>
    <row r="274" xml:space="preserve">
      <c r="A274">
        <v>26273</v>
      </c>
      <c r="B274" t="str" xml:space="preserve">
        <f xml:space="preserve">HYPERLINK("https://www.facebook.com/LOCNINH24H0339654654/", "Công an thị trấn Lộc Ninh _x000d__x000d__x000d_
 _x000d__x000d__x000d_
  tỉnh Bình Phước")</f>
        <v xml:space="preserve">Công an thị trấn Lộc Ninh _x000d__x000d__x000d_
 _x000d__x000d__x000d_
  tỉnh Bình Phước</v>
      </c>
      <c r="C274" t="str">
        <v>https://www.facebook.com/LOCNINH24H0339654654/</v>
      </c>
      <c r="D274" t="str">
        <v>-</v>
      </c>
      <c r="E274" t="str">
        <v/>
      </c>
      <c r="F274" t="str">
        <v>-</v>
      </c>
      <c r="G274" t="str">
        <v>-</v>
      </c>
    </row>
    <row r="275" xml:space="preserve">
      <c r="A275">
        <v>26274</v>
      </c>
      <c r="B275" t="str" xml:space="preserve">
        <f xml:space="preserve">HYPERLINK("https://locninh.binhphuoc.gov.vn/", "UBND Ủy ban nhân dân thị trấn Lộc Ninh _x000d__x000d__x000d_
 _x000d__x000d__x000d_
  tỉnh Bình Phước")</f>
        <v xml:space="preserve">UBND Ủy ban nhân dân thị trấn Lộc Ninh _x000d__x000d__x000d_
 _x000d__x000d__x000d_
  tỉnh Bình Phước</v>
      </c>
      <c r="C275" t="str">
        <v>https://locninh.binhphuoc.gov.vn/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26275</v>
      </c>
      <c r="B276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276" t="str">
        <v>https://www.facebook.com/p/C%C3%B4ng-An-Th%E1%BB%8B-Tr%E1%BA%A5n-T%C3%A2n-Ph%C3%BA-%C4%90%E1%BB%93ng-Ph%C3%BA-100081752745610/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26276</v>
      </c>
      <c r="B277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277" t="str">
        <v>https://dongphu.binhphuoc.gov.vn/vi/co-cau-to-chuc/vieworg/Thi-tran-Tan-Phu-19/</v>
      </c>
      <c r="D277" t="str">
        <v>-</v>
      </c>
      <c r="E277" t="str">
        <v>-</v>
      </c>
      <c r="F277" t="str">
        <v>-</v>
      </c>
      <c r="G277" t="str">
        <v>-</v>
      </c>
    </row>
    <row r="278" xml:space="preserve">
      <c r="A278">
        <v>26277</v>
      </c>
      <c r="B278" t="str" xml:space="preserve">
        <f xml:space="preserve">HYPERLINK("https://www.facebook.com/p/Tu%E1%BB%95i-tr%E1%BA%BB-C%C3%B4ng-an-huy%E1%BB%87n-Ninh-Ph%C6%B0%E1%BB%9Bc-100068114569027/", "Công an thị trấn Đức Phong _x000d__x000d__x000d_
 _x000d__x000d__x000d_
  tỉnh Bình Phước")</f>
        <v xml:space="preserve">Công an thị trấn Đức Phong _x000d__x000d__x000d_
 _x000d__x000d__x000d_
  tỉnh Bình Phước</v>
      </c>
      <c r="C278" t="str">
        <v>https://www.facebook.com/p/Tu%E1%BB%95i-tr%E1%BA%BB-C%C3%B4ng-an-huy%E1%BB%87n-Ninh-Ph%C6%B0%E1%BB%9Bc-100068114569027/</v>
      </c>
      <c r="D278" t="str">
        <v>-</v>
      </c>
      <c r="E278" t="str">
        <v/>
      </c>
      <c r="F278" t="str">
        <v>-</v>
      </c>
      <c r="G278" t="str">
        <v>-</v>
      </c>
    </row>
    <row r="279" xml:space="preserve">
      <c r="A279">
        <v>26278</v>
      </c>
      <c r="B279" t="str" xml:space="preserve">
        <f xml:space="preserve">HYPERLINK("https://ducphong.budang.binhphuoc.gov.vn/", "UBND Ủy ban nhân dân thị trấn Đức Phong _x000d__x000d__x000d_
 _x000d__x000d__x000d_
  tỉnh Bình Phước")</f>
        <v xml:space="preserve">UBND Ủy ban nhân dân thị trấn Đức Phong _x000d__x000d__x000d_
 _x000d__x000d__x000d_
  tỉnh Bình Phước</v>
      </c>
      <c r="C279" t="str">
        <v>https://ducphong.budang.binhphuoc.gov.vn/</v>
      </c>
      <c r="D279" t="str">
        <v>-</v>
      </c>
      <c r="E279" t="str">
        <v>-</v>
      </c>
      <c r="F279" t="str">
        <v>-</v>
      </c>
      <c r="G279" t="str">
        <v>-</v>
      </c>
    </row>
    <row r="280" xml:space="preserve">
      <c r="A280">
        <v>26279</v>
      </c>
      <c r="B280" t="str" xml:space="preserve">
        <f xml:space="preserve">HYPERLINK("https://www.facebook.com/cattkrongnang/?locale=vi_VN", "Công an thị trấn Krông Năng _x000d__x000d__x000d_
 _x000d__x000d__x000d_
  tỉnh Đắk Lắk")</f>
        <v xml:space="preserve">Công an thị trấn Krông Năng _x000d__x000d__x000d_
 _x000d__x000d__x000d_
  tỉnh Đắk Lắk</v>
      </c>
      <c r="C280" t="str">
        <v>https://www.facebook.com/cattkrongnang/?locale=vi_VN</v>
      </c>
      <c r="D280" t="str">
        <v>-</v>
      </c>
      <c r="E280" t="str">
        <v/>
      </c>
      <c r="F280" t="str">
        <v>-</v>
      </c>
      <c r="G280" t="str">
        <v>-</v>
      </c>
    </row>
    <row r="281" xml:space="preserve">
      <c r="A281">
        <v>26280</v>
      </c>
      <c r="B281" t="str" xml:space="preserve">
        <f xml:space="preserve">HYPERLINK("https://daklak.gov.vn/krongnang", "UBND Ủy ban nhân dân thị trấn Krông Năng _x000d__x000d__x000d_
 _x000d__x000d__x000d_
  tỉnh Đắk Lắk")</f>
        <v xml:space="preserve">UBND Ủy ban nhân dân thị trấn Krông Năng _x000d__x000d__x000d_
 _x000d__x000d__x000d_
  tỉnh Đắk Lắk</v>
      </c>
      <c r="C281" t="str">
        <v>https://daklak.gov.vn/krongnang</v>
      </c>
      <c r="D281" t="str">
        <v>-</v>
      </c>
      <c r="E281" t="str">
        <v>-</v>
      </c>
      <c r="F281" t="str">
        <v>-</v>
      </c>
      <c r="G281" t="str">
        <v>-</v>
      </c>
    </row>
    <row r="282" xml:space="preserve">
      <c r="A282">
        <v>26281</v>
      </c>
      <c r="B282" t="str" xml:space="preserve">
        <f xml:space="preserve">HYPERLINK("https://www.facebook.com/100076056866235", "Công an thị trấn Ea Knốp _x000d__x000d__x000d_
 _x000d__x000d__x000d_
  tỉnh Đắk Lắk")</f>
        <v xml:space="preserve">Công an thị trấn Ea Knốp _x000d__x000d__x000d_
 _x000d__x000d__x000d_
  tỉnh Đắk Lắk</v>
      </c>
      <c r="C282" t="str">
        <v>https://www.facebook.com/100076056866235</v>
      </c>
      <c r="D282" t="str">
        <v>-</v>
      </c>
      <c r="E282" t="str">
        <v/>
      </c>
      <c r="F282" t="str">
        <v>-</v>
      </c>
      <c r="G282" t="str">
        <v>-</v>
      </c>
    </row>
    <row r="283" xml:space="preserve">
      <c r="A283">
        <v>26282</v>
      </c>
      <c r="B283" t="str" xml:space="preserve">
        <f xml:space="preserve">HYPERLINK("https://eakar.daklak.gov.vn/2-thi-tran-ea-knop-665.html", "UBND Ủy ban nhân dân thị trấn Ea Knốp _x000d__x000d__x000d_
 _x000d__x000d__x000d_
  tỉnh Đắk Lắk")</f>
        <v xml:space="preserve">UBND Ủy ban nhân dân thị trấn Ea Knốp _x000d__x000d__x000d_
 _x000d__x000d__x000d_
  tỉnh Đắk Lắk</v>
      </c>
      <c r="C283" t="str">
        <v>https://eakar.daklak.gov.vn/2-thi-tran-ea-knop-665.html</v>
      </c>
      <c r="D283" t="str">
        <v>-</v>
      </c>
      <c r="E283" t="str">
        <v>-</v>
      </c>
      <c r="F283" t="str">
        <v>-</v>
      </c>
      <c r="G283" t="str">
        <v>-</v>
      </c>
    </row>
    <row r="284" xml:space="preserve">
      <c r="A284">
        <v>26283</v>
      </c>
      <c r="B284" t="str" xml:space="preserve">
        <f xml:space="preserve">HYPERLINK("https://www.facebook.com/conganthitranlienhuong/", "Công an thị trấn Liên Hương_x000d__x000d__x000d_
 _x000d__x000d__x000d_
  tỉnh Bình Thuận")</f>
        <v xml:space="preserve">Công an thị trấn Liên Hương_x000d__x000d__x000d_
 _x000d__x000d__x000d_
  tỉnh Bình Thuận</v>
      </c>
      <c r="C284" t="str">
        <v>https://www.facebook.com/conganthitranlienhuong/</v>
      </c>
      <c r="D284" t="str">
        <v>-</v>
      </c>
      <c r="E284" t="str">
        <v/>
      </c>
      <c r="F284" t="str">
        <v>-</v>
      </c>
      <c r="G284" t="str">
        <v>-</v>
      </c>
    </row>
    <row r="285" xml:space="preserve">
      <c r="A285">
        <v>26284</v>
      </c>
      <c r="B285" t="str" xml:space="preserve">
        <f xml:space="preserve">HYPERLINK("https://lienhuong.tuyphong.binhthuan.gov.vn/", "UBND Ủy ban nhân dân thị trấn Liên Hương_x000d__x000d__x000d_
 _x000d__x000d__x000d_
  tỉnh Bình Thuận")</f>
        <v xml:space="preserve">UBND Ủy ban nhân dân thị trấn Liên Hương_x000d__x000d__x000d_
 _x000d__x000d__x000d_
  tỉnh Bình Thuận</v>
      </c>
      <c r="C285" t="str">
        <v>https://lienhuong.tuyphong.binhthuan.gov.vn/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26285</v>
      </c>
      <c r="B286" t="str">
        <f>HYPERLINK("https://www.facebook.com/groups/4063695473693574/", "Công an thị trấn Chợ Lầu tỉnh Bình Thuận")</f>
        <v>Công an thị trấn Chợ Lầu tỉnh Bình Thuận</v>
      </c>
      <c r="C286" t="str">
        <v>https://www.facebook.com/groups/4063695473693574/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26286</v>
      </c>
      <c r="B287" t="str">
        <f>HYPERLINK("https://cholau.bacbinh.binhthuan.gov.vn/", "UBND Ủy ban nhân dân thị trấn Chợ Lầu tỉnh Bình Thuận")</f>
        <v>UBND Ủy ban nhân dân thị trấn Chợ Lầu tỉnh Bình Thuận</v>
      </c>
      <c r="C287" t="str">
        <v>https://cholau.bacbinh.binhthuan.gov.vn/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26287</v>
      </c>
      <c r="B288" t="str">
        <f>HYPERLINK("https://www.facebook.com/tuoitrecongansonla/", "Công an thị trấn Lương Sơn tỉnh Bình Thuận")</f>
        <v>Công an thị trấn Lương Sơn tỉnh Bình Thuận</v>
      </c>
      <c r="C288" t="str">
        <v>https://www.facebook.com/tuoitrecongansonla/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26288</v>
      </c>
      <c r="B289" t="str">
        <f>HYPERLINK("https://luongson.bacbinh.binhthuan.gov.vn/", "UBND Ủy ban nhân dân thị trấn Lương Sơn tỉnh Bình Thuận")</f>
        <v>UBND Ủy ban nhân dân thị trấn Lương Sơn tỉnh Bình Thuận</v>
      </c>
      <c r="C289" t="str">
        <v>https://luongson.bacbinh.binhthuan.gov.vn/</v>
      </c>
      <c r="D289" t="str">
        <v>-</v>
      </c>
      <c r="E289" t="str">
        <v>-</v>
      </c>
      <c r="F289" t="str">
        <v>-</v>
      </c>
      <c r="G289" t="str">
        <v>-</v>
      </c>
    </row>
    <row r="290" xml:space="preserve">
      <c r="A290">
        <v>26289</v>
      </c>
      <c r="B290" t="str" xml:space="preserve">
        <f xml:space="preserve">HYPERLINK("https://www.facebook.com/p/C%C3%B4ng-an-Th%E1%BB%8B-Tr%E1%BA%A5n-Ma-L%C3%A2m-100083296903215/", "Công an thị trấn Ma Lâm _x000d__x000d__x000d_
 _x000d__x000d__x000d_
  tỉnh Bình Thuận")</f>
        <v xml:space="preserve">Công an thị trấn Ma Lâm _x000d__x000d__x000d_
 _x000d__x000d__x000d_
  tỉnh Bình Thuận</v>
      </c>
      <c r="C290" t="str">
        <v>https://www.facebook.com/p/C%C3%B4ng-an-Th%E1%BB%8B-Tr%E1%BA%A5n-Ma-L%C3%A2m-100083296903215/</v>
      </c>
      <c r="D290" t="str">
        <v>-</v>
      </c>
      <c r="E290" t="str">
        <v/>
      </c>
      <c r="F290" t="str">
        <v>-</v>
      </c>
      <c r="G290" t="str">
        <v>-</v>
      </c>
    </row>
    <row r="291" xml:space="preserve">
      <c r="A291">
        <v>26290</v>
      </c>
      <c r="B291" t="str" xml:space="preserve">
        <f xml:space="preserve">HYPERLINK("https://malam.hamthuanbac.binhthuan.gov.vn/", "UBND Ủy ban nhân dân thị trấn Ma Lâm _x000d__x000d__x000d_
 _x000d__x000d__x000d_
  tỉnh Bình Thuận")</f>
        <v xml:space="preserve">UBND Ủy ban nhân dân thị trấn Ma Lâm _x000d__x000d__x000d_
 _x000d__x000d__x000d_
  tỉnh Bình Thuận</v>
      </c>
      <c r="C291" t="str">
        <v>https://malam.hamthuanbac.binhthuan.gov.vn/</v>
      </c>
      <c r="D291" t="str">
        <v>-</v>
      </c>
      <c r="E291" t="str">
        <v>-</v>
      </c>
      <c r="F291" t="str">
        <v>-</v>
      </c>
      <c r="G291" t="str">
        <v>-</v>
      </c>
    </row>
    <row r="292" xml:space="preserve">
      <c r="A292">
        <v>26291</v>
      </c>
      <c r="B292" t="str" xml:space="preserve">
        <f xml:space="preserve">HYPERLINK("https://www.facebook.com/bvdpttcamduc/", "Công an thị trấn Cam Đức _x000d__x000d__x000d_
 _x000d__x000d__x000d_
  tỉnh Khánh Hòa")</f>
        <v xml:space="preserve">Công an thị trấn Cam Đức _x000d__x000d__x000d_
 _x000d__x000d__x000d_
  tỉnh Khánh Hòa</v>
      </c>
      <c r="C292" t="str">
        <v>https://www.facebook.com/bvdpttcamduc/</v>
      </c>
      <c r="D292" t="str">
        <v>-</v>
      </c>
      <c r="E292" t="str">
        <v/>
      </c>
      <c r="F292" t="str">
        <v>-</v>
      </c>
      <c r="G292" t="str">
        <v>-</v>
      </c>
    </row>
    <row r="293" xml:space="preserve">
      <c r="A293">
        <v>26292</v>
      </c>
      <c r="B293" t="str" xml:space="preserve">
        <f xml:space="preserve">HYPERLINK("https://dichvucong.gov.vn/p/home/dvc-tthc-co-quan-chi-tiet.html?id=415723", "UBND Ủy ban nhân dân thị trấn Cam Đức _x000d__x000d__x000d_
 _x000d__x000d__x000d_
  tỉnh Khánh Hòa")</f>
        <v xml:space="preserve">UBND Ủy ban nhân dân thị trấn Cam Đức _x000d__x000d__x000d_
 _x000d__x000d__x000d_
  tỉnh Khánh Hòa</v>
      </c>
      <c r="C293" t="str">
        <v>https://dichvucong.gov.vn/p/home/dvc-tthc-co-quan-chi-tiet.html?id=415723</v>
      </c>
      <c r="D293" t="str">
        <v>-</v>
      </c>
      <c r="E293" t="str">
        <v>-</v>
      </c>
      <c r="F293" t="str">
        <v>-</v>
      </c>
      <c r="G293" t="str">
        <v>-</v>
      </c>
    </row>
    <row r="294" xml:space="preserve">
      <c r="A294">
        <v>26293</v>
      </c>
      <c r="B294" t="str" xml:space="preserve">
        <f xml:space="preserve">HYPERLINK("https://www.facebook.com/conganthitranvangia/", "Công an thị trấn Vạn Giã _x000d__x000d__x000d_
 _x000d__x000d__x000d_
  tỉnh Khánh Hòa")</f>
        <v xml:space="preserve">Công an thị trấn Vạn Giã _x000d__x000d__x000d_
 _x000d__x000d__x000d_
  tỉnh Khánh Hòa</v>
      </c>
      <c r="C294" t="str">
        <v>https://www.facebook.com/conganthitranvangia/</v>
      </c>
      <c r="D294" t="str">
        <v>-</v>
      </c>
      <c r="E294" t="str">
        <v/>
      </c>
      <c r="F294" t="str">
        <v>-</v>
      </c>
      <c r="G294" t="str">
        <v>-</v>
      </c>
    </row>
    <row r="295" xml:space="preserve">
      <c r="A295">
        <v>26294</v>
      </c>
      <c r="B295" t="str" xml:space="preserve">
        <f xml:space="preserve">HYPERLINK("https://vangia.vanninh.khanhhoa.gov.vn/", "UBND Ủy ban nhân dân thị trấn Vạn Giã _x000d__x000d__x000d_
 _x000d__x000d__x000d_
  tỉnh Khánh Hòa")</f>
        <v xml:space="preserve">UBND Ủy ban nhân dân thị trấn Vạn Giã _x000d__x000d__x000d_
 _x000d__x000d__x000d_
  tỉnh Khánh Hòa</v>
      </c>
      <c r="C295" t="str">
        <v>https://vangia.vanninh.khanhhoa.gov.vn/</v>
      </c>
      <c r="D295" t="str">
        <v>-</v>
      </c>
      <c r="E295" t="str">
        <v>-</v>
      </c>
      <c r="F295" t="str">
        <v>-</v>
      </c>
      <c r="G295" t="str">
        <v>-</v>
      </c>
    </row>
    <row r="296" xml:space="preserve">
      <c r="A296">
        <v>26295</v>
      </c>
      <c r="B296" t="str" xml:space="preserve">
        <f xml:space="preserve">HYPERLINK("https://www.facebook.com/p/Th%E1%BB%8B-tr%E1%BA%A5n-L%E1%BA%A1c-T%C3%A1nh-100069392456708/", "Công an thị trấn Lạc Tánh _x000d__x000d__x000d_
 _x000d__x000d__x000d_
  tỉnh Bình Thuận")</f>
        <v xml:space="preserve">Công an thị trấn Lạc Tánh _x000d__x000d__x000d_
 _x000d__x000d__x000d_
  tỉnh Bình Thuận</v>
      </c>
      <c r="C296" t="str">
        <v>https://www.facebook.com/p/Th%E1%BB%8B-tr%E1%BA%A5n-L%E1%BA%A1c-T%C3%A1nh-100069392456708/</v>
      </c>
      <c r="D296" t="str">
        <v>-</v>
      </c>
      <c r="E296" t="str">
        <v/>
      </c>
      <c r="F296" t="str">
        <v>-</v>
      </c>
      <c r="G296" t="str">
        <v>-</v>
      </c>
    </row>
    <row r="297" xml:space="preserve">
      <c r="A297">
        <v>26296</v>
      </c>
      <c r="B297" t="str" xml:space="preserve">
        <f xml:space="preserve">HYPERLINK("http://lactanh.tanhlinh.binhthuan.gov.vn/", "UBND Ủy ban nhân dân thị trấn Lạc Tánh _x000d__x000d__x000d_
 _x000d__x000d__x000d_
  tỉnh Bình Thuận")</f>
        <v xml:space="preserve">UBND Ủy ban nhân dân thị trấn Lạc Tánh _x000d__x000d__x000d_
 _x000d__x000d__x000d_
  tỉnh Bình Thuận</v>
      </c>
      <c r="C297" t="str">
        <v>http://lactanh.tanhlinh.binhthuan.gov.vn/</v>
      </c>
      <c r="D297" t="str">
        <v>-</v>
      </c>
      <c r="E297" t="str">
        <v>-</v>
      </c>
      <c r="F297" t="str">
        <v>-</v>
      </c>
      <c r="G297" t="str">
        <v>-</v>
      </c>
    </row>
    <row r="298" xml:space="preserve">
      <c r="A298">
        <v>26297</v>
      </c>
      <c r="B298" t="str" xml:space="preserve">
        <v xml:space="preserve">Công an thị trấn Đăk Mil _x000d__x000d__x000d_
 _x000d__x000d__x000d_
  tỉnh Đắk Lắk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 xml:space="preserve">
      <c r="A299">
        <v>26298</v>
      </c>
      <c r="B299" t="str" xml:space="preserve">
        <f xml:space="preserve">HYPERLINK("https://dakmil.daknong.gov.vn/", "UBND Ủy ban nhân dân thị trấn Đăk Mil _x000d__x000d__x000d_
 _x000d__x000d__x000d_
  tỉnh Đắk Lắk")</f>
        <v xml:space="preserve">UBND Ủy ban nhân dân thị trấn Đăk Mil _x000d__x000d__x000d_
 _x000d__x000d__x000d_
  tỉnh Đắk Lắk</v>
      </c>
      <c r="C299" t="str">
        <v>https://dakmil.daknong.gov.vn/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26299</v>
      </c>
      <c r="B300" t="str">
        <v>Công an thị trấn Đăk Lâm tỉnh Gia Lai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26300</v>
      </c>
      <c r="B301" t="str">
        <f>HYPERLINK("https://dichvucong.gov.vn/p/home/dvc-tthc-co-quan-chi-tiet.html?id=384284", "UBND Ủy ban nhân dân thị trấn Đăk Lâm tỉnh Gia Lai")</f>
        <v>UBND Ủy ban nhân dân thị trấn Đăk Lâm tỉnh Gia Lai</v>
      </c>
      <c r="C301" t="str">
        <v>https://dichvucong.gov.vn/p/home/dvc-tthc-co-quan-chi-tiet.html?id=384284</v>
      </c>
      <c r="D301" t="str">
        <v>-</v>
      </c>
      <c r="E301" t="str">
        <v>-</v>
      </c>
      <c r="F301" t="str">
        <v>-</v>
      </c>
      <c r="G301" t="str">
        <v>-</v>
      </c>
    </row>
    <row r="302" xml:space="preserve">
      <c r="A302">
        <v>26301</v>
      </c>
      <c r="B302" t="str" xml:space="preserve">
        <v xml:space="preserve">Công an thị trấn Đức An _x000d__x000d__x000d_
 _x000d__x000d__x000d_
  tỉnh Đắk Nông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 xml:space="preserve">
      <c r="A303">
        <v>26302</v>
      </c>
      <c r="B303" t="str" xml:space="preserve">
        <f xml:space="preserve">HYPERLINK("http://ducan.daksong.daknong.gov.vn/", "UBND Ủy ban nhân dân thị trấn Đức An _x000d__x000d__x000d_
 _x000d__x000d__x000d_
  tỉnh Đắk Nông")</f>
        <v xml:space="preserve">UBND Ủy ban nhân dân thị trấn Đức An _x000d__x000d__x000d_
 _x000d__x000d__x000d_
  tỉnh Đắk Nông</v>
      </c>
      <c r="C303" t="str">
        <v>http://ducan.daksong.daknong.gov.vn/</v>
      </c>
      <c r="D303" t="str">
        <v>-</v>
      </c>
      <c r="E303" t="str">
        <v>-</v>
      </c>
      <c r="F303" t="str">
        <v>-</v>
      </c>
      <c r="G303" t="str">
        <v>-</v>
      </c>
    </row>
    <row r="304" xml:space="preserve">
      <c r="A304">
        <v>26303</v>
      </c>
      <c r="B304" t="str" xml:space="preserve">
        <f xml:space="preserve">HYPERLINK("https://www.facebook.com/cattvinhan/", "Công an thị trấn Vĩnh An _x000d__x000d__x000d_
 _x000d__x000d__x000d_
  tỉnh Đồng Nai")</f>
        <v xml:space="preserve">Công an thị trấn Vĩnh An _x000d__x000d__x000d_
 _x000d__x000d__x000d_
  tỉnh Đồng Nai</v>
      </c>
      <c r="C304" t="str">
        <v>https://www.facebook.com/cattvinhan/</v>
      </c>
      <c r="D304" t="str">
        <v>-</v>
      </c>
      <c r="E304" t="str">
        <v/>
      </c>
      <c r="F304" t="str">
        <v>-</v>
      </c>
      <c r="G304" t="str">
        <v>-</v>
      </c>
    </row>
    <row r="305" xml:space="preserve">
      <c r="A305">
        <v>26304</v>
      </c>
      <c r="B305" t="str" xml:space="preserve">
        <f xml:space="preserve">HYPERLINK("https://vinhcuu.dongnai.gov.vn/pages/newsdetail.aspx?NewsId=10891&amp;CatId=113", "UBND Ủy ban nhân dân thị trấn Vĩnh An _x000d__x000d__x000d_
 _x000d__x000d__x000d_
  tỉnh Đồng Nai")</f>
        <v xml:space="preserve">UBND Ủy ban nhân dân thị trấn Vĩnh An _x000d__x000d__x000d_
 _x000d__x000d__x000d_
  tỉnh Đồng Nai</v>
      </c>
      <c r="C305" t="str">
        <v>https://vinhcuu.dongnai.gov.vn/pages/newsdetail.aspx?NewsId=10891&amp;CatId=113</v>
      </c>
      <c r="D305" t="str">
        <v>-</v>
      </c>
      <c r="E305" t="str">
        <v>-</v>
      </c>
      <c r="F305" t="str">
        <v>-</v>
      </c>
      <c r="G305" t="str">
        <v>-</v>
      </c>
    </row>
    <row r="306" xml:space="preserve">
      <c r="A306">
        <v>26305</v>
      </c>
      <c r="B306" t="str" xml:space="preserve">
        <v xml:space="preserve">Công an thị trấn Định Quán _x000d__x000d__x000d_
 _x000d__x000d__x000d_
  tỉnh Đồng Nai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 xml:space="preserve">
      <c r="A307">
        <v>26306</v>
      </c>
      <c r="B307" t="str" xml:space="preserve">
        <f xml:space="preserve">HYPERLINK("https://dinhquan.dongnai.gov.vn/", "UBND Ủy ban nhân dân thị trấn Định Quán _x000d__x000d__x000d_
 _x000d__x000d__x000d_
  tỉnh Đồng Nai")</f>
        <v xml:space="preserve">UBND Ủy ban nhân dân thị trấn Định Quán _x000d__x000d__x000d_
 _x000d__x000d__x000d_
  tỉnh Đồng Nai</v>
      </c>
      <c r="C307" t="str">
        <v>https://dinhquan.dongnai.gov.vn/</v>
      </c>
      <c r="D307" t="str">
        <v>-</v>
      </c>
      <c r="E307" t="str">
        <v>-</v>
      </c>
      <c r="F307" t="str">
        <v>-</v>
      </c>
      <c r="G307" t="str">
        <v>-</v>
      </c>
    </row>
    <row r="308" xml:space="preserve">
      <c r="A308">
        <v>26307</v>
      </c>
      <c r="B308" t="str" xml:space="preserve">
        <f xml:space="preserve">HYPERLINK("https://www.facebook.com/CATTLT/?locale=vi_VN", "Công an thị trấn Long Thành _x000d__x000d__x000d_
 _x000d__x000d__x000d_
  tỉnh Đồng Nai")</f>
        <v xml:space="preserve">Công an thị trấn Long Thành _x000d__x000d__x000d_
 _x000d__x000d__x000d_
  tỉnh Đồng Nai</v>
      </c>
      <c r="C308" t="str">
        <v>https://www.facebook.com/CATTLT/?locale=vi_VN</v>
      </c>
      <c r="D308" t="str">
        <v>-</v>
      </c>
      <c r="E308" t="str">
        <v/>
      </c>
      <c r="F308" t="str">
        <v>-</v>
      </c>
      <c r="G308" t="str">
        <v>-</v>
      </c>
    </row>
    <row r="309" xml:space="preserve">
      <c r="A309">
        <v>26308</v>
      </c>
      <c r="B309" t="str" xml:space="preserve">
        <f xml:space="preserve">HYPERLINK("https://longthanh.dongnai.gov.vn/", "UBND Ủy ban nhân dân thị trấn Long Thành _x000d__x000d__x000d_
 _x000d__x000d__x000d_
  tỉnh Đồng Nai")</f>
        <v xml:space="preserve">UBND Ủy ban nhân dân thị trấn Long Thành _x000d__x000d__x000d_
 _x000d__x000d__x000d_
  tỉnh Đồng Nai</v>
      </c>
      <c r="C309" t="str">
        <v>https://longthanh.dongnai.gov.vn/</v>
      </c>
      <c r="D309" t="str">
        <v>-</v>
      </c>
      <c r="E309" t="str">
        <v>-</v>
      </c>
      <c r="F309" t="str">
        <v>-</v>
      </c>
      <c r="G309" t="str">
        <v>-</v>
      </c>
    </row>
    <row r="310" xml:space="preserve">
      <c r="A310">
        <v>26309</v>
      </c>
      <c r="B310" t="str" xml:space="preserve">
        <f xml:space="preserve">HYPERLINK("https://www.facebook.com/CongAnKbang/", "Công an thị trấn K’Bang _x000d__x000d__x000d_
 _x000d__x000d__x000d_
  tỉnh Gia Lai")</f>
        <v xml:space="preserve">Công an thị trấn K’Bang _x000d__x000d__x000d_
 _x000d__x000d__x000d_
  tỉnh Gia Lai</v>
      </c>
      <c r="C310" t="str">
        <v>https://www.facebook.com/CongAnKbang/</v>
      </c>
      <c r="D310" t="str">
        <v>-</v>
      </c>
      <c r="E310" t="str">
        <v/>
      </c>
      <c r="F310" t="str">
        <v>-</v>
      </c>
      <c r="G310" t="str">
        <v>-</v>
      </c>
    </row>
    <row r="311" xml:space="preserve">
      <c r="A311">
        <v>26310</v>
      </c>
      <c r="B311" t="str" xml:space="preserve">
        <f xml:space="preserve">HYPERLINK("https://kbang.gialai.gov.vn/thi-tran-kbang/Gioi-thieu.aspx", "UBND Ủy ban nhân dân thị trấn K’Bang _x000d__x000d__x000d_
 _x000d__x000d__x000d_
  tỉnh Gia Lai")</f>
        <v xml:space="preserve">UBND Ủy ban nhân dân thị trấn K’Bang _x000d__x000d__x000d_
 _x000d__x000d__x000d_
  tỉnh Gia Lai</v>
      </c>
      <c r="C311" t="str">
        <v>https://kbang.gialai.gov.vn/thi-tran-kbang/Gioi-thieu.aspx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26311</v>
      </c>
      <c r="B312" t="str">
        <f>HYPERLINK("https://www.facebook.com/ConganhuyenDakDoa/", "Công an thị trấn Đak Đoa tỉnh Gia Lai")</f>
        <v>Công an thị trấn Đak Đoa tỉnh Gia Lai</v>
      </c>
      <c r="C312" t="str">
        <v>https://www.facebook.com/ConganhuyenDakDoa/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26312</v>
      </c>
      <c r="B313" t="str">
        <f>HYPERLINK("https://dakdoa.gialai.gov.vn/", "UBND Ủy ban nhân dân thị trấn Đak Đoa tỉnh Gia Lai")</f>
        <v>UBND Ủy ban nhân dân thị trấn Đak Đoa tỉnh Gia Lai</v>
      </c>
      <c r="C313" t="str">
        <v>https://dakdoa.gialai.gov.vn/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26313</v>
      </c>
      <c r="B314" t="str">
        <f>HYPERLINK("https://www.facebook.com/p/C%C3%B4ng-an-th%E1%BB%8B-tr%E1%BA%A5n-Ia-Kha-huy%E1%BB%87n-Ia-Grai-100062932765152/", "Công an thị trấn Ia Kha tỉnh Gia Lai")</f>
        <v>Công an thị trấn Ia Kha tỉnh Gia Lai</v>
      </c>
      <c r="C314" t="str">
        <v>https://www.facebook.com/p/C%C3%B4ng-an-th%E1%BB%8B-tr%E1%BA%A5n-Ia-Kha-huy%E1%BB%87n-Ia-Grai-100062932765152/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26314</v>
      </c>
      <c r="B315" t="str">
        <f>HYPERLINK("https://iagrai.gialai.gov.vn/Thi-tran-Ia-Kha/Lien-he", "UBND Ủy ban nhân dân thị trấn Ia Kha tỉnh Gia Lai")</f>
        <v>UBND Ủy ban nhân dân thị trấn Ia Kha tỉnh Gia Lai</v>
      </c>
      <c r="C315" t="str">
        <v>https://iagrai.gialai.gov.vn/Thi-tran-Ia-Kha/Lien-he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26315</v>
      </c>
      <c r="B316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316" t="str">
        <v>https://www.facebook.com/p/C%C3%B4ng-an-th%E1%BB%8B-tr%E1%BA%A5n-Kon-D%C6%A1ng-Mang-Yang-Gia-Lai-100030929003525/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26316</v>
      </c>
      <c r="B317" t="str">
        <f>HYPERLINK("https://mangyang.gialai.gov.vn/Thi-tran-Kon-Dong/Trang-chu", "UBND Ủy ban nhân dân thị trấn Kon Dơng tỉnh Gia Lai")</f>
        <v>UBND Ủy ban nhân dân thị trấn Kon Dơng tỉnh Gia Lai</v>
      </c>
      <c r="C317" t="str">
        <v>https://mangyang.gialai.gov.vn/Thi-tran-Kon-Dong/Trang-chu</v>
      </c>
      <c r="D317" t="str">
        <v>-</v>
      </c>
      <c r="E317" t="str">
        <v>-</v>
      </c>
      <c r="F317" t="str">
        <v>-</v>
      </c>
      <c r="G317" t="str">
        <v>-</v>
      </c>
    </row>
    <row r="318" xml:space="preserve">
      <c r="A318">
        <v>26317</v>
      </c>
      <c r="B318" t="str" xml:space="preserve">
        <f xml:space="preserve">HYPERLINK("https://www.facebook.com/ConganKongChro/", "Công an thị trấn Kông Chro _x000d__x000d__x000d_
 _x000d__x000d__x000d_
  tỉnh Gia Lai")</f>
        <v xml:space="preserve">Công an thị trấn Kông Chro _x000d__x000d__x000d_
 _x000d__x000d__x000d_
  tỉnh Gia Lai</v>
      </c>
      <c r="C318" t="str">
        <v>https://www.facebook.com/ConganKongChro/</v>
      </c>
      <c r="D318" t="str">
        <v>-</v>
      </c>
      <c r="E318" t="str">
        <v/>
      </c>
      <c r="F318" t="str">
        <v>-</v>
      </c>
      <c r="G318" t="str">
        <v>-</v>
      </c>
    </row>
    <row r="319" xml:space="preserve">
      <c r="A319">
        <v>26318</v>
      </c>
      <c r="B319" t="str" xml:space="preserve">
        <f xml:space="preserve">HYPERLINK("https://kongchro.gialai.gov.vn/", "UBND Ủy ban nhân dân thị trấn Kông Chro _x000d__x000d__x000d_
 _x000d__x000d__x000d_
  tỉnh Gia Lai")</f>
        <v xml:space="preserve">UBND Ủy ban nhân dân thị trấn Kông Chro _x000d__x000d__x000d_
 _x000d__x000d__x000d_
  tỉnh Gia Lai</v>
      </c>
      <c r="C319" t="str">
        <v>https://kongchro.gialai.gov.vn/</v>
      </c>
      <c r="D319" t="str">
        <v>-</v>
      </c>
      <c r="E319" t="str">
        <v>-</v>
      </c>
      <c r="F319" t="str">
        <v>-</v>
      </c>
      <c r="G319" t="str">
        <v>-</v>
      </c>
    </row>
    <row r="320" xml:space="preserve">
      <c r="A320">
        <v>26319</v>
      </c>
      <c r="B320" t="str" xml:space="preserve">
        <f xml:space="preserve">HYPERLINK("https://www.facebook.com/p/C%C3%B4ng-an-Th%E1%BB%8B-Tr%E1%BA%A5n-Ch%C6%B0-Ty-100064836034983/", "Công an thị trấn Chư Ty _x000d__x000d__x000d_
 _x000d__x000d__x000d_
  tỉnh Gia Lai")</f>
        <v xml:space="preserve">Công an thị trấn Chư Ty _x000d__x000d__x000d_
 _x000d__x000d__x000d_
  tỉnh Gia Lai</v>
      </c>
      <c r="C320" t="str">
        <v>https://www.facebook.com/p/C%C3%B4ng-an-Th%E1%BB%8B-Tr%E1%BA%A5n-Ch%C6%B0-Ty-100064836034983/</v>
      </c>
      <c r="D320" t="str">
        <v>-</v>
      </c>
      <c r="E320" t="str">
        <v/>
      </c>
      <c r="F320" t="str">
        <v>-</v>
      </c>
      <c r="G320" t="str">
        <v>-</v>
      </c>
    </row>
    <row r="321" xml:space="preserve">
      <c r="A321">
        <v>26320</v>
      </c>
      <c r="B321" t="str" xml:space="preserve">
        <f xml:space="preserve">HYPERLINK("https://ducco.gialai.gov.vn/Home.aspx", "UBND Ủy ban nhân dân thị trấn Chư Ty _x000d__x000d__x000d_
 _x000d__x000d__x000d_
  tỉnh Gia Lai")</f>
        <v xml:space="preserve">UBND Ủy ban nhân dân thị trấn Chư Ty _x000d__x000d__x000d_
 _x000d__x000d__x000d_
  tỉnh Gia Lai</v>
      </c>
      <c r="C321" t="str">
        <v>https://ducco.gialai.gov.vn/Home.aspx</v>
      </c>
      <c r="D321" t="str">
        <v>-</v>
      </c>
      <c r="E321" t="str">
        <v>-</v>
      </c>
      <c r="F321" t="str">
        <v>-</v>
      </c>
      <c r="G321" t="str">
        <v>-</v>
      </c>
    </row>
    <row r="322" xml:space="preserve">
      <c r="A322">
        <v>26321</v>
      </c>
      <c r="B322" t="str" xml:space="preserve">
        <f xml:space="preserve">HYPERLINK("https://www.facebook.com/p/C%C3%B4ng-an-huy%E1%BB%87n-Ch%C6%B0-Pr%C3%B4ng-100063615364566/", "Công an thị trấn Chư Prông _x000d__x000d__x000d_
 _x000d__x000d__x000d_
  tỉnh Gia Lai")</f>
        <v xml:space="preserve">Công an thị trấn Chư Prông _x000d__x000d__x000d_
 _x000d__x000d__x000d_
  tỉnh Gia Lai</v>
      </c>
      <c r="C322" t="str">
        <v>https://www.facebook.com/p/C%C3%B4ng-an-huy%E1%BB%87n-Ch%C6%B0-Pr%C3%B4ng-100063615364566/</v>
      </c>
      <c r="D322" t="str">
        <v>-</v>
      </c>
      <c r="E322" t="str">
        <v/>
      </c>
      <c r="F322" t="str">
        <v>-</v>
      </c>
      <c r="G322" t="str">
        <v>-</v>
      </c>
    </row>
    <row r="323" xml:space="preserve">
      <c r="A323">
        <v>26322</v>
      </c>
      <c r="B323" t="str" xml:space="preserve">
        <f xml:space="preserve">HYPERLINK("https://chuprong.gialai.gov.vn/Home.aspx", "UBND Ủy ban nhân dân thị trấn Chư Prông _x000d__x000d__x000d_
 _x000d__x000d__x000d_
  tỉnh Gia Lai")</f>
        <v xml:space="preserve">UBND Ủy ban nhân dân thị trấn Chư Prông _x000d__x000d__x000d_
 _x000d__x000d__x000d_
  tỉnh Gia Lai</v>
      </c>
      <c r="C323" t="str">
        <v>https://chuprong.gialai.gov.vn/Home.aspx</v>
      </c>
      <c r="D323" t="str">
        <v>-</v>
      </c>
      <c r="E323" t="str">
        <v>-</v>
      </c>
      <c r="F323" t="str">
        <v>-</v>
      </c>
      <c r="G323" t="str">
        <v>-</v>
      </c>
    </row>
    <row r="324" xml:space="preserve">
      <c r="A324">
        <v>26323</v>
      </c>
      <c r="B324" t="str" xml:space="preserve">
        <f xml:space="preserve">HYPERLINK("https://www.facebook.com/CATTchuse/", "Công an thị trấn Chư Sê _x000d__x000d__x000d_
 _x000d__x000d__x000d_
  tỉnh Gia Lai")</f>
        <v xml:space="preserve">Công an thị trấn Chư Sê _x000d__x000d__x000d_
 _x000d__x000d__x000d_
  tỉnh Gia Lai</v>
      </c>
      <c r="C324" t="str">
        <v>https://www.facebook.com/CATTchuse/</v>
      </c>
      <c r="D324" t="str">
        <v>-</v>
      </c>
      <c r="E324" t="str">
        <v/>
      </c>
      <c r="F324" t="str">
        <v>-</v>
      </c>
      <c r="G324" t="str">
        <v>-</v>
      </c>
    </row>
    <row r="325" xml:space="preserve">
      <c r="A325">
        <v>26324</v>
      </c>
      <c r="B325" t="str" xml:space="preserve">
        <f xml:space="preserve">HYPERLINK("https://chuse.gialai.gov.vn/Thi-tran-Chu-Se/Gioi-thieu/Co-cau-to-chuc.aspx", "UBND Ủy ban nhân dân thị trấn Chư Sê _x000d__x000d__x000d_
 _x000d__x000d__x000d_
  tỉnh Gia Lai")</f>
        <v xml:space="preserve">UBND Ủy ban nhân dân thị trấn Chư Sê _x000d__x000d__x000d_
 _x000d__x000d__x000d_
  tỉnh Gia Lai</v>
      </c>
      <c r="C325" t="str">
        <v>https://chuse.gialai.gov.vn/Thi-tran-Chu-Se/Gioi-thieu/Co-cau-to-chuc.aspx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26325</v>
      </c>
      <c r="B326" t="str">
        <f>HYPERLINK("https://www.facebook.com/conganhuyendakpo/", "Công an thị trấn Đak Pơ tỉnh Gia Lai")</f>
        <v>Công an thị trấn Đak Pơ tỉnh Gia Lai</v>
      </c>
      <c r="C326" t="str">
        <v>https://www.facebook.com/conganhuyendakpo/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26326</v>
      </c>
      <c r="B327" t="str">
        <f>HYPERLINK("https://dakpo.gialai.gov.vn/Gioi-thieu/Co-cau-to-chuc/co-cau-ubnd.aspx", "UBND Ủy ban nhân dân thị trấn Đak Pơ tỉnh Gia Lai")</f>
        <v>UBND Ủy ban nhân dân thị trấn Đak Pơ tỉnh Gia Lai</v>
      </c>
      <c r="C327" t="str">
        <v>https://dakpo.gialai.gov.vn/Gioi-thieu/Co-cau-to-chuc/co-cau-ubnd.aspx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26327</v>
      </c>
      <c r="B328" t="str">
        <f>HYPERLINK("https://www.facebook.com/thitranphutuc/", "Công an thị trấn Phú Túc tỉnh Gia Lai")</f>
        <v>Công an thị trấn Phú Túc tỉnh Gia Lai</v>
      </c>
      <c r="C328" t="str">
        <v>https://www.facebook.com/thitranphutuc/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26328</v>
      </c>
      <c r="B329" t="str">
        <f>HYPERLINK("https://krongpa.gialai.gov.vn/Thi-tran-Phu-Tuc/Tin-tuc.aspx", "UBND Ủy ban nhân dân thị trấn Phú Túc tỉnh Gia Lai")</f>
        <v>UBND Ủy ban nhân dân thị trấn Phú Túc tỉnh Gia Lai</v>
      </c>
      <c r="C329" t="str">
        <v>https://krongpa.gialai.gov.vn/Thi-tran-Phu-Tuc/Tin-tuc.aspx</v>
      </c>
      <c r="D329" t="str">
        <v>-</v>
      </c>
      <c r="E329" t="str">
        <v>-</v>
      </c>
      <c r="F329" t="str">
        <v>-</v>
      </c>
      <c r="G329" t="str">
        <v>-</v>
      </c>
    </row>
    <row r="330" xml:space="preserve">
      <c r="A330">
        <v>26329</v>
      </c>
      <c r="B330" t="str" xml:space="preserve">
        <f xml:space="preserve">HYPERLINK("https://www.facebook.com/ConganPhuthien/?locale=vi_VN", "Công an thị trấn Phú Thiện _x000d__x000d__x000d_
 _x000d__x000d__x000d_
  tỉnh Gia Lai")</f>
        <v xml:space="preserve">Công an thị trấn Phú Thiện _x000d__x000d__x000d_
 _x000d__x000d__x000d_
  tỉnh Gia Lai</v>
      </c>
      <c r="C330" t="str">
        <v>https://www.facebook.com/ConganPhuthien/?locale=vi_VN</v>
      </c>
      <c r="D330" t="str">
        <v>-</v>
      </c>
      <c r="E330" t="str">
        <v/>
      </c>
      <c r="F330" t="str">
        <v>-</v>
      </c>
      <c r="G330" t="str">
        <v>-</v>
      </c>
    </row>
    <row r="331" xml:space="preserve">
      <c r="A331">
        <v>26330</v>
      </c>
      <c r="B331" t="str" xml:space="preserve">
        <f xml:space="preserve">HYPERLINK("https://phuthien.gialai.gov.vn/Thi-tran-Phu-Thien/Home.aspx", "UBND Ủy ban nhân dân thị trấn Phú Thiện _x000d__x000d__x000d_
 _x000d__x000d__x000d_
  tỉnh Gia Lai")</f>
        <v xml:space="preserve">UBND Ủy ban nhân dân thị trấn Phú Thiện _x000d__x000d__x000d_
 _x000d__x000d__x000d_
  tỉnh Gia Lai</v>
      </c>
      <c r="C331" t="str">
        <v>https://phuthien.gialai.gov.vn/Thi-tran-Phu-Thien/Home.aspx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26331</v>
      </c>
      <c r="B332" t="str">
        <v>Công an thị trấn Nhơn Hoà tỉnh Gia Lai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26332</v>
      </c>
      <c r="B333" t="str">
        <f>HYPERLINK("https://chupuh.gialai.gov.vn/nhonhoa/Gioi-thieu/Qua-trinh-hinh-thanh-va-Phat-trien.aspx", "UBND Ủy ban nhân dân thị trấn Nhơn Hoà tỉnh Gia Lai")</f>
        <v>UBND Ủy ban nhân dân thị trấn Nhơn Hoà tỉnh Gia Lai</v>
      </c>
      <c r="C333" t="str">
        <v>https://chupuh.gialai.gov.vn/nhonhoa/Gioi-thieu/Qua-trinh-hinh-thanh-va-Phat-trien.aspx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26333</v>
      </c>
      <c r="B334" t="str">
        <f>HYPERLINK("https://www.facebook.com/antthuyenPhongDien/", "Công an thị trấn Phong Điền tỉnh THỪA THIÊN HUẾ")</f>
        <v>Công an thị trấn Phong Điền tỉnh THỪA THIÊN HUẾ</v>
      </c>
      <c r="C334" t="str">
        <v>https://www.facebook.com/antthuyenPhongDien/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26334</v>
      </c>
      <c r="B335" t="str">
        <f>HYPERLINK("https://ttphongdien.thuathienhue.gov.vn/", "UBND Ủy ban nhân dân thị trấn Phong Điền tỉnh THỪA THIÊN HUẾ")</f>
        <v>UBND Ủy ban nhân dân thị trấn Phong Điền tỉnh THỪA THIÊN HUẾ</v>
      </c>
      <c r="C335" t="str">
        <v>https://ttphongdien.thuathienhue.gov.vn/</v>
      </c>
      <c r="D335" t="str">
        <v>-</v>
      </c>
      <c r="E335" t="str">
        <v>-</v>
      </c>
      <c r="F335" t="str">
        <v>-</v>
      </c>
      <c r="G335" t="str">
        <v>-</v>
      </c>
    </row>
    <row r="336" xml:space="preserve">
      <c r="A336">
        <v>26335</v>
      </c>
      <c r="B336" t="str" xml:space="preserve">
        <f xml:space="preserve">HYPERLINK("https://www.facebook.com/tuoitreconganthuathienhue/", "Công an phường Thuận An _x000d__x000d__x000d_
 _x000d__x000d__x000d_
  tỉnh THỪA THIÊN HUẾ")</f>
        <v xml:space="preserve">Công an phường Thuận An _x000d__x000d__x000d_
 _x000d__x000d__x000d_
  tỉnh THỪA THIÊN HUẾ</v>
      </c>
      <c r="C336" t="str">
        <v>https://www.facebook.com/tuoitreconganthuathienhue/</v>
      </c>
      <c r="D336" t="str">
        <v>-</v>
      </c>
      <c r="E336" t="str">
        <v/>
      </c>
      <c r="F336" t="str">
        <v>-</v>
      </c>
      <c r="G336" t="str">
        <v>-</v>
      </c>
    </row>
    <row r="337" xml:space="preserve">
      <c r="A337">
        <v>26336</v>
      </c>
      <c r="B337" t="str" xml:space="preserve">
        <f xml:space="preserve">HYPERLINK("https://thuanan.thuathienhue.gov.vn/", "UBND Ủy ban nhân dân phường Thuận An _x000d__x000d__x000d_
 _x000d__x000d__x000d_
  tỉnh THỪA THIÊN HUẾ")</f>
        <v xml:space="preserve">UBND Ủy ban nhân dân phường Thuận An _x000d__x000d__x000d_
 _x000d__x000d__x000d_
  tỉnh THỪA THIÊN HUẾ</v>
      </c>
      <c r="C337" t="str">
        <v>https://thuanan.thuathienhue.gov.vn/</v>
      </c>
      <c r="D337" t="str">
        <v>-</v>
      </c>
      <c r="E337" t="str">
        <v>-</v>
      </c>
      <c r="F337" t="str">
        <v>-</v>
      </c>
      <c r="G337" t="str">
        <v>-</v>
      </c>
    </row>
    <row r="338" xml:space="preserve">
      <c r="A338">
        <v>26337</v>
      </c>
      <c r="B338" t="str" xml:space="preserve">
        <f xml:space="preserve">HYPERLINK("https://www.facebook.com/anttTtPhuLoc/", "Công an thị trấn Phú Lộc _x000d__x000d__x000d_
 _x000d__x000d__x000d_
  tỉnh THỪA THIÊN HUẾ")</f>
        <v xml:space="preserve">Công an thị trấn Phú Lộc _x000d__x000d__x000d_
 _x000d__x000d__x000d_
  tỉnh THỪA THIÊN HUẾ</v>
      </c>
      <c r="C338" t="str">
        <v>https://www.facebook.com/anttTtPhuLoc/</v>
      </c>
      <c r="D338" t="str">
        <v>-</v>
      </c>
      <c r="E338" t="str">
        <v/>
      </c>
      <c r="F338" t="str">
        <v>-</v>
      </c>
      <c r="G338" t="str">
        <v>-</v>
      </c>
    </row>
    <row r="339" xml:space="preserve">
      <c r="A339">
        <v>26338</v>
      </c>
      <c r="B339" t="str" xml:space="preserve">
        <f xml:space="preserve">HYPERLINK("https://ttphuloc.thuathienhue.gov.vn/", "UBND Ủy ban nhân dân thị trấn Phú Lộc _x000d__x000d__x000d_
 _x000d__x000d__x000d_
  tỉnh THỪA THIÊN HUẾ")</f>
        <v xml:space="preserve">UBND Ủy ban nhân dân thị trấn Phú Lộc _x000d__x000d__x000d_
 _x000d__x000d__x000d_
  tỉnh THỪA THIÊN HUẾ</v>
      </c>
      <c r="C339" t="str">
        <v>https://ttphuloc.thuathienhue.gov.vn/</v>
      </c>
      <c r="D339" t="str">
        <v>-</v>
      </c>
      <c r="E339" t="str">
        <v>-</v>
      </c>
      <c r="F339" t="str">
        <v>-</v>
      </c>
      <c r="G339" t="str">
        <v>-</v>
      </c>
    </row>
    <row r="340" xml:space="preserve">
      <c r="A340">
        <v>26339</v>
      </c>
      <c r="B340" t="str" xml:space="preserve">
        <f xml:space="preserve">HYPERLINK("https://www.facebook.com/p/An-Ninh-Tr%E1%BA%ADt-T%E1%BB%B1-th%E1%BB%8B-tr%E1%BA%A5n-Khe-Tre-100068529475832/", "Công an thị trấn Khe Tre _x000d__x000d__x000d_
 _x000d__x000d__x000d_
  tỉnh THỪA THIÊN HUẾ")</f>
        <v xml:space="preserve">Công an thị trấn Khe Tre _x000d__x000d__x000d_
 _x000d__x000d__x000d_
  tỉnh THỪA THIÊN HUẾ</v>
      </c>
      <c r="C340" t="str">
        <v>https://www.facebook.com/p/An-Ninh-Tr%E1%BA%ADt-T%E1%BB%B1-th%E1%BB%8B-tr%E1%BA%A5n-Khe-Tre-100068529475832/</v>
      </c>
      <c r="D340" t="str">
        <v>-</v>
      </c>
      <c r="E340" t="str">
        <v/>
      </c>
      <c r="F340" t="str">
        <v>-</v>
      </c>
      <c r="G340" t="str">
        <v>-</v>
      </c>
    </row>
    <row r="341" xml:space="preserve">
      <c r="A341">
        <v>26340</v>
      </c>
      <c r="B341" t="str" xml:space="preserve">
        <f xml:space="preserve">HYPERLINK("https://sxd.thuathienhue.gov.vn/?gd=17&amp;cn=489&amp;tc=2364", "UBND Ủy ban nhân dân thị trấn Khe Tre _x000d__x000d__x000d_
 _x000d__x000d__x000d_
  tỉnh THỪA THIÊN HUẾ")</f>
        <v xml:space="preserve">UBND Ủy ban nhân dân thị trấn Khe Tre _x000d__x000d__x000d_
 _x000d__x000d__x000d_
  tỉnh THỪA THIÊN HUẾ</v>
      </c>
      <c r="C341" t="str">
        <v>https://sxd.thuathienhue.gov.vn/?gd=17&amp;cn=489&amp;tc=2364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26341</v>
      </c>
      <c r="B342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342" t="str">
        <v>https://www.facebook.com/p/C%C3%B4ng-an-huy%E1%BB%87n-T%C3%A2n-Hi%E1%BB%87p-100069475322179/?locale=vi_VN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26342</v>
      </c>
      <c r="B343" t="str">
        <f>HYPERLINK("https://tanhiep.kiengiang.gov.vn/", "UBND Ủy ban nhân dân thị trấn Tân Hiệp tỉnh Kiên Giang")</f>
        <v>UBND Ủy ban nhân dân thị trấn Tân Hiệp tỉnh Kiên Giang</v>
      </c>
      <c r="C343" t="str">
        <v>https://tanhiep.kiengiang.gov.vn/</v>
      </c>
      <c r="D343" t="str">
        <v>-</v>
      </c>
      <c r="E343" t="str">
        <v>-</v>
      </c>
      <c r="F343" t="str">
        <v>-</v>
      </c>
      <c r="G343" t="str">
        <v>-</v>
      </c>
    </row>
    <row r="344" xml:space="preserve">
      <c r="A344">
        <v>26343</v>
      </c>
      <c r="B344" t="str" xml:space="preserve">
        <v xml:space="preserve">Công an thị trấn Đăk Glei _x000d__x000d__x000d_
 _x000d__x000d__x000d_
  tỉnh Kon Tum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 xml:space="preserve">
      <c r="A345">
        <v>26344</v>
      </c>
      <c r="B345" t="str" xml:space="preserve">
        <f xml:space="preserve">HYPERLINK("https://huyendakglei.kontum.gov.vn/", "UBND Ủy ban nhân dân thị trấn Đăk Glei _x000d__x000d__x000d_
 _x000d__x000d__x000d_
  tỉnh Kon Tum")</f>
        <v xml:space="preserve">UBND Ủy ban nhân dân thị trấn Đăk Glei _x000d__x000d__x000d_
 _x000d__x000d__x000d_
  tỉnh Kon Tum</v>
      </c>
      <c r="C345" t="str">
        <v>https://huyendakglei.kontum.gov.vn/</v>
      </c>
      <c r="D345" t="str">
        <v>-</v>
      </c>
      <c r="E345" t="str">
        <v>-</v>
      </c>
      <c r="F345" t="str">
        <v>-</v>
      </c>
      <c r="G345" t="str">
        <v>-</v>
      </c>
    </row>
    <row r="346" xml:space="preserve">
      <c r="A346">
        <v>26345</v>
      </c>
      <c r="B346" t="str" xml:space="preserve">
        <f xml:space="preserve">HYPERLINK("https://www.facebook.com/tuoitredakto/", "Công an thị trấn Đăk Tô _x000d__x000d__x000d_
 _x000d__x000d__x000d_
  tỉnh Kon Tum")</f>
        <v xml:space="preserve">Công an thị trấn Đăk Tô _x000d__x000d__x000d_
 _x000d__x000d__x000d_
  tỉnh Kon Tum</v>
      </c>
      <c r="C346" t="str">
        <v>https://www.facebook.com/tuoitredakto/</v>
      </c>
      <c r="D346" t="str">
        <v>-</v>
      </c>
      <c r="E346" t="str">
        <v/>
      </c>
      <c r="F346" t="str">
        <v>-</v>
      </c>
      <c r="G346" t="str">
        <v>-</v>
      </c>
    </row>
    <row r="347" xml:space="preserve">
      <c r="A347">
        <v>26346</v>
      </c>
      <c r="B347" t="str" xml:space="preserve">
        <f xml:space="preserve">HYPERLINK("https://huyendakto.kontum.gov.vn/", "UBND Ủy ban nhân dân thị trấn Đăk Tô _x000d__x000d__x000d_
 _x000d__x000d__x000d_
  tỉnh Kon Tum")</f>
        <v xml:space="preserve">UBND Ủy ban nhân dân thị trấn Đăk Tô _x000d__x000d__x000d_
 _x000d__x000d__x000d_
  tỉnh Kon Tum</v>
      </c>
      <c r="C347" t="str">
        <v>https://huyendakto.kontum.gov.vn/</v>
      </c>
      <c r="D347" t="str">
        <v>-</v>
      </c>
      <c r="E347" t="str">
        <v>-</v>
      </c>
      <c r="F347" t="str">
        <v>-</v>
      </c>
      <c r="G347" t="str">
        <v>-</v>
      </c>
    </row>
    <row r="348" xml:space="preserve">
      <c r="A348">
        <v>26347</v>
      </c>
      <c r="B348" t="str" xml:space="preserve">
        <v xml:space="preserve">Công an thị trấn Đăk Rve _x000d__x000d__x000d_
 _x000d__x000d__x000d_
  tỉnh Kon Tum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 xml:space="preserve">
      <c r="A349">
        <v>26348</v>
      </c>
      <c r="B349" t="str" xml:space="preserve">
        <f xml:space="preserve">HYPERLINK("http://dakrve.konray.kontum.gov.vn/", "UBND Ủy ban nhân dân thị trấn Đăk Rve _x000d__x000d__x000d_
 _x000d__x000d__x000d_
  tỉnh Kon Tum")</f>
        <v xml:space="preserve">UBND Ủy ban nhân dân thị trấn Đăk Rve _x000d__x000d__x000d_
 _x000d__x000d__x000d_
  tỉnh Kon Tum</v>
      </c>
      <c r="C349" t="str">
        <v>http://dakrve.konray.kontum.gov.vn/</v>
      </c>
      <c r="D349" t="str">
        <v>-</v>
      </c>
      <c r="E349" t="str">
        <v>-</v>
      </c>
      <c r="F349" t="str">
        <v>-</v>
      </c>
      <c r="G349" t="str">
        <v>-</v>
      </c>
    </row>
    <row r="350" xml:space="preserve">
      <c r="A350">
        <v>26349</v>
      </c>
      <c r="B350" t="str" xml:space="preserve">
        <v xml:space="preserve">Công an thị trấn Vĩnh Thuận _x000d__x000d__x000d_
 _x000d__x000d__x000d_
  tỉnh Kiên Giang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 xml:space="preserve">
      <c r="A351">
        <v>26350</v>
      </c>
      <c r="B351" t="str" xml:space="preserve">
        <f xml:space="preserve">HYPERLINK("https://vinhthuan.kiengiang.gov.vn/", "UBND Ủy ban nhân dân thị trấn Vĩnh Thuận _x000d__x000d__x000d_
 _x000d__x000d__x000d_
  tỉnh Kiên Giang")</f>
        <v xml:space="preserve">UBND Ủy ban nhân dân thị trấn Vĩnh Thuận _x000d__x000d__x000d_
 _x000d__x000d__x000d_
  tỉnh Kiên Giang</v>
      </c>
      <c r="C351" t="str">
        <v>https://vinhthuan.kiengiang.gov.vn/</v>
      </c>
      <c r="D351" t="str">
        <v>-</v>
      </c>
      <c r="E351" t="str">
        <v>-</v>
      </c>
      <c r="F351" t="str">
        <v>-</v>
      </c>
      <c r="G351" t="str">
        <v>-</v>
      </c>
    </row>
    <row r="352" xml:space="preserve">
      <c r="A352">
        <v>26351</v>
      </c>
      <c r="B352" t="str" xml:space="preserve">
        <f xml:space="preserve">HYPERLINK("https://www.facebook.com/p/C%C3%B4ng-an-th%E1%BB%8B-tr%E1%BA%A5n-L%E1%BA%A1c-D%C6%B0%C6%A1ng-100087307715041/", "Công an thị trấn Lạc Dương _x000d__x000d__x000d_
 _x000d__x000d__x000d_
  tỉnh Lâm Đồng")</f>
        <v xml:space="preserve">Công an thị trấn Lạc Dương _x000d__x000d__x000d_
 _x000d__x000d__x000d_
  tỉnh Lâm Đồng</v>
      </c>
      <c r="C352" t="str">
        <v>https://www.facebook.com/p/C%C3%B4ng-an-th%E1%BB%8B-tr%E1%BA%A5n-L%E1%BA%A1c-D%C6%B0%C6%A1ng-100087307715041/</v>
      </c>
      <c r="D352" t="str">
        <v>-</v>
      </c>
      <c r="E352" t="str">
        <v/>
      </c>
      <c r="F352" t="str">
        <v>-</v>
      </c>
      <c r="G352" t="str">
        <v>-</v>
      </c>
    </row>
    <row r="353" xml:space="preserve">
      <c r="A353">
        <v>26352</v>
      </c>
      <c r="B353" t="str" xml:space="preserve">
        <f xml:space="preserve">HYPERLINK("https://lamdong.gov.vn/sites/lacduong/ubnd/xa-thi-tran/SitePages/thi-tran-lac-duong.aspx", "UBND Ủy ban nhân dân thị trấn Lạc Dương _x000d__x000d__x000d_
 _x000d__x000d__x000d_
  tỉnh Lâm Đồng")</f>
        <v xml:space="preserve">UBND Ủy ban nhân dân thị trấn Lạc Dương _x000d__x000d__x000d_
 _x000d__x000d__x000d_
  tỉnh Lâm Đồng</v>
      </c>
      <c r="C353" t="str">
        <v>https://lamdong.gov.vn/sites/lacduong/ubnd/xa-thi-tran/SitePages/thi-tran-lac-duong.aspx</v>
      </c>
      <c r="D353" t="str">
        <v>-</v>
      </c>
      <c r="E353" t="str">
        <v>-</v>
      </c>
      <c r="F353" t="str">
        <v>-</v>
      </c>
      <c r="G353" t="str">
        <v>-</v>
      </c>
    </row>
    <row r="354" xml:space="preserve">
      <c r="A354">
        <v>26353</v>
      </c>
      <c r="B354" t="str" xml:space="preserve">
        <f xml:space="preserve">HYPERLINK("https://www.facebook.com/conganthitranTanSon/", "Công an thị trấn Tân Sơn _x000d__x000d__x000d_
 _x000d__x000d__x000d_
  tỉnh Ninh Thuận")</f>
        <v xml:space="preserve">Công an thị trấn Tân Sơn _x000d__x000d__x000d_
 _x000d__x000d__x000d_
  tỉnh Ninh Thuận</v>
      </c>
      <c r="C354" t="str">
        <v>https://www.facebook.com/conganthitranTanSon/</v>
      </c>
      <c r="D354" t="str">
        <v>-</v>
      </c>
      <c r="E354" t="str">
        <v/>
      </c>
      <c r="F354" t="str">
        <v>-</v>
      </c>
      <c r="G354" t="str">
        <v>-</v>
      </c>
    </row>
    <row r="355" xml:space="preserve">
      <c r="A355">
        <v>26354</v>
      </c>
      <c r="B355" t="str" xml:space="preserve">
        <f xml:space="preserve">HYPERLINK("https://ninhson.ninhthuan.gov.vn/", "UBND Ủy ban nhân dân thị trấn Tân Sơn _x000d__x000d__x000d_
 _x000d__x000d__x000d_
  tỉnh Ninh Thuận")</f>
        <v xml:space="preserve">UBND Ủy ban nhân dân thị trấn Tân Sơn _x000d__x000d__x000d_
 _x000d__x000d__x000d_
  tỉnh Ninh Thuận</v>
      </c>
      <c r="C355" t="str">
        <v>https://ninhson.ninhthuan.gov.vn/</v>
      </c>
      <c r="D355" t="str">
        <v>-</v>
      </c>
      <c r="E355" t="str">
        <v>-</v>
      </c>
      <c r="F355" t="str">
        <v>-</v>
      </c>
      <c r="G355" t="str">
        <v>-</v>
      </c>
    </row>
    <row r="356" xml:space="preserve">
      <c r="A356">
        <v>26355</v>
      </c>
      <c r="B356" t="str" xml:space="preserve">
        <f xml:space="preserve">HYPERLINK("https://www.facebook.com/adminphuocdan/", "Công an thị trấn Phước Dân _x000d__x000d__x000d_
 _x000d__x000d__x000d_
  tỉnh Ninh Thuận")</f>
        <v xml:space="preserve">Công an thị trấn Phước Dân _x000d__x000d__x000d_
 _x000d__x000d__x000d_
  tỉnh Ninh Thuận</v>
      </c>
      <c r="C356" t="str">
        <v>https://www.facebook.com/adminphuocdan/</v>
      </c>
      <c r="D356" t="str">
        <v>-</v>
      </c>
      <c r="E356" t="str">
        <v/>
      </c>
      <c r="F356" t="str">
        <v>-</v>
      </c>
      <c r="G356" t="str">
        <v>-</v>
      </c>
    </row>
    <row r="357" xml:space="preserve">
      <c r="A357">
        <v>26356</v>
      </c>
      <c r="B357" t="str" xml:space="preserve">
        <f xml:space="preserve">HYPERLINK("https://ninhphuoc.ninhthuan.gov.vn/", "UBND Ủy ban nhân dân thị trấn Phước Dân _x000d__x000d__x000d_
 _x000d__x000d__x000d_
  tỉnh Ninh Thuận")</f>
        <v xml:space="preserve">UBND Ủy ban nhân dân thị trấn Phước Dân _x000d__x000d__x000d_
 _x000d__x000d__x000d_
  tỉnh Ninh Thuận</v>
      </c>
      <c r="C357" t="str">
        <v>https://ninhphuoc.ninhthuan.gov.vn/</v>
      </c>
      <c r="D357" t="str">
        <v>-</v>
      </c>
      <c r="E357" t="str">
        <v>-</v>
      </c>
      <c r="F357" t="str">
        <v>-</v>
      </c>
      <c r="G357" t="str">
        <v>-</v>
      </c>
    </row>
    <row r="358" xml:space="preserve">
      <c r="A358">
        <v>26357</v>
      </c>
      <c r="B358" t="str" xml:space="preserve">
        <f xml:space="preserve">HYPERLINK("https://www.facebook.com/p/Tu%E1%BB%95i-tr%E1%BA%BB-C%C3%B4ng-an-huy%E1%BB%87n-Ninh-Ph%C6%B0%E1%BB%9Bc-100068114569027/", "Công an thị trấn Củng Sơn _x000d__x000d__x000d_
 _x000d__x000d__x000d_
  tỉnh Ninh Thuận")</f>
        <v xml:space="preserve">Công an thị trấn Củng Sơn _x000d__x000d__x000d_
 _x000d__x000d__x000d_
  tỉnh Ninh Thuận</v>
      </c>
      <c r="C358" t="str">
        <v>https://www.facebook.com/p/Tu%E1%BB%95i-tr%E1%BA%BB-C%C3%B4ng-an-huy%E1%BB%87n-Ninh-Ph%C6%B0%E1%BB%9Bc-100068114569027/</v>
      </c>
      <c r="D358" t="str">
        <v>-</v>
      </c>
      <c r="E358" t="str">
        <v/>
      </c>
      <c r="F358" t="str">
        <v>-</v>
      </c>
      <c r="G358" t="str">
        <v>-</v>
      </c>
    </row>
    <row r="359" xml:space="preserve">
      <c r="A359">
        <v>26358</v>
      </c>
      <c r="B359" t="str" xml:space="preserve">
        <f xml:space="preserve">HYPERLINK("https://ninhson.ninhthuan.gov.vn/portal/Pages/2024-10-8/Uy-ban-nhan-dan-huyen-Ninh-Son-trien-khai-Chi-thi-dydm0u.aspx", "UBND Ủy ban nhân dân thị trấn Củng Sơn _x000d__x000d__x000d_
 _x000d__x000d__x000d_
  tỉnh Ninh Thuận")</f>
        <v xml:space="preserve">UBND Ủy ban nhân dân thị trấn Củng Sơn _x000d__x000d__x000d_
 _x000d__x000d__x000d_
  tỉnh Ninh Thuận</v>
      </c>
      <c r="C359" t="str">
        <v>https://ninhson.ninhthuan.gov.vn/portal/Pages/2024-10-8/Uy-ban-nhan-dan-huyen-Ninh-Son-trien-khai-Chi-thi-dydm0u.aspx</v>
      </c>
      <c r="D359" t="str">
        <v>-</v>
      </c>
      <c r="E359" t="str">
        <v>-</v>
      </c>
      <c r="F359" t="str">
        <v>-</v>
      </c>
      <c r="G359" t="str">
        <v>-</v>
      </c>
    </row>
    <row r="360" xml:space="preserve">
      <c r="A360">
        <v>26359</v>
      </c>
      <c r="B360" t="str" xml:space="preserve">
        <v xml:space="preserve">Công an thị trấn Hai Riêng _x000d__x000d__x000d_
 _x000d__x000d__x000d_
  tỉnh Phú Yên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 xml:space="preserve">
      <c r="A361">
        <v>26360</v>
      </c>
      <c r="B361" t="str" xml:space="preserve">
        <f xml:space="preserve">HYPERLINK("http://hairieng.songhinh.phuyen.gov.vn/", "UBND Ủy ban nhân dân thị trấn Hai Riêng _x000d__x000d__x000d_
 _x000d__x000d__x000d_
  tỉnh Phú Yên")</f>
        <v xml:space="preserve">UBND Ủy ban nhân dân thị trấn Hai Riêng _x000d__x000d__x000d_
 _x000d__x000d__x000d_
  tỉnh Phú Yên</v>
      </c>
      <c r="C361" t="str">
        <v>http://hairieng.songhinh.phuyen.gov.vn/</v>
      </c>
      <c r="D361" t="str">
        <v>-</v>
      </c>
      <c r="E361" t="str">
        <v>-</v>
      </c>
      <c r="F361" t="str">
        <v>-</v>
      </c>
      <c r="G361" t="str">
        <v>-</v>
      </c>
    </row>
    <row r="362" xml:space="preserve">
      <c r="A362">
        <v>26361</v>
      </c>
      <c r="B362" t="str" xml:space="preserve">
        <f xml:space="preserve">HYPERLINK("https://www.facebook.com/conganthitranphuthu/?locale=vi_VN", "Công an thị trấn Phú Thứ _x000d__x000d__x000d_
 _x000d__x000d__x000d_
  tỉnh Phú Yên")</f>
        <v xml:space="preserve">Công an thị trấn Phú Thứ _x000d__x000d__x000d_
 _x000d__x000d__x000d_
  tỉnh Phú Yên</v>
      </c>
      <c r="C362" t="str">
        <v>https://www.facebook.com/conganthitranphuthu/?locale=vi_VN</v>
      </c>
      <c r="D362" t="str">
        <v>-</v>
      </c>
      <c r="E362" t="str">
        <v/>
      </c>
      <c r="F362" t="str">
        <v>-</v>
      </c>
      <c r="G362" t="str">
        <v>-</v>
      </c>
    </row>
    <row r="363" xml:space="preserve">
      <c r="A363">
        <v>26362</v>
      </c>
      <c r="B363" t="str" xml:space="preserve">
        <f xml:space="preserve">HYPERLINK("http://phuthu.tayhoa.phuyen.gov.vn/", "UBND Ủy ban nhân dân thị trấn Phú Thứ _x000d__x000d__x000d_
 _x000d__x000d__x000d_
  tỉnh Phú Yên")</f>
        <v xml:space="preserve">UBND Ủy ban nhân dân thị trấn Phú Thứ _x000d__x000d__x000d_
 _x000d__x000d__x000d_
  tỉnh Phú Yên</v>
      </c>
      <c r="C363" t="str">
        <v>http://phuthu.tayhoa.phuyen.gov.vn/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26363</v>
      </c>
      <c r="B364" t="str">
        <f>HYPERLINK("https://www.facebook.com/p/C%C3%B4ng-an-th%E1%BB%8B-tr%E1%BA%A5n-Ch%E1%BB%A3-Ch%C3%B9a-huy%E1%BB%87n-Ngh%C4%A9a-H%C3%A0nh-t%E1%BB%89nh-Qu%E1%BA%A3ng-Ng%C3%A3i-100068996326416/", "Công an thị trấn Chợ Chùa tỉnh Quảng Ngãi")</f>
        <v>Công an thị trấn Chợ Chùa tỉnh Quảng Ngãi</v>
      </c>
      <c r="C364" t="str">
        <v>https://www.facebook.com/p/C%C3%B4ng-an-th%E1%BB%8B-tr%E1%BA%A5n-Ch%E1%BB%A3-Ch%C3%B9a-huy%E1%BB%87n-Ngh%C4%A9a-H%C3%A0nh-t%E1%BB%89nh-Qu%E1%BA%A3ng-Ng%C3%A3i-100068996326416/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26364</v>
      </c>
      <c r="B365" t="str">
        <f>HYPERLINK("https://thitranchochua.nghiahanh.quangngai.gov.vn/uy-ban-nhan-dan", "UBND Ủy ban nhân dân thị trấn Chợ Chùa tỉnh Quảng Ngãi")</f>
        <v>UBND Ủy ban nhân dân thị trấn Chợ Chùa tỉnh Quảng Ngãi</v>
      </c>
      <c r="C365" t="str">
        <v>https://thitranchochua.nghiahanh.quangngai.gov.vn/uy-ban-nhan-dan</v>
      </c>
      <c r="D365" t="str">
        <v>-</v>
      </c>
      <c r="E365" t="str">
        <v>-</v>
      </c>
      <c r="F365" t="str">
        <v>-</v>
      </c>
      <c r="G365" t="str">
        <v>-</v>
      </c>
    </row>
    <row r="366" xml:space="preserve">
      <c r="A366">
        <v>26365</v>
      </c>
      <c r="B366" t="str" xml:space="preserve">
        <f xml:space="preserve">HYPERLINK("https://www.facebook.com/congandateh/", "Công an thị trấn Đạ Tẻh _x000d__x000d__x000d_
 _x000d__x000d__x000d_
  tỉnh Lâm Đồng")</f>
        <v xml:space="preserve">Công an thị trấn Đạ Tẻh _x000d__x000d__x000d_
 _x000d__x000d__x000d_
  tỉnh Lâm Đồng</v>
      </c>
      <c r="C366" t="str">
        <v>https://www.facebook.com/congandateh/</v>
      </c>
      <c r="D366" t="str">
        <v>-</v>
      </c>
      <c r="E366" t="str">
        <v/>
      </c>
      <c r="F366" t="str">
        <v>-</v>
      </c>
      <c r="G366" t="str">
        <v>-</v>
      </c>
    </row>
    <row r="367" xml:space="preserve">
      <c r="A367">
        <v>26366</v>
      </c>
      <c r="B367" t="str" xml:space="preserve">
        <f xml:space="preserve">HYPERLINK("https://lamdong.gov.vn/sites/dateh/hethongchinhtri/tintuc-ubnd/cx-tn/SitePages/thi-tran-da-teh.aspx", "UBND Ủy ban nhân dân thị trấn Đạ Tẻh _x000d__x000d__x000d_
 _x000d__x000d__x000d_
  tỉnh Lâm Đồng")</f>
        <v xml:space="preserve">UBND Ủy ban nhân dân thị trấn Đạ Tẻh _x000d__x000d__x000d_
 _x000d__x000d__x000d_
  tỉnh Lâm Đồng</v>
      </c>
      <c r="C367" t="str">
        <v>https://lamdong.gov.vn/sites/dateh/hethongchinhtri/tintuc-ubnd/cx-tn/SitePages/thi-tran-da-teh.aspx</v>
      </c>
      <c r="D367" t="str">
        <v>-</v>
      </c>
      <c r="E367" t="str">
        <v>-</v>
      </c>
      <c r="F367" t="str">
        <v>-</v>
      </c>
      <c r="G367" t="str">
        <v>-</v>
      </c>
    </row>
    <row r="368" xml:space="preserve">
      <c r="A368">
        <v>26367</v>
      </c>
      <c r="B368" t="str" xml:space="preserve">
        <f xml:space="preserve">HYPERLINK("https://www.facebook.com/tuoitreconganquangbinh/", "Công an thị trấn Quy Đạt _x000d__x000d__x000d_
 _x000d__x000d__x000d_
  tỉnh Quảng Bình")</f>
        <v xml:space="preserve">Công an thị trấn Quy Đạt _x000d__x000d__x000d_
 _x000d__x000d__x000d_
  tỉnh Quảng Bình</v>
      </c>
      <c r="C368" t="str">
        <v>https://www.facebook.com/tuoitreconganquangbinh/</v>
      </c>
      <c r="D368" t="str">
        <v>-</v>
      </c>
      <c r="E368" t="str">
        <v/>
      </c>
      <c r="F368" t="str">
        <v>-</v>
      </c>
      <c r="G368" t="str">
        <v>-</v>
      </c>
    </row>
    <row r="369" xml:space="preserve">
      <c r="A369">
        <v>26368</v>
      </c>
      <c r="B369" t="str" xml:space="preserve">
        <f xml:space="preserve">HYPERLINK("https://minhhoa.quangbinh.gov.vn/chi-tiet-tin/-/view-article/1/439131382673156029/1417683812137", "UBND Ủy ban nhân dân thị trấn Quy Đạt _x000d__x000d__x000d_
 _x000d__x000d__x000d_
  tỉnh Quảng Bình")</f>
        <v xml:space="preserve">UBND Ủy ban nhân dân thị trấn Quy Đạt _x000d__x000d__x000d_
 _x000d__x000d__x000d_
  tỉnh Quảng Bình</v>
      </c>
      <c r="C369" t="str">
        <v>https://minhhoa.quangbinh.gov.vn/chi-tiet-tin/-/view-article/1/439131382673156029/1417683812137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26369</v>
      </c>
      <c r="B370" t="str">
        <f>HYPERLINK("https://www.facebook.com/p/C%C3%B4ng-an-Th%E1%BB%8B-Tr%E1%BA%A5n-%C4%90%E1%BB%93ng-L%C3%AA-huy%E1%BB%87n-Tuy%C3%AAn-Ho%C3%A1-100082282251481/", "Công an thị trấn Đồng Lê tỉnh Quảng Bình")</f>
        <v>Công an thị trấn Đồng Lê tỉnh Quảng Bình</v>
      </c>
      <c r="C370" t="str">
        <v>https://www.facebook.com/p/C%C3%B4ng-an-Th%E1%BB%8B-Tr%E1%BA%A5n-%C4%90%E1%BB%93ng-L%C3%AA-huy%E1%BB%87n-Tuy%C3%AAn-Ho%C3%A1-100082282251481/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26370</v>
      </c>
      <c r="B371" t="str">
        <f>HYPERLINK("https://dbnd.quangbinh.gov.vn/chi-tiet-tin/-/view-article/1/1515633979416/1670998738016", "UBND Ủy ban nhân dân thị trấn Đồng Lê tỉnh Quảng Bình")</f>
        <v>UBND Ủy ban nhân dân thị trấn Đồng Lê tỉnh Quảng Bình</v>
      </c>
      <c r="C371" t="str">
        <v>https://dbnd.quangbinh.gov.vn/chi-tiet-tin/-/view-article/1/1515633979416/1670998738016</v>
      </c>
      <c r="D371" t="str">
        <v>-</v>
      </c>
      <c r="E371" t="str">
        <v>-</v>
      </c>
      <c r="F371" t="str">
        <v>-</v>
      </c>
      <c r="G371" t="str">
        <v>-</v>
      </c>
    </row>
    <row r="372" xml:space="preserve">
      <c r="A372">
        <v>26371</v>
      </c>
      <c r="B372" t="str" xml:space="preserve">
        <v xml:space="preserve">Công an thị trấn Hoàn Lão _x000d__x000d__x000d_
 _x000d__x000d__x000d_
  tỉnh Quảng Bình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 xml:space="preserve">
      <c r="A373">
        <v>26372</v>
      </c>
      <c r="B373" t="str" xml:space="preserve">
        <f xml:space="preserve">HYPERLINK("https://botrach.quangbinh.gov.vn/chi-tiet-tin/-/view-article/1/1404469290797/1597731676594", "UBND Ủy ban nhân dân thị trấn Hoàn Lão _x000d__x000d__x000d_
 _x000d__x000d__x000d_
  tỉnh Quảng Bình")</f>
        <v xml:space="preserve">UBND Ủy ban nhân dân thị trấn Hoàn Lão _x000d__x000d__x000d_
 _x000d__x000d__x000d_
  tỉnh Quảng Bình</v>
      </c>
      <c r="C373" t="str">
        <v>https://botrach.quangbinh.gov.vn/chi-tiet-tin/-/view-article/1/1404469290797/1597731676594</v>
      </c>
      <c r="D373" t="str">
        <v>-</v>
      </c>
      <c r="E373" t="str">
        <v>-</v>
      </c>
      <c r="F373" t="str">
        <v>-</v>
      </c>
      <c r="G373" t="str">
        <v>-</v>
      </c>
    </row>
    <row r="374" xml:space="preserve">
      <c r="A374">
        <v>26373</v>
      </c>
      <c r="B374" t="str" xml:space="preserve">
        <f xml:space="preserve">HYPERLINK("https://www.facebook.com/p/C%C3%B4ng-an-th%E1%BB%8B-tr%E1%BA%A5n-N%C3%B4ng-Tr%C6%B0%E1%BB%9Dng-Vi%E1%BB%87t-Trung-100078692996406/", "Công an thị trấn Nông Trường Việt Trung _x000d__x000d__x000d_
 _x000d__x000d__x000d_
  tỉnh Quảng Bình")</f>
        <v xml:space="preserve">Công an thị trấn Nông Trường Việt Trung _x000d__x000d__x000d_
 _x000d__x000d__x000d_
  tỉnh Quảng Bình</v>
      </c>
      <c r="C374" t="str">
        <v>https://www.facebook.com/p/C%C3%B4ng-an-th%E1%BB%8B-tr%E1%BA%A5n-N%C3%B4ng-Tr%C6%B0%E1%BB%9Dng-Vi%E1%BB%87t-Trung-100078692996406/</v>
      </c>
      <c r="D374" t="str">
        <v>-</v>
      </c>
      <c r="E374" t="str">
        <v/>
      </c>
      <c r="F374" t="str">
        <v>-</v>
      </c>
      <c r="G374" t="str">
        <v>-</v>
      </c>
    </row>
    <row r="375" xml:space="preserve">
      <c r="A375">
        <v>26374</v>
      </c>
      <c r="B375" t="str" xml:space="preserve">
        <f xml:space="preserve">HYPERLINK("https://viettrung.quangbinh.gov.vn/", "UBND Ủy ban nhân dân thị trấn Nông Trường Việt Trung _x000d__x000d__x000d_
 _x000d__x000d__x000d_
  tỉnh Quảng Bình")</f>
        <v xml:space="preserve">UBND Ủy ban nhân dân thị trấn Nông Trường Việt Trung _x000d__x000d__x000d_
 _x000d__x000d__x000d_
  tỉnh Quảng Bình</v>
      </c>
      <c r="C375" t="str">
        <v>https://viettrung.quangbinh.gov.vn/</v>
      </c>
      <c r="D375" t="str">
        <v>-</v>
      </c>
      <c r="E375" t="str">
        <v>-</v>
      </c>
      <c r="F375" t="str">
        <v>-</v>
      </c>
      <c r="G375" t="str">
        <v>-</v>
      </c>
    </row>
    <row r="376" xml:space="preserve">
      <c r="A376">
        <v>26375</v>
      </c>
      <c r="B376" t="str" xml:space="preserve">
        <f xml:space="preserve">HYPERLINK("https://www.facebook.com/conganthitranquanhau/", "Công an thị trấn Quán Hàu _x000d__x000d__x000d_
 _x000d__x000d__x000d_
  tỉnh Quảng Bình")</f>
        <v xml:space="preserve">Công an thị trấn Quán Hàu _x000d__x000d__x000d_
 _x000d__x000d__x000d_
  tỉnh Quảng Bình</v>
      </c>
      <c r="C376" t="str">
        <v>https://www.facebook.com/conganthitranquanhau/</v>
      </c>
      <c r="D376" t="str">
        <v>-</v>
      </c>
      <c r="E376" t="str">
        <v/>
      </c>
      <c r="F376" t="str">
        <v>-</v>
      </c>
      <c r="G376" t="str">
        <v>-</v>
      </c>
    </row>
    <row r="377" xml:space="preserve">
      <c r="A377">
        <v>26376</v>
      </c>
      <c r="B377" t="str" xml:space="preserve">
        <f xml:space="preserve">HYPERLINK("https://quanhau.quangbinh.gov.vn/", "UBND Ủy ban nhân dân thị trấn Quán Hàu _x000d__x000d__x000d_
 _x000d__x000d__x000d_
  tỉnh Quảng Bình")</f>
        <v xml:space="preserve">UBND Ủy ban nhân dân thị trấn Quán Hàu _x000d__x000d__x000d_
 _x000d__x000d__x000d_
  tỉnh Quảng Bình</v>
      </c>
      <c r="C377" t="str">
        <v>https://quanhau.quangbinh.gov.vn/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26377</v>
      </c>
      <c r="B378" t="str">
        <v>Công an thị trấn Nông Trường Lệ Ninh tỉnh Quảng Bình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26378</v>
      </c>
      <c r="B379" t="str">
        <f>HYPERLINK("https://quangbinh.gov.vn/chi-tiet-tin/-/view-article/1/14012495784457/1511178790317", "UBND Ủy ban nhân dân thị trấn Nông Trường Lệ Ninh tỉnh Quảng Bình")</f>
        <v>UBND Ủy ban nhân dân thị trấn Nông Trường Lệ Ninh tỉnh Quảng Bình</v>
      </c>
      <c r="C379" t="str">
        <v>https://quangbinh.gov.vn/chi-tiet-tin/-/view-article/1/14012495784457/1511178790317</v>
      </c>
      <c r="D379" t="str">
        <v>-</v>
      </c>
      <c r="E379" t="str">
        <v>-</v>
      </c>
      <c r="F379" t="str">
        <v>-</v>
      </c>
      <c r="G379" t="str">
        <v>-</v>
      </c>
    </row>
    <row r="380" xml:space="preserve">
      <c r="A380">
        <v>26379</v>
      </c>
      <c r="B380" t="str" xml:space="preserve">
        <v xml:space="preserve">Công an thị trấn Kiến Giang _x000d__x000d__x000d_
 _x000d__x000d__x000d_
  tỉnh Quảng Bình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 xml:space="preserve">
      <c r="A381">
        <v>26380</v>
      </c>
      <c r="B381" t="str" xml:space="preserve">
        <f xml:space="preserve">HYPERLINK("https://kiengiang.quangbinh.gov.vn/", "UBND Ủy ban nhân dân thị trấn Kiến Giang _x000d__x000d__x000d_
 _x000d__x000d__x000d_
  tỉnh Quảng Bình")</f>
        <v xml:space="preserve">UBND Ủy ban nhân dân thị trấn Kiến Giang _x000d__x000d__x000d_
 _x000d__x000d__x000d_
  tỉnh Quảng Bình</v>
      </c>
      <c r="C381" t="str">
        <v>https://kiengiang.quangbinh.gov.vn/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26381</v>
      </c>
      <c r="B382" t="str">
        <f>HYPERLINK("https://www.facebook.com/policeprao/", "Công an thị trấn Prao tỉnh Quảng Nam")</f>
        <v>Công an thị trấn Prao tỉnh Quảng Nam</v>
      </c>
      <c r="C382" t="str">
        <v>https://www.facebook.com/policeprao/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26382</v>
      </c>
      <c r="B383" t="str">
        <f>HYPERLINK("https://donggiang.quangnam.gov.vn/webcenter/portal/donggiang", "UBND Ủy ban nhân dân thị trấn Prao tỉnh Quảng Nam")</f>
        <v>UBND Ủy ban nhân dân thị trấn Prao tỉnh Quảng Nam</v>
      </c>
      <c r="C383" t="str">
        <v>https://donggiang.quangnam.gov.vn/webcenter/portal/donggiang</v>
      </c>
      <c r="D383" t="str">
        <v>-</v>
      </c>
      <c r="E383" t="str">
        <v>-</v>
      </c>
      <c r="F383" t="str">
        <v>-</v>
      </c>
      <c r="G383" t="str">
        <v>-</v>
      </c>
    </row>
    <row r="384" xml:space="preserve">
      <c r="A384">
        <v>26383</v>
      </c>
      <c r="B384" t="str" xml:space="preserve">
        <f xml:space="preserve">HYPERLINK("https://www.facebook.com/policeainghia/", "Công an thị trấn Ái Nghĩa _x000d__x000d__x000d_
 _x000d__x000d__x000d_
  tỉnh Quảng Nam")</f>
        <v xml:space="preserve">Công an thị trấn Ái Nghĩa _x000d__x000d__x000d_
 _x000d__x000d__x000d_
  tỉnh Quảng Nam</v>
      </c>
      <c r="C384" t="str">
        <v>https://www.facebook.com/policeainghia/</v>
      </c>
      <c r="D384" t="str">
        <v>-</v>
      </c>
      <c r="E384" t="str">
        <v/>
      </c>
      <c r="F384" t="str">
        <v>-</v>
      </c>
      <c r="G384" t="str">
        <v>-</v>
      </c>
    </row>
    <row r="385" xml:space="preserve">
      <c r="A385">
        <v>26384</v>
      </c>
      <c r="B385" t="str" xml:space="preserve">
        <f xml:space="preserve">HYPERLINK("https://dailoc.quangnam.gov.vn/Default.aspx?tabid=107&amp;NewsViews=4278", "UBND Ủy ban nhân dân thị trấn Ái Nghĩa _x000d__x000d__x000d_
 _x000d__x000d__x000d_
  tỉnh Quảng Nam")</f>
        <v xml:space="preserve">UBND Ủy ban nhân dân thị trấn Ái Nghĩa _x000d__x000d__x000d_
 _x000d__x000d__x000d_
  tỉnh Quảng Nam</v>
      </c>
      <c r="C385" t="str">
        <v>https://dailoc.quangnam.gov.vn/Default.aspx?tabid=107&amp;NewsViews=4278</v>
      </c>
      <c r="D385" t="str">
        <v>-</v>
      </c>
      <c r="E385" t="str">
        <v>-</v>
      </c>
      <c r="F385" t="str">
        <v>-</v>
      </c>
      <c r="G385" t="str">
        <v>-</v>
      </c>
    </row>
    <row r="386" xml:space="preserve">
      <c r="A386">
        <v>26385</v>
      </c>
      <c r="B386" t="str" xml:space="preserve">
        <f xml:space="preserve">HYPERLINK("https://www.facebook.com/policenamphuoc/", "Công an thị trấn Nam Phước _x000d__x000d__x000d_
 _x000d__x000d__x000d_
  tỉnh Quảng Nam")</f>
        <v xml:space="preserve">Công an thị trấn Nam Phước _x000d__x000d__x000d_
 _x000d__x000d__x000d_
  tỉnh Quảng Nam</v>
      </c>
      <c r="C386" t="str">
        <v>https://www.facebook.com/policenamphuoc/</v>
      </c>
      <c r="D386" t="str">
        <v>-</v>
      </c>
      <c r="E386" t="str">
        <v/>
      </c>
      <c r="F386" t="str">
        <v>-</v>
      </c>
      <c r="G386" t="str">
        <v>-</v>
      </c>
    </row>
    <row r="387" xml:space="preserve">
      <c r="A387">
        <v>26386</v>
      </c>
      <c r="B387" t="str" xml:space="preserve">
        <f xml:space="preserve">HYPERLINK("https://stnmt.quangnam.gov.vn/webcenter/portal/duyxuyen/pages_tin-tuc/chi-tiet-tin?dDocName=PORTAL027874", "UBND Ủy ban nhân dân thị trấn Nam Phước _x000d__x000d__x000d_
 _x000d__x000d__x000d_
  tỉnh Quảng Nam")</f>
        <v xml:space="preserve">UBND Ủy ban nhân dân thị trấn Nam Phước _x000d__x000d__x000d_
 _x000d__x000d__x000d_
  tỉnh Quảng Nam</v>
      </c>
      <c r="C387" t="str">
        <v>https://stnmt.quangnam.gov.vn/webcenter/portal/duyxuyen/pages_tin-tuc/chi-tiet-tin?dDocName=PORTAL027874</v>
      </c>
      <c r="D387" t="str">
        <v>-</v>
      </c>
      <c r="E387" t="str">
        <v>-</v>
      </c>
      <c r="F387" t="str">
        <v>-</v>
      </c>
      <c r="G387" t="str">
        <v>-</v>
      </c>
    </row>
    <row r="388" xml:space="preserve">
      <c r="A388">
        <v>26387</v>
      </c>
      <c r="B388" t="str" xml:space="preserve">
        <f xml:space="preserve">HYPERLINK("https://www.facebook.com/tuoitreconganquangnam/", "Công an thị trấn Đông Phú _x000d__x000d__x000d_
 _x000d__x000d__x000d_
  tỉnh Quảng Nam")</f>
        <v xml:space="preserve">Công an thị trấn Đông Phú _x000d__x000d__x000d_
 _x000d__x000d__x000d_
  tỉnh Quảng Nam</v>
      </c>
      <c r="C388" t="str">
        <v>https://www.facebook.com/tuoitreconganquangnam/</v>
      </c>
      <c r="D388" t="str">
        <v>-</v>
      </c>
      <c r="E388" t="str">
        <v/>
      </c>
      <c r="F388" t="str">
        <v>-</v>
      </c>
      <c r="G388" t="str">
        <v>-</v>
      </c>
    </row>
    <row r="389" xml:space="preserve">
      <c r="A389">
        <v>26388</v>
      </c>
      <c r="B389" t="str" xml:space="preserve">
        <f xml:space="preserve">HYPERLINK("http://dongphu.queson.quangnam.gov.vn/", "UBND Ủy ban nhân dân thị trấn Đông Phú _x000d__x000d__x000d_
 _x000d__x000d__x000d_
  tỉnh Quảng Nam")</f>
        <v xml:space="preserve">UBND Ủy ban nhân dân thị trấn Đông Phú _x000d__x000d__x000d_
 _x000d__x000d__x000d_
  tỉnh Quảng Nam</v>
      </c>
      <c r="C389" t="str">
        <v>http://dongphu.queson.quangnam.gov.vn/</v>
      </c>
      <c r="D389" t="str">
        <v>-</v>
      </c>
      <c r="E389" t="str">
        <v>-</v>
      </c>
      <c r="F389" t="str">
        <v>-</v>
      </c>
      <c r="G389" t="str">
        <v>-</v>
      </c>
    </row>
    <row r="390" xml:space="preserve">
      <c r="A390">
        <v>26389</v>
      </c>
      <c r="B390" t="str" xml:space="preserve">
        <v xml:space="preserve">Công an thị trấn Thạnh Mỹ _x000d__x000d__x000d_
 _x000d__x000d__x000d_
  tỉnh Quảng Nam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 xml:space="preserve">
      <c r="A391">
        <v>26390</v>
      </c>
      <c r="B391" t="str" xml:space="preserve">
        <f xml:space="preserve">HYPERLINK("https://stnmt.quangnam.gov.vn/webcenter/portal/namgiang/pages_danh-ba-dien-thoai-nam-giang?deptId=2477", "UBND Ủy ban nhân dân thị trấn Thạnh Mỹ _x000d__x000d__x000d_
 _x000d__x000d__x000d_
  tỉnh Quảng Nam")</f>
        <v xml:space="preserve">UBND Ủy ban nhân dân thị trấn Thạnh Mỹ _x000d__x000d__x000d_
 _x000d__x000d__x000d_
  tỉnh Quảng Nam</v>
      </c>
      <c r="C391" t="str">
        <v>https://stnmt.quangnam.gov.vn/webcenter/portal/namgiang/pages_danh-ba-dien-thoai-nam-giang?deptId=2477</v>
      </c>
      <c r="D391" t="str">
        <v>-</v>
      </c>
      <c r="E391" t="str">
        <v>-</v>
      </c>
      <c r="F391" t="str">
        <v>-</v>
      </c>
      <c r="G391" t="str">
        <v>-</v>
      </c>
    </row>
    <row r="392" xml:space="preserve">
      <c r="A392">
        <v>26391</v>
      </c>
      <c r="B392" t="str" xml:space="preserve">
        <f xml:space="preserve">HYPERLINK("https://www.facebook.com/doanthanhnienkhamduc/", "Công an thị trấn Khâm Đức _x000d__x000d__x000d_
 _x000d__x000d__x000d_
  tỉnh Quảng Nam")</f>
        <v xml:space="preserve">Công an thị trấn Khâm Đức _x000d__x000d__x000d_
 _x000d__x000d__x000d_
  tỉnh Quảng Nam</v>
      </c>
      <c r="C392" t="str">
        <v>https://www.facebook.com/doanthanhnienkhamduc/</v>
      </c>
      <c r="D392" t="str">
        <v>-</v>
      </c>
      <c r="E392" t="str">
        <v/>
      </c>
      <c r="F392" t="str">
        <v>-</v>
      </c>
      <c r="G392" t="str">
        <v>-</v>
      </c>
    </row>
    <row r="393" xml:space="preserve">
      <c r="A393">
        <v>26392</v>
      </c>
      <c r="B393" t="str" xml:space="preserve">
        <f xml:space="preserve">HYPERLINK("https://tamky.quangnam.gov.vn/webcenter/portal/phuocson/pages_tin-tuc/chi-tiet?dDocName=PORTAL334780", "UBND Ủy ban nhân dân thị trấn Khâm Đức _x000d__x000d__x000d_
 _x000d__x000d__x000d_
  tỉnh Quảng Nam")</f>
        <v xml:space="preserve">UBND Ủy ban nhân dân thị trấn Khâm Đức _x000d__x000d__x000d_
 _x000d__x000d__x000d_
  tỉnh Quảng Nam</v>
      </c>
      <c r="C393" t="str">
        <v>https://tamky.quangnam.gov.vn/webcenter/portal/phuocson/pages_tin-tuc/chi-tiet?dDocName=PORTAL334780</v>
      </c>
      <c r="D393" t="str">
        <v>-</v>
      </c>
      <c r="E393" t="str">
        <v>-</v>
      </c>
      <c r="F393" t="str">
        <v>-</v>
      </c>
      <c r="G393" t="str">
        <v>-</v>
      </c>
    </row>
    <row r="394" xml:space="preserve">
      <c r="A394">
        <v>26393</v>
      </c>
      <c r="B394" t="str" xml:space="preserve">
        <f xml:space="preserve">HYPERLINK("https://www.facebook.com/policehalam/", "Công an thị trấn Hà Lam _x000d__x000d__x000d_
 _x000d__x000d__x000d_
  tỉnh Quảng Nam")</f>
        <v xml:space="preserve">Công an thị trấn Hà Lam _x000d__x000d__x000d_
 _x000d__x000d__x000d_
  tỉnh Quảng Nam</v>
      </c>
      <c r="C394" t="str">
        <v>https://www.facebook.com/policehalam/</v>
      </c>
      <c r="D394" t="str">
        <v>-</v>
      </c>
      <c r="E394" t="str">
        <v/>
      </c>
      <c r="F394" t="str">
        <v>-</v>
      </c>
      <c r="G394" t="str">
        <v>-</v>
      </c>
    </row>
    <row r="395" xml:space="preserve">
      <c r="A395">
        <v>26394</v>
      </c>
      <c r="B395" t="str" xml:space="preserve">
        <f xml:space="preserve">HYPERLINK("http://halam.thangbinh.quangnam.gov.vn/", "UBND Ủy ban nhân dân thị trấn Hà Lam _x000d__x000d__x000d_
 _x000d__x000d__x000d_
  tỉnh Quảng Nam")</f>
        <v xml:space="preserve">UBND Ủy ban nhân dân thị trấn Hà Lam _x000d__x000d__x000d_
 _x000d__x000d__x000d_
  tỉnh Quảng Nam</v>
      </c>
      <c r="C395" t="str">
        <v>http://halam.thangbinh.quangnam.gov.vn/</v>
      </c>
      <c r="D395" t="str">
        <v>-</v>
      </c>
      <c r="E395" t="str">
        <v>-</v>
      </c>
      <c r="F395" t="str">
        <v>-</v>
      </c>
      <c r="G395" t="str">
        <v>-</v>
      </c>
    </row>
    <row r="396" xml:space="preserve">
      <c r="A396">
        <v>26395</v>
      </c>
      <c r="B396" t="str" xml:space="preserve">
        <f xml:space="preserve">HYPERLINK("https://www.facebook.com/policetienky/", "Công an thị trấn Tiên Kỳ _x000d__x000d__x000d_
 _x000d__x000d__x000d_
  tỉnh Quảng Nam")</f>
        <v xml:space="preserve">Công an thị trấn Tiên Kỳ _x000d__x000d__x000d_
 _x000d__x000d__x000d_
  tỉnh Quảng Nam</v>
      </c>
      <c r="C396" t="str">
        <v>https://www.facebook.com/policetienky/</v>
      </c>
      <c r="D396" t="str">
        <v>-</v>
      </c>
      <c r="E396" t="str">
        <v/>
      </c>
      <c r="F396" t="str">
        <v>-</v>
      </c>
      <c r="G396" t="str">
        <v>-</v>
      </c>
    </row>
    <row r="397" xml:space="preserve">
      <c r="A397">
        <v>26396</v>
      </c>
      <c r="B397" t="str" xml:space="preserve">
        <f xml:space="preserve">HYPERLINK("http://tienky.tienphuoc.quangnam.gov.vn/Default.aspx?tabid=849&amp;tags=ubnd+th%E1%BB%8B+tr%E1%BA%A5n+ti%C3%AAn+k%E1%BB%B3", "UBND Ủy ban nhân dân thị trấn Tiên Kỳ _x000d__x000d__x000d_
 _x000d__x000d__x000d_
  tỉnh Quảng Nam")</f>
        <v xml:space="preserve">UBND Ủy ban nhân dân thị trấn Tiên Kỳ _x000d__x000d__x000d_
 _x000d__x000d__x000d_
  tỉnh Quảng Nam</v>
      </c>
      <c r="C397" t="str">
        <v>http://tienky.tienphuoc.quangnam.gov.vn/Default.aspx?tabid=849&amp;tags=ubnd+th%E1%BB%8B+tr%E1%BA%A5n+ti%C3%AAn+k%E1%BB%B3</v>
      </c>
      <c r="D397" t="str">
        <v>-</v>
      </c>
      <c r="E397" t="str">
        <v>-</v>
      </c>
      <c r="F397" t="str">
        <v>-</v>
      </c>
      <c r="G397" t="str">
        <v>-</v>
      </c>
    </row>
    <row r="398" xml:space="preserve">
      <c r="A398">
        <v>26397</v>
      </c>
      <c r="B398" t="str" xml:space="preserve">
        <f xml:space="preserve">HYPERLINK("https://www.facebook.com/policetramy/", "Công an thị trấn Trà My _x000d__x000d__x000d_
 _x000d__x000d__x000d_
  tỉnh Quảng Nam")</f>
        <v xml:space="preserve">Công an thị trấn Trà My _x000d__x000d__x000d_
 _x000d__x000d__x000d_
  tỉnh Quảng Nam</v>
      </c>
      <c r="C398" t="str">
        <v>https://www.facebook.com/policetramy/</v>
      </c>
      <c r="D398" t="str">
        <v>-</v>
      </c>
      <c r="E398" t="str">
        <v/>
      </c>
      <c r="F398" t="str">
        <v>-</v>
      </c>
      <c r="G398" t="str">
        <v>-</v>
      </c>
    </row>
    <row r="399" xml:space="preserve">
      <c r="A399">
        <v>26398</v>
      </c>
      <c r="B399" t="str" xml:space="preserve">
        <f xml:space="preserve">HYPERLINK("https://bactramy.quangnam.gov.vn/webcenter/portal/bactramy", "UBND Ủy ban nhân dân thị trấn Trà My _x000d__x000d__x000d_
 _x000d__x000d__x000d_
  tỉnh Quảng Nam")</f>
        <v xml:space="preserve">UBND Ủy ban nhân dân thị trấn Trà My _x000d__x000d__x000d_
 _x000d__x000d__x000d_
  tỉnh Quảng Nam</v>
      </c>
      <c r="C399" t="str">
        <v>https://bactramy.quangnam.gov.vn/webcenter/portal/bactramy</v>
      </c>
      <c r="D399" t="str">
        <v>-</v>
      </c>
      <c r="E399" t="str">
        <v>-</v>
      </c>
      <c r="F399" t="str">
        <v>-</v>
      </c>
      <c r="G399" t="str">
        <v>-</v>
      </c>
    </row>
    <row r="400" xml:space="preserve">
      <c r="A400">
        <v>26399</v>
      </c>
      <c r="B400" t="str" xml:space="preserve">
        <f xml:space="preserve">HYPERLINK("https://www.facebook.com/policettnuithanh/", "Công an thị trấn Núi Thành _x000d__x000d__x000d_
 _x000d__x000d__x000d_
  tỉnh Quảng Nam")</f>
        <v xml:space="preserve">Công an thị trấn Núi Thành _x000d__x000d__x000d_
 _x000d__x000d__x000d_
  tỉnh Quảng Nam</v>
      </c>
      <c r="C400" t="str">
        <v>https://www.facebook.com/policettnuithanh/</v>
      </c>
      <c r="D400" t="str">
        <v>-</v>
      </c>
      <c r="E400" t="str">
        <v/>
      </c>
      <c r="F400" t="str">
        <v>-</v>
      </c>
      <c r="G400" t="str">
        <v>-</v>
      </c>
    </row>
    <row r="401" xml:space="preserve">
      <c r="A401">
        <v>26400</v>
      </c>
      <c r="B401" t="str" xml:space="preserve">
        <f xml:space="preserve">HYPERLINK("https://nuithanh.quangnam.gov.vn/webcenter/portal/nuithanh", "UBND Ủy ban nhân dân thị trấn Núi Thành _x000d__x000d__x000d_
 _x000d__x000d__x000d_
  tỉnh Quảng Nam")</f>
        <v xml:space="preserve">UBND Ủy ban nhân dân thị trấn Núi Thành _x000d__x000d__x000d_
 _x000d__x000d__x000d_
  tỉnh Quảng Nam</v>
      </c>
      <c r="C401" t="str">
        <v>https://nuithanh.quangnam.gov.vn/webcenter/portal/nuithanh</v>
      </c>
      <c r="D401" t="str">
        <v>-</v>
      </c>
      <c r="E401" t="str">
        <v>-</v>
      </c>
      <c r="F401" t="str">
        <v>-</v>
      </c>
      <c r="G401" t="str">
        <v>-</v>
      </c>
    </row>
    <row r="402" xml:space="preserve">
      <c r="A402">
        <v>26401</v>
      </c>
      <c r="B402" t="str" xml:space="preserve">
        <f xml:space="preserve">HYPERLINK("https://www.facebook.com/policephuthinh/", "Công an thị trấn Phú Thịnh _x000d__x000d__x000d_
 _x000d__x000d__x000d_
  tỉnh Quảng Nam")</f>
        <v xml:space="preserve">Công an thị trấn Phú Thịnh _x000d__x000d__x000d_
 _x000d__x000d__x000d_
  tỉnh Quảng Nam</v>
      </c>
      <c r="C402" t="str">
        <v>https://www.facebook.com/policephuthinh/</v>
      </c>
      <c r="D402" t="str">
        <v>-</v>
      </c>
      <c r="E402" t="str">
        <v/>
      </c>
      <c r="F402" t="str">
        <v>-</v>
      </c>
      <c r="G402" t="str">
        <v>-</v>
      </c>
    </row>
    <row r="403" xml:space="preserve">
      <c r="A403">
        <v>26402</v>
      </c>
      <c r="B403" t="str" xml:space="preserve">
        <f xml:space="preserve">HYPERLINK("https://phuninh.quangnam.gov.vn/webcenter/portal/phuninh/pages_danh-ba/", "UBND Ủy ban nhân dân thị trấn Phú Thịnh _x000d__x000d__x000d_
 _x000d__x000d__x000d_
  tỉnh Quảng Nam")</f>
        <v xml:space="preserve">UBND Ủy ban nhân dân thị trấn Phú Thịnh _x000d__x000d__x000d_
 _x000d__x000d__x000d_
  tỉnh Quảng Nam</v>
      </c>
      <c r="C403" t="str">
        <v>https://phuninh.quangnam.gov.vn/webcenter/portal/phuninh/pages_danh-ba/</v>
      </c>
      <c r="D403" t="str">
        <v>-</v>
      </c>
      <c r="E403" t="str">
        <v>-</v>
      </c>
      <c r="F403" t="str">
        <v>-</v>
      </c>
      <c r="G403" t="str">
        <v>-</v>
      </c>
    </row>
    <row r="404" xml:space="preserve">
      <c r="A404">
        <v>26403</v>
      </c>
      <c r="B404" t="str" xml:space="preserve">
        <f xml:space="preserve">HYPERLINK("https://www.facebook.com/p/C%C3%B4ng-an-th%E1%BB%8B-tr%E1%BA%A5n-H%E1%BB%93-X%C3%A1-100069246517834/", "Công an thị trấn Hồ Xá _x000d__x000d__x000d_
 _x000d__x000d__x000d_
  tỉnh Quảng Trị")</f>
        <v xml:space="preserve">Công an thị trấn Hồ Xá _x000d__x000d__x000d_
 _x000d__x000d__x000d_
  tỉnh Quảng Trị</v>
      </c>
      <c r="C404" t="str">
        <v>https://www.facebook.com/p/C%C3%B4ng-an-th%E1%BB%8B-tr%E1%BA%A5n-H%E1%BB%93-X%C3%A1-100069246517834/</v>
      </c>
      <c r="D404" t="str">
        <v>-</v>
      </c>
      <c r="E404" t="str">
        <v/>
      </c>
      <c r="F404" t="str">
        <v>-</v>
      </c>
      <c r="G404" t="str">
        <v>-</v>
      </c>
    </row>
    <row r="405" xml:space="preserve">
      <c r="A405">
        <v>26404</v>
      </c>
      <c r="B405" t="str" xml:space="preserve">
        <f xml:space="preserve">HYPERLINK("https://tthoxa.vinhlinh.quangtri.gov.vn/", "UBND Ủy ban nhân dân thị trấn Hồ Xá _x000d__x000d__x000d_
 _x000d__x000d__x000d_
  tỉnh Quảng Trị")</f>
        <v xml:space="preserve">UBND Ủy ban nhân dân thị trấn Hồ Xá _x000d__x000d__x000d_
 _x000d__x000d__x000d_
  tỉnh Quảng Trị</v>
      </c>
      <c r="C405" t="str">
        <v>https://tthoxa.vinhlinh.quangtri.gov.vn/</v>
      </c>
      <c r="D405" t="str">
        <v>-</v>
      </c>
      <c r="E405" t="str">
        <v>-</v>
      </c>
      <c r="F405" t="str">
        <v>-</v>
      </c>
      <c r="G405" t="str">
        <v>-</v>
      </c>
    </row>
    <row r="406" xml:space="preserve">
      <c r="A406">
        <v>26405</v>
      </c>
      <c r="B406" t="str" xml:space="preserve">
        <f xml:space="preserve">HYPERLINK("https://www.facebook.com/p/ANTT-Th%E1%BB%8B-tr%E1%BA%A5n-C%E1%BB%ADa-T%C3%B9ng-100063539615188/", "Công an thị trấn Cửa Tùng _x000d__x000d__x000d_
 _x000d__x000d__x000d_
  tỉnh Quảng Trị")</f>
        <v xml:space="preserve">Công an thị trấn Cửa Tùng _x000d__x000d__x000d_
 _x000d__x000d__x000d_
  tỉnh Quảng Trị</v>
      </c>
      <c r="C406" t="str">
        <v>https://www.facebook.com/p/ANTT-Th%E1%BB%8B-tr%E1%BA%A5n-C%E1%BB%ADa-T%C3%B9ng-100063539615188/</v>
      </c>
      <c r="D406" t="str">
        <v>-</v>
      </c>
      <c r="E406" t="str">
        <v/>
      </c>
      <c r="F406" t="str">
        <v>-</v>
      </c>
      <c r="G406" t="str">
        <v>-</v>
      </c>
    </row>
    <row r="407" xml:space="preserve">
      <c r="A407">
        <v>26406</v>
      </c>
      <c r="B407" t="str" xml:space="preserve">
        <f xml:space="preserve">HYPERLINK("https://ttcuatung.vinhlinh.quangtri.gov.vn/", "UBND Ủy ban nhân dân thị trấn Cửa Tùng _x000d__x000d__x000d_
 _x000d__x000d__x000d_
  tỉnh Quảng Trị")</f>
        <v xml:space="preserve">UBND Ủy ban nhân dân thị trấn Cửa Tùng _x000d__x000d__x000d_
 _x000d__x000d__x000d_
  tỉnh Quảng Trị</v>
      </c>
      <c r="C407" t="str">
        <v>https://ttcuatung.vinhlinh.quangtri.gov.vn/</v>
      </c>
      <c r="D407" t="str">
        <v>-</v>
      </c>
      <c r="E407" t="str">
        <v>-</v>
      </c>
      <c r="F407" t="str">
        <v>-</v>
      </c>
      <c r="G407" t="str">
        <v>-</v>
      </c>
    </row>
    <row r="408" xml:space="preserve">
      <c r="A408">
        <v>26407</v>
      </c>
      <c r="B408" t="str" xml:space="preserve">
        <f xml:space="preserve">HYPERLINK("https://www.facebook.com/p/ANTT-Lao-B%E1%BA%A3o-100046755258295/", "Công an thị trấn Lao Bảo _x000d__x000d__x000d_
 _x000d__x000d__x000d_
  tỉnh Quảng Trị")</f>
        <v xml:space="preserve">Công an thị trấn Lao Bảo _x000d__x000d__x000d_
 _x000d__x000d__x000d_
  tỉnh Quảng Trị</v>
      </c>
      <c r="C408" t="str">
        <v>https://www.facebook.com/p/ANTT-Lao-B%E1%BA%A3o-100046755258295/</v>
      </c>
      <c r="D408" t="str">
        <v>-</v>
      </c>
      <c r="E408" t="str">
        <v/>
      </c>
      <c r="F408" t="str">
        <v>-</v>
      </c>
      <c r="G408" t="str">
        <v>-</v>
      </c>
    </row>
    <row r="409" xml:space="preserve">
      <c r="A409">
        <v>26408</v>
      </c>
      <c r="B409" t="str" xml:space="preserve">
        <f xml:space="preserve">HYPERLINK("https://ttlaobao.huonghoa.quangtri.gov.vn/", "UBND Ủy ban nhân dân thị trấn Lao Bảo _x000d__x000d__x000d_
 _x000d__x000d__x000d_
  tỉnh Quảng Trị")</f>
        <v xml:space="preserve">UBND Ủy ban nhân dân thị trấn Lao Bảo _x000d__x000d__x000d_
 _x000d__x000d__x000d_
  tỉnh Quảng Trị</v>
      </c>
      <c r="C409" t="str">
        <v>https://ttlaobao.huonghoa.quangtri.gov.vn/</v>
      </c>
      <c r="D409" t="str">
        <v>-</v>
      </c>
      <c r="E409" t="str">
        <v>-</v>
      </c>
      <c r="F409" t="str">
        <v>-</v>
      </c>
      <c r="G409" t="str">
        <v>-</v>
      </c>
    </row>
    <row r="410" xml:space="preserve">
      <c r="A410">
        <v>26409</v>
      </c>
      <c r="B410" t="str" xml:space="preserve">
        <v xml:space="preserve">Công an thị trấn Gio Linh _x000d__x000d__x000d_
 _x000d__x000d__x000d_
  tỉnh Quảng Trị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 xml:space="preserve">
      <c r="A411">
        <v>26410</v>
      </c>
      <c r="B411" t="str" xml:space="preserve">
        <f xml:space="preserve">HYPERLINK("https://ttgiolinh.giolinh.quangtri.gov.vn/", "UBND Ủy ban nhân dân thị trấn Gio Linh _x000d__x000d__x000d_
 _x000d__x000d__x000d_
  tỉnh Quảng Trị")</f>
        <v xml:space="preserve">UBND Ủy ban nhân dân thị trấn Gio Linh _x000d__x000d__x000d_
 _x000d__x000d__x000d_
  tỉnh Quảng Trị</v>
      </c>
      <c r="C411" t="str">
        <v>https://ttgiolinh.giolinh.quangtri.gov.vn/</v>
      </c>
      <c r="D411" t="str">
        <v>-</v>
      </c>
      <c r="E411" t="str">
        <v>-</v>
      </c>
      <c r="F411" t="str">
        <v>-</v>
      </c>
      <c r="G411" t="str">
        <v>-</v>
      </c>
    </row>
    <row r="412" xml:space="preserve">
      <c r="A412">
        <v>26411</v>
      </c>
      <c r="B412" t="str" xml:space="preserve">
        <v xml:space="preserve">Công an thị trấn Cửa Việt _x000d__x000d__x000d_
 _x000d__x000d__x000d_
  tỉnh Quảng Trị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 xml:space="preserve">
      <c r="A413">
        <v>26412</v>
      </c>
      <c r="B413" t="str" xml:space="preserve">
        <f xml:space="preserve">HYPERLINK("https://ttcuaviet.giolinh.quangtri.gov.vn/", "UBND Ủy ban nhân dân thị trấn Cửa Việt _x000d__x000d__x000d_
 _x000d__x000d__x000d_
  tỉnh Quảng Trị")</f>
        <v xml:space="preserve">UBND Ủy ban nhân dân thị trấn Cửa Việt _x000d__x000d__x000d_
 _x000d__x000d__x000d_
  tỉnh Quảng Trị</v>
      </c>
      <c r="C413" t="str">
        <v>https://ttcuaviet.giolinh.quangtri.gov.vn/</v>
      </c>
      <c r="D413" t="str">
        <v>-</v>
      </c>
      <c r="E413" t="str">
        <v>-</v>
      </c>
      <c r="F413" t="str">
        <v>-</v>
      </c>
      <c r="G413" t="str">
        <v>-</v>
      </c>
    </row>
    <row r="414" xml:space="preserve">
      <c r="A414">
        <v>26413</v>
      </c>
      <c r="B414" t="str" xml:space="preserve">
        <f xml:space="preserve">HYPERLINK("https://www.facebook.com/p/ANTT-Th%E1%BB%8B-tr%E1%BA%A5n-%C3%81i-T%E1%BB%AD-100062091741630/", "Công an thị trấn Ái Tử _x000d__x000d__x000d_
 _x000d__x000d__x000d_
  tỉnh Quảng Trị")</f>
        <v xml:space="preserve">Công an thị trấn Ái Tử _x000d__x000d__x000d_
 _x000d__x000d__x000d_
  tỉnh Quảng Trị</v>
      </c>
      <c r="C414" t="str">
        <v>https://www.facebook.com/p/ANTT-Th%E1%BB%8B-tr%E1%BA%A5n-%C3%81i-T%E1%BB%AD-100062091741630/</v>
      </c>
      <c r="D414" t="str">
        <v>-</v>
      </c>
      <c r="E414" t="str">
        <v/>
      </c>
      <c r="F414" t="str">
        <v>-</v>
      </c>
      <c r="G414" t="str">
        <v>-</v>
      </c>
    </row>
    <row r="415" xml:space="preserve">
      <c r="A415">
        <v>26414</v>
      </c>
      <c r="B415" t="str" xml:space="preserve">
        <f xml:space="preserve">HYPERLINK("https://ttaitu.trieuphong.quangtri.gov.vn/", "UBND Ủy ban nhân dân thị trấn Ái Tử _x000d__x000d__x000d_
 _x000d__x000d__x000d_
  tỉnh Quảng Trị")</f>
        <v xml:space="preserve">UBND Ủy ban nhân dân thị trấn Ái Tử _x000d__x000d__x000d_
 _x000d__x000d__x000d_
  tỉnh Quảng Trị</v>
      </c>
      <c r="C415" t="str">
        <v>https://ttaitu.trieuphong.quangtri.gov.vn/</v>
      </c>
      <c r="D415" t="str">
        <v>-</v>
      </c>
      <c r="E415" t="str">
        <v>-</v>
      </c>
      <c r="F415" t="str">
        <v>-</v>
      </c>
      <c r="G415" t="str">
        <v>-</v>
      </c>
    </row>
    <row r="416" xml:space="preserve">
      <c r="A416">
        <v>26415</v>
      </c>
      <c r="B416" t="str" xml:space="preserve">
        <v xml:space="preserve">Công an thị trấn Huỳnh Hữu Nghĩa _x000d__x000d__x000d_
 _x000d__x000d__x000d_
  tỉnh Sóc Trăng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 xml:space="preserve">
      <c r="A417">
        <v>26416</v>
      </c>
      <c r="B417" t="str" xml:space="preserve">
        <f xml:space="preserve">HYPERLINK("https://mytu.soctrang.gov.vn/huyenmytu/1304/33055/62316/382362/Tin-thoi-su/Le-cong-bo-Quyet-dinh-ve-cong-tac-can-bo-tai-thi-tran-Huynh-Huu-Nghia.aspx", "UBND Ủy ban nhân dân thị trấn Huỳnh Hữu Nghĩa _x000d__x000d__x000d_
 _x000d__x000d__x000d_
  tỉnh Sóc Trăng")</f>
        <v xml:space="preserve">UBND Ủy ban nhân dân thị trấn Huỳnh Hữu Nghĩa _x000d__x000d__x000d_
 _x000d__x000d__x000d_
  tỉnh Sóc Trăng</v>
      </c>
      <c r="C417" t="str">
        <v>https://mytu.soctrang.gov.vn/huyenmytu/1304/33055/62316/382362/Tin-thoi-su/Le-cong-bo-Quyet-dinh-ve-cong-tac-can-bo-tai-thi-tran-Huynh-Huu-Nghia.aspx</v>
      </c>
      <c r="D417" t="str">
        <v>-</v>
      </c>
      <c r="E417" t="str">
        <v>-</v>
      </c>
      <c r="F417" t="str">
        <v>-</v>
      </c>
      <c r="G417" t="str">
        <v>-</v>
      </c>
    </row>
    <row r="418" xml:space="preserve">
      <c r="A418">
        <v>26417</v>
      </c>
      <c r="B418" t="str" xml:space="preserve">
        <f xml:space="preserve">HYPERLINK("https://www.facebook.com/Police.TanBien/", "Công an thị trấn Tân Biên _x000d__x000d__x000d_
 _x000d__x000d__x000d_
  tỉnh TÂY NINH")</f>
        <v xml:space="preserve">Công an thị trấn Tân Biên _x000d__x000d__x000d_
 _x000d__x000d__x000d_
  tỉnh TÂY NINH</v>
      </c>
      <c r="C418" t="str">
        <v>https://www.facebook.com/Police.TanBien/</v>
      </c>
      <c r="D418" t="str">
        <v>-</v>
      </c>
      <c r="E418" t="str">
        <v/>
      </c>
      <c r="F418" t="str">
        <v>-</v>
      </c>
      <c r="G418" t="str">
        <v>-</v>
      </c>
    </row>
    <row r="419" xml:space="preserve">
      <c r="A419">
        <v>26418</v>
      </c>
      <c r="B419" t="str" xml:space="preserve">
        <f xml:space="preserve">HYPERLINK("https://tanbien.tayninh.gov.vn/", "UBND Ủy ban nhân dân thị trấn Tân Biên _x000d__x000d__x000d_
 _x000d__x000d__x000d_
  tỉnh TÂY NINH")</f>
        <v xml:space="preserve">UBND Ủy ban nhân dân thị trấn Tân Biên _x000d__x000d__x000d_
 _x000d__x000d__x000d_
  tỉnh TÂY NINH</v>
      </c>
      <c r="C419" t="str">
        <v>https://tanbien.tayninh.gov.vn/</v>
      </c>
      <c r="D419" t="str">
        <v>-</v>
      </c>
      <c r="E419" t="str">
        <v>-</v>
      </c>
      <c r="F419" t="str">
        <v>-</v>
      </c>
      <c r="G419" t="str">
        <v>-</v>
      </c>
    </row>
    <row r="420" xml:space="preserve">
      <c r="A420">
        <v>26419</v>
      </c>
      <c r="B420" t="str" xml:space="preserve">
        <f xml:space="preserve">HYPERLINK("https://www.facebook.com/huunuoi.qlhcd20s/?locale=vi_VN", "Công an thị trấn Tân Châu _x000d__x000d__x000d_
 _x000d__x000d__x000d_
  tỉnh TÂY NINH")</f>
        <v xml:space="preserve">Công an thị trấn Tân Châu _x000d__x000d__x000d_
 _x000d__x000d__x000d_
  tỉnh TÂY NINH</v>
      </c>
      <c r="C420" t="str">
        <v>https://www.facebook.com/huunuoi.qlhcd20s/?locale=vi_VN</v>
      </c>
      <c r="D420" t="str">
        <v>-</v>
      </c>
      <c r="E420" t="str">
        <v/>
      </c>
      <c r="F420" t="str">
        <v>-</v>
      </c>
      <c r="G420" t="str">
        <v>-</v>
      </c>
    </row>
    <row r="421" xml:space="preserve">
      <c r="A421">
        <v>26420</v>
      </c>
      <c r="B421" t="str" xml:space="preserve">
        <f xml:space="preserve">HYPERLINK("https://tanchau.tayninh.gov.vn/", "UBND Ủy ban nhân dân thị trấn Tân Châu _x000d__x000d__x000d_
 _x000d__x000d__x000d_
  tỉnh TÂY NINH")</f>
        <v xml:space="preserve">UBND Ủy ban nhân dân thị trấn Tân Châu _x000d__x000d__x000d_
 _x000d__x000d__x000d_
  tỉnh TÂY NINH</v>
      </c>
      <c r="C421" t="str">
        <v>https://tanchau.tayninh.gov.vn/</v>
      </c>
      <c r="D421" t="str">
        <v>-</v>
      </c>
      <c r="E421" t="str">
        <v>-</v>
      </c>
      <c r="F421" t="str">
        <v>-</v>
      </c>
      <c r="G421" t="str">
        <v>-</v>
      </c>
    </row>
    <row r="422" xml:space="preserve">
      <c r="A422">
        <v>26421</v>
      </c>
      <c r="B422" t="str" xml:space="preserve">
        <f xml:space="preserve">HYPERLINK("https://www.facebook.com/p/C%C3%B4ng-an-D%C6%B0%C6%A1ng-Minh-Ch%C3%A2u-100064300770703/", "Công an thị trấn Dương Minh Châu _x000d__x000d__x000d_
 _x000d__x000d__x000d_
  tỉnh TÂY NINH")</f>
        <v xml:space="preserve">Công an thị trấn Dương Minh Châu _x000d__x000d__x000d_
 _x000d__x000d__x000d_
  tỉnh TÂY NINH</v>
      </c>
      <c r="C422" t="str">
        <v>https://www.facebook.com/p/C%C3%B4ng-an-D%C6%B0%C6%A1ng-Minh-Ch%C3%A2u-100064300770703/</v>
      </c>
      <c r="D422" t="str">
        <v>-</v>
      </c>
      <c r="E422" t="str">
        <v/>
      </c>
      <c r="F422" t="str">
        <v>-</v>
      </c>
      <c r="G422" t="str">
        <v>-</v>
      </c>
    </row>
    <row r="423" xml:space="preserve">
      <c r="A423">
        <v>26422</v>
      </c>
      <c r="B423" t="str" xml:space="preserve">
        <f xml:space="preserve">HYPERLINK("https://duongminhchau.tayninh.gov.vn/", "UBND Ủy ban nhân dân thị trấn Dương Minh Châu _x000d__x000d__x000d_
 _x000d__x000d__x000d_
  tỉnh TÂY NINH")</f>
        <v xml:space="preserve">UBND Ủy ban nhân dân thị trấn Dương Minh Châu _x000d__x000d__x000d_
 _x000d__x000d__x000d_
  tỉnh TÂY NINH</v>
      </c>
      <c r="C423" t="str">
        <v>https://duongminhchau.tayninh.gov.vn/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26423</v>
      </c>
      <c r="B424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424" t="str">
        <v>https://www.facebook.com/p/C%C3%B4ng-an-th%E1%BB%8B-tr%E1%BA%A5n-Ch%C3%A2u-Th%C3%A0nh-T%C3%A2y-Ninh-100070393075957/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26424</v>
      </c>
      <c r="B425" t="str">
        <f>HYPERLINK("https://chauthanh.tayninh.gov.vn/", "UBND Ủy ban nhân dân thị trấn Châu Thành tỉnh TÂY NINH")</f>
        <v>UBND Ủy ban nhân dân thị trấn Châu Thành tỉnh TÂY NINH</v>
      </c>
      <c r="C425" t="str">
        <v>https://chauthanh.tayninh.gov.vn/</v>
      </c>
      <c r="D425" t="str">
        <v>-</v>
      </c>
      <c r="E425" t="str">
        <v>-</v>
      </c>
      <c r="F425" t="str">
        <v>-</v>
      </c>
      <c r="G425" t="str">
        <v>-</v>
      </c>
    </row>
    <row r="426" xml:space="preserve">
      <c r="A426">
        <v>26425</v>
      </c>
      <c r="B426" t="str" xml:space="preserve">
        <f xml:space="preserve">HYPERLINK("https://www.facebook.com/p/C%C3%B4ng-an-th%E1%BB%8B-tr%E1%BA%A5n-G%C3%B2-D%E1%BA%A7u-100070279838313/", "Công an thị trấn Gò Dầu _x000d__x000d__x000d_
 _x000d__x000d__x000d_
  tỉnh TÂY NINH")</f>
        <v xml:space="preserve">Công an thị trấn Gò Dầu _x000d__x000d__x000d_
 _x000d__x000d__x000d_
  tỉnh TÂY NINH</v>
      </c>
      <c r="C426" t="str">
        <v>https://www.facebook.com/p/C%C3%B4ng-an-th%E1%BB%8B-tr%E1%BA%A5n-G%C3%B2-D%E1%BA%A7u-100070279838313/</v>
      </c>
      <c r="D426" t="str">
        <v>-</v>
      </c>
      <c r="E426" t="str">
        <v/>
      </c>
      <c r="F426" t="str">
        <v>-</v>
      </c>
      <c r="G426" t="str">
        <v>-</v>
      </c>
    </row>
    <row r="427" xml:space="preserve">
      <c r="A427">
        <v>26426</v>
      </c>
      <c r="B427" t="str" xml:space="preserve">
        <f xml:space="preserve">HYPERLINK("https://godau.tayninh.gov.vn/vi/page/Uy-ban-nhan-dan-Thi-Tran.html", "UBND Ủy ban nhân dân thị trấn Gò Dầu _x000d__x000d__x000d_
 _x000d__x000d__x000d_
  tỉnh TÂY NINH")</f>
        <v xml:space="preserve">UBND Ủy ban nhân dân thị trấn Gò Dầu _x000d__x000d__x000d_
 _x000d__x000d__x000d_
  tỉnh TÂY NINH</v>
      </c>
      <c r="C427" t="str">
        <v>https://godau.tayninh.gov.vn/vi/page/Uy-ban-nhan-dan-Thi-Tran.html</v>
      </c>
      <c r="D427" t="str">
        <v>-</v>
      </c>
      <c r="E427" t="str">
        <v>-</v>
      </c>
      <c r="F427" t="str">
        <v>-</v>
      </c>
      <c r="G427" t="str">
        <v>-</v>
      </c>
    </row>
    <row r="428" xml:space="preserve">
      <c r="A428">
        <v>26427</v>
      </c>
      <c r="B428" t="str" xml:space="preserve">
        <f xml:space="preserve">HYPERLINK("https://www.facebook.com/conganbencau/?locale=vi_VN", "Công an thị trấn Bến Cầu _x000d__x000d__x000d_
 _x000d__x000d__x000d_
  tỉnh TÂY NINH")</f>
        <v xml:space="preserve">Công an thị trấn Bến Cầu _x000d__x000d__x000d_
 _x000d__x000d__x000d_
  tỉnh TÂY NINH</v>
      </c>
      <c r="C428" t="str">
        <v>https://www.facebook.com/conganbencau/?locale=vi_VN</v>
      </c>
      <c r="D428" t="str">
        <v>-</v>
      </c>
      <c r="E428" t="str">
        <v/>
      </c>
      <c r="F428" t="str">
        <v>-</v>
      </c>
      <c r="G428" t="str">
        <v>-</v>
      </c>
    </row>
    <row r="429" xml:space="preserve">
      <c r="A429">
        <v>26428</v>
      </c>
      <c r="B429" t="str" xml:space="preserve">
        <f xml:space="preserve">HYPERLINK("https://bencau.tayninh.gov.vn/", "UBND Ủy ban nhân dân thị trấn Bến Cầu _x000d__x000d__x000d_
 _x000d__x000d__x000d_
  tỉnh TÂY NINH")</f>
        <v xml:space="preserve">UBND Ủy ban nhân dân thị trấn Bến Cầu _x000d__x000d__x000d_
 _x000d__x000d__x000d_
  tỉnh TÂY NINH</v>
      </c>
      <c r="C429" t="str">
        <v>https://bencau.tayninh.gov.vn/</v>
      </c>
      <c r="D429" t="str">
        <v>-</v>
      </c>
      <c r="E429" t="str">
        <v>-</v>
      </c>
      <c r="F429" t="str">
        <v>-</v>
      </c>
      <c r="G429" t="str">
        <v>-</v>
      </c>
    </row>
    <row r="430" xml:space="preserve">
      <c r="A430">
        <v>26429</v>
      </c>
      <c r="B430" t="str" xml:space="preserve">
        <f xml:space="preserve">HYPERLINK("https://www.facebook.com/p/C%C3%B4ng-an-th%E1%BB%8B-tr%E1%BA%A5n-C%C3%A1i-B%C3%A8-100077060963854/", "Công an thị trấn Cái Bè _x000d__x000d__x000d_
 _x000d__x000d__x000d_
  tỉnh TIỀN GIANG")</f>
        <v xml:space="preserve">Công an thị trấn Cái Bè _x000d__x000d__x000d_
 _x000d__x000d__x000d_
  tỉnh TIỀN GIANG</v>
      </c>
      <c r="C430" t="str">
        <v>https://www.facebook.com/p/C%C3%B4ng-an-th%E1%BB%8B-tr%E1%BA%A5n-C%C3%A1i-B%C3%A8-100077060963854/</v>
      </c>
      <c r="D430" t="str">
        <v>-</v>
      </c>
      <c r="E430" t="str">
        <v/>
      </c>
      <c r="F430" t="str">
        <v>-</v>
      </c>
      <c r="G430" t="str">
        <v>-</v>
      </c>
    </row>
    <row r="431" xml:space="preserve">
      <c r="A431">
        <v>26430</v>
      </c>
      <c r="B431" t="str" xml:space="preserve">
        <f xml:space="preserve">HYPERLINK("https://caibe.tiengiang.gov.vn/", "UBND Ủy ban nhân dân thị trấn Cái Bè _x000d__x000d__x000d_
 _x000d__x000d__x000d_
  tỉnh TIỀN GIANG")</f>
        <v xml:space="preserve">UBND Ủy ban nhân dân thị trấn Cái Bè _x000d__x000d__x000d_
 _x000d__x000d__x000d_
  tỉnh TIỀN GIANG</v>
      </c>
      <c r="C431" t="str">
        <v>https://caibe.tiengiang.gov.vn/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26431</v>
      </c>
      <c r="B432" t="str">
        <f>HYPERLINK("https://www.facebook.com/conganthitrantanhiep/", "Công an thị trấn Tân Hiệp tỉnh TIỀN GIANG")</f>
        <v>Công an thị trấn Tân Hiệp tỉnh TIỀN GIANG</v>
      </c>
      <c r="C432" t="str">
        <v>https://www.facebook.com/conganthitrantanhiep/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26432</v>
      </c>
      <c r="B433" t="str">
        <f>HYPERLINK("https://chauthanh.tiengiang.gov.vn/thi-tran-tan-hiep", "UBND Ủy ban nhân dân thị trấn Tân Hiệp tỉnh TIỀN GIANG")</f>
        <v>UBND Ủy ban nhân dân thị trấn Tân Hiệp tỉnh TIỀN GIANG</v>
      </c>
      <c r="C433" t="str">
        <v>https://chauthanh.tiengiang.gov.vn/thi-tran-tan-hiep</v>
      </c>
      <c r="D433" t="str">
        <v>-</v>
      </c>
      <c r="E433" t="str">
        <v>-</v>
      </c>
      <c r="F433" t="str">
        <v>-</v>
      </c>
      <c r="G433" t="str">
        <v>-</v>
      </c>
    </row>
    <row r="434" xml:space="preserve">
      <c r="A434">
        <v>26433</v>
      </c>
      <c r="B434" t="str" xml:space="preserve">
        <f xml:space="preserve">HYPERLINK("https://www.facebook.com/alohacanglong/", "Công an thị trấn Càng Long _x000d__x000d__x000d_
 _x000d__x000d__x000d_
  tỉnh Bến Tre")</f>
        <v xml:space="preserve">Công an thị trấn Càng Long _x000d__x000d__x000d_
 _x000d__x000d__x000d_
  tỉnh Bến Tre</v>
      </c>
      <c r="C434" t="str">
        <v>https://www.facebook.com/alohacanglong/</v>
      </c>
      <c r="D434" t="str">
        <v>-</v>
      </c>
      <c r="E434" t="str">
        <v/>
      </c>
      <c r="F434" t="str">
        <v>-</v>
      </c>
      <c r="G434" t="str">
        <v>-</v>
      </c>
    </row>
    <row r="435" xml:space="preserve">
      <c r="A435">
        <v>26434</v>
      </c>
      <c r="B435" t="str" xml:space="preserve">
        <f xml:space="preserve">HYPERLINK("https://sxd.travinh.gov.vn/tin-noi-bat/hoi-nghi-cong-bo-do-an-quy-hoach-chung-thanh-pho-tra-vinh-mo-rong-den-nam-2045-698702", "UBND Ủy ban nhân dân thị trấn Càng Long _x000d__x000d__x000d_
 _x000d__x000d__x000d_
  tỉnh Bến Tre")</f>
        <v xml:space="preserve">UBND Ủy ban nhân dân thị trấn Càng Long _x000d__x000d__x000d_
 _x000d__x000d__x000d_
  tỉnh Bến Tre</v>
      </c>
      <c r="C435" t="str">
        <v>https://sxd.travinh.gov.vn/tin-noi-bat/hoi-nghi-cong-bo-do-an-quy-hoach-chung-thanh-pho-tra-vinh-mo-rong-den-nam-2045-698702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26435</v>
      </c>
      <c r="B436" t="str">
        <v>Công an thị trấn Cầu Kè tỉnh Trà Vinh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26436</v>
      </c>
      <c r="B437" t="str">
        <f>HYPERLINK("https://cauke.travinh.gov.vn/", "UBND Ủy ban nhân dân thị trấn Cầu Kè tỉnh Trà Vinh")</f>
        <v>UBND Ủy ban nhân dân thị trấn Cầu Kè tỉnh Trà Vinh</v>
      </c>
      <c r="C437" t="str">
        <v>https://cauke.travinh.gov.vn/</v>
      </c>
      <c r="D437" t="str">
        <v>-</v>
      </c>
      <c r="E437" t="str">
        <v>-</v>
      </c>
      <c r="F437" t="str">
        <v>-</v>
      </c>
      <c r="G437" t="str">
        <v>-</v>
      </c>
    </row>
    <row r="438" xml:space="preserve">
      <c r="A438">
        <v>26437</v>
      </c>
      <c r="B438" t="str" xml:space="preserve">
        <f xml:space="preserve">HYPERLINK("https://www.facebook.com/CONGAN.TTCAUQUAN/", "Công an thị trấn Cầu Quan _x000d__x000d__x000d_
 _x000d__x000d__x000d_
  tỉnh Trà Vinh")</f>
        <v xml:space="preserve">Công an thị trấn Cầu Quan _x000d__x000d__x000d_
 _x000d__x000d__x000d_
  tỉnh Trà Vinh</v>
      </c>
      <c r="C438" t="str">
        <v>https://www.facebook.com/CONGAN.TTCAUQUAN/</v>
      </c>
      <c r="D438" t="str">
        <v>-</v>
      </c>
      <c r="E438" t="str">
        <v/>
      </c>
      <c r="F438" t="str">
        <v>-</v>
      </c>
      <c r="G438" t="str">
        <v>-</v>
      </c>
    </row>
    <row r="439" xml:space="preserve">
      <c r="A439">
        <v>26438</v>
      </c>
      <c r="B439" t="str" xml:space="preserve">
        <f xml:space="preserve">HYPERLINK("https://thitrancauquan.tieucan.travinh.gov.vn/", "UBND Ủy ban nhân dân thị trấn Cầu Quan _x000d__x000d__x000d_
 _x000d__x000d__x000d_
  tỉnh Trà Vinh")</f>
        <v xml:space="preserve">UBND Ủy ban nhân dân thị trấn Cầu Quan _x000d__x000d__x000d_
 _x000d__x000d__x000d_
  tỉnh Trà Vinh</v>
      </c>
      <c r="C439" t="str">
        <v>https://thitrancauquan.tieucan.travinh.gov.vn/</v>
      </c>
      <c r="D439" t="str">
        <v>-</v>
      </c>
      <c r="E439" t="str">
        <v>-</v>
      </c>
      <c r="F439" t="str">
        <v>-</v>
      </c>
      <c r="G439" t="str">
        <v>-</v>
      </c>
    </row>
    <row r="440" xml:space="preserve">
      <c r="A440">
        <v>26439</v>
      </c>
      <c r="B440" t="str" xml:space="preserve">
        <v xml:space="preserve">Công an thị trấn Châu Thành _x000d__x000d__x000d_
 _x000d__x000d__x000d_
  tỉnh Trà Vinh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 xml:space="preserve">
      <c r="A441">
        <v>26440</v>
      </c>
      <c r="B441" t="str" xml:space="preserve">
        <f xml:space="preserve">HYPERLINK("https://chauthanh.travinh.gov.vn/", "UBND Ủy ban nhân dân thị trấn Châu Thành _x000d__x000d__x000d_
 _x000d__x000d__x000d_
  tỉnh Trà Vinh")</f>
        <v xml:space="preserve">UBND Ủy ban nhân dân thị trấn Châu Thành _x000d__x000d__x000d_
 _x000d__x000d__x000d_
  tỉnh Trà Vinh</v>
      </c>
      <c r="C441" t="str">
        <v>https://chauthanh.travinh.gov.vn/</v>
      </c>
      <c r="D441" t="str">
        <v>-</v>
      </c>
      <c r="E441" t="str">
        <v>-</v>
      </c>
      <c r="F441" t="str">
        <v>-</v>
      </c>
      <c r="G441" t="str">
        <v>-</v>
      </c>
    </row>
    <row r="442" xml:space="preserve">
      <c r="A442">
        <v>26441</v>
      </c>
      <c r="B442" t="str" xml:space="preserve">
        <v xml:space="preserve">Công an thị trấn Cầu Ngang _x000d__x000d__x000d_
 _x000d__x000d__x000d_
  tỉnh Trà Vinh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 xml:space="preserve">
      <c r="A443">
        <v>26442</v>
      </c>
      <c r="B443" t="str" xml:space="preserve">
        <f xml:space="preserve">HYPERLINK("https://caungang.travinh.gov.vn/", "UBND Ủy ban nhân dân thị trấn Cầu Ngang _x000d__x000d__x000d_
 _x000d__x000d__x000d_
  tỉnh Trà Vinh")</f>
        <v xml:space="preserve">UBND Ủy ban nhân dân thị trấn Cầu Ngang _x000d__x000d__x000d_
 _x000d__x000d__x000d_
  tỉnh Trà Vinh</v>
      </c>
      <c r="C443" t="str">
        <v>https://caungang.travinh.gov.vn/</v>
      </c>
      <c r="D443" t="str">
        <v>-</v>
      </c>
      <c r="E443" t="str">
        <v>-</v>
      </c>
      <c r="F443" t="str">
        <v>-</v>
      </c>
      <c r="G443" t="str">
        <v>-</v>
      </c>
    </row>
    <row r="444" xml:space="preserve">
      <c r="A444">
        <v>26443</v>
      </c>
      <c r="B444" t="str" xml:space="preserve">
        <v xml:space="preserve">Công an thị trấn Mỹ Long _x000d__x000d__x000d_
 _x000d__x000d__x000d_
  tỉnh Trà Vinh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 xml:space="preserve">
      <c r="A445">
        <v>26444</v>
      </c>
      <c r="B445" t="str" xml:space="preserve">
        <f xml:space="preserve">HYPERLINK("https://thitranmylong.caungang.travinh.gov.vn/", "UBND Ủy ban nhân dân thị trấn Mỹ Long _x000d__x000d__x000d_
 _x000d__x000d__x000d_
  tỉnh Trà Vinh")</f>
        <v xml:space="preserve">UBND Ủy ban nhân dân thị trấn Mỹ Long _x000d__x000d__x000d_
 _x000d__x000d__x000d_
  tỉnh Trà Vinh</v>
      </c>
      <c r="C445" t="str">
        <v>https://thitranmylong.caungang.travinh.gov.vn/</v>
      </c>
      <c r="D445" t="str">
        <v>-</v>
      </c>
      <c r="E445" t="str">
        <v>-</v>
      </c>
      <c r="F445" t="str">
        <v>-</v>
      </c>
      <c r="G445" t="str">
        <v>-</v>
      </c>
    </row>
    <row r="446" xml:space="preserve">
      <c r="A446">
        <v>26445</v>
      </c>
      <c r="B446" t="str" xml:space="preserve">
        <v xml:space="preserve">Công an thị trấn Trà Cú _x000d__x000d__x000d_
 _x000d__x000d__x000d_
  tỉnh Trà Vinh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 xml:space="preserve">
      <c r="A447">
        <v>26446</v>
      </c>
      <c r="B447" t="str" xml:space="preserve">
        <f xml:space="preserve">HYPERLINK("https://tracu.travinh.gov.vn/", "UBND Ủy ban nhân dân thị trấn Trà Cú _x000d__x000d__x000d_
 _x000d__x000d__x000d_
  tỉnh Trà Vinh")</f>
        <v xml:space="preserve">UBND Ủy ban nhân dân thị trấn Trà Cú _x000d__x000d__x000d_
 _x000d__x000d__x000d_
  tỉnh Trà Vinh</v>
      </c>
      <c r="C447" t="str">
        <v>https://tracu.travinh.gov.vn/</v>
      </c>
      <c r="D447" t="str">
        <v>-</v>
      </c>
      <c r="E447" t="str">
        <v>-</v>
      </c>
      <c r="F447" t="str">
        <v>-</v>
      </c>
      <c r="G447" t="str">
        <v>-</v>
      </c>
    </row>
    <row r="448" xml:space="preserve">
      <c r="A448">
        <v>26447</v>
      </c>
      <c r="B448" t="str" xml:space="preserve">
        <f xml:space="preserve">HYPERLINK("https://www.facebook.com/p/C%C3%B4ng-an-Th%E1%BB%8B-tr%E1%BA%A5n-%C4%90%E1%BB%8Bnh-An-100075801682686/", "Công an thị trấn Định An _x000d__x000d__x000d_
 _x000d__x000d__x000d_
  tỉnh Trà Vinh")</f>
        <v xml:space="preserve">Công an thị trấn Định An _x000d__x000d__x000d_
 _x000d__x000d__x000d_
  tỉnh Trà Vinh</v>
      </c>
      <c r="C448" t="str">
        <v>https://www.facebook.com/p/C%C3%B4ng-an-Th%E1%BB%8B-tr%E1%BA%A5n-%C4%90%E1%BB%8Bnh-An-100075801682686/</v>
      </c>
      <c r="D448" t="str">
        <v>-</v>
      </c>
      <c r="E448" t="str">
        <v/>
      </c>
      <c r="F448" t="str">
        <v>-</v>
      </c>
      <c r="G448" t="str">
        <v>-</v>
      </c>
    </row>
    <row r="449" xml:space="preserve">
      <c r="A449">
        <v>26448</v>
      </c>
      <c r="B449" t="str" xml:space="preserve">
        <f xml:space="preserve">HYPERLINK("https://www.travinh.gov.vn/", "UBND Ủy ban nhân dân thị trấn Định An _x000d__x000d__x000d_
 _x000d__x000d__x000d_
  tỉnh Trà Vinh")</f>
        <v xml:space="preserve">UBND Ủy ban nhân dân thị trấn Định An _x000d__x000d__x000d_
 _x000d__x000d__x000d_
  tỉnh Trà Vinh</v>
      </c>
      <c r="C449" t="str">
        <v>https://www.travinh.gov.vn/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26449</v>
      </c>
      <c r="B450" t="str">
        <f>HYPERLINK("https://www.facebook.com/conganlienhoa/", "Công an xã Liên Hoa tỉnh Thái Bình")</f>
        <v>Công an xã Liên Hoa tỉnh Thái Bình</v>
      </c>
      <c r="C450" t="str">
        <v>https://www.facebook.com/conganlienhoa/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26450</v>
      </c>
      <c r="B451" t="str">
        <f>HYPERLINK("https://donghung.thaibinh.gov.vn/tin-tuc/van-hoa-xa-hoi/le-cong-bo-nghi-quyet-cua-btvqh-ve-viec-sap-nhap-xa-hoa-nam-.html", "UBND Ủy ban nhân dân xã Liên Hoa tỉnh Thái Bình")</f>
        <v>UBND Ủy ban nhân dân xã Liên Hoa tỉnh Thái Bình</v>
      </c>
      <c r="C451" t="str">
        <v>https://donghung.thaibinh.gov.vn/tin-tuc/van-hoa-xa-hoi/le-cong-bo-nghi-quyet-cua-btvqh-ve-viec-sap-nhap-xa-hoa-nam-.html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26451</v>
      </c>
      <c r="B452" t="str">
        <v>Công an xã Liên Khê tỉnh Hưng Yên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26452</v>
      </c>
      <c r="B453" t="str">
        <f>HYPERLINK("https://dichvucong.hungyen.gov.vn/dichvucong/hotline", "UBND Ủy ban nhân dân xã Liên Khê tỉnh Hưng Yên")</f>
        <v>UBND Ủy ban nhân dân xã Liên Khê tỉnh Hưng Yên</v>
      </c>
      <c r="C453" t="str">
        <v>https://dichvucong.hungyen.gov.vn/dichvucong/hotline</v>
      </c>
      <c r="D453" t="str">
        <v>-</v>
      </c>
      <c r="E453" t="str">
        <v>-</v>
      </c>
      <c r="F453" t="str">
        <v>-</v>
      </c>
      <c r="G453" t="str">
        <v>-</v>
      </c>
    </row>
    <row r="454" xml:space="preserve">
      <c r="A454">
        <v>26453</v>
      </c>
      <c r="B454" t="str" xml:space="preserve">
        <f xml:space="preserve">HYPERLINK("https://www.facebook.com/tuoitrecongansonla/", "Công an xã Liên Sơn _x000d__x000d__x000d_
 _x000d__x000d__x000d_
  tỉnh Ninh Bình")</f>
        <v xml:space="preserve">Công an xã Liên Sơn _x000d__x000d__x000d_
 _x000d__x000d__x000d_
  tỉnh Ninh Bình</v>
      </c>
      <c r="C454" t="str">
        <v>https://www.facebook.com/tuoitrecongansonla/</v>
      </c>
      <c r="D454" t="str">
        <v>-</v>
      </c>
      <c r="E454" t="str">
        <v/>
      </c>
      <c r="F454" t="str">
        <v>-</v>
      </c>
      <c r="G454" t="str">
        <v>-</v>
      </c>
    </row>
    <row r="455" xml:space="preserve">
      <c r="A455">
        <v>26454</v>
      </c>
      <c r="B455" t="str" xml:space="preserve">
        <f xml:space="preserve">HYPERLINK("https://lienson.giavien.ninhbinh.gov.vn/", "UBND Ủy ban nhân dân xã Liên Sơn _x000d__x000d__x000d_
 _x000d__x000d__x000d_
  tỉnh Ninh Bình")</f>
        <v xml:space="preserve">UBND Ủy ban nhân dân xã Liên Sơn _x000d__x000d__x000d_
 _x000d__x000d__x000d_
  tỉnh Ninh Bình</v>
      </c>
      <c r="C455" t="str">
        <v>https://lienson.giavien.ninhbinh.gov.vn/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26455</v>
      </c>
      <c r="B456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456" t="str">
        <v>https://www.facebook.com/p/C%C3%B4ng-an-x%C3%A3-Li%E1%BB%85u-%C4%90%C3%B4-huy%E1%BB%87n-L%E1%BB%A5c-Y%C3%AAn-t%E1%BB%89nh-Y%C3%AAn-B%C3%A1i-100082247046120/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26456</v>
      </c>
      <c r="B457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457" t="str">
        <v>https://lucyen.yenbai.gov.vn/Articles/view/?UserKey=-Lieu-Do---xa-dau-tien-cua-huyen-Luc-Yen-dat-chuan-nong-thon-moi---Copy&amp;Category=P9Q24NUYJ3PNLEDK</v>
      </c>
      <c r="D457" t="str">
        <v>-</v>
      </c>
      <c r="E457" t="str">
        <v>-</v>
      </c>
      <c r="F457" t="str">
        <v>-</v>
      </c>
      <c r="G457" t="str">
        <v>-</v>
      </c>
    </row>
    <row r="458" xml:space="preserve">
      <c r="A458">
        <v>26457</v>
      </c>
      <c r="B458" t="str" xml:space="preserve">
        <v xml:space="preserve">Công an xã Liệp Tè _x000d__x000d__x000d_
 _x000d__x000d__x000d_
  tỉnh Sơn La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 xml:space="preserve">
      <c r="A459">
        <v>26458</v>
      </c>
      <c r="B459" t="str" xml:space="preserve">
        <f xml:space="preserve">HYPERLINK("https://sonla.gov.vn/tin-chinh-tri/dong-chi-truong-ban-tuyen-giao-tinh-uy-du-sinh-hoat-chi-bo-ban-hien-xa-liep-te-huyen-thuan-chau-761528", "UBND Ủy ban nhân dân xã Liệp Tè _x000d__x000d__x000d_
 _x000d__x000d__x000d_
  tỉnh Sơn La")</f>
        <v xml:space="preserve">UBND Ủy ban nhân dân xã Liệp Tè _x000d__x000d__x000d_
 _x000d__x000d__x000d_
  tỉnh Sơn La</v>
      </c>
      <c r="C459" t="str">
        <v>https://sonla.gov.vn/tin-chinh-tri/dong-chi-truong-ban-tuyen-giao-tinh-uy-du-sinh-hoat-chi-bo-ban-hien-xa-liep-te-huyen-thuan-chau-761528</v>
      </c>
      <c r="D459" t="str">
        <v>-</v>
      </c>
      <c r="E459" t="str">
        <v>-</v>
      </c>
      <c r="F459" t="str">
        <v>-</v>
      </c>
      <c r="G459" t="str">
        <v>-</v>
      </c>
    </row>
    <row r="460" xml:space="preserve">
      <c r="A460">
        <v>26459</v>
      </c>
      <c r="B460" t="str" xml:space="preserve">
        <v xml:space="preserve">Công an xã Linh Hải _x000d__x000d__x000d_
 _x000d__x000d__x000d_
  tỉnh Quảng Trị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 xml:space="preserve">
      <c r="A461">
        <v>26460</v>
      </c>
      <c r="B461" t="str" xml:space="preserve">
        <f xml:space="preserve">HYPERLINK("https://linhhai.giolinh.quangtri.gov.vn/", "UBND Ủy ban nhân dân xã Linh Hải _x000d__x000d__x000d_
 _x000d__x000d__x000d_
  tỉnh Quảng Trị")</f>
        <v xml:space="preserve">UBND Ủy ban nhân dân xã Linh Hải _x000d__x000d__x000d_
 _x000d__x000d__x000d_
  tỉnh Quảng Trị</v>
      </c>
      <c r="C461" t="str">
        <v>https://linhhai.giolinh.quangtri.gov.vn/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26461</v>
      </c>
      <c r="B462" t="str">
        <f>HYPERLINK("https://www.facebook.com/p/C%C3%B4ng-an-x%C3%A3-Long-%C4%90%E1%BB%8Bnh-B%C3%ACnh-%C4%90%E1%BA%A1i-B%E1%BA%BFn-Tre-100071515598705/", "Công an xã Long Định tỉnh Bến Tre")</f>
        <v>Công an xã Long Định tỉnh Bến Tre</v>
      </c>
      <c r="C462" t="str">
        <v>https://www.facebook.com/p/C%C3%B4ng-an-x%C3%A3-Long-%C4%90%E1%BB%8Bnh-B%C3%ACnh-%C4%90%E1%BA%A1i-B%E1%BA%BFn-Tre-100071515598705/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26462</v>
      </c>
      <c r="B463" t="str">
        <f>HYPERLINK("https://binhdai.bentre.gov.vn/longdinh", "UBND Ủy ban nhân dân xã Long Định tỉnh Bến Tre")</f>
        <v>UBND Ủy ban nhân dân xã Long Định tỉnh Bến Tre</v>
      </c>
      <c r="C463" t="str">
        <v>https://binhdai.bentre.gov.vn/longdinh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26463</v>
      </c>
      <c r="B464" t="str">
        <f>HYPERLINK("https://www.facebook.com/100082875385906", "Công an xã Long Định tỉnh TIỀN GIANG")</f>
        <v>Công an xã Long Định tỉnh TIỀN GIANG</v>
      </c>
      <c r="C464" t="str">
        <v>https://www.facebook.com/100082875385906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26464</v>
      </c>
      <c r="B465" t="str">
        <f>HYPERLINK("https://chauthanh.tiengiang.gov.vn/chi-tiet-tin?/xa-long-inh/9025854", "UBND Ủy ban nhân dân xã Long Định tỉnh TIỀN GIANG")</f>
        <v>UBND Ủy ban nhân dân xã Long Định tỉnh TIỀN GIANG</v>
      </c>
      <c r="C465" t="str">
        <v>https://chauthanh.tiengiang.gov.vn/chi-tiet-tin?/xa-long-inh/9025854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26465</v>
      </c>
      <c r="B466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466" t="str">
        <v>https://www.facebook.com/p/C%C3%B4ng-an-x%C3%A3-Long-%C4%90%E1%BB%91ng-huy%E1%BB%87n-B%E1%BA%AFc-S%C6%A1n-t%E1%BB%89nh-L%E1%BA%A1ng-S%C6%A1n-100083189385968/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26466</v>
      </c>
      <c r="B467" t="str">
        <f>HYPERLINK("https://bacson.langson.gov.vn/", "UBND Ủy ban nhân dân xã Long Đống tỉnh Lạng Sơn")</f>
        <v>UBND Ủy ban nhân dân xã Long Đống tỉnh Lạng Sơn</v>
      </c>
      <c r="C467" t="str">
        <v>https://bacson.langson.gov.vn/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26467</v>
      </c>
      <c r="B468" t="str">
        <v>Công an xã Long An tỉnh TIỀN GIANG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26468</v>
      </c>
      <c r="B469" t="str">
        <f>HYPERLINK("https://chauthanh.tiengiang.gov.vn/chi-tiet-tin?/xa-long-an/9025583", "UBND Ủy ban nhân dân xã Long An tỉnh TIỀN GIANG")</f>
        <v>UBND Ủy ban nhân dân xã Long An tỉnh TIỀN GIANG</v>
      </c>
      <c r="C469" t="str">
        <v>https://chauthanh.tiengiang.gov.vn/chi-tiet-tin?/xa-long-an/9025583</v>
      </c>
      <c r="D469" t="str">
        <v>-</v>
      </c>
      <c r="E469" t="str">
        <v>-</v>
      </c>
      <c r="F469" t="str">
        <v>-</v>
      </c>
      <c r="G469" t="str">
        <v>-</v>
      </c>
    </row>
    <row r="470" xml:space="preserve">
      <c r="A470">
        <v>26469</v>
      </c>
      <c r="B470" t="str" xml:space="preserve">
        <v xml:space="preserve">Công an xã Long Chánh _x000d__x000d__x000d_
 _x000d__x000d__x000d_
  tỉnh TIỀN GIANG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 xml:space="preserve">
      <c r="A471">
        <v>26470</v>
      </c>
      <c r="B471" t="str" xml:space="preserve">
        <f xml:space="preserve">HYPERLINK("https://tiengiang.gov.vn/", "UBND Ủy ban nhân dân xã Long Chánh _x000d__x000d__x000d_
 _x000d__x000d__x000d_
  tỉnh TIỀN GIANG")</f>
        <v xml:space="preserve">UBND Ủy ban nhân dân xã Long Chánh _x000d__x000d__x000d_
 _x000d__x000d__x000d_
  tỉnh TIỀN GIANG</v>
      </c>
      <c r="C471" t="str">
        <v>https://tiengiang.gov.vn/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26471</v>
      </c>
      <c r="B472" t="str">
        <v>Công an xã Long Hưng tỉnh TIỀN GIANG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26472</v>
      </c>
      <c r="B473" t="str">
        <f>HYPERLINK("https://chauthanh.tiengiang.gov.vn/chi-tiet-tin?/xa-long-hung/8278247", "UBND Ủy ban nhân dân xã Long Hưng tỉnh TIỀN GIANG")</f>
        <v>UBND Ủy ban nhân dân xã Long Hưng tỉnh TIỀN GIANG</v>
      </c>
      <c r="C473" t="str">
        <v>https://chauthanh.tiengiang.gov.vn/chi-tiet-tin?/xa-long-hung/8278247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26473</v>
      </c>
      <c r="B474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474" t="str">
        <v>https://www.facebook.com/p/C%C3%B4ng-an-x%C3%A3-Long-H%E1%BA%A3i-huy%E1%BB%87n-Ph%C3%BA-Qu%C3%BD-100063335102863/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26474</v>
      </c>
      <c r="B475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475" t="str">
        <v>https://phuquy.binhthuan.gov.vn/ubnd-cac-xa/uy-ban-nhan-dan-xa-long-hai-579786</v>
      </c>
      <c r="D475" t="str">
        <v>-</v>
      </c>
      <c r="E475" t="str">
        <v>-</v>
      </c>
      <c r="F475" t="str">
        <v>-</v>
      </c>
      <c r="G475" t="str">
        <v>-</v>
      </c>
    </row>
    <row r="476" xml:space="preserve">
      <c r="A476">
        <v>26475</v>
      </c>
      <c r="B476" t="str" xml:space="preserve">
        <f xml:space="preserve">HYPERLINK("https://www.facebook.com/p/C%C3%B4ng-An-x%C3%A3-Long-M%E1%BB%B9-100081649182537/?locale=cy_GB", "Công an xã Long Mỹ _x000d__x000d__x000d_
 _x000d__x000d__x000d_
  tỉnh Bến Tre")</f>
        <v xml:space="preserve">Công an xã Long Mỹ _x000d__x000d__x000d_
 _x000d__x000d__x000d_
  tỉnh Bến Tre</v>
      </c>
      <c r="C476" t="str">
        <v>https://www.facebook.com/p/C%C3%B4ng-An-x%C3%A3-Long-M%E1%BB%B9-100081649182537/?locale=cy_GB</v>
      </c>
      <c r="D476" t="str">
        <v>-</v>
      </c>
      <c r="E476" t="str">
        <v/>
      </c>
      <c r="F476" t="str">
        <v>-</v>
      </c>
      <c r="G476" t="str">
        <v>-</v>
      </c>
    </row>
    <row r="477" xml:space="preserve">
      <c r="A477">
        <v>26476</v>
      </c>
      <c r="B477" t="str" xml:space="preserve">
        <f xml:space="preserve">HYPERLINK("https://bentre.gov.vn/Documents/848_danh_sach%20nguoi%20phat%20ngon.pdf", "UBND Ủy ban nhân dân xã Long Mỹ _x000d__x000d__x000d_
 _x000d__x000d__x000d_
  tỉnh Bến Tre")</f>
        <v xml:space="preserve">UBND Ủy ban nhân dân xã Long Mỹ _x000d__x000d__x000d_
 _x000d__x000d__x000d_
  tỉnh Bến Tre</v>
      </c>
      <c r="C477" t="str">
        <v>https://bentre.gov.vn/Documents/848_danh_sach%20nguoi%20phat%20ngon.pdf</v>
      </c>
      <c r="D477" t="str">
        <v>-</v>
      </c>
      <c r="E477" t="str">
        <v>-</v>
      </c>
      <c r="F477" t="str">
        <v>-</v>
      </c>
      <c r="G477" t="str">
        <v>-</v>
      </c>
    </row>
    <row r="478" xml:space="preserve">
      <c r="A478">
        <v>26477</v>
      </c>
      <c r="B478" t="str" xml:space="preserve">
        <f xml:space="preserve">HYPERLINK("https://www.facebook.com/p/C%C3%B4ng-an-x%C3%A3-Long-Th%E1%BB%8D-100082443905683/", "Công an xã Long Thọ _x000d__x000d__x000d_
 _x000d__x000d__x000d_
  tỉnh Đồng Nai")</f>
        <v xml:space="preserve">Công an xã Long Thọ _x000d__x000d__x000d_
 _x000d__x000d__x000d_
  tỉnh Đồng Nai</v>
      </c>
      <c r="C478" t="str">
        <v>https://www.facebook.com/p/C%C3%B4ng-an-x%C3%A3-Long-Th%E1%BB%8D-100082443905683/</v>
      </c>
      <c r="D478" t="str">
        <v>-</v>
      </c>
      <c r="E478" t="str">
        <v/>
      </c>
      <c r="F478" t="str">
        <v>-</v>
      </c>
      <c r="G478" t="str">
        <v>-</v>
      </c>
    </row>
    <row r="479" xml:space="preserve">
      <c r="A479">
        <v>26478</v>
      </c>
      <c r="B479" t="str" xml:space="preserve">
        <f xml:space="preserve">HYPERLINK("https://longtho.gov.vn/", "UBND Ủy ban nhân dân xã Long Thọ _x000d__x000d__x000d_
 _x000d__x000d__x000d_
  tỉnh Đồng Nai")</f>
        <v xml:space="preserve">UBND Ủy ban nhân dân xã Long Thọ _x000d__x000d__x000d_
 _x000d__x000d__x000d_
  tỉnh Đồng Nai</v>
      </c>
      <c r="C479" t="str">
        <v>https://longtho.gov.vn/</v>
      </c>
      <c r="D479" t="str">
        <v>-</v>
      </c>
      <c r="E479" t="str">
        <v>-</v>
      </c>
      <c r="F479" t="str">
        <v>-</v>
      </c>
      <c r="G479" t="str">
        <v>-</v>
      </c>
    </row>
    <row r="480" xml:space="preserve">
      <c r="A480">
        <v>26479</v>
      </c>
      <c r="B480" t="str" xml:space="preserve">
        <f xml:space="preserve">HYPERLINK("https://www.facebook.com/p/C%C3%B4ng-an-x%C3%A3-Long-Thu%E1%BA%ADn-100064732354409/?locale=ml_IN", "Công an xã Long Thuận _x000d__x000d__x000d_
 _x000d__x000d__x000d_
  tỉnh TÂY NINH")</f>
        <v xml:space="preserve">Công an xã Long Thuận _x000d__x000d__x000d_
 _x000d__x000d__x000d_
  tỉnh TÂY NINH</v>
      </c>
      <c r="C480" t="str">
        <v>https://www.facebook.com/p/C%C3%B4ng-an-x%C3%A3-Long-Thu%E1%BA%ADn-100064732354409/?locale=ml_IN</v>
      </c>
      <c r="D480" t="str">
        <v>-</v>
      </c>
      <c r="E480" t="str">
        <v/>
      </c>
      <c r="F480" t="str">
        <v>-</v>
      </c>
      <c r="G480" t="str">
        <v>-</v>
      </c>
    </row>
    <row r="481" xml:space="preserve">
      <c r="A481">
        <v>26480</v>
      </c>
      <c r="B481" t="str" xml:space="preserve">
        <f xml:space="preserve">HYPERLINK("https://bencau.tayninh.gov.vn/vi/page/UBND-Xa-Thi-Tran.html", "UBND Ủy ban nhân dân xã Long Thuận _x000d__x000d__x000d_
 _x000d__x000d__x000d_
  tỉnh TÂY NINH")</f>
        <v xml:space="preserve">UBND Ủy ban nhân dân xã Long Thuận _x000d__x000d__x000d_
 _x000d__x000d__x000d_
  tỉnh TÂY NINH</v>
      </c>
      <c r="C481" t="str">
        <v>https://bencau.tayninh.gov.vn/vi/page/UBND-Xa-Thi-Tran.html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26481</v>
      </c>
      <c r="B482" t="str">
        <f>HYPERLINK("https://www.facebook.com/CAXLongVinh/", "Công an xã Long Vĩnh tỉnh TÂY NINH")</f>
        <v>Công an xã Long Vĩnh tỉnh TÂY NINH</v>
      </c>
      <c r="C482" t="str">
        <v>https://www.facebook.com/CAXLongVinh/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26482</v>
      </c>
      <c r="B483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483" t="str">
        <v>https://chauthanh.tayninh.gov.vn/vi/news/long-vinh/t-ch-c-b-m-y-h-nh-ch-nh-th-ng-tin-li-n-h-c-a-c-n-b--c-ng-ch-c-x-long-v-nh-470.html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26483</v>
      </c>
      <c r="B484" t="str">
        <f>HYPERLINK("https://www.facebook.com/265963428377240", "Công an xã Long Xuyên tỉnh Hải Dương")</f>
        <v>Công an xã Long Xuyên tỉnh Hải Dương</v>
      </c>
      <c r="C484" t="str">
        <v>https://www.facebook.com/265963428377240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26484</v>
      </c>
      <c r="B485" t="str">
        <f>HYPERLINK("http://longxuyen.binhgiang.haiduong.gov.vn/", "UBND Ủy ban nhân dân xã Long Xuyên tỉnh Hải Dương")</f>
        <v>UBND Ủy ban nhân dân xã Long Xuyên tỉnh Hải Dương</v>
      </c>
      <c r="C485" t="str">
        <v>http://longxuyen.binhgiang.haiduong.gov.vn/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26485</v>
      </c>
      <c r="B486" t="str">
        <v>Công an xã Luận Thành tỉnh Thanh Hóa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26486</v>
      </c>
      <c r="B487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487" t="str">
        <v>https://qppl.thanhhoa.gov.vn/vbpq_thanhhoa.nsf/F4FE8D54710DD4AC4725862300154661/$file/DT-VBDTPT106267902-11-20201605237578616dinhquanghung13.11.2020_17h57p59_quyenpd_14-11-2020-21-39-25_signed.pdf</v>
      </c>
      <c r="D487" t="str">
        <v>-</v>
      </c>
      <c r="E487" t="str">
        <v>-</v>
      </c>
      <c r="F487" t="str">
        <v>-</v>
      </c>
      <c r="G487" t="str">
        <v>-</v>
      </c>
    </row>
    <row r="488" xml:space="preserve">
      <c r="A488">
        <v>26487</v>
      </c>
      <c r="B488" t="str" xml:space="preserve">
        <f xml:space="preserve">HYPERLINK("https://www.facebook.com/p/C%C3%B4ng-an-x%C3%A3-M%C3%A3o-%C4%90i%E1%BB%81n-100080507744459/", "Công an xã Mão Điền _x000d__x000d__x000d_
 _x000d__x000d__x000d_
  tỉnh Bắc Ninh")</f>
        <v xml:space="preserve">Công an xã Mão Điền _x000d__x000d__x000d_
 _x000d__x000d__x000d_
  tỉnh Bắc Ninh</v>
      </c>
      <c r="C488" t="str">
        <v>https://www.facebook.com/p/C%C3%B4ng-an-x%C3%A3-M%C3%A3o-%C4%90i%E1%BB%81n-100080507744459/</v>
      </c>
      <c r="D488" t="str">
        <v>-</v>
      </c>
      <c r="E488" t="str">
        <v/>
      </c>
      <c r="F488" t="str">
        <v>-</v>
      </c>
      <c r="G488" t="str">
        <v>-</v>
      </c>
    </row>
    <row r="489" xml:space="preserve">
      <c r="A489">
        <v>26488</v>
      </c>
      <c r="B489" t="str" xml:space="preserve">
        <f xml:space="preserve">HYPERLINK("https://www.bacninh.gov.vn/web/xa-mao-ien", "UBND Ủy ban nhân dân xã Mão Điền _x000d__x000d__x000d_
 _x000d__x000d__x000d_
  tỉnh Bắc Ninh")</f>
        <v xml:space="preserve">UBND Ủy ban nhân dân xã Mão Điền _x000d__x000d__x000d_
 _x000d__x000d__x000d_
  tỉnh Bắc Ninh</v>
      </c>
      <c r="C489" t="str">
        <v>https://www.bacninh.gov.vn/web/xa-mao-ien</v>
      </c>
      <c r="D489" t="str">
        <v>-</v>
      </c>
      <c r="E489" t="str">
        <v>-</v>
      </c>
      <c r="F489" t="str">
        <v>-</v>
      </c>
      <c r="G489" t="str">
        <v>-</v>
      </c>
    </row>
    <row r="490" xml:space="preserve">
      <c r="A490">
        <v>26489</v>
      </c>
      <c r="B490" t="str" xml:space="preserve">
        <f xml:space="preserve">HYPERLINK("https://www.facebook.com/p/C%C3%B4ng-an-x%C3%A3-M%C3%B4n-S%C6%A1n-100082941351853/", "Công an xã Môn Sơn _x000d__x000d__x000d_
 _x000d__x000d__x000d_
  tỉnh Nghệ An")</f>
        <v xml:space="preserve">Công an xã Môn Sơn _x000d__x000d__x000d_
 _x000d__x000d__x000d_
  tỉnh Nghệ An</v>
      </c>
      <c r="C490" t="str">
        <v>https://www.facebook.com/p/C%C3%B4ng-an-x%C3%A3-M%C3%B4n-S%C6%A1n-100082941351853/</v>
      </c>
      <c r="D490" t="str">
        <v>-</v>
      </c>
      <c r="E490" t="str">
        <v/>
      </c>
      <c r="F490" t="str">
        <v>-</v>
      </c>
      <c r="G490" t="str">
        <v>-</v>
      </c>
    </row>
    <row r="491" xml:space="preserve">
      <c r="A491">
        <v>26490</v>
      </c>
      <c r="B491" t="str" xml:space="preserve">
        <f xml:space="preserve">HYPERLINK("https://www.nghean.gov.vn/uy-ban-nhan-dan-tinh", "UBND Ủy ban nhân dân xã Môn Sơn _x000d__x000d__x000d_
 _x000d__x000d__x000d_
  tỉnh Nghệ An")</f>
        <v xml:space="preserve">UBND Ủy ban nhân dân xã Môn Sơn _x000d__x000d__x000d_
 _x000d__x000d__x000d_
  tỉnh Nghệ An</v>
      </c>
      <c r="C491" t="str">
        <v>https://www.nghean.gov.vn/uy-ban-nhan-dan-tinh</v>
      </c>
      <c r="D491" t="str">
        <v>-</v>
      </c>
      <c r="E491" t="str">
        <v>-</v>
      </c>
      <c r="F491" t="str">
        <v>-</v>
      </c>
      <c r="G491" t="str">
        <v>-</v>
      </c>
    </row>
    <row r="492" xml:space="preserve">
      <c r="A492">
        <v>26491</v>
      </c>
      <c r="B492" t="str" xml:space="preserve">
        <v xml:space="preserve">Công an xã Mù Cả _x000d__x000d__x000d_
 _x000d__x000d__x000d_
  tỉnh Lai Châu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 xml:space="preserve">
      <c r="A493">
        <v>26492</v>
      </c>
      <c r="B493" t="str" xml:space="preserve">
        <f xml:space="preserve">HYPERLINK("https://laichau.gov.vn/tin-tuc-su-kien/so-nganh-huyen-thanh-pho/chuong-trinh-xuan-bien-phong-am-long-dan-ban-tai-ban-to-kho-xa-mu-ca-huyen-muong-te.html", "UBND Ủy ban nhân dân xã Mù Cả _x000d__x000d__x000d_
 _x000d__x000d__x000d_
  tỉnh Lai Châu")</f>
        <v xml:space="preserve">UBND Ủy ban nhân dân xã Mù Cả _x000d__x000d__x000d_
 _x000d__x000d__x000d_
  tỉnh Lai Châu</v>
      </c>
      <c r="C493" t="str">
        <v>https://laichau.gov.vn/tin-tuc-su-kien/so-nganh-huyen-thanh-pho/chuong-trinh-xuan-bien-phong-am-long-dan-ban-tai-ban-to-kho-xa-mu-ca-huyen-muong-te.html</v>
      </c>
      <c r="D493" t="str">
        <v>-</v>
      </c>
      <c r="E493" t="str">
        <v>-</v>
      </c>
      <c r="F493" t="str">
        <v>-</v>
      </c>
      <c r="G493" t="str">
        <v>-</v>
      </c>
    </row>
    <row r="494" xml:space="preserve">
      <c r="A494">
        <v>26493</v>
      </c>
      <c r="B494" t="str" xml:space="preserve">
        <v xml:space="preserve">Công an xã Mường Đăng _x000d__x000d__x000d_
 _x000d__x000d__x000d_
  tỉnh Nghệ An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 xml:space="preserve">
      <c r="A495">
        <v>26494</v>
      </c>
      <c r="B495" t="str" xml:space="preserve">
        <f xml:space="preserve">HYPERLINK("https://muongnoc.quephong.nghean.gov.vn/", "UBND Ủy ban nhân dân xã Mường Đăng _x000d__x000d__x000d_
 _x000d__x000d__x000d_
  tỉnh Nghệ An")</f>
        <v xml:space="preserve">UBND Ủy ban nhân dân xã Mường Đăng _x000d__x000d__x000d_
 _x000d__x000d__x000d_
  tỉnh Nghệ An</v>
      </c>
      <c r="C495" t="str">
        <v>https://muongnoc.quephong.nghean.gov.vn/</v>
      </c>
      <c r="D495" t="str">
        <v>-</v>
      </c>
      <c r="E495" t="str">
        <v>-</v>
      </c>
      <c r="F495" t="str">
        <v>-</v>
      </c>
      <c r="G495" t="str">
        <v>-</v>
      </c>
    </row>
    <row r="496" xml:space="preserve">
      <c r="A496">
        <v>26495</v>
      </c>
      <c r="B496" t="str" xml:space="preserve">
        <v xml:space="preserve">Công an xã Mường Đăng _x000d__x000d__x000d_
 _x000d__x000d__x000d_
  tỉnh Nghệ An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 xml:space="preserve">
      <c r="A497">
        <v>26496</v>
      </c>
      <c r="B497" t="str" xml:space="preserve">
        <f xml:space="preserve">HYPERLINK("https://muongnoc.quephong.nghean.gov.vn/", "UBND Ủy ban nhân dânn xã Mường Đăng _x000d__x000d__x000d_
 _x000d__x000d__x000d_
  tỉnh Nghệ An")</f>
        <v xml:space="preserve">UBND Ủy ban nhân dânn xã Mường Đăng _x000d__x000d__x000d_
 _x000d__x000d__x000d_
  tỉnh Nghệ An</v>
      </c>
      <c r="C497" t="str">
        <v>https://muongnoc.quephong.nghean.gov.vn/</v>
      </c>
      <c r="D497" t="str">
        <v>-</v>
      </c>
      <c r="E497" t="str">
        <v>-</v>
      </c>
      <c r="F497" t="str">
        <v>-</v>
      </c>
      <c r="G497" t="str">
        <v>-</v>
      </c>
    </row>
    <row r="498" xml:space="preserve">
      <c r="A498">
        <v>26497</v>
      </c>
      <c r="B498" t="str" xml:space="preserve">
        <f xml:space="preserve">HYPERLINK("https://www.facebook.com/p/C%C3%B4ng-An-X%C3%A3-M%C6%B0%E1%BB%9Dng-%E1%BA%A2i-100066310819042/", "Công an xã Mường Ải _x000d__x000d__x000d_
 _x000d__x000d__x000d_
  tỉnh Sơn La")</f>
        <v xml:space="preserve">Công an xã Mường Ải _x000d__x000d__x000d_
 _x000d__x000d__x000d_
  tỉnh Sơn La</v>
      </c>
      <c r="C498" t="str">
        <v>https://www.facebook.com/p/C%C3%B4ng-An-X%C3%A3-M%C6%B0%E1%BB%9Dng-%E1%BA%A2i-100066310819042/</v>
      </c>
      <c r="D498" t="str">
        <v>-</v>
      </c>
      <c r="E498" t="str">
        <v/>
      </c>
      <c r="F498" t="str">
        <v>-</v>
      </c>
      <c r="G498" t="str">
        <v>-</v>
      </c>
    </row>
    <row r="499" xml:space="preserve">
      <c r="A499">
        <v>26498</v>
      </c>
      <c r="B499" t="str" xml:space="preserve">
        <f xml:space="preserve">HYPERLINK("https://muongnoc.quephong.nghean.gov.vn/", "UBND Ủy ban nhân dân xã Mường Ải _x000d__x000d__x000d_
 _x000d__x000d__x000d_
  tỉnh Sơn La")</f>
        <v xml:space="preserve">UBND Ủy ban nhân dân xã Mường Ải _x000d__x000d__x000d_
 _x000d__x000d__x000d_
  tỉnh Sơn La</v>
      </c>
      <c r="C499" t="str">
        <v>https://muongnoc.quephong.nghean.gov.vn/</v>
      </c>
      <c r="D499" t="str">
        <v>-</v>
      </c>
      <c r="E499" t="str">
        <v>-</v>
      </c>
      <c r="F499" t="str">
        <v>-</v>
      </c>
      <c r="G499" t="str">
        <v>-</v>
      </c>
    </row>
    <row r="500" xml:space="preserve">
      <c r="A500">
        <v>26499</v>
      </c>
      <c r="B500" t="str" xml:space="preserve">
        <v xml:space="preserve">Công an xã Mường Báng _x000d__x000d__x000d_
 _x000d__x000d__x000d_
  tỉnh Sơn La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 xml:space="preserve">
      <c r="A501">
        <v>26500</v>
      </c>
      <c r="B501" t="str" xml:space="preserve">
        <f xml:space="preserve">HYPERLINK("https://stttt.dienbien.gov.vn/vi/about/danh-sach-nguoi-phat-ngon-tinh-dien-bien-nam-2018.html", "UBND Ủy ban nhân dân xã Mường Báng _x000d__x000d__x000d_
 _x000d__x000d__x000d_
  tỉnh Sơn La")</f>
        <v xml:space="preserve">UBND Ủy ban nhân dân xã Mường Báng _x000d__x000d__x000d_
 _x000d__x000d__x000d_
  tỉnh Sơn La</v>
      </c>
      <c r="C501" t="str">
        <v>https://stttt.dienbien.gov.vn/vi/about/danh-sach-nguoi-phat-ngon-tinh-dien-bien-nam-2018.html</v>
      </c>
      <c r="D501" t="str">
        <v>-</v>
      </c>
      <c r="E501" t="str">
        <v>-</v>
      </c>
      <c r="F501" t="str">
        <v>-</v>
      </c>
      <c r="G501" t="str">
        <v>-</v>
      </c>
    </row>
    <row r="502" xml:space="preserve">
      <c r="A502">
        <v>26501</v>
      </c>
      <c r="B502" t="str" xml:space="preserve">
        <v xml:space="preserve">Công an xã Mường Bằng _x000d__x000d__x000d_
 _x000d__x000d__x000d_
  tỉnh Sơn La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 xml:space="preserve">
      <c r="A503">
        <v>26502</v>
      </c>
      <c r="B503" t="str" xml:space="preserve">
        <f xml:space="preserve">HYPERLINK("https://sonla.gov.vn/4/469/61721/541293/tin-chinh-tri/chu-tich-uy-ban-trung-uong-mttq-viet-nam-du-ngay-hoi-dai-doan-ket-toan-dan-toc-tai-xom-5-xa-muon", "UBND Ủy ban nhân dân xã Mường Bằng _x000d__x000d__x000d_
 _x000d__x000d__x000d_
  tỉnh Sơn La")</f>
        <v xml:space="preserve">UBND Ủy ban nhân dân xã Mường Bằng _x000d__x000d__x000d_
 _x000d__x000d__x000d_
  tỉnh Sơn La</v>
      </c>
      <c r="C503" t="str">
        <v>https://sonla.gov.vn/4/469/61721/541293/tin-chinh-tri/chu-tich-uy-ban-trung-uong-mttq-viet-nam-du-ngay-hoi-dai-doan-ket-toan-dan-toc-tai-xom-5-xa-muon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26503</v>
      </c>
      <c r="B504" t="str">
        <f>HYPERLINK("https://www.facebook.com/tuoitrecongansonla/", "Công an xã Mường Bang tỉnh Sơn La")</f>
        <v>Công an xã Mường Bang tỉnh Sơn La</v>
      </c>
      <c r="C504" t="str">
        <v>https://www.facebook.com/tuoitrecongansonla/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26504</v>
      </c>
      <c r="B505" t="str">
        <f>HYPERLINK("https://sonla.gov.vn/4/469/61721/541293/tin-chinh-tri/chu-tich-uy-ban-trung-uong-mttq-viet-nam-du-ngay-hoi-dai-doan-ket-toan-dan-toc-tai-xom-5-xa-muon", "UBND Ủy ban nhân dân xã Mường Bang tỉnh Sơn La")</f>
        <v>UBND Ủy ban nhân dân xã Mường Bang tỉnh Sơn La</v>
      </c>
      <c r="C505" t="str">
        <v>https://sonla.gov.vn/4/469/61721/541293/tin-chinh-tri/chu-tich-uy-ban-trung-uong-mttq-viet-nam-du-ngay-hoi-dai-doan-ket-toan-dan-toc-tai-xom-5-xa-muon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26505</v>
      </c>
      <c r="B506" t="str">
        <f>HYPERLINK("https://www.facebook.com/tuoitrecongansonla/", "Công an xã Mường Cơi tỉnh Sơn La")</f>
        <v>Công an xã Mường Cơi tỉnh Sơn La</v>
      </c>
      <c r="C506" t="str">
        <v>https://www.facebook.com/tuoitrecongansonla/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26506</v>
      </c>
      <c r="B507" t="str">
        <f>HYPERLINK("https://sonla.gov.vn/tin-van-hoa-xa-hoi/hoi-nghi-doi-thoai-giua-bi-thu-huyen-uy-voi-nhan-dan-xa-muong-cai-718784", "UBND Ủy ban nhân dân xã Mường Cơi tỉnh Sơn La")</f>
        <v>UBND Ủy ban nhân dân xã Mường Cơi tỉnh Sơn La</v>
      </c>
      <c r="C507" t="str">
        <v>https://sonla.gov.vn/tin-van-hoa-xa-hoi/hoi-nghi-doi-thoai-giua-bi-thu-huyen-uy-voi-nhan-dan-xa-muong-cai-718784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26507</v>
      </c>
      <c r="B508" t="str">
        <v>Công an xã Mường Cang tỉnh Lai Châu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26508</v>
      </c>
      <c r="B509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509" t="str">
        <v>https://laichau.gov.vn/danh-muc/van-ban-quy-pham/thu-hoi-lai-dien-tich-dat-cua-cong-ty-co-phan-tap-doan-vina-.html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26509</v>
      </c>
      <c r="B510" t="str">
        <f>HYPERLINK("https://www.facebook.com/p/Tu%E1%BB%95i-tr%E1%BA%BB-C%C3%B4ng-an-TP-S%E1%BA%A7m-S%C6%A1n-100069346653553/?locale=hi_IN", "Công an xã Mường Chanh tỉnh Thanh Hóa")</f>
        <v>Công an xã Mường Chanh tỉnh Thanh Hóa</v>
      </c>
      <c r="C510" t="str">
        <v>https://www.facebook.com/p/Tu%E1%BB%95i-tr%E1%BA%BB-C%C3%B4ng-an-TP-S%E1%BA%A7m-S%C6%A1n-100069346653553/?locale=hi_IN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26510</v>
      </c>
      <c r="B511" t="str">
        <f>HYPERLINK("https://muongchanh.muonglat.thanhhoa.gov.vn/", "UBND Ủy ban nhân dân xã Mường Chanh tỉnh Thanh Hóa")</f>
        <v>UBND Ủy ban nhân dân xã Mường Chanh tỉnh Thanh Hóa</v>
      </c>
      <c r="C511" t="str">
        <v>https://muongchanh.muonglat.thanhhoa.gov.vn/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26511</v>
      </c>
      <c r="B512" t="str">
        <f>HYPERLINK("https://www.facebook.com/2138564579701589", "Công an xã Mường Chanh tỉnh Sơn La")</f>
        <v>Công an xã Mường Chanh tỉnh Sơn La</v>
      </c>
      <c r="C512" t="str">
        <v>https://www.facebook.com/2138564579701589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26512</v>
      </c>
      <c r="B513" t="str">
        <f>HYPERLINK("https://sonla.gov.vn/4/469/61715/478330/hoi-dong-nhan-dan-tinh/danh-sach-thuong-truc-hdnd-tinh-son-la-khoa-xiv-nhiem-ky-2016-2021", "UBND Ủy ban nhân dân xã Mường Chanh tỉnh Sơn La")</f>
        <v>UBND Ủy ban nhân dân xã Mường Chanh tỉnh Sơn La</v>
      </c>
      <c r="C513" t="str">
        <v>https://sonla.gov.vn/4/469/61715/478330/hoi-dong-nhan-dan-tinh/danh-sach-thuong-truc-hdnd-tinh-son-la-khoa-xiv-nhiem-ky-2016-2021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26513</v>
      </c>
      <c r="B514" t="str">
        <v>Công an xã Mường Hung tỉnh Sơn La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26514</v>
      </c>
      <c r="B515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515" t="str">
        <v>https://sonla.gov.vn/Default.aspx?sname=ubnd&amp;sid=4&amp;pageid=469&amp;catid=63577&amp;id=591565&amp;catname=Tin-tuc-hoat-dong&amp;title=Van-phong-UBND-tinh-tham-va-tang-qua-xa-Muong-Hung-huyen-Song-Ma</v>
      </c>
      <c r="D515" t="str">
        <v>-</v>
      </c>
      <c r="E515" t="str">
        <v>-</v>
      </c>
      <c r="F515" t="str">
        <v>-</v>
      </c>
      <c r="G515" t="str">
        <v>-</v>
      </c>
    </row>
    <row r="516" xml:space="preserve">
      <c r="A516">
        <v>26515</v>
      </c>
      <c r="B516" t="str" xml:space="preserve">
        <f xml:space="preserve">HYPERLINK("https://www.facebook.com/tuoitrecongansonla/", "Công an xã Mường Kim _x000d__x000d__x000d_
 _x000d__x000d__x000d_
  tỉnh Lai Châu")</f>
        <v xml:space="preserve">Công an xã Mường Kim _x000d__x000d__x000d_
 _x000d__x000d__x000d_
  tỉnh Lai Châu</v>
      </c>
      <c r="C516" t="str">
        <v>https://www.facebook.com/tuoitrecongansonla/</v>
      </c>
      <c r="D516" t="str">
        <v>-</v>
      </c>
      <c r="E516" t="str">
        <v/>
      </c>
      <c r="F516" t="str">
        <v>-</v>
      </c>
      <c r="G516" t="str">
        <v>-</v>
      </c>
    </row>
    <row r="517" xml:space="preserve">
      <c r="A517">
        <v>26516</v>
      </c>
      <c r="B517" t="str" xml:space="preserve">
        <f xml:space="preserve">HYPERLINK("https://laichau.gov.vn/he-thong-van-ban/quyet-dinh-cong-nhan-ban-tham-phe-xa-muong-kim-huyen-than-uyen-la-diem-du-lich-tren-dia-ban-tinh-lai-chau.html", "UBND Ủy ban nhân dân xã Mường Kim _x000d__x000d__x000d_
 _x000d__x000d__x000d_
  tỉnh Lai Châu")</f>
        <v xml:space="preserve">UBND Ủy ban nhân dân xã Mường Kim _x000d__x000d__x000d_
 _x000d__x000d__x000d_
  tỉnh Lai Châu</v>
      </c>
      <c r="C517" t="str">
        <v>https://laichau.gov.vn/he-thong-van-ban/quyet-dinh-cong-nhan-ban-tham-phe-xa-muong-kim-huyen-than-uyen-la-diem-du-lich-tren-dia-ban-tinh-lai-chau.html</v>
      </c>
      <c r="D517" t="str">
        <v>-</v>
      </c>
      <c r="E517" t="str">
        <v>-</v>
      </c>
      <c r="F517" t="str">
        <v>-</v>
      </c>
      <c r="G517" t="str">
        <v>-</v>
      </c>
    </row>
    <row r="518" xml:space="preserve">
      <c r="A518">
        <v>26517</v>
      </c>
      <c r="B518" t="str" xml:space="preserve">
        <v xml:space="preserve">Công an xã Mường Lói _x000d__x000d__x000d_
 _x000d__x000d__x000d_
  tỉnh Điện Biên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 xml:space="preserve">
      <c r="A519">
        <v>26518</v>
      </c>
      <c r="B519" t="str" xml:space="preserve">
        <f xml:space="preserve">HYPERLINK("https://huyendienbien.dienbien.gov.vn/Tintuc/One/Xa-Muong-Loi", "UBND Ủy ban nhân dân xã Mường Lói _x000d__x000d__x000d_
 _x000d__x000d__x000d_
  tỉnh Điện Biên")</f>
        <v xml:space="preserve">UBND Ủy ban nhân dân xã Mường Lói _x000d__x000d__x000d_
 _x000d__x000d__x000d_
  tỉnh Điện Biên</v>
      </c>
      <c r="C519" t="str">
        <v>https://huyendienbien.dienbien.gov.vn/Tintuc/One/Xa-Muong-Loi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26519</v>
      </c>
      <c r="B520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520" t="str">
        <v>https://www.facebook.com/p/C%C3%B4ng-an-x%C3%A3-M%C6%B0%E1%BB%9Dng-L%E1%BA%A1n-huy%E1%BB%87n-M%C6%B0%E1%BB%9Dng-%E1%BA%A2ng-100080294753297/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26520</v>
      </c>
      <c r="B521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521" t="str">
        <v>https://stttt.dienbien.gov.vn/vi/about/danh-sach-nguoi-phat-ngon-tinh-dien-bien-nam-2018.html</v>
      </c>
      <c r="D521" t="str">
        <v>-</v>
      </c>
      <c r="E521" t="str">
        <v>-</v>
      </c>
      <c r="F521" t="str">
        <v>-</v>
      </c>
      <c r="G521" t="str">
        <v>-</v>
      </c>
    </row>
    <row r="522" xml:space="preserve">
      <c r="A522">
        <v>26521</v>
      </c>
      <c r="B522" t="str" xml:space="preserve">
        <v xml:space="preserve">Công an xã Mường Luân _x000d__x000d__x000d_
 _x000d__x000d__x000d_
  tỉnh Điện Biên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 xml:space="preserve">
      <c r="A523">
        <v>26522</v>
      </c>
      <c r="B523" t="str" xml:space="preserve">
        <f xml:space="preserve">HYPERLINK("https://stttt.dienbien.gov.vn/vi/about/danh-sach-nguoi-phat-ngon-tinh-dien-bien-nam-2018.html", "UBND Ủy ban nhân dân xã Mường Luân _x000d__x000d__x000d_
 _x000d__x000d__x000d_
  tỉnh Điện Biên")</f>
        <v xml:space="preserve">UBND Ủy ban nhân dân xã Mường Luân _x000d__x000d__x000d_
 _x000d__x000d__x000d_
  tỉnh Điện Biên</v>
      </c>
      <c r="C523" t="str">
        <v>https://stttt.dienbien.gov.vn/vi/about/danh-sach-nguoi-phat-ngon-tinh-dien-bien-nam-2018.html</v>
      </c>
      <c r="D523" t="str">
        <v>-</v>
      </c>
      <c r="E523" t="str">
        <v>-</v>
      </c>
      <c r="F523" t="str">
        <v>-</v>
      </c>
      <c r="G523" t="str">
        <v>-</v>
      </c>
    </row>
    <row r="524" xml:space="preserve">
      <c r="A524">
        <v>26523</v>
      </c>
      <c r="B524" t="str" xml:space="preserve">
        <v xml:space="preserve">Công an xã Mường Mìn _x000d__x000d__x000d_
 _x000d__x000d__x000d_
  tỉnh Thanh Hóa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 xml:space="preserve">
      <c r="A525">
        <v>26524</v>
      </c>
      <c r="B525" t="str" xml:space="preserve">
        <f xml:space="preserve">HYPERLINK("https://qppl.thanhhoa.gov.vn/vbpq_thanhhoa.nsf/28F85A8A2645DE97472587060007E828/$file/DT-VBDTPT408906166-7-20211625111838284tungct01.07.2021_11h22p29_thinv_01-07-2021-15-23-34_signed.pdf", "UBND Ủy ban nhân dân xã Mường Mìn _x000d__x000d__x000d_
 _x000d__x000d__x000d_
  tỉnh Thanh Hóa")</f>
        <v xml:space="preserve">UBND Ủy ban nhân dân xã Mường Mìn _x000d__x000d__x000d_
 _x000d__x000d__x000d_
  tỉnh Thanh Hóa</v>
      </c>
      <c r="C525" t="str">
        <v>https://qppl.thanhhoa.gov.vn/vbpq_thanhhoa.nsf/28F85A8A2645DE97472587060007E828/$file/DT-VBDTPT408906166-7-20211625111838284tungct01.07.2021_11h22p29_thinv_01-07-2021-15-23-34_signed.pdf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26525</v>
      </c>
      <c r="B526" t="str">
        <v>Công an xã Mường Mít tỉnh Lai Châu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26526</v>
      </c>
      <c r="B527" t="str">
        <f>HYPERLINK("https://laichau.gov.vn/thong-tin-nguoi-phat-ngon", "UBND Ủy ban nhân dân xã Mường Mít tỉnh Lai Châu")</f>
        <v>UBND Ủy ban nhân dân xã Mường Mít tỉnh Lai Châu</v>
      </c>
      <c r="C527" t="str">
        <v>https://laichau.gov.vn/thong-tin-nguoi-phat-ngon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26527</v>
      </c>
      <c r="B528" t="str">
        <v>Công an xã Mường Sai tỉnh Sơn La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26528</v>
      </c>
      <c r="B529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529" t="str">
        <v>https://sonla.gov.vn/tin-chinh-tri/le-cong-bo-xa-muong-sai-huyen-song-ma-dat-chuan-nong-thon-moi-744031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26529</v>
      </c>
      <c r="B530" t="str">
        <v>Công an xã Mường Tùng tỉnh Điện Biên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26530</v>
      </c>
      <c r="B531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531" t="str">
        <v>https://stttt.dienbien.gov.vn/vi/about/danh-sach-nguoi-phat-ngon-tinh-dien-bien-nam-2018.html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26531</v>
      </c>
      <c r="B532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532" t="str">
        <v>https://www.facebook.com/p/C%C3%B4ng-an-x%C3%A3-M%C6%B0%E1%BB%9Dng-Th%E1%BA%A3i-huy%E1%BB%87n-Ph%C3%B9-Y%C3%AAn-t%E1%BB%89nh-S%C6%A1n-La-100069603542275/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26532</v>
      </c>
      <c r="B533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533" t="str">
        <v>https://sonla.gov.vn/tin-van-hoa-xa-hoi/doan-cong-tac-ban-tuyen-giao-tinh-uy-tham-lam-viec-tai-xa-muong-thai-704612</v>
      </c>
      <c r="D533" t="str">
        <v>-</v>
      </c>
      <c r="E533" t="str">
        <v>-</v>
      </c>
      <c r="F533" t="str">
        <v>-</v>
      </c>
      <c r="G533" t="str">
        <v>-</v>
      </c>
    </row>
    <row r="534" xml:space="preserve">
      <c r="A534">
        <v>26533</v>
      </c>
      <c r="B534" t="str" xml:space="preserve">
        <v xml:space="preserve">Công an xã Mường Than _x000d__x000d__x000d_
 _x000d__x000d__x000d_
  tỉnh Lai Châu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 xml:space="preserve">
      <c r="A535">
        <v>26534</v>
      </c>
      <c r="B535" t="str" xml:space="preserve">
        <f xml:space="preserve">HYPERLINK("https://thanuyen.laichau.gov.vn/", "UBND Ủy ban nhân dân xã Mường Than _x000d__x000d__x000d_
 _x000d__x000d__x000d_
  tỉnh Lai Châu")</f>
        <v xml:space="preserve">UBND Ủy ban nhân dân xã Mường Than _x000d__x000d__x000d_
 _x000d__x000d__x000d_
  tỉnh Lai Châu</v>
      </c>
      <c r="C535" t="str">
        <v>https://thanuyen.laichau.gov.vn/</v>
      </c>
      <c r="D535" t="str">
        <v>-</v>
      </c>
      <c r="E535" t="str">
        <v>-</v>
      </c>
      <c r="F535" t="str">
        <v>-</v>
      </c>
      <c r="G535" t="str">
        <v>-</v>
      </c>
    </row>
    <row r="536" xml:space="preserve">
      <c r="A536">
        <v>26535</v>
      </c>
      <c r="B536" t="str" xml:space="preserve">
        <v xml:space="preserve">Công an xã Mường Toong _x000d__x000d__x000d_
 _x000d__x000d__x000d_
  tỉnh Điện Biên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 xml:space="preserve">
      <c r="A537">
        <v>26536</v>
      </c>
      <c r="B537" t="str" xml:space="preserve">
        <f xml:space="preserve">HYPERLINK("https://stttt.dienbien.gov.vn/vi/about/danh-sach-nguoi-phat-ngon-tinh-dien-bien-nam-2018.html", "UBND Ủy ban nhân dân xã Mường Toong _x000d__x000d__x000d_
 _x000d__x000d__x000d_
  tỉnh Điện Biên")</f>
        <v xml:space="preserve">UBND Ủy ban nhân dân xã Mường Toong _x000d__x000d__x000d_
 _x000d__x000d__x000d_
  tỉnh Điện Biên</v>
      </c>
      <c r="C537" t="str">
        <v>https://stttt.dienbien.gov.vn/vi/about/danh-sach-nguoi-phat-ngon-tinh-dien-bien-nam-2018.html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26537</v>
      </c>
      <c r="B538" t="str">
        <v>Công an xã Mường Và tỉnh Sơn La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26538</v>
      </c>
      <c r="B539" t="str">
        <f>HYPERLINK("https://quynhnhai.sonla.gov.vn/Default.aspx?sid=1364&amp;pageid=40104", "UBND Ủy ban nhân dân xã Mường Và tỉnh Sơn La")</f>
        <v>UBND Ủy ban nhân dân xã Mường Và tỉnh Sơn La</v>
      </c>
      <c r="C539" t="str">
        <v>https://quynhnhai.sonla.gov.vn/Default.aspx?sid=1364&amp;pageid=40104</v>
      </c>
      <c r="D539" t="str">
        <v>-</v>
      </c>
      <c r="E539" t="str">
        <v>-</v>
      </c>
      <c r="F539" t="str">
        <v>-</v>
      </c>
      <c r="G539" t="str">
        <v>-</v>
      </c>
    </row>
    <row r="540" xml:space="preserve">
      <c r="A540">
        <v>26539</v>
      </c>
      <c r="B540" t="str" xml:space="preserve">
        <f xml:space="preserve">HYPERLINK("https://www.facebook.com/p/C%C3%B4ng-an-x%C3%A3-M%E1%BA%A1n-L%E1%BA%A1n-100068243816389/", "Công an xã Mạn Lạn _x000d__x000d__x000d_
 _x000d__x000d__x000d_
  tỉnh Phú Thọ")</f>
        <v xml:space="preserve">Công an xã Mạn Lạn _x000d__x000d__x000d_
 _x000d__x000d__x000d_
  tỉnh Phú Thọ</v>
      </c>
      <c r="C540" t="str">
        <v>https://www.facebook.com/p/C%C3%B4ng-an-x%C3%A3-M%E1%BA%A1n-L%E1%BA%A1n-100068243816389/</v>
      </c>
      <c r="D540" t="str">
        <v>-</v>
      </c>
      <c r="E540" t="str">
        <v/>
      </c>
      <c r="F540" t="str">
        <v>-</v>
      </c>
      <c r="G540" t="str">
        <v>-</v>
      </c>
    </row>
    <row r="541" xml:space="preserve">
      <c r="A541">
        <v>26540</v>
      </c>
      <c r="B541" t="str" xml:space="preserve">
        <f xml:space="preserve">HYPERLINK("https://thanhba.phutho.gov.vn/manlan/Pages/index.aspx", "UBND Ủy ban nhân dân xã Mạn Lạn _x000d__x000d__x000d_
 _x000d__x000d__x000d_
  tỉnh Phú Thọ")</f>
        <v xml:space="preserve">UBND Ủy ban nhân dân xã Mạn Lạn _x000d__x000d__x000d_
 _x000d__x000d__x000d_
  tỉnh Phú Thọ</v>
      </c>
      <c r="C541" t="str">
        <v>https://thanhba.phutho.gov.vn/manlan/Pages/index.aspx</v>
      </c>
      <c r="D541" t="str">
        <v>-</v>
      </c>
      <c r="E541" t="str">
        <v>-</v>
      </c>
      <c r="F541" t="str">
        <v>-</v>
      </c>
      <c r="G541" t="str">
        <v>-</v>
      </c>
    </row>
    <row r="542" xml:space="preserve">
      <c r="A542">
        <v>26541</v>
      </c>
      <c r="B542" t="str" xml:space="preserve">
        <f xml:space="preserve">HYPERLINK("https://www.facebook.com/p/C%C3%B4ng-an-x%C3%A3-M%E1%BB%85-S%E1%BB%9F-100068511189180/", "Công an xã Mễ Sở _x000d__x000d__x000d_
 _x000d__x000d__x000d_
  tỉnh Hưng Yên")</f>
        <v xml:space="preserve">Công an xã Mễ Sở _x000d__x000d__x000d_
 _x000d__x000d__x000d_
  tỉnh Hưng Yên</v>
      </c>
      <c r="C542" t="str">
        <v>https://www.facebook.com/p/C%C3%B4ng-an-x%C3%A3-M%E1%BB%85-S%E1%BB%9F-100068511189180/</v>
      </c>
      <c r="D542" t="str">
        <v>-</v>
      </c>
      <c r="E542" t="str">
        <v/>
      </c>
      <c r="F542" t="str">
        <v>-</v>
      </c>
      <c r="G542" t="str">
        <v>-</v>
      </c>
    </row>
    <row r="543" xml:space="preserve">
      <c r="A543">
        <v>26542</v>
      </c>
      <c r="B543" t="str" xml:space="preserve">
        <f xml:space="preserve">HYPERLINK("https://dichvucong.hungyen.gov.vn/dichvucong/hotline", "UBND Ủy ban nhân dân xã Mễ Sở _x000d__x000d__x000d_
 _x000d__x000d__x000d_
  tỉnh Hưng Yên")</f>
        <v xml:space="preserve">UBND Ủy ban nhân dân xã Mễ Sở _x000d__x000d__x000d_
 _x000d__x000d__x000d_
  tỉnh Hưng Yên</v>
      </c>
      <c r="C543" t="str">
        <v>https://dichvucong.hungyen.gov.vn/dichvucong/hotline</v>
      </c>
      <c r="D543" t="str">
        <v>-</v>
      </c>
      <c r="E543" t="str">
        <v>-</v>
      </c>
      <c r="F543" t="str">
        <v>-</v>
      </c>
      <c r="G543" t="str">
        <v>-</v>
      </c>
    </row>
    <row r="544" xml:space="preserve">
      <c r="A544">
        <v>26543</v>
      </c>
      <c r="B544" t="str" xml:space="preserve">
        <v xml:space="preserve">Công an xã Mỹ Hà _x000d__x000d__x000d_
 _x000d__x000d__x000d_
  tỉnh Nam Định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 xml:space="preserve">
      <c r="A545">
        <v>26544</v>
      </c>
      <c r="B545" t="str" xml:space="preserve">
        <f xml:space="preserve">HYPERLINK("https://dichvucong.namdinh.gov.vn/portaldvc/KenhTin/dich-vu-cong-truc-tuyen.aspx?_dv=1984F7D5-4A64-D74D-3DCE-48AFB432B5AF", "UBND Ủy ban nhân dân xã Mỹ Hà _x000d__x000d__x000d_
 _x000d__x000d__x000d_
  tỉnh Nam Định")</f>
        <v xml:space="preserve">UBND Ủy ban nhân dân xã Mỹ Hà _x000d__x000d__x000d_
 _x000d__x000d__x000d_
  tỉnh Nam Định</v>
      </c>
      <c r="C545" t="str">
        <v>https://dichvucong.namdinh.gov.vn/portaldvc/KenhTin/dich-vu-cong-truc-tuyen.aspx?_dv=1984F7D5-4A64-D74D-3DCE-48AFB432B5AF</v>
      </c>
      <c r="D545" t="str">
        <v>-</v>
      </c>
      <c r="E545" t="str">
        <v>-</v>
      </c>
      <c r="F545" t="str">
        <v>-</v>
      </c>
      <c r="G545" t="str">
        <v>-</v>
      </c>
    </row>
    <row r="546" xml:space="preserve">
      <c r="A546">
        <v>26545</v>
      </c>
      <c r="B546" t="str" xml:space="preserve">
        <f xml:space="preserve">HYPERLINK("https://www.facebook.com/conganBaTri/?locale=ms_MY", "Công an xã Mỹ Hòa _x000d__x000d__x000d_
 _x000d__x000d__x000d_
  tỉnh Bến Tre")</f>
        <v xml:space="preserve">Công an xã Mỹ Hòa _x000d__x000d__x000d_
 _x000d__x000d__x000d_
  tỉnh Bến Tre</v>
      </c>
      <c r="C546" t="str">
        <v>https://www.facebook.com/conganBaTri/?locale=ms_MY</v>
      </c>
      <c r="D546" t="str">
        <v>-</v>
      </c>
      <c r="E546" t="str">
        <v/>
      </c>
      <c r="F546" t="str">
        <v>-</v>
      </c>
      <c r="G546" t="str">
        <v>-</v>
      </c>
    </row>
    <row r="547" xml:space="preserve">
      <c r="A547">
        <v>26546</v>
      </c>
      <c r="B547" t="str" xml:space="preserve">
        <f xml:space="preserve">HYPERLINK("https://bentre.gov.vn/Documents/848_danh_sach%20nguoi%20phat%20ngon.pdf", "UBND Ủy ban nhân dân xã Mỹ Hòa _x000d__x000d__x000d_
 _x000d__x000d__x000d_
  tỉnh Bến Tre")</f>
        <v xml:space="preserve">UBND Ủy ban nhân dân xã Mỹ Hòa _x000d__x000d__x000d_
 _x000d__x000d__x000d_
  tỉnh Bến Tre</v>
      </c>
      <c r="C547" t="str">
        <v>https://bentre.gov.vn/Documents/848_danh_sach%20nguoi%20phat%20ngon.pdf</v>
      </c>
      <c r="D547" t="str">
        <v>-</v>
      </c>
      <c r="E547" t="str">
        <v>-</v>
      </c>
      <c r="F547" t="str">
        <v>-</v>
      </c>
      <c r="G547" t="str">
        <v>-</v>
      </c>
    </row>
    <row r="548" xml:space="preserve">
      <c r="A548">
        <v>26547</v>
      </c>
      <c r="B548" t="str" xml:space="preserve">
        <f xml:space="preserve">HYPERLINK("https://www.facebook.com/p/C%C3%B4ng-an-x%C3%A3-M%E1%BB%B9-H%C3%B2a-100076916353775/", "Công an xã Mỹ Hòa _x000d__x000d__x000d_
 _x000d__x000d__x000d_
  tỉnh Trà Vinh")</f>
        <v xml:space="preserve">Công an xã Mỹ Hòa _x000d__x000d__x000d_
 _x000d__x000d__x000d_
  tỉnh Trà Vinh</v>
      </c>
      <c r="C548" t="str">
        <v>https://www.facebook.com/p/C%C3%B4ng-an-x%C3%A3-M%E1%BB%B9-H%C3%B2a-100076916353775/</v>
      </c>
      <c r="D548" t="str">
        <v>-</v>
      </c>
      <c r="E548" t="str">
        <v/>
      </c>
      <c r="F548" t="str">
        <v>-</v>
      </c>
      <c r="G548" t="str">
        <v>-</v>
      </c>
    </row>
    <row r="549" xml:space="preserve">
      <c r="A549">
        <v>26548</v>
      </c>
      <c r="B549" t="str" xml:space="preserve">
        <f xml:space="preserve">HYPERLINK("https://myhoa.caungang.travinh.gov.vn/tin-tuc", "UBND Ủy ban nhân dân xã Mỹ Hòa _x000d__x000d__x000d_
 _x000d__x000d__x000d_
  tỉnh Trà Vinh")</f>
        <v xml:space="preserve">UBND Ủy ban nhân dân xã Mỹ Hòa _x000d__x000d__x000d_
 _x000d__x000d__x000d_
  tỉnh Trà Vinh</v>
      </c>
      <c r="C549" t="str">
        <v>https://myhoa.caungang.travinh.gov.vn/tin-tuc</v>
      </c>
      <c r="D549" t="str">
        <v>-</v>
      </c>
      <c r="E549" t="str">
        <v>-</v>
      </c>
      <c r="F549" t="str">
        <v>-</v>
      </c>
      <c r="G549" t="str">
        <v>-</v>
      </c>
    </row>
    <row r="550" xml:space="preserve">
      <c r="A550">
        <v>26549</v>
      </c>
      <c r="B550" t="str" xml:space="preserve">
        <v xml:space="preserve">Công an xã Mỹ Hưng _x000d__x000d__x000d_
 _x000d__x000d__x000d_
  tỉnh Cao Bằng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 xml:space="preserve">
      <c r="A551">
        <v>26550</v>
      </c>
      <c r="B551" t="str" xml:space="preserve">
        <f xml:space="preserve">HYPERLINK("http://myhung.quanghoa.caobang.gov.vn/", "UBND Ủy ban nhân dân xã Mỹ Hưng _x000d__x000d__x000d_
 _x000d__x000d__x000d_
  tỉnh Cao Bằng")</f>
        <v xml:space="preserve">UBND Ủy ban nhân dân xã Mỹ Hưng _x000d__x000d__x000d_
 _x000d__x000d__x000d_
  tỉnh Cao Bằng</v>
      </c>
      <c r="C551" t="str">
        <v>http://myhung.quanghoa.caobang.gov.vn/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26551</v>
      </c>
      <c r="B552" t="str">
        <f>HYPERLINK("https://www.facebook.com/p/C%C3%B4ng-an-x%C3%A3-M%E1%BB%B9-H%C6%B0ng-huy%E1%BB%87n-Th%E1%BA%A1nh-Ph%C3%BA-t%E1%BB%89nh-B%E1%BA%BFn-Tre-100068865918155/", "Công an xã Mỹ Hưng tỉnh Bến Tre")</f>
        <v>Công an xã Mỹ Hưng tỉnh Bến Tre</v>
      </c>
      <c r="C552" t="str">
        <v>https://www.facebook.com/p/C%C3%B4ng-an-x%C3%A3-M%E1%BB%B9-H%C6%B0ng-huy%E1%BB%87n-Th%E1%BA%A1nh-Ph%C3%BA-t%E1%BB%89nh-B%E1%BA%BFn-Tre-100068865918155/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26552</v>
      </c>
      <c r="B553" t="str">
        <f>HYPERLINK("https://bentre.gov.vn/news/Pages/Tintucsukien.aspx?Term=B%E1%BA%BFn%20Tre%20v%E1%BB%9Bi%20c%C3%B4ng%20d%C3%A2n&amp;ItemID=35606", "UBND Ủy ban nhân dân xã Mỹ Hưng tỉnh Bến Tre")</f>
        <v>UBND Ủy ban nhân dân xã Mỹ Hưng tỉnh Bến Tre</v>
      </c>
      <c r="C553" t="str">
        <v>https://bentre.gov.vn/news/Pages/Tintucsukien.aspx?Term=B%E1%BA%BFn%20Tre%20v%E1%BB%9Bi%20c%C3%B4ng%20d%C3%A2n&amp;ItemID=35606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26553</v>
      </c>
      <c r="B554" t="str">
        <v>Công an xã Mỹ Hiệp tỉnh Bình Định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26554</v>
      </c>
      <c r="B555" t="str">
        <f>HYPERLINK("http://myhiep.phumy.binhdinh.gov.vn/", "UBND Ủy ban nhân dân xã Mỹ Hiệp tỉnh Bình Định")</f>
        <v>UBND Ủy ban nhân dân xã Mỹ Hiệp tỉnh Bình Định</v>
      </c>
      <c r="C555" t="str">
        <v>http://myhiep.phumy.binhdinh.gov.vn/</v>
      </c>
      <c r="D555" t="str">
        <v>-</v>
      </c>
      <c r="E555" t="str">
        <v>-</v>
      </c>
      <c r="F555" t="str">
        <v>-</v>
      </c>
      <c r="G555" t="str">
        <v>-</v>
      </c>
    </row>
    <row r="556" xml:space="preserve">
      <c r="A556">
        <v>26555</v>
      </c>
      <c r="B556" t="str" xml:space="preserve">
        <f xml:space="preserve">HYPERLINK("https://www.facebook.com/p/C%C3%B4ng-an-x%C3%A3-M%E1%BB%B9-Kh%C3%A1nh-100081653836667/", "Công an xã Mỹ Khánh _x000d__x000d__x000d_
 _x000d__x000d__x000d_
  thành phố Cần Thơ")</f>
        <v xml:space="preserve">Công an xã Mỹ Khánh _x000d__x000d__x000d_
 _x000d__x000d__x000d_
  thành phố Cần Thơ</v>
      </c>
      <c r="C556" t="str">
        <v>https://www.facebook.com/p/C%C3%B4ng-an-x%C3%A3-M%E1%BB%B9-Kh%C3%A1nh-100081653836667/</v>
      </c>
      <c r="D556" t="str">
        <v>-</v>
      </c>
      <c r="E556" t="str">
        <v/>
      </c>
      <c r="F556" t="str">
        <v>-</v>
      </c>
      <c r="G556" t="str">
        <v>-</v>
      </c>
    </row>
    <row r="557" xml:space="preserve">
      <c r="A557">
        <v>26556</v>
      </c>
      <c r="B557" t="str" xml:space="preserve">
        <f xml:space="preserve">HYPERLINK("https://phongdien.cantho.gov.vn/wps/portal/?1dmy&amp;page=trangchitiet&amp;urile=wcm%3Apath%3A/phongdienlibrary/sitephongdien/noidungtrang/tintucsukien/tinhoatdongcuahuyen/hoi+dong+nhan+xa+my+khanh+hop+chuyen+de", "UBND Ủy ban nhân dân xã Mỹ Khánh _x000d__x000d__x000d_
 _x000d__x000d__x000d_
  thành phố Cần Thơ")</f>
        <v xml:space="preserve">UBND Ủy ban nhân dân xã Mỹ Khánh _x000d__x000d__x000d_
 _x000d__x000d__x000d_
  thành phố Cần Thơ</v>
      </c>
      <c r="C557" t="str">
        <v>https://phongdien.cantho.gov.vn/wps/portal/?1dmy&amp;page=trangchitiet&amp;urile=wcm%3Apath%3A/phongdienlibrary/sitephongdien/noidungtrang/tintucsukien/tinhoatdongcuahuyen/hoi+dong+nhan+xa+my+khanh+hop+chuyen+de</v>
      </c>
      <c r="D557" t="str">
        <v>-</v>
      </c>
      <c r="E557" t="str">
        <v>-</v>
      </c>
      <c r="F557" t="str">
        <v>-</v>
      </c>
      <c r="G557" t="str">
        <v>-</v>
      </c>
    </row>
    <row r="558" xml:space="preserve">
      <c r="A558">
        <v>26557</v>
      </c>
      <c r="B558" t="str" xml:space="preserve">
        <f xml:space="preserve">HYPERLINK("https://www.facebook.com/p/Tu%E1%BB%95i-tr%E1%BA%BB-C%C3%B4ng-an-Th%C3%A0nh-ph%E1%BB%91-V%C4%A9nh-Y%C3%AAn-100066497717181/?locale=gl_ES", "Công an xã Mỹ Lý _x000d__x000d__x000d_
 _x000d__x000d__x000d_
  tỉnh Nghệ An")</f>
        <v xml:space="preserve">Công an xã Mỹ Lý _x000d__x000d__x000d_
 _x000d__x000d__x000d_
  tỉnh Nghệ An</v>
      </c>
      <c r="C558" t="str">
        <v>https://www.facebook.com/p/Tu%E1%BB%95i-tr%E1%BA%BB-C%C3%B4ng-an-Th%C3%A0nh-ph%E1%BB%91-V%C4%A9nh-Y%C3%AAn-100066497717181/?locale=gl_ES</v>
      </c>
      <c r="D558" t="str">
        <v>-</v>
      </c>
      <c r="E558" t="str">
        <v/>
      </c>
      <c r="F558" t="str">
        <v>-</v>
      </c>
      <c r="G558" t="str">
        <v>-</v>
      </c>
    </row>
    <row r="559" xml:space="preserve">
      <c r="A559">
        <v>26558</v>
      </c>
      <c r="B559" t="str" xml:space="preserve">
        <f xml:space="preserve">HYPERLINK("https://mythanh.yenthanh.nghean.gov.vn/", "UBND Ủy ban nhân dân xã Mỹ Lý _x000d__x000d__x000d_
 _x000d__x000d__x000d_
  tỉnh Nghệ An")</f>
        <v xml:space="preserve">UBND Ủy ban nhân dân xã Mỹ Lý _x000d__x000d__x000d_
 _x000d__x000d__x000d_
  tỉnh Nghệ An</v>
      </c>
      <c r="C559" t="str">
        <v>https://mythanh.yenthanh.nghean.gov.vn/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26559</v>
      </c>
      <c r="B560" t="str">
        <f>HYPERLINK("https://www.facebook.com/p/C%C3%B4ng-an-x%C3%A3-M%E1%BB%B9-L%C6%B0%C6%A1ng-Y%C3%AAn-L%E1%BA%ADp-Ph%C3%BA-Th%E1%BB%8D-100079647794911/", "Công an xã Mỹ Lương tỉnh Phú Thọ")</f>
        <v>Công an xã Mỹ Lương tỉnh Phú Thọ</v>
      </c>
      <c r="C560" t="str">
        <v>https://www.facebook.com/p/C%C3%B4ng-an-x%C3%A3-M%E1%BB%B9-L%C6%B0%C6%A1ng-Y%C3%AAn-L%E1%BA%ADp-Ph%C3%BA-Th%E1%BB%8D-100079647794911/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26560</v>
      </c>
      <c r="B561" t="str">
        <f>HYPERLINK("https://tnmt.phutho.gov.vn/tham-van-dtm-linh-vuc-moi-truong/du-an-du-an-khai-thac-che-bien-da-xay-dung-tai-mo-da-nha-xe-thuoc-xa-my-lung-va-xa-my-luong-huye-213021", "UBND Ủy ban nhân dân xã Mỹ Lương tỉnh Phú Thọ")</f>
        <v>UBND Ủy ban nhân dân xã Mỹ Lương tỉnh Phú Thọ</v>
      </c>
      <c r="C561" t="str">
        <v>https://tnmt.phutho.gov.vn/tham-van-dtm-linh-vuc-moi-truong/du-an-du-an-khai-thac-che-bien-da-xay-dung-tai-mo-da-nha-xe-thuoc-xa-my-lung-va-xa-my-luong-huye-213021</v>
      </c>
      <c r="D561" t="str">
        <v>-</v>
      </c>
      <c r="E561" t="str">
        <v>-</v>
      </c>
      <c r="F561" t="str">
        <v>-</v>
      </c>
      <c r="G561" t="str">
        <v>-</v>
      </c>
    </row>
    <row r="562" xml:space="preserve">
      <c r="A562">
        <v>26561</v>
      </c>
      <c r="B562" t="str" xml:space="preserve">
        <f xml:space="preserve">HYPERLINK("https://www.facebook.com/p/C%C3%B4ng-an-x%C3%A3-M%E1%BB%B9-Lung-100064895163486/", "Công an xã Mỹ Lung _x000d__x000d__x000d_
 _x000d__x000d__x000d_
  tỉnh Phú Thọ")</f>
        <v xml:space="preserve">Công an xã Mỹ Lung _x000d__x000d__x000d_
 _x000d__x000d__x000d_
  tỉnh Phú Thọ</v>
      </c>
      <c r="C562" t="str">
        <v>https://www.facebook.com/p/C%C3%B4ng-an-x%C3%A3-M%E1%BB%B9-Lung-100064895163486/</v>
      </c>
      <c r="D562" t="str">
        <v>-</v>
      </c>
      <c r="E562" t="str">
        <v/>
      </c>
      <c r="F562" t="str">
        <v>-</v>
      </c>
      <c r="G562" t="str">
        <v>-</v>
      </c>
    </row>
    <row r="563" xml:space="preserve">
      <c r="A563">
        <v>26562</v>
      </c>
      <c r="B563" t="str" xml:space="preserve">
        <f xml:space="preserve">HYPERLINK("https://tnmt.phutho.gov.vn/tham-van-dtm-linh-vuc-moi-truong/du-an-du-an-khai-thac-che-bien-da-xay-dung-tai-mo-da-nha-xe-thuoc-xa-my-lung-va-xa-my-luong-huye-213021", "UBND Ủy ban nhân dân xã Mỹ Lung _x000d__x000d__x000d_
 _x000d__x000d__x000d_
  tỉnh Phú Thọ")</f>
        <v xml:space="preserve">UBND Ủy ban nhân dân xã Mỹ Lung _x000d__x000d__x000d_
 _x000d__x000d__x000d_
  tỉnh Phú Thọ</v>
      </c>
      <c r="C563" t="str">
        <v>https://tnmt.phutho.gov.vn/tham-van-dtm-linh-vuc-moi-truong/du-an-du-an-khai-thac-che-bien-da-xay-dung-tai-mo-da-nha-xe-thuoc-xa-my-lung-va-xa-my-luong-huye-213021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26563</v>
      </c>
      <c r="B564" t="str">
        <f>HYPERLINK("https://www.facebook.com/p/C%C3%B4ng-an-X%C3%A3-M%E1%BB%B9-Ph%C3%BAc-Huy%E1%BB%87n-M%E1%BB%B9-L%E1%BB%99c-T%E1%BB%89nh-Nam-%C4%90%E1%BB%8Bnh-100075952150469/?locale=vi_VN", "Công an xã Mỹ Phúc tỉnh Nam Định")</f>
        <v>Công an xã Mỹ Phúc tỉnh Nam Định</v>
      </c>
      <c r="C564" t="str">
        <v>https://www.facebook.com/p/C%C3%B4ng-an-X%C3%A3-M%E1%BB%B9-Ph%C3%BAc-Huy%E1%BB%87n-M%E1%BB%B9-L%E1%BB%99c-T%E1%BB%89nh-Nam-%C4%90%E1%BB%8Bnh-100075952150469/?locale=vi_VN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26564</v>
      </c>
      <c r="B565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565" t="str">
        <v>https://dichvucong.namdinh.gov.vn/portaldvc/KenhTin/dich-vu-cong-truc-tuyen.aspx?_dv=D07E43AF-AAB8-18D8-01CA-24DC89019F0D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26565</v>
      </c>
      <c r="B566" t="str">
        <f>HYPERLINK("https://www.facebook.com/p/C%C3%B4ng-an-x%C3%A3-M%E1%BB%B9-T%C3%A2n-C%C3%A1i-B%C3%A8-Ti%E1%BB%81n-Giang-100064110399170/", "Công an xã Mỹ Tân tỉnh TIỀN GIANG")</f>
        <v>Công an xã Mỹ Tân tỉnh TIỀN GIANG</v>
      </c>
      <c r="C566" t="str">
        <v>https://www.facebook.com/p/C%C3%B4ng-an-x%C3%A3-M%E1%BB%B9-T%C3%A2n-C%C3%A1i-B%C3%A8-Ti%E1%BB%81n-Giang-100064110399170/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26566</v>
      </c>
      <c r="B567" t="str">
        <f>HYPERLINK("https://tiengiang.gov.vn/", "UBND Ủy ban nhân dân xã Mỹ Tân tỉnh TIỀN GIANG")</f>
        <v>UBND Ủy ban nhân dân xã Mỹ Tân tỉnh TIỀN GIANG</v>
      </c>
      <c r="C567" t="str">
        <v>https://tiengiang.gov.vn/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26567</v>
      </c>
      <c r="B568" t="str">
        <f>HYPERLINK("https://www.facebook.com/people/C%C3%B4ng-an-x%C3%A3-M%E1%BB%B9-T%C3%A2n-huy%E1%BB%87n-Ng%E1%BB%8Dc-L%E1%BA%B7ct%E1%BB%89nh-Thanh-Ho%C3%A1/100082844349694/", "Công an xã Mỹ Tân tỉnh Thanh Hóa")</f>
        <v>Công an xã Mỹ Tân tỉnh Thanh Hóa</v>
      </c>
      <c r="C568" t="str">
        <v>https://www.facebook.com/people/C%C3%B4ng-an-x%C3%A3-M%E1%BB%B9-T%C3%A2n-huy%E1%BB%87n-Ng%E1%BB%8Dc-L%E1%BA%B7ct%E1%BB%89nh-Thanh-Ho%C3%A1/100082844349694/</v>
      </c>
      <c r="D568" t="str">
        <v>-</v>
      </c>
      <c r="E568" t="str">
        <v/>
      </c>
      <c r="F568" t="str">
        <v>-</v>
      </c>
      <c r="G568" t="str">
        <v>xã mỹ tân huyện ngọc lặc tỉnh thanh hoá</v>
      </c>
    </row>
    <row r="569">
      <c r="A569">
        <v>26568</v>
      </c>
      <c r="B569" t="str">
        <f>HYPERLINK("https://dichvucong.namdinh.gov.vn/portaldvc/KenhTin/dich-vu-cong-truc-tuyen.aspx?_dv=9D8F09A7-E7FC-DD1E-1D3B-01A62CAB7FBD", "UBND Ủy ban nhân dân xã Mỹ Tân tỉnh Thanh Hóa")</f>
        <v>UBND Ủy ban nhân dân xã Mỹ Tân tỉnh Thanh Hóa</v>
      </c>
      <c r="C569" t="str">
        <v>https://dichvucong.namdinh.gov.vn/portaldvc/KenhTin/dich-vu-cong-truc-tuyen.aspx?_dv=9D8F09A7-E7FC-DD1E-1D3B-01A62CAB7FBD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26569</v>
      </c>
      <c r="B570" t="str">
        <v>Công an xã Mỹ Tân tỉnh Nam Định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26570</v>
      </c>
      <c r="B571" t="str">
        <f>HYPERLINK("https://mytan.namdinh.gov.vn/uy-ban-nhan-dan/ubnd-xa-my-tan-285150", "UBND Ủy ban nhân dân xã Mỹ Tân tỉnh Nam Định")</f>
        <v>UBND Ủy ban nhân dân xã Mỹ Tân tỉnh Nam Định</v>
      </c>
      <c r="C571" t="str">
        <v>https://mytan.namdinh.gov.vn/uy-ban-nhan-dan/ubnd-xa-my-tan-285150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26571</v>
      </c>
      <c r="B572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572" t="str">
        <v>https://www.facebook.com/p/C%C3%B4ng-an-x%C3%A3-M%E1%BB%B9-Th%C3%A0nh-L%E1%BA%A1c-S%C6%A1n-Ho%C3%A0-B%C3%ACnh-100064870354711/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26572</v>
      </c>
      <c r="B573" t="str">
        <f>HYPERLINK("https://xamythanh.hoabinh.gov.vn/", "UBND Ủy ban nhân dân xã Mỹ Thành tỉnh Hòa Bình")</f>
        <v>UBND Ủy ban nhân dân xã Mỹ Thành tỉnh Hòa Bình</v>
      </c>
      <c r="C573" t="str">
        <v>https://xamythanh.hoabinh.gov.vn/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26573</v>
      </c>
      <c r="B574" t="str">
        <f>HYPERLINK("https://www.facebook.com/p/C%C3%B4ng-an-x%C3%A3-M%E1%BB%B9-Th%E1%BA%A1nh-An-B%E1%BA%BFn-Tre-100075841302470/", "Công an xã Mỹ Thạnh An tỉnh Bến Tre")</f>
        <v>Công an xã Mỹ Thạnh An tỉnh Bến Tre</v>
      </c>
      <c r="C574" t="str">
        <v>https://www.facebook.com/p/C%C3%B4ng-an-x%C3%A3-M%E1%BB%B9-Th%E1%BA%A1nh-An-B%E1%BA%BFn-Tre-100075841302470/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26574</v>
      </c>
      <c r="B575" t="str">
        <f>HYPERLINK("http://mythanhgiongtrom.bentre.gov.vn/", "UBND Ủy ban nhân dân xã Mỹ Thạnh An tỉnh Bến Tre")</f>
        <v>UBND Ủy ban nhân dân xã Mỹ Thạnh An tỉnh Bến Tre</v>
      </c>
      <c r="C575" t="str">
        <v>http://mythanhgiongtrom.bentre.gov.vn/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26575</v>
      </c>
      <c r="B576" t="str">
        <v>Công an xã Mỹ Thuận tỉnh Nam Định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26576</v>
      </c>
      <c r="B577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577" t="str">
        <v>https://dichvucong.namdinh.gov.vn/portaldvc/KenhTin/dich-vu-cong-truc-tuyen.aspx?_dv=1984F7D5-4A64-D74D-3DCE-48AFB432B5AF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26577</v>
      </c>
      <c r="B578" t="str">
        <f>HYPERLINK("https://www.facebook.com/p/C%C3%B4ng-An-X%C3%A3-M%E1%BB%B9-Thu%E1%BA%ADn-Huy%E1%BB%87n-T%C3%A2n-S%C6%A1n-100070419880943/", "Công an xã Mỹ Thuận tỉnh Phú Thọ")</f>
        <v>Công an xã Mỹ Thuận tỉnh Phú Thọ</v>
      </c>
      <c r="C578" t="str">
        <v>https://www.facebook.com/p/C%C3%B4ng-An-X%C3%A3-M%E1%BB%B9-Thu%E1%BA%ADn-Huy%E1%BB%87n-T%C3%A2n-S%C6%A1n-100070419880943/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26578</v>
      </c>
      <c r="B579" t="str">
        <f>HYPERLINK("https://tanson.phutho.gov.vn/Chuyen-muc-tin/Chi-tiet-tin/t/xa-my-thuan/title/283/ctitle/78", "UBND Ủy ban nhân dân xã Mỹ Thuận tỉnh Phú Thọ")</f>
        <v>UBND Ủy ban nhân dân xã Mỹ Thuận tỉnh Phú Thọ</v>
      </c>
      <c r="C579" t="str">
        <v>https://tanson.phutho.gov.vn/Chuyen-muc-tin/Chi-tiet-tin/t/xa-my-thuan/title/283/ctitle/78</v>
      </c>
      <c r="D579" t="str">
        <v>-</v>
      </c>
      <c r="E579" t="str">
        <v>-</v>
      </c>
      <c r="F579" t="str">
        <v>-</v>
      </c>
      <c r="G579" t="str">
        <v>-</v>
      </c>
    </row>
    <row r="580" xml:space="preserve">
      <c r="A580">
        <v>26579</v>
      </c>
      <c r="B580" t="str" xml:space="preserve">
        <v xml:space="preserve">Công an xã Mỹ Trung _x000d__x000d__x000d_
 _x000d__x000d__x000d_
  tỉnh TIỀN GIANG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 xml:space="preserve">
      <c r="A581">
        <v>26580</v>
      </c>
      <c r="B581" t="str" xml:space="preserve">
        <f xml:space="preserve">HYPERLINK("https://tiengiang.gov.vn/", "UBND Ủy ban nhân dân xã Mỹ Trung _x000d__x000d__x000d_
 _x000d__x000d__x000d_
  tỉnh TIỀN GIANG")</f>
        <v xml:space="preserve">UBND Ủy ban nhân dân xã Mỹ Trung _x000d__x000d__x000d_
 _x000d__x000d__x000d_
  tỉnh TIỀN GIANG</v>
      </c>
      <c r="C581" t="str">
        <v>https://tiengiang.gov.vn/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26581</v>
      </c>
      <c r="B582" t="str">
        <f>HYPERLINK("https://www.facebook.com/p/Tu%E1%BB%95i-tr%E1%BA%BB-C%C3%B4ng-an-t%E1%BB%89nh-B%E1%BA%AFc-K%E1%BA%A1n-100057574024652/", "Công an xã Mai Lạp tỉnh Bắc Kạn")</f>
        <v>Công an xã Mai Lạp tỉnh Bắc Kạn</v>
      </c>
      <c r="C582" t="str">
        <v>https://www.facebook.com/p/Tu%E1%BB%95i-tr%E1%BA%BB-C%C3%B4ng-an-t%E1%BB%89nh-B%E1%BA%AFc-K%E1%BA%A1n-100057574024652/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26582</v>
      </c>
      <c r="B583" t="str">
        <f>HYPERLINK("https://vienkiemsat.backan.gov.vn/index.php?com=tintuc_ct&amp;id_news=66", "UBND Ủy ban nhân dân xã Mai Lạp tỉnh Bắc Kạn")</f>
        <v>UBND Ủy ban nhân dân xã Mai Lạp tỉnh Bắc Kạn</v>
      </c>
      <c r="C583" t="str">
        <v>https://vienkiemsat.backan.gov.vn/index.php?com=tintuc_ct&amp;id_news=66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26583</v>
      </c>
      <c r="B584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584" t="str">
        <v>https://www.facebook.com/p/C%C3%B4ng-an-x%C3%A3-Mai-S%C6%A1n-huy%E1%BB%87n-L%E1%BB%A5c-Y%C3%AAn-t%E1%BB%89nh-Y%C3%AAn-B%C3%A1i-100079591086068/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26584</v>
      </c>
      <c r="B585" t="str">
        <f>HYPERLINK("https://lucyen.yenbai.gov.vn/Articles/view/?UserKey=Mai-Son-don-nhan-Bang-xep-hang-di-tich-lich-su-cap-tinh-Dinh-va-mieu-Ban-Pho&amp;Category=GTCJ76WEHHR33MNU", "UBND Ủy ban nhân dân xã Mai Sơn tỉnh Yên Bái")</f>
        <v>UBND Ủy ban nhân dân xã Mai Sơn tỉnh Yên Bái</v>
      </c>
      <c r="C585" t="str">
        <v>https://lucyen.yenbai.gov.vn/Articles/view/?UserKey=Mai-Son-don-nhan-Bang-xep-hang-di-tich-lich-su-cap-tinh-Dinh-va-mieu-Ban-Pho&amp;Category=GTCJ76WEHHR33MNU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26585</v>
      </c>
      <c r="B586" t="str">
        <v>Công an xã Ma Thì Hồ tỉnh Điện Biên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26586</v>
      </c>
      <c r="B587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587" t="str">
        <v>https://stttt.dienbien.gov.vn/vi/about/danh-sach-nguoi-phat-ngon-tinh-dien-bien-nam-2018.html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26587</v>
      </c>
      <c r="B588" t="str">
        <f>HYPERLINK("https://www.facebook.com/p/C%C3%B4ng-An-T%E1%BB%89nh-B%E1%BA%AFc-Ninh-100067184832103/", "Công an xã Minh Đạo tỉnh Bắc Ninh")</f>
        <v>Công an xã Minh Đạo tỉnh Bắc Ninh</v>
      </c>
      <c r="C588" t="str">
        <v>https://www.facebook.com/p/C%C3%B4ng-An-T%E1%BB%89nh-B%E1%BA%AFc-Ninh-100067184832103/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26588</v>
      </c>
      <c r="B589" t="str">
        <f>HYPERLINK("https://www.bacninh.gov.vn/web/xa-minh-ao/gioi-thieu-chung", "UBND Ủy ban nhân dân xã Minh Đạo tỉnh Bắc Ninh")</f>
        <v>UBND Ủy ban nhân dân xã Minh Đạo tỉnh Bắc Ninh</v>
      </c>
      <c r="C589" t="str">
        <v>https://www.bacninh.gov.vn/web/xa-minh-ao/gioi-thieu-chung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26589</v>
      </c>
      <c r="B590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590" t="str">
        <v>https://www.facebook.com/p/C%C3%B4ng-an-x%C3%A3-Minh-%C4%90%E1%BB%A9c-Th%C3%A0nh-ph%E1%BB%91-Ph%E1%BB%95-Y%C3%AAn-T%E1%BB%89nh-Th%C3%A1i-Nguy%C3%AAn-100071945641911/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26590</v>
      </c>
      <c r="B591" t="str">
        <f>HYPERLINK("https://minhduc.phoyen.thainguyen.gov.vn/", "UBND Ủy ban nhân dân xã Minh Đức tỉnh Thái Nguyên")</f>
        <v>UBND Ủy ban nhân dân xã Minh Đức tỉnh Thái Nguyên</v>
      </c>
      <c r="C591" t="str">
        <v>https://minhduc.phoyen.thainguyen.gov.vn/</v>
      </c>
      <c r="D591" t="str">
        <v>-</v>
      </c>
      <c r="E591" t="str">
        <v>-</v>
      </c>
      <c r="F591" t="str">
        <v>-</v>
      </c>
      <c r="G591" t="str">
        <v>-</v>
      </c>
    </row>
    <row r="592" xml:space="preserve">
      <c r="A592">
        <v>26591</v>
      </c>
      <c r="B592" t="str" xml:space="preserve">
        <v xml:space="preserve">Công an xã Minh An _x000d__x000d__x000d_
 _x000d__x000d__x000d_
  tỉnh Yên Bái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 xml:space="preserve">
      <c r="A593">
        <v>26592</v>
      </c>
      <c r="B593" t="str" xml:space="preserve">
        <f xml:space="preserve">HYPERLINK("https://tranyen.yenbai.gov.vn/xa-thi-tran/xa-minh-quan", "UBND Ủy ban nhân dân xã Minh An _x000d__x000d__x000d_
 _x000d__x000d__x000d_
  tỉnh Yên Bái")</f>
        <v xml:space="preserve">UBND Ủy ban nhân dân xã Minh An _x000d__x000d__x000d_
 _x000d__x000d__x000d_
  tỉnh Yên Bái</v>
      </c>
      <c r="C593" t="str">
        <v>https://tranyen.yenbai.gov.vn/xa-thi-tran/xa-minh-quan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26593</v>
      </c>
      <c r="B594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594" t="str">
        <v>https://www.facebook.com/p/C%C3%B4ng-an-x%C3%A3-Minh-B%E1%BA%A3o-th%C3%A0nh-ph%E1%BB%91-Y%C3%AAn-B%C3%A1i-100067402020480/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26594</v>
      </c>
      <c r="B595" t="str">
        <f>HYPERLINK("https://www.yenbai.gov.vn/", "UBND Ủy ban nhân dân xã Minh Bảo tỉnh Yên Bái")</f>
        <v>UBND Ủy ban nhân dân xã Minh Bảo tỉnh Yên Bái</v>
      </c>
      <c r="C595" t="str">
        <v>https://www.yenbai.gov.vn/</v>
      </c>
      <c r="D595" t="str">
        <v>-</v>
      </c>
      <c r="E595" t="str">
        <v>-</v>
      </c>
      <c r="F595" t="str">
        <v>-</v>
      </c>
      <c r="G595" t="str">
        <v>-</v>
      </c>
    </row>
    <row r="596" xml:space="preserve">
      <c r="A596">
        <v>26595</v>
      </c>
      <c r="B596" t="str" xml:space="preserve">
        <v xml:space="preserve">Công an xã Minh Côi_x000d__x000d__x000d_
 _x000d__x000d__x000d_
  tỉnh Phú Thọ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 xml:space="preserve">
      <c r="A597">
        <v>26596</v>
      </c>
      <c r="B597" t="str" xml:space="preserve">
        <f xml:space="preserve">HYPERLINK("https://vinhyen.vinhphuc.gov.vn/ct/cms/tintuc/Lists/ThoiSuTongHop/View_Detail.aspx?ItemID=5499", "UBND Ủy ban nhân dânn xã Minh Côi_x000d__x000d__x000d_
 _x000d__x000d__x000d_
  tỉnh Phú Thọ")</f>
        <v xml:space="preserve">UBND Ủy ban nhân dânn xã Minh Côi_x000d__x000d__x000d_
 _x000d__x000d__x000d_
  tỉnh Phú Thọ</v>
      </c>
      <c r="C597" t="str">
        <v>https://vinhyen.vinhphuc.gov.vn/ct/cms/tintuc/Lists/ThoiSuTongHop/View_Detail.aspx?ItemID=5499</v>
      </c>
      <c r="D597" t="str">
        <v>-</v>
      </c>
      <c r="E597" t="str">
        <v>-</v>
      </c>
      <c r="F597" t="str">
        <v>-</v>
      </c>
      <c r="G597" t="str">
        <v>-</v>
      </c>
    </row>
    <row r="598" xml:space="preserve">
      <c r="A598">
        <v>26597</v>
      </c>
      <c r="B598" t="str" xml:space="preserve">
        <f xml:space="preserve">HYPERLINK("https://www.facebook.com/1741129299402593", "Công an xã Minh Lương _x000d__x000d__x000d_
 _x000d__x000d__x000d_
  tỉnh Phú Thọ")</f>
        <v xml:space="preserve">Công an xã Minh Lương _x000d__x000d__x000d_
 _x000d__x000d__x000d_
  tỉnh Phú Thọ</v>
      </c>
      <c r="C598" t="str">
        <v>https://www.facebook.com/1741129299402593</v>
      </c>
      <c r="D598" t="str">
        <v>-</v>
      </c>
      <c r="E598" t="str">
        <v/>
      </c>
      <c r="F598" t="str">
        <v>-</v>
      </c>
      <c r="G598" t="str">
        <v>-</v>
      </c>
    </row>
    <row r="599" xml:space="preserve">
      <c r="A599">
        <v>26598</v>
      </c>
      <c r="B599" t="str" xml:space="preserve">
        <f xml:space="preserve">HYPERLINK("https://doanhung.phutho.gov.vn/Chuyen-muc-tin/Chi-tiet-tin/tabid/92/title/1697/ctitle/185/Default.aspx", "UBND Ủy ban nhân dân xã Minh Lương _x000d__x000d__x000d_
 _x000d__x000d__x000d_
  tỉnh Phú Thọ")</f>
        <v xml:space="preserve">UBND Ủy ban nhân dân xã Minh Lương _x000d__x000d__x000d_
 _x000d__x000d__x000d_
  tỉnh Phú Thọ</v>
      </c>
      <c r="C599" t="str">
        <v>https://doanhung.phutho.gov.vn/Chuyen-muc-tin/Chi-tiet-tin/tabid/92/title/1697/ctitle/185/Default.aspx</v>
      </c>
      <c r="D599" t="str">
        <v>-</v>
      </c>
      <c r="E599" t="str">
        <v>-</v>
      </c>
      <c r="F599" t="str">
        <v>-</v>
      </c>
      <c r="G599" t="str">
        <v>-</v>
      </c>
    </row>
    <row r="600" xml:space="preserve">
      <c r="A600">
        <v>26599</v>
      </c>
      <c r="B600" t="str" xml:space="preserve">
        <f xml:space="preserve">HYPERLINK("https://www.facebook.com/p/C%C3%B4ng-an-x%C3%A3-Minh-Ph%C3%BA-100067823322136/", "Công an xã Minh Phú _x000d__x000d__x000d_
 _x000d__x000d__x000d_
  tỉnh Phú Thọ")</f>
        <v xml:space="preserve">Công an xã Minh Phú _x000d__x000d__x000d_
 _x000d__x000d__x000d_
  tỉnh Phú Thọ</v>
      </c>
      <c r="C600" t="str">
        <v>https://www.facebook.com/p/C%C3%B4ng-an-x%C3%A3-Minh-Ph%C3%BA-100067823322136/</v>
      </c>
      <c r="D600" t="str">
        <v>-</v>
      </c>
      <c r="E600" t="str">
        <v/>
      </c>
      <c r="F600" t="str">
        <v>-</v>
      </c>
      <c r="G600" t="str">
        <v>-</v>
      </c>
    </row>
    <row r="601" xml:space="preserve">
      <c r="A601">
        <v>26600</v>
      </c>
      <c r="B601" t="str" xml:space="preserve">
        <f xml:space="preserve">HYPERLINK("https://doanhung.phutho.gov.vn/Chuyen-muc-tin/tabid/91/ctitle/188/language/vi-VN/Default.aspx", "UBND Ủy ban nhân dân xã Minh Phú _x000d__x000d__x000d_
 _x000d__x000d__x000d_
  tỉnh Phú Thọ")</f>
        <v xml:space="preserve">UBND Ủy ban nhân dân xã Minh Phú _x000d__x000d__x000d_
 _x000d__x000d__x000d_
  tỉnh Phú Thọ</v>
      </c>
      <c r="C601" t="str">
        <v>https://doanhung.phutho.gov.vn/Chuyen-muc-tin/tabid/91/ctitle/188/language/vi-VN/Default.aspx</v>
      </c>
      <c r="D601" t="str">
        <v>-</v>
      </c>
      <c r="E601" t="str">
        <v>-</v>
      </c>
      <c r="F601" t="str">
        <v>-</v>
      </c>
      <c r="G601" t="str">
        <v>-</v>
      </c>
    </row>
    <row r="602" xml:space="preserve">
      <c r="A602">
        <v>26601</v>
      </c>
      <c r="B602" t="str" xml:space="preserve">
        <v xml:space="preserve">Công an xã Minh Quân _x000d__x000d__x000d_
 _x000d__x000d__x000d_
  tỉnh Yên Bái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 xml:space="preserve">
      <c r="A603">
        <v>26602</v>
      </c>
      <c r="B603" t="str" xml:space="preserve">
        <f xml:space="preserve">HYPERLINK("https://tranyen.yenbai.gov.vn/xa-thi-tran/ubnd-xa-minh-quan", "UBND Ủy ban nhân dân xã Minh Quân _x000d__x000d__x000d_
 _x000d__x000d__x000d_
  tỉnh Yên Bái")</f>
        <v xml:space="preserve">UBND Ủy ban nhân dân xã Minh Quân _x000d__x000d__x000d_
 _x000d__x000d__x000d_
  tỉnh Yên Bái</v>
      </c>
      <c r="C603" t="str">
        <v>https://tranyen.yenbai.gov.vn/xa-thi-tran/ubnd-xa-minh-quan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26603</v>
      </c>
      <c r="B604" t="str">
        <v>Công an xã Minh Quang tỉnh Thái Bình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26604</v>
      </c>
      <c r="B605" t="str">
        <f>HYPERLINK("https://sokhcn.thaibinh.gov.vn/thong-tin/cong-khai-minh-bach/quyet-dinh-so-3340-qd-ubnd-ngay-27-12-2021-cua-uy-ban-nhan-d.html", "UBND Ủy ban nhân dânn xã Minh Quang tỉnh Thái Bình")</f>
        <v>UBND Ủy ban nhân dânn xã Minh Quang tỉnh Thái Bình</v>
      </c>
      <c r="C605" t="str">
        <v>https://sokhcn.thaibinh.gov.vn/thong-tin/cong-khai-minh-bach/quyet-dinh-so-3340-qd-ubnd-ngay-27-12-2021-cua-uy-ban-nhan-d.html</v>
      </c>
      <c r="D605" t="str">
        <v>-</v>
      </c>
      <c r="E605" t="str">
        <v>-</v>
      </c>
      <c r="F605" t="str">
        <v>-</v>
      </c>
      <c r="G605" t="str">
        <v>-</v>
      </c>
    </row>
    <row r="606" xml:space="preserve">
      <c r="A606">
        <v>26605</v>
      </c>
      <c r="B606" t="str" xml:space="preserve">
        <v xml:space="preserve">Công an xã Minh Tân _x000d__x000d__x000d_
 _x000d__x000d__x000d_
  tỉnh Bắc Ninh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 xml:space="preserve">
      <c r="A607">
        <v>26606</v>
      </c>
      <c r="B607" t="str" xml:space="preserve">
        <f xml:space="preserve">HYPERLINK("https://www.bacninh.gov.vn/web/xa-minh-tan/uy-ban-nhan-dan", "UBND Ủy ban nhân dân xã Minh Tân _x000d__x000d__x000d_
 _x000d__x000d__x000d_
  tỉnh Bắc Ninh")</f>
        <v xml:space="preserve">UBND Ủy ban nhân dân xã Minh Tân _x000d__x000d__x000d_
 _x000d__x000d__x000d_
  tỉnh Bắc Ninh</v>
      </c>
      <c r="C607" t="str">
        <v>https://www.bacninh.gov.vn/web/xa-minh-tan/uy-ban-nhan-dan</v>
      </c>
      <c r="D607" t="str">
        <v>-</v>
      </c>
      <c r="E607" t="str">
        <v>-</v>
      </c>
      <c r="F607" t="str">
        <v>-</v>
      </c>
      <c r="G607" t="str">
        <v>-</v>
      </c>
    </row>
    <row r="608" xml:space="preserve">
      <c r="A608">
        <v>26607</v>
      </c>
      <c r="B608" t="str" xml:space="preserve">
        <f xml:space="preserve">HYPERLINK("https://www.facebook.com/p/C%C3%B4ng-an-x%C3%A3-Minh-T%C3%A2n-huy%E1%BB%87n-V%C4%A9nh-L%E1%BB%99c-Thanh-Ho%C3%A1-100063726841617/", "Công an xã Minh Tân _x000d__x000d__x000d_
 _x000d__x000d__x000d_
  tỉnh Thanh Hóa")</f>
        <v xml:space="preserve">Công an xã Minh Tân _x000d__x000d__x000d_
 _x000d__x000d__x000d_
  tỉnh Thanh Hóa</v>
      </c>
      <c r="C608" t="str">
        <v>https://www.facebook.com/p/C%C3%B4ng-an-x%C3%A3-Minh-T%C3%A2n-huy%E1%BB%87n-V%C4%A9nh-L%E1%BB%99c-Thanh-Ho%C3%A1-100063726841617/</v>
      </c>
      <c r="D608" t="str">
        <v>-</v>
      </c>
      <c r="E608" t="str">
        <v/>
      </c>
      <c r="F608" t="str">
        <v>-</v>
      </c>
      <c r="G608" t="str">
        <v>-</v>
      </c>
    </row>
    <row r="609" xml:space="preserve">
      <c r="A609">
        <v>26608</v>
      </c>
      <c r="B609" t="str" xml:space="preserve">
        <f xml:space="preserve">HYPERLINK("https://minhtan.vinhloc.thanhhoa.gov.vn/chuyen-doi-so", "UBND Ủy ban nhân dân xã Minh Tân _x000d__x000d__x000d_
 _x000d__x000d__x000d_
  tỉnh Thanh Hóa")</f>
        <v xml:space="preserve">UBND Ủy ban nhân dân xã Minh Tân _x000d__x000d__x000d_
 _x000d__x000d__x000d_
  tỉnh Thanh Hóa</v>
      </c>
      <c r="C609" t="str">
        <v>https://minhtan.vinhloc.thanhhoa.gov.vn/chuyen-doi-so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26609</v>
      </c>
      <c r="B610" t="str">
        <f>HYPERLINK("https://www.facebook.com/p/C%C3%B4ng-an-ph%C6%B0%E1%BB%9Dng-Minh-T%C3%A2n-th%E1%BB%8B-x%C3%A3-Kinh-M%C3%B4n-H%E1%BA%A3i-D%C6%B0%C6%A1ng-100071388816168/", "Công an xã Minh Tân tỉnh Hải Dương")</f>
        <v>Công an xã Minh Tân tỉnh Hải Dương</v>
      </c>
      <c r="C610" t="str">
        <v>https://www.facebook.com/p/C%C3%B4ng-an-ph%C6%B0%E1%BB%9Dng-Minh-T%C3%A2n-th%E1%BB%8B-x%C3%A3-Kinh-M%C3%B4n-H%E1%BA%A3i-D%C6%B0%C6%A1ng-100071388816168/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26610</v>
      </c>
      <c r="B611" t="str">
        <f>HYPERLINK("https://kienthuy.haiphong.gov.vn/cac-xa-thi-tran/xa-minh-tan-308392", "UBND Ủy ban nhân dân xã Minh Tân tỉnh Hải Dương")</f>
        <v>UBND Ủy ban nhân dân xã Minh Tân tỉnh Hải Dương</v>
      </c>
      <c r="C611" t="str">
        <v>https://kienthuy.haiphong.gov.vn/cac-xa-thi-tran/xa-minh-tan-308392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26611</v>
      </c>
      <c r="B612" t="str">
        <f>HYPERLINK("https://www.facebook.com/p/C%C3%B4ng-an-x%C3%A3-Minh-T%C3%A2n-C%E1%BA%A9m-Kh%C3%AA-100076334377197/", "Công an xã Minh Tân tỉnh Phú Thọ")</f>
        <v>Công an xã Minh Tân tỉnh Phú Thọ</v>
      </c>
      <c r="C612" t="str">
        <v>https://www.facebook.com/p/C%C3%B4ng-an-x%C3%A3-Minh-T%C3%A2n-C%E1%BA%A9m-Kh%C3%AA-100076334377197/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26612</v>
      </c>
      <c r="B613" t="str">
        <f>HYPERLINK("https://camkhe.phutho.gov.vn/Chuyen-muc-tin/Chi-tiet-tin/t/dang-bo-xa-minh-tan-tong-ket-nhiem-vu-chinh-tri-nam-2022-trien-khai-phuong-huong-nhiem-vu-nam-2023/title/15971/ctitle/3", "UBND Ủy ban nhân dân xã Minh Tân tỉnh Phú Thọ")</f>
        <v>UBND Ủy ban nhân dân xã Minh Tân tỉnh Phú Thọ</v>
      </c>
      <c r="C613" t="str">
        <v>https://camkhe.phutho.gov.vn/Chuyen-muc-tin/Chi-tiet-tin/t/dang-bo-xa-minh-tan-tong-ket-nhiem-vu-chinh-tri-nam-2022-trien-khai-phuong-huong-nhiem-vu-nam-2023/title/15971/ctitle/3</v>
      </c>
      <c r="D613" t="str">
        <v>-</v>
      </c>
      <c r="E613" t="str">
        <v>-</v>
      </c>
      <c r="F613" t="str">
        <v>-</v>
      </c>
      <c r="G613" t="str">
        <v>-</v>
      </c>
    </row>
    <row r="614" xml:space="preserve">
      <c r="A614">
        <v>26613</v>
      </c>
      <c r="B614" t="str" xml:space="preserve">
        <f xml:space="preserve">HYPERLINK("https://www.facebook.com/p/C%C3%B4ng-an-x%C3%A3-Minh-Ti%E1%BA%BFn-100063708079827/", "Công an xã Minh Tiến _x000d__x000d__x000d_
 _x000d__x000d__x000d_
  tỉnh Thanh Hóa")</f>
        <v xml:space="preserve">Công an xã Minh Tiến _x000d__x000d__x000d_
 _x000d__x000d__x000d_
  tỉnh Thanh Hóa</v>
      </c>
      <c r="C614" t="str">
        <v>https://www.facebook.com/p/C%C3%B4ng-an-x%C3%A3-Minh-Ti%E1%BA%BFn-100063708079827/</v>
      </c>
      <c r="D614" t="str">
        <v>-</v>
      </c>
      <c r="E614" t="str">
        <v/>
      </c>
      <c r="F614" t="str">
        <v>-</v>
      </c>
      <c r="G614" t="str">
        <v>-</v>
      </c>
    </row>
    <row r="615" xml:space="preserve">
      <c r="A615">
        <v>26614</v>
      </c>
      <c r="B615" t="str" xml:space="preserve">
        <f xml:space="preserve">HYPERLINK("https://minhtien.daitu.thainguyen.gov.vn/", "UBND Ủy ban nhân dân xã Minh Tiến _x000d__x000d__x000d_
 _x000d__x000d__x000d_
  tỉnh Thanh Hóa")</f>
        <v xml:space="preserve">UBND Ủy ban nhân dân xã Minh Tiến _x000d__x000d__x000d_
 _x000d__x000d__x000d_
  tỉnh Thanh Hóa</v>
      </c>
      <c r="C615" t="str">
        <v>https://minhtien.daitu.thainguyen.gov.vn/</v>
      </c>
      <c r="D615" t="str">
        <v>-</v>
      </c>
      <c r="E615" t="str">
        <v>-</v>
      </c>
      <c r="F615" t="str">
        <v>-</v>
      </c>
      <c r="G615" t="str">
        <v>-</v>
      </c>
    </row>
    <row r="616" xml:space="preserve">
      <c r="A616">
        <v>26615</v>
      </c>
      <c r="B616" t="str" xml:space="preserve">
        <f xml:space="preserve">HYPERLINK("https://www.facebook.com/TuoitreConganVinhPhuc/?locale=fa_IR", "Công an xã Minh Tiến _x000d__x000d__x000d_
 _x000d__x000d__x000d_
  tỉnh Phú Thọ")</f>
        <v xml:space="preserve">Công an xã Minh Tiến _x000d__x000d__x000d_
 _x000d__x000d__x000d_
  tỉnh Phú Thọ</v>
      </c>
      <c r="C616" t="str">
        <v>https://www.facebook.com/TuoitreConganVinhPhuc/?locale=fa_IR</v>
      </c>
      <c r="D616" t="str">
        <v>-</v>
      </c>
      <c r="E616" t="str">
        <v/>
      </c>
      <c r="F616" t="str">
        <v>-</v>
      </c>
      <c r="G616" t="str">
        <v>-</v>
      </c>
    </row>
    <row r="617" xml:space="preserve">
      <c r="A617">
        <v>26616</v>
      </c>
      <c r="B617" t="str" xml:space="preserve">
        <f xml:space="preserve">HYPERLINK("https://doanhung.phutho.gov.vn/Chuyen-muc-tin/Chi-tiet-tin/tabid/92/title/1699/ctitle/193/language/vi-VN/Default.aspx", "UBND Ủy ban nhân dân xã Minh Tiến _x000d__x000d__x000d_
 _x000d__x000d__x000d_
  tỉnh Phú Thọ")</f>
        <v xml:space="preserve">UBND Ủy ban nhân dân xã Minh Tiến _x000d__x000d__x000d_
 _x000d__x000d__x000d_
  tỉnh Phú Thọ</v>
      </c>
      <c r="C617" t="str">
        <v>https://doanhung.phutho.gov.vn/Chuyen-muc-tin/Chi-tiet-tin/tabid/92/title/1699/ctitle/193/language/vi-VN/Default.aspx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26617</v>
      </c>
      <c r="B618" t="str">
        <f>HYPERLINK("https://www.facebook.com/p/C%C3%B4ng-an-x%C3%A3-N%C3%A0-%E1%BB%9At-Mai-S%C6%A1n-100083108028357/", "Công an xã Nà Ớt tỉnh Sơn La")</f>
        <v>Công an xã Nà Ớt tỉnh Sơn La</v>
      </c>
      <c r="C618" t="str">
        <v>https://www.facebook.com/p/C%C3%B4ng-an-x%C3%A3-N%C3%A0-%E1%BB%9At-Mai-S%C6%A1n-100083108028357/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26618</v>
      </c>
      <c r="B619" t="str">
        <f>HYPERLINK("https://sonla.gov.vn/doi-ngoai-nhan-dan", "UBND Ủy ban nhân dân xã Nà Ớt tỉnh Sơn La")</f>
        <v>UBND Ủy ban nhân dân xã Nà Ớt tỉnh Sơn La</v>
      </c>
      <c r="C619" t="str">
        <v>https://sonla.gov.vn/doi-ngoai-nhan-dan</v>
      </c>
      <c r="D619" t="str">
        <v>-</v>
      </c>
      <c r="E619" t="str">
        <v>-</v>
      </c>
      <c r="F619" t="str">
        <v>-</v>
      </c>
      <c r="G619" t="str">
        <v>-</v>
      </c>
    </row>
    <row r="620" xml:space="preserve">
      <c r="A620">
        <v>26619</v>
      </c>
      <c r="B620" t="str" xml:space="preserve">
        <f xml:space="preserve">HYPERLINK("https://www.facebook.com/p/C%C3%B4ng-an-x%C3%A3-Na-Ngoi-K%E1%BB%B3-S%C6%A1n-100082136214740/", "Công an xã Nà Hỳ _x000d__x000d__x000d_
 _x000d__x000d__x000d_
  tỉnh Nghệ An")</f>
        <v xml:space="preserve">Công an xã Nà Hỳ _x000d__x000d__x000d_
 _x000d__x000d__x000d_
  tỉnh Nghệ An</v>
      </c>
      <c r="C620" t="str">
        <v>https://www.facebook.com/p/C%C3%B4ng-an-x%C3%A3-Na-Ngoi-K%E1%BB%B3-S%C6%A1n-100082136214740/</v>
      </c>
      <c r="D620" t="str">
        <v>-</v>
      </c>
      <c r="E620" t="str">
        <v/>
      </c>
      <c r="F620" t="str">
        <v>-</v>
      </c>
      <c r="G620" t="str">
        <v>-</v>
      </c>
    </row>
    <row r="621" xml:space="preserve">
      <c r="A621">
        <v>26620</v>
      </c>
      <c r="B621" t="str" xml:space="preserve">
        <f xml:space="preserve">HYPERLINK("https://www.nghean.gov.vn/", "UBND Ủy ban nhân dân xã Nà Hỳ _x000d__x000d__x000d_
 _x000d__x000d__x000d_
  tỉnh Nghệ An")</f>
        <v xml:space="preserve">UBND Ủy ban nhân dân xã Nà Hỳ _x000d__x000d__x000d_
 _x000d__x000d__x000d_
  tỉnh Nghệ An</v>
      </c>
      <c r="C621" t="str">
        <v>https://www.nghean.gov.vn/</v>
      </c>
      <c r="D621" t="str">
        <v>-</v>
      </c>
      <c r="E621" t="str">
        <v>-</v>
      </c>
      <c r="F621" t="str">
        <v>-</v>
      </c>
      <c r="G621" t="str">
        <v>-</v>
      </c>
    </row>
    <row r="622" xml:space="preserve">
      <c r="A622">
        <v>26621</v>
      </c>
      <c r="B622" t="str" xml:space="preserve">
        <f xml:space="preserve">HYPERLINK("https://www.facebook.com/p/C%C3%B4ng-an-x%C3%A3-N%C3%A0-Ngh%E1%BB%8Bu-S%C3%B4ng-M%C3%A3-100066582707227/", "Công an xã Nà Nghịu _x000d__x000d__x000d_
 _x000d__x000d__x000d_
  tỉnh Sơn La")</f>
        <v xml:space="preserve">Công an xã Nà Nghịu _x000d__x000d__x000d_
 _x000d__x000d__x000d_
  tỉnh Sơn La</v>
      </c>
      <c r="C622" t="str">
        <v>https://www.facebook.com/p/C%C3%B4ng-an-x%C3%A3-N%C3%A0-Ngh%E1%BB%8Bu-S%C3%B4ng-M%C3%A3-100066582707227/</v>
      </c>
      <c r="D622" t="str">
        <v>-</v>
      </c>
      <c r="E622" t="str">
        <v/>
      </c>
      <c r="F622" t="str">
        <v>-</v>
      </c>
      <c r="G622" t="str">
        <v>-</v>
      </c>
    </row>
    <row r="623" xml:space="preserve">
      <c r="A623">
        <v>26622</v>
      </c>
      <c r="B623" t="str" xml:space="preserve">
        <f xml:space="preserve">HYPERLINK("https://songma.sonla.gov.vn/nguoi-dan/ban-giao-he-thong-chieu-sang-nang-luong-mat-troi-cho-2-xa-nam-ty-na-nghiu-630383", "UBND Ủy ban nhân dân xã Nà Nghịu _x000d__x000d__x000d_
 _x000d__x000d__x000d_
  tỉnh Sơn La")</f>
        <v xml:space="preserve">UBND Ủy ban nhân dân xã Nà Nghịu _x000d__x000d__x000d_
 _x000d__x000d__x000d_
  tỉnh Sơn La</v>
      </c>
      <c r="C623" t="str">
        <v>https://songma.sonla.gov.vn/nguoi-dan/ban-giao-he-thong-chieu-sang-nang-luong-mat-troi-cho-2-xa-nam-ty-na-nghiu-630383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26623</v>
      </c>
      <c r="B624" t="str">
        <f>HYPERLINK("https://www.facebook.com/p/C%C3%B4ng-an-x%C3%A3-N%C3%A0-Ph%C3%B2n-Mai-Ch%C3%A2u-100077426923813/", "Công an xã Nà Phòn tỉnh Hòa Bình")</f>
        <v>Công an xã Nà Phòn tỉnh Hòa Bình</v>
      </c>
      <c r="C624" t="str">
        <v>https://www.facebook.com/p/C%C3%B4ng-an-x%C3%A3-N%C3%A0-Ph%C3%B2n-Mai-Ch%C3%A2u-100077426923813/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26624</v>
      </c>
      <c r="B625" t="str">
        <f>HYPERLINK("https://maichau.hoabinh.gov.vn/index.php?option=com_content&amp;view=article&amp;id=211:gi-i-thi-u-ubnd-xa-ba-khan-10&amp;catid=14&amp;lang=en&amp;Itemid=641", "UBND Ủy ban nhân dân xã Nà Phòn tỉnh Hòa Bình")</f>
        <v>UBND Ủy ban nhân dân xã Nà Phòn tỉnh Hòa Bình</v>
      </c>
      <c r="C625" t="str">
        <v>https://maichau.hoabinh.gov.vn/index.php?option=com_content&amp;view=article&amp;id=211:gi-i-thi-u-ubnd-xa-ba-khan-10&amp;catid=14&amp;lang=en&amp;Itemid=641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26625</v>
      </c>
      <c r="B626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626" t="str">
        <v>https://www.facebook.com/p/C%C3%B4ng-an-x%C3%A3-N%C3%A0-S%C3%A1y-huy%E1%BB%87n-Tu%E1%BA%A7n-Gi%C3%A1o-100068140766655/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26626</v>
      </c>
      <c r="B627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627" t="str">
        <v>https://stttt.dienbien.gov.vn/vi/about/danh-sach-nguoi-phat-ngon-tinh-dien-bien-nam-2018.html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26627</v>
      </c>
      <c r="B628" t="str">
        <v>Công an xã Nà Tòng tỉnh Điện Biên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26628</v>
      </c>
      <c r="B629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629" t="str">
        <v>https://stttt.dienbien.gov.vn/vi/about/danh-sach-nguoi-phat-ngon-tinh-dien-bien-nam-2018.html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26629</v>
      </c>
      <c r="B630" t="str">
        <v>Công an xã Nà Tăm tỉnh Lai Châu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26630</v>
      </c>
      <c r="B631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631" t="str">
        <v>https://tamduong.laichau.gov.vn/index.php/he-thong-to-chuc/xa-thi-tran/Xa-Na-Tam-11.html</v>
      </c>
      <c r="D631" t="str">
        <v>-</v>
      </c>
      <c r="E631" t="str">
        <v>-</v>
      </c>
      <c r="F631" t="str">
        <v>-</v>
      </c>
      <c r="G631" t="str">
        <v>-</v>
      </c>
    </row>
    <row r="632" xml:space="preserve">
      <c r="A632">
        <v>26631</v>
      </c>
      <c r="B632" t="str" xml:space="preserve">
        <v xml:space="preserve">Công an xã Nậm Búng _x000d__x000d__x000d_
 _x000d__x000d__x000d_
  tỉnh Yên Bái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 xml:space="preserve">
      <c r="A633">
        <v>26632</v>
      </c>
      <c r="B633" t="str" xml:space="preserve">
        <f xml:space="preserve">HYPERLINK("https://yenbai.gov.vn/noidung/vanban/Pages/van-ban-dieu-hanh.aspx?ItemID=4425", "UBND Ủy ban nhân dân xã Nậm Búng _x000d__x000d__x000d_
 _x000d__x000d__x000d_
  tỉnh Yên Bái")</f>
        <v xml:space="preserve">UBND Ủy ban nhân dân xã Nậm Búng _x000d__x000d__x000d_
 _x000d__x000d__x000d_
  tỉnh Yên Bái</v>
      </c>
      <c r="C633" t="str">
        <v>https://yenbai.gov.vn/noidung/vanban/Pages/van-ban-dieu-hanh.aspx?ItemID=4425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26633</v>
      </c>
      <c r="B634" t="str">
        <v>Công an xã Nậm Càn tỉnh Nghệ An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26634</v>
      </c>
      <c r="B635" t="str">
        <f>HYPERLINK("https://kyson.nghean.gov.vn/", "UBND Ủy ban nhân dân xã Nậm Càn tỉnh Nghệ An")</f>
        <v>UBND Ủy ban nhân dân xã Nậm Càn tỉnh Nghệ An</v>
      </c>
      <c r="C635" t="str">
        <v>https://kyson.nghean.gov.vn/</v>
      </c>
      <c r="D635" t="str">
        <v>-</v>
      </c>
      <c r="E635" t="str">
        <v>-</v>
      </c>
      <c r="F635" t="str">
        <v>-</v>
      </c>
      <c r="G635" t="str">
        <v>-</v>
      </c>
    </row>
    <row r="636" xml:space="preserve">
      <c r="A636">
        <v>26635</v>
      </c>
      <c r="B636" t="str" xml:space="preserve">
        <v xml:space="preserve">Công an xã Nậm Giôn _x000d__x000d__x000d_
 _x000d__x000d__x000d_
  tỉnh Sơn La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 xml:space="preserve">
      <c r="A637">
        <v>26636</v>
      </c>
      <c r="B637" t="str" xml:space="preserve">
        <f xml:space="preserve">HYPERLINK("https://sonla.gov.vn/4/469/61715/478330/hoi-dong-nhan-dan-tinh/danh-sach-thuong-truc-hdnd-tinh-son-la-khoa-xiv-nhiem-ky-2016-2021", "UBND Ủy ban nhân dân xã Nậm Giôn _x000d__x000d__x000d_
 _x000d__x000d__x000d_
  tỉnh Sơn La")</f>
        <v xml:space="preserve">UBND Ủy ban nhân dân xã Nậm Giôn _x000d__x000d__x000d_
 _x000d__x000d__x000d_
  tỉnh Sơn La</v>
      </c>
      <c r="C637" t="str">
        <v>https://sonla.gov.vn/4/469/61715/478330/hoi-dong-nhan-dan-tinh/danh-sach-thuong-truc-hdnd-tinh-son-la-khoa-xiv-nhiem-ky-2016-2021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26637</v>
      </c>
      <c r="B638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638" t="str">
        <v>https://www.facebook.com/people/C%C3%B4ng-an-x%C3%A3-N%E1%BA%ADm-L%E1%BA%A1nh-huy%E1%BB%87n-S%E1%BB%91p-C%E1%BB%99p-t%E1%BB%89nh-S%C6%A1n-La/100068015739935/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26638</v>
      </c>
      <c r="B639" t="str">
        <f>HYPERLINK("https://sotuphap.sonla.gov.vn/1303/31661/61891/541771/hdph-pho-bien-gdpl/so-tu-phap-tinh-son-la-to-chuc-hoi-nghi-tuyen-truyen-pho-bien-giao-duc-phap-luat-cho-nhan-dan-xa", "UBND Ủy ban nhân dân xã Nậm Lạnh tỉnh Sơn La")</f>
        <v>UBND Ủy ban nhân dân xã Nậm Lạnh tỉnh Sơn La</v>
      </c>
      <c r="C639" t="str">
        <v>https://sotuphap.sonla.gov.vn/1303/31661/61891/541771/hdph-pho-bien-gdpl/so-tu-phap-tinh-son-la-to-chuc-hoi-nghi-tuyen-truyen-pho-bien-giao-duc-phap-luat-cho-nhan-dan-xa</v>
      </c>
      <c r="D639" t="str">
        <v>-</v>
      </c>
      <c r="E639" t="str">
        <v>-</v>
      </c>
      <c r="F639" t="str">
        <v>-</v>
      </c>
      <c r="G639" t="str">
        <v>-</v>
      </c>
    </row>
    <row r="640" xml:space="preserve">
      <c r="A640">
        <v>26639</v>
      </c>
      <c r="B640" t="str" xml:space="preserve">
        <v xml:space="preserve">Công an xã Nậm Mười _x000d__x000d__x000d_
 _x000d__x000d__x000d_
  tỉnh Yên Bái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 xml:space="preserve">
      <c r="A641">
        <v>26640</v>
      </c>
      <c r="B641" t="str" xml:space="preserve">
        <f xml:space="preserve">HYPERLINK("https://vanchan.yenbai.gov.vn/cac-xa-thi-tran/xa-nam-muoi", "UBND Ủy ban nhân dân xã Nậm Mười _x000d__x000d__x000d_
 _x000d__x000d__x000d_
  tỉnh Yên Bái")</f>
        <v xml:space="preserve">UBND Ủy ban nhân dân xã Nậm Mười _x000d__x000d__x000d_
 _x000d__x000d__x000d_
  tỉnh Yên Bái</v>
      </c>
      <c r="C641" t="str">
        <v>https://vanchan.yenbai.gov.vn/cac-xa-thi-tran/xa-nam-muoi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26641</v>
      </c>
      <c r="B642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642" t="str">
        <v>https://www.facebook.com/p/C%C3%B4ng-an-x%C3%A3-N%E1%BA%ADm-M%E1%BA%B1n-S%C3%B4ng-M%C3%A3-S%C6%A1n-La-100069996588344/?locale=ca_ES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26642</v>
      </c>
      <c r="B643" t="str">
        <f>HYPERLINK("https://songma.sonla.gov.vn/1347/37736/72753/doan-thanh-nien", "UBND Ủy ban nhân dân xã Nậm Mằn tỉnh Sơn La")</f>
        <v>UBND Ủy ban nhân dân xã Nậm Mằn tỉnh Sơn La</v>
      </c>
      <c r="C643" t="str">
        <v>https://songma.sonla.gov.vn/1347/37736/72753/doan-thanh-nien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26643</v>
      </c>
      <c r="B644" t="str">
        <v>Công an xã Na Mao tỉnh Thái Nguyên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26644</v>
      </c>
      <c r="B645" t="str">
        <f>HYPERLINK("https://namao.daitu.thainguyen.gov.vn/", "UBND Ủy ban nhân dân xã Na Mao tỉnh Thái Nguyên")</f>
        <v>UBND Ủy ban nhân dân xã Na Mao tỉnh Thái Nguyên</v>
      </c>
      <c r="C645" t="str">
        <v>https://namao.daitu.thainguyen.gov.vn/</v>
      </c>
      <c r="D645" t="str">
        <v>-</v>
      </c>
      <c r="E645" t="str">
        <v>-</v>
      </c>
      <c r="F645" t="str">
        <v>-</v>
      </c>
      <c r="G645" t="str">
        <v>-</v>
      </c>
    </row>
    <row r="646" xml:space="preserve">
      <c r="A646">
        <v>26645</v>
      </c>
      <c r="B646" t="str" xml:space="preserve">
        <v xml:space="preserve">Công an xã Nam Cát _x000d__x000d__x000d_
 _x000d__x000d__x000d_
  tỉnh Nghệ An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 xml:space="preserve">
      <c r="A647">
        <v>26646</v>
      </c>
      <c r="B647" t="str" xml:space="preserve">
        <f xml:space="preserve">HYPERLINK("https://namcat.namdan.nghean.gov.vn/", "UBND Ủy ban nhân dân xã Nam Cát _x000d__x000d__x000d_
 _x000d__x000d__x000d_
  tỉnh Nghệ An")</f>
        <v xml:space="preserve">UBND Ủy ban nhân dân xã Nam Cát _x000d__x000d__x000d_
 _x000d__x000d__x000d_
  tỉnh Nghệ An</v>
      </c>
      <c r="C647" t="str">
        <v>https://namcat.namdan.nghean.gov.vn/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26647</v>
      </c>
      <c r="B648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648" t="str">
        <v>https://www.facebook.com/p/C%C3%B4ng-an-x%C3%A3-Nam-H%C3%B2a-huy%E1%BB%87n-%C4%90%E1%BB%93ng-H%E1%BB%B7-t%E1%BB%89nh-Th%C3%A1i-Nguy%C3%AAn-100071445442325/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26648</v>
      </c>
      <c r="B649" t="str">
        <f>HYPERLINK("https://donghy.thainguyen.gov.vn/xa-nam-hoa", "UBND Ủy ban nhân dân xã Nam Hòa tỉnh Thái Nguyên")</f>
        <v>UBND Ủy ban nhân dân xã Nam Hòa tỉnh Thái Nguyên</v>
      </c>
      <c r="C649" t="str">
        <v>https://donghy.thainguyen.gov.vn/xa-nam-hoa</v>
      </c>
      <c r="D649" t="str">
        <v>-</v>
      </c>
      <c r="E649" t="str">
        <v>-</v>
      </c>
      <c r="F649" t="str">
        <v>-</v>
      </c>
      <c r="G649" t="str">
        <v>-</v>
      </c>
    </row>
    <row r="650" xml:space="preserve">
      <c r="A650">
        <v>26649</v>
      </c>
      <c r="B650" t="str" xml:space="preserve">
        <f xml:space="preserve">HYPERLINK("https://www.facebook.com/p/Tu%E1%BB%95i-tr%E1%BA%BB-C%C3%B4ng-an-Th%C3%A0nh-ph%E1%BB%91-V%C4%A9nh-Y%C3%AAn-100066497717181/?locale=gl_ES", "Công an xã Nam Kim _x000d__x000d__x000d_
 _x000d__x000d__x000d_
  tỉnh Nghệ An")</f>
        <v xml:space="preserve">Công an xã Nam Kim _x000d__x000d__x000d_
 _x000d__x000d__x000d_
  tỉnh Nghệ An</v>
      </c>
      <c r="C650" t="str">
        <v>https://www.facebook.com/p/Tu%E1%BB%95i-tr%E1%BA%BB-C%C3%B4ng-an-Th%C3%A0nh-ph%E1%BB%91-V%C4%A9nh-Y%C3%AAn-100066497717181/?locale=gl_ES</v>
      </c>
      <c r="D650" t="str">
        <v>-</v>
      </c>
      <c r="E650" t="str">
        <v/>
      </c>
      <c r="F650" t="str">
        <v>-</v>
      </c>
      <c r="G650" t="str">
        <v>-</v>
      </c>
    </row>
    <row r="651" xml:space="preserve">
      <c r="A651">
        <v>26650</v>
      </c>
      <c r="B651" t="str" xml:space="preserve">
        <f xml:space="preserve">HYPERLINK("https://namkim.namdan.nghean.gov.vn/", "UBND Ủy ban nhân dân xã Nam Kim _x000d__x000d__x000d_
 _x000d__x000d__x000d_
  tỉnh Nghệ An")</f>
        <v xml:space="preserve">UBND Ủy ban nhân dân xã Nam Kim _x000d__x000d__x000d_
 _x000d__x000d__x000d_
  tỉnh Nghệ An</v>
      </c>
      <c r="C651" t="str">
        <v>https://namkim.namdan.nghean.gov.vn/</v>
      </c>
      <c r="D651" t="str">
        <v>-</v>
      </c>
      <c r="E651" t="str">
        <v>-</v>
      </c>
      <c r="F651" t="str">
        <v>-</v>
      </c>
      <c r="G651" t="str">
        <v>-</v>
      </c>
    </row>
    <row r="652" xml:space="preserve">
      <c r="A652">
        <v>26651</v>
      </c>
      <c r="B652" t="str" xml:space="preserve">
        <f xml:space="preserve">HYPERLINK("https://www.facebook.com/p/Tu%E1%BB%95i-tr%E1%BA%BB-C%C3%B4ng-an-Th%C3%A1i-B%C3%ACnh-100068113789461/", "Công an xã Nam Phú _x000d__x000d__x000d_
 _x000d__x000d__x000d_
  tỉnh Thái Bình")</f>
        <v xml:space="preserve">Công an xã Nam Phú _x000d__x000d__x000d_
 _x000d__x000d__x000d_
  tỉnh Thái Bình</v>
      </c>
      <c r="C652" t="str">
        <v>https://www.facebook.com/p/Tu%E1%BB%95i-tr%E1%BA%BB-C%C3%B4ng-an-Th%C3%A1i-B%C3%ACnh-100068113789461/</v>
      </c>
      <c r="D652" t="str">
        <v>-</v>
      </c>
      <c r="E652" t="str">
        <v/>
      </c>
      <c r="F652" t="str">
        <v>-</v>
      </c>
      <c r="G652" t="str">
        <v>-</v>
      </c>
    </row>
    <row r="653" xml:space="preserve">
      <c r="A653">
        <v>26652</v>
      </c>
      <c r="B653" t="str" xml:space="preserve">
        <f xml:space="preserve">HYPERLINK("https://kienxuong.thaibinh.gov.vn/cac-don-vi-hanh-chinh/xa-nam-binh", "UBND Ủy ban nhân dân xã Nam Phú _x000d__x000d__x000d_
 _x000d__x000d__x000d_
  tỉnh Thái Bình")</f>
        <v xml:space="preserve">UBND Ủy ban nhân dân xã Nam Phú _x000d__x000d__x000d_
 _x000d__x000d__x000d_
  tỉnh Thái Bình</v>
      </c>
      <c r="C653" t="str">
        <v>https://kienxuong.thaibinh.gov.vn/cac-don-vi-hanh-chinh/xa-nam-binh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26653</v>
      </c>
      <c r="B654" t="str">
        <f>HYPERLINK("https://www.facebook.com/tuoitrecongansonla/", "Công an xã Nam Phong tỉnh Sơn La")</f>
        <v>Công an xã Nam Phong tỉnh Sơn La</v>
      </c>
      <c r="C654" t="str">
        <v>https://www.facebook.com/tuoitrecongansonla/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26654</v>
      </c>
      <c r="B655" t="str">
        <f>HYPERLINK("https://xananhnghe.hoabinh.gov.vn/index.php/tin-t-c-s-ki-n/chinh-tr/267-a-ng-a-y-a-y-ban-nha-n-da-n-xa-na-nh-ngha-giao-l-u-v-n-ha-a-v-n-ngha-cha-o-ma-ng-79-n-m-nga-y-ca-ch-ma-ng-tha-ng-ta-m-tha-nh-ca-ng-va-qua-c-kha-nh-2-9-2024-va-i-xa-nam-phong-huya-n-pha-ya-n-ta-nh-s-n-la", "UBND Ủy ban nhân dân xã Nam Phong tỉnh Sơn La")</f>
        <v>UBND Ủy ban nhân dân xã Nam Phong tỉnh Sơn La</v>
      </c>
      <c r="C655" t="str">
        <v>https://xananhnghe.hoabinh.gov.vn/index.php/tin-t-c-s-ki-n/chinh-tr/267-a-ng-a-y-a-y-ban-nha-n-da-n-xa-na-nh-ngha-giao-l-u-v-n-ha-a-v-n-ngha-cha-o-ma-ng-79-n-m-nga-y-ca-ch-ma-ng-tha-ng-ta-m-tha-nh-ca-ng-va-qua-c-kha-nh-2-9-2024-va-i-xa-nam-phong-huya-n-pha-ya-n-ta-nh-s-n-la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26655</v>
      </c>
      <c r="B656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656" t="str">
        <v>https://www.facebook.com/p/C%C3%B4ng-an-x%C3%A3-Nam-S%C6%A1n-huy%E1%BB%87n-Qu%E1%BB%B3-H%E1%BB%A3p-t%E1%BB%89nh-Ngh%E1%BB%87-An-100070238080939/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26656</v>
      </c>
      <c r="B657" t="str">
        <f>HYPERLINK("https://namson.doluong.nghean.gov.vn/", "UBND Ủy ban nhân dân xã Nam Sơn tỉnh Nghệ An")</f>
        <v>UBND Ủy ban nhân dân xã Nam Sơn tỉnh Nghệ An</v>
      </c>
      <c r="C657" t="str">
        <v>https://namson.doluong.nghean.gov.vn/</v>
      </c>
      <c r="D657" t="str">
        <v>-</v>
      </c>
      <c r="E657" t="str">
        <v>-</v>
      </c>
      <c r="F657" t="str">
        <v>-</v>
      </c>
      <c r="G657" t="str">
        <v>-</v>
      </c>
    </row>
    <row r="658" xml:space="preserve">
      <c r="A658">
        <v>26657</v>
      </c>
      <c r="B658" t="str" xml:space="preserve">
        <f xml:space="preserve">HYPERLINK("https://www.facebook.com/p/C%C3%B4ng-an-x%C3%A3-Nam-S%C6%A1n-huy%E1%BB%87n-Qu%E1%BB%B3-H%E1%BB%A3p-t%E1%BB%89nh-Ngh%E1%BB%87-An-100070238080939/", "Công an xã Nam Sơn _x000d__x000d__x000d_
 _x000d__x000d__x000d_
  tỉnh Nghệ An")</f>
        <v xml:space="preserve">Công an xã Nam Sơn _x000d__x000d__x000d_
 _x000d__x000d__x000d_
  tỉnh Nghệ An</v>
      </c>
      <c r="C658" t="str">
        <v>https://www.facebook.com/p/C%C3%B4ng-an-x%C3%A3-Nam-S%C6%A1n-huy%E1%BB%87n-Qu%E1%BB%B3-H%E1%BB%A3p-t%E1%BB%89nh-Ngh%E1%BB%87-An-100070238080939/</v>
      </c>
      <c r="D658" t="str">
        <v>-</v>
      </c>
      <c r="E658" t="str">
        <v/>
      </c>
      <c r="F658" t="str">
        <v>-</v>
      </c>
      <c r="G658" t="str">
        <v>-</v>
      </c>
    </row>
    <row r="659" xml:space="preserve">
      <c r="A659">
        <v>26658</v>
      </c>
      <c r="B659" t="str" xml:space="preserve">
        <f xml:space="preserve">HYPERLINK("https://namson.doluong.nghean.gov.vn/", "UBND Ủy ban nhân dân xã Nam Sơn _x000d__x000d__x000d_
 _x000d__x000d__x000d_
  tỉnh Nghệ An")</f>
        <v xml:space="preserve">UBND Ủy ban nhân dân xã Nam Sơn _x000d__x000d__x000d_
 _x000d__x000d__x000d_
  tỉnh Nghệ An</v>
      </c>
      <c r="C659" t="str">
        <v>https://namson.doluong.nghean.gov.vn/</v>
      </c>
      <c r="D659" t="str">
        <v>-</v>
      </c>
      <c r="E659" t="str">
        <v>-</v>
      </c>
      <c r="F659" t="str">
        <v>-</v>
      </c>
      <c r="G659" t="str">
        <v>-</v>
      </c>
    </row>
    <row r="660" xml:space="preserve">
      <c r="A660">
        <v>26659</v>
      </c>
      <c r="B660" t="str" xml:space="preserve">
        <f xml:space="preserve">HYPERLINK("https://www.facebook.com/p/Tu%E1%BB%95i-tr%E1%BA%BB-C%C3%B4ng-an-huy%E1%BB%87n-Kim-B%C3%B4i-100083342410408/", "Công an xã Nam Thượng _x000d__x000d__x000d_
 _x000d__x000d__x000d_
  tỉnh Hòa Bình")</f>
        <v xml:space="preserve">Công an xã Nam Thượng _x000d__x000d__x000d_
 _x000d__x000d__x000d_
  tỉnh Hòa Bình</v>
      </c>
      <c r="C660" t="str">
        <v>https://www.facebook.com/p/Tu%E1%BB%95i-tr%E1%BA%BB-C%C3%B4ng-an-huy%E1%BB%87n-Kim-B%C3%B4i-100083342410408/</v>
      </c>
      <c r="D660" t="str">
        <v>-</v>
      </c>
      <c r="E660" t="str">
        <v/>
      </c>
      <c r="F660" t="str">
        <v>-</v>
      </c>
      <c r="G660" t="str">
        <v>-</v>
      </c>
    </row>
    <row r="661" xml:space="preserve">
      <c r="A661">
        <v>26660</v>
      </c>
      <c r="B661" t="str" xml:space="preserve">
        <f xml:space="preserve">HYPERLINK("https://donghy.thainguyen.gov.vn/xa-nam-hoa", "UBND Ủy ban nhân dân xã Nam Thượng _x000d__x000d__x000d_
 _x000d__x000d__x000d_
  tỉnh Hòa Bình")</f>
        <v xml:space="preserve">UBND Ủy ban nhân dân xã Nam Thượng _x000d__x000d__x000d_
 _x000d__x000d__x000d_
  tỉnh Hòa Bình</v>
      </c>
      <c r="C661" t="str">
        <v>https://donghy.thainguyen.gov.vn/xa-nam-hoa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26661</v>
      </c>
      <c r="B662" t="str">
        <f>HYPERLINK("https://www.facebook.com/p/Tu%E1%BB%95i-tr%E1%BA%BB-C%C3%B4ng-an-Th%C3%A1i-B%C3%ACnh-100068113789461/", "Công an xã Nam Thanh tỉnh Thái Bình")</f>
        <v>Công an xã Nam Thanh tỉnh Thái Bình</v>
      </c>
      <c r="C662" t="str">
        <v>https://www.facebook.com/p/Tu%E1%BB%95i-tr%E1%BA%BB-C%C3%B4ng-an-Th%C3%A1i-B%C3%ACnh-100068113789461/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26662</v>
      </c>
      <c r="B663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663" t="str">
        <v>https://thaibinh.gov.vn/van-ban-phap-luat/van-ban-dieu-hanh/ve-viec-cho-phep-uy-ban-nhan-dan-xa-nam-thanh-huyen-tien-hai.html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26663</v>
      </c>
      <c r="B664" t="str">
        <v>Công an xã Nam Tiến tỉnh Thanh Hóa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26664</v>
      </c>
      <c r="B665" t="str">
        <f>HYPERLINK("https://namtien.quanhoa.thanhhoa.gov.vn/", "UBND Ủy ban nhân dân xã Nam Tiến tỉnh Thanh Hóa")</f>
        <v>UBND Ủy ban nhân dân xã Nam Tiến tỉnh Thanh Hóa</v>
      </c>
      <c r="C665" t="str">
        <v>https://namtien.quanhoa.thanhhoa.gov.vn/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26665</v>
      </c>
      <c r="B666" t="str">
        <f>HYPERLINK("https://www.facebook.com/dtncatphp/", "Công an xã Nam Trung tỉnh Hải Dương")</f>
        <v>Công an xã Nam Trung tỉnh Hải Dương</v>
      </c>
      <c r="C666" t="str">
        <v>https://www.facebook.com/dtncatphp/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26666</v>
      </c>
      <c r="B667" t="str">
        <f>HYPERLINK("http://namtrung.namsach.haiduong.gov.vn/", "UBND Ủy ban nhân dân xã Nam Trung tỉnh Hải Dương")</f>
        <v>UBND Ủy ban nhân dân xã Nam Trung tỉnh Hải Dương</v>
      </c>
      <c r="C667" t="str">
        <v>http://namtrung.namsach.haiduong.gov.vn/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26667</v>
      </c>
      <c r="B668" t="str">
        <f>HYPERLINK("https://www.facebook.com/p/C%C3%B4ng-an-x%C3%A3-Na-Ngoi-K%E1%BB%B3-S%C6%A1n-100082136214740/", "Công an xã Na Ngoi tỉnh Nghệ An")</f>
        <v>Công an xã Na Ngoi tỉnh Nghệ An</v>
      </c>
      <c r="C668" t="str">
        <v>https://www.facebook.com/p/C%C3%B4ng-an-x%C3%A3-Na-Ngoi-K%E1%BB%B3-S%C6%A1n-100082136214740/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26668</v>
      </c>
      <c r="B669" t="str">
        <f>HYPERLINK("https://kyson.nghean.gov.vn/cac-xa-thi-tran/14-xa-na-ngoi-454182?pageindex=0", "UBND Ủy ban nhân dân xã Na Ngoi tỉnh Nghệ An")</f>
        <v>UBND Ủy ban nhân dân xã Na Ngoi tỉnh Nghệ An</v>
      </c>
      <c r="C669" t="str">
        <v>https://kyson.nghean.gov.vn/cac-xa-thi-tran/14-xa-na-ngoi-454182?pageindex=0</v>
      </c>
      <c r="D669" t="str">
        <v>-</v>
      </c>
      <c r="E669" t="str">
        <v>-</v>
      </c>
      <c r="F669" t="str">
        <v>-</v>
      </c>
      <c r="G669" t="str">
        <v>-</v>
      </c>
    </row>
    <row r="670" xml:space="preserve">
      <c r="A670">
        <v>26669</v>
      </c>
      <c r="B670" t="str" xml:space="preserve">
        <v xml:space="preserve">Công an xã Na Sang _x000d__x000d__x000d_
 _x000d__x000d__x000d_
  tỉnh Điện Biên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 xml:space="preserve">
      <c r="A671">
        <v>26670</v>
      </c>
      <c r="B671" t="str" xml:space="preserve">
        <f xml:space="preserve">HYPERLINK("https://stttt.dienbien.gov.vn/vi/about/danh-sach-nguoi-phat-ngon-tinh-dien-bien-nam-2018.html", "UBND Ủy ban nhân dân xã Na Sang _x000d__x000d__x000d_
 _x000d__x000d__x000d_
  tỉnh Điện Biên")</f>
        <v xml:space="preserve">UBND Ủy ban nhân dân xã Na Sang _x000d__x000d__x000d_
 _x000d__x000d__x000d_
  tỉnh Điện Biên</v>
      </c>
      <c r="C671" t="str">
        <v>https://stttt.dienbien.gov.vn/vi/about/danh-sach-nguoi-phat-ngon-tinh-dien-bien-nam-2018.html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26671</v>
      </c>
      <c r="B672" t="str">
        <v>Công an xã Na Tông tỉnh Điện Biên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26672</v>
      </c>
      <c r="B673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673" t="str">
        <v>https://stttt.dienbien.gov.vn/vi/about/danh-sach-nguoi-phat-ngon-tinh-dien-bien-nam-2018.html</v>
      </c>
      <c r="D673" t="str">
        <v>-</v>
      </c>
      <c r="E673" t="str">
        <v>-</v>
      </c>
      <c r="F673" t="str">
        <v>-</v>
      </c>
      <c r="G673" t="str">
        <v>-</v>
      </c>
    </row>
    <row r="674" xml:space="preserve">
      <c r="A674">
        <v>26673</v>
      </c>
      <c r="B674" t="str" xml:space="preserve">
        <v xml:space="preserve">Công an xã Ngòi A _x000d__x000d__x000d_
 _x000d__x000d__x000d_
  tỉnh Yên Bái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 xml:space="preserve">
      <c r="A675">
        <v>26674</v>
      </c>
      <c r="B675" t="str" xml:space="preserve">
        <f xml:space="preserve">HYPERLINK("https://vanyen.yenbai.gov.vn/to-chuc-bo-may/cac-xa-thi-tran/?UserKey=Xa-Ngoi-A", "UBND Ủy ban nhân dân xã Ngòi A _x000d__x000d__x000d_
 _x000d__x000d__x000d_
  tỉnh Yên Bái")</f>
        <v xml:space="preserve">UBND Ủy ban nhân dân xã Ngòi A _x000d__x000d__x000d_
 _x000d__x000d__x000d_
  tỉnh Yên Bái</v>
      </c>
      <c r="C675" t="str">
        <v>https://vanyen.yenbai.gov.vn/to-chuc-bo-may/cac-xa-thi-tran/?UserKey=Xa-Ngoi-A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26675</v>
      </c>
      <c r="B676" t="str">
        <v>Công an xã Ngô Quyền tỉnh Hải Dương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26676</v>
      </c>
      <c r="B677" t="str">
        <f>HYPERLINK("https://haiphong.gov.vn/", "UBND Ủy ban nhân dân xã Ngô Quyền tỉnh Hải Dương")</f>
        <v>UBND Ủy ban nhân dân xã Ngô Quyền tỉnh Hải Dương</v>
      </c>
      <c r="C677" t="str">
        <v>https://haiphong.gov.vn/</v>
      </c>
      <c r="D677" t="str">
        <v>-</v>
      </c>
      <c r="E677" t="str">
        <v>-</v>
      </c>
      <c r="F677" t="str">
        <v>-</v>
      </c>
      <c r="G677" t="str">
        <v>-</v>
      </c>
    </row>
    <row r="678" xml:space="preserve">
      <c r="A678">
        <v>26677</v>
      </c>
      <c r="B678" t="str" xml:space="preserve">
        <f xml:space="preserve">HYPERLINK("https://www.facebook.com/p/C%C3%B4ng-an-x%C3%A3-Ng%C5%A9-L%E1%BA%A1c-100071465405945/", "Công an xã Ngũ Lạc _x000d__x000d__x000d_
 _x000d__x000d__x000d_
  tỉnh Trà Vinh")</f>
        <v xml:space="preserve">Công an xã Ngũ Lạc _x000d__x000d__x000d_
 _x000d__x000d__x000d_
  tỉnh Trà Vinh</v>
      </c>
      <c r="C678" t="str">
        <v>https://www.facebook.com/p/C%C3%B4ng-an-x%C3%A3-Ng%C5%A9-L%E1%BA%A1c-100071465405945/</v>
      </c>
      <c r="D678" t="str">
        <v>-</v>
      </c>
      <c r="E678" t="str">
        <v/>
      </c>
      <c r="F678" t="str">
        <v>-</v>
      </c>
      <c r="G678" t="str">
        <v>-</v>
      </c>
    </row>
    <row r="679" xml:space="preserve">
      <c r="A679">
        <v>26678</v>
      </c>
      <c r="B679" t="str" xml:space="preserve">
        <f xml:space="preserve">HYPERLINK("https://duyenhai.travinh.gov.vn/", "UBND Ủy ban nhân dân xã Ngũ Lạc _x000d__x000d__x000d_
 _x000d__x000d__x000d_
  tỉnh Trà Vinh")</f>
        <v xml:space="preserve">UBND Ủy ban nhân dân xã Ngũ Lạc _x000d__x000d__x000d_
 _x000d__x000d__x000d_
  tỉnh Trà Vinh</v>
      </c>
      <c r="C679" t="str">
        <v>https://duyenhai.travinh.gov.vn/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26679</v>
      </c>
      <c r="B680" t="str">
        <f>HYPERLINK("https://www.facebook.com/xadoannguphung/", "Công an xã Ngũ Phụng tỉnh Bình Thuận")</f>
        <v>Công an xã Ngũ Phụng tỉnh Bình Thuận</v>
      </c>
      <c r="C680" t="str">
        <v>https://www.facebook.com/xadoannguphung/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26680</v>
      </c>
      <c r="B681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681" t="str">
        <v>https://phuquy.binhthuan.gov.vn/ubnd-cac-xa/uy-ban-nhan-dan-xa-ngu-phung-579785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26681</v>
      </c>
      <c r="B682" t="str">
        <f>HYPERLINK("https://www.facebook.com/TuoitreConganCaoBang/", "Công an xã Ngọc Côn tỉnh Cao Bằng")</f>
        <v>Công an xã Ngọc Côn tỉnh Cao Bằng</v>
      </c>
      <c r="C682" t="str">
        <v>https://www.facebook.com/TuoitreConganCaoBang/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26682</v>
      </c>
      <c r="B683" t="str">
        <f>HYPERLINK("https://ngoccon.trungkhanh.caobang.gov.vn/", "UBND Ủy ban nhân dân xã Ngọc Côn tỉnh Cao Bằng")</f>
        <v>UBND Ủy ban nhân dân xã Ngọc Côn tỉnh Cao Bằng</v>
      </c>
      <c r="C683" t="str">
        <v>https://ngoccon.trungkhanh.caobang.gov.vn/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26683</v>
      </c>
      <c r="B684" t="str">
        <v>Công an xã Ngọc Chiến tỉnh Sơn La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26684</v>
      </c>
      <c r="B685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685" t="str">
        <v>https://mattran.sonla.gov.vn/content-1548-xa-ngoc-chien-dat-chuan-nong-thon-moi.html</v>
      </c>
      <c r="D685" t="str">
        <v>-</v>
      </c>
      <c r="E685" t="str">
        <v>-</v>
      </c>
      <c r="F685" t="str">
        <v>-</v>
      </c>
      <c r="G685" t="str">
        <v>-</v>
      </c>
    </row>
    <row r="686" xml:space="preserve">
      <c r="A686">
        <v>26685</v>
      </c>
      <c r="B686" t="str" xml:space="preserve">
        <f xml:space="preserve">HYPERLINK("https://www.facebook.com/p/Tr%C6%B0%E1%BB%9Dng-THCS-T%C3%A1i-S%C6%A1n-T%E1%BB%A9-K%E1%BB%B3-H%E1%BA%A3i-D%C6%B0%C6%A1ng-100064847536588/", "Công an xã Tái Sơn _x000d__x000d__x000d_
 _x000d__x000d__x000d_
  tỉnh Hải Dương")</f>
        <v xml:space="preserve">Công an xã Tái Sơn _x000d__x000d__x000d_
 _x000d__x000d__x000d_
  tỉnh Hải Dương</v>
      </c>
      <c r="C686" t="str">
        <v>https://www.facebook.com/p/Tr%C6%B0%E1%BB%9Dng-THCS-T%C3%A1i-S%C6%A1n-T%E1%BB%A9-K%E1%BB%B3-H%E1%BA%A3i-D%C6%B0%C6%A1ng-100064847536588/</v>
      </c>
      <c r="D686" t="str">
        <v>-</v>
      </c>
      <c r="E686" t="str">
        <v/>
      </c>
      <c r="F686" t="str">
        <v>-</v>
      </c>
      <c r="G686" t="str">
        <v>-</v>
      </c>
    </row>
    <row r="687" xml:space="preserve">
      <c r="A687">
        <v>26686</v>
      </c>
      <c r="B687" t="str" xml:space="preserve">
        <f xml:space="preserve">HYPERLINK("http://taison.tuky.haiduong.gov.vn/", "UBND Ủy ban nhân dân xã Tái Sơn _x000d__x000d__x000d_
 _x000d__x000d__x000d_
  tỉnh Hải Dương")</f>
        <v xml:space="preserve">UBND Ủy ban nhân dân xã Tái Sơn _x000d__x000d__x000d_
 _x000d__x000d__x000d_
  tỉnh Hải Dương</v>
      </c>
      <c r="C687" t="str">
        <v>http://taison.tuky.haiduong.gov.vn/</v>
      </c>
      <c r="D687" t="str">
        <v>-</v>
      </c>
      <c r="E687" t="str">
        <v>-</v>
      </c>
      <c r="F687" t="str">
        <v>-</v>
      </c>
      <c r="G687" t="str">
        <v>-</v>
      </c>
    </row>
    <row r="688" xml:space="preserve">
      <c r="A688">
        <v>26687</v>
      </c>
      <c r="B688" t="str" xml:space="preserve">
        <f xml:space="preserve">HYPERLINK("https://www.facebook.com/p/C%C3%B4ng-an-x%C3%A3-Ng%E1%BB%8Dc-L%C6%B0%C6%A1ng-100066598641411/", "Công an xã Ngọc Lương _x000d__x000d__x000d_
 _x000d__x000d__x000d_
  tỉnh Hòa Bình")</f>
        <v xml:space="preserve">Công an xã Ngọc Lương _x000d__x000d__x000d_
 _x000d__x000d__x000d_
  tỉnh Hòa Bình</v>
      </c>
      <c r="C688" t="str">
        <v>https://www.facebook.com/p/C%C3%B4ng-an-x%C3%A3-Ng%E1%BB%8Dc-L%C6%B0%C6%A1ng-100066598641411/</v>
      </c>
      <c r="D688" t="str">
        <v>-</v>
      </c>
      <c r="E688" t="str">
        <v/>
      </c>
      <c r="F688" t="str">
        <v>-</v>
      </c>
      <c r="G688" t="str">
        <v>-</v>
      </c>
    </row>
    <row r="689" xml:space="preserve">
      <c r="A689">
        <v>26688</v>
      </c>
      <c r="B689" t="str" xml:space="preserve">
        <f xml:space="preserve">HYPERLINK("https://xangocluong.hoabinh.gov.vn/", "UBND Ủy ban nhân dân xã Ngọc Lương _x000d__x000d__x000d_
 _x000d__x000d__x000d_
  tỉnh Hòa Bình")</f>
        <v xml:space="preserve">UBND Ủy ban nhân dân xã Ngọc Lương _x000d__x000d__x000d_
 _x000d__x000d__x000d_
  tỉnh Hòa Bình</v>
      </c>
      <c r="C689" t="str">
        <v>https://xangocluong.hoabinh.gov.vn/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26689</v>
      </c>
      <c r="B690" t="str">
        <f>HYPERLINK("https://www.facebook.com/p/C%C3%B4ng-an-x%C3%A3-Ng%E1%BB%8Dc-Li%C3%AAn-huy%E1%BB%87n-Ng%E1%BB%8Dc-L%E1%BA%B7c-t%E1%BB%89nh-Thanh-Ho%C3%A1-100062706443022/", "Công an xã Ngọc Liên tỉnh Thanh Hóa")</f>
        <v>Công an xã Ngọc Liên tỉnh Thanh Hóa</v>
      </c>
      <c r="C690" t="str">
        <v>https://www.facebook.com/p/C%C3%B4ng-an-x%C3%A3-Ng%E1%BB%8Dc-Li%C3%AAn-huy%E1%BB%87n-Ng%E1%BB%8Dc-L%E1%BA%B7c-t%E1%BB%89nh-Thanh-Ho%C3%A1-100062706443022/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26690</v>
      </c>
      <c r="B691" t="str">
        <f>HYPERLINK("https://ngoclien.ngoclac.thanhhoa.gov.vn/hoi-nguoi-cao-tuoi", "UBND Ủy ban nhân dân xã Ngọc Liên tỉnh Thanh Hóa")</f>
        <v>UBND Ủy ban nhân dân xã Ngọc Liên tỉnh Thanh Hóa</v>
      </c>
      <c r="C691" t="str">
        <v>https://ngoclien.ngoclac.thanhhoa.gov.vn/hoi-nguoi-cao-tuoi</v>
      </c>
      <c r="D691" t="str">
        <v>-</v>
      </c>
      <c r="E691" t="str">
        <v>-</v>
      </c>
      <c r="F691" t="str">
        <v>-</v>
      </c>
      <c r="G691" t="str">
        <v>-</v>
      </c>
    </row>
    <row r="692" xml:space="preserve">
      <c r="A692">
        <v>26691</v>
      </c>
      <c r="B692" t="str" xml:space="preserve">
        <f xml:space="preserve">HYPERLINK("https://www.facebook.com/p/C%C3%B4ng-an-x%C3%A3-Ng%E1%BB%8Dc-S%C6%A1n-100063204161309/", "Công an xã Ngọc Sơn _x000d__x000d__x000d_
 _x000d__x000d__x000d_
  tỉnh Nghệ An")</f>
        <v xml:space="preserve">Công an xã Ngọc Sơn _x000d__x000d__x000d_
 _x000d__x000d__x000d_
  tỉnh Nghệ An</v>
      </c>
      <c r="C692" t="str">
        <v>https://www.facebook.com/p/C%C3%B4ng-an-x%C3%A3-Ng%E1%BB%8Dc-S%C6%A1n-100063204161309/</v>
      </c>
      <c r="D692" t="str">
        <v>-</v>
      </c>
      <c r="E692" t="str">
        <v/>
      </c>
      <c r="F692" t="str">
        <v>-</v>
      </c>
      <c r="G692" t="str">
        <v>-</v>
      </c>
    </row>
    <row r="693" xml:space="preserve">
      <c r="A693">
        <v>26692</v>
      </c>
      <c r="B693" t="str" xml:space="preserve">
        <f xml:space="preserve">HYPERLINK("https://doluong.nghean.gov.vn/ngoc-son/gioi-thieu-chung-xa-ngoc-son-365175", "UBND Ủy ban nhân dân xã Ngọc Sơn _x000d__x000d__x000d_
 _x000d__x000d__x000d_
  tỉnh Nghệ An")</f>
        <v xml:space="preserve">UBND Ủy ban nhân dân xã Ngọc Sơn _x000d__x000d__x000d_
 _x000d__x000d__x000d_
  tỉnh Nghệ An</v>
      </c>
      <c r="C693" t="str">
        <v>https://doluong.nghean.gov.vn/ngoc-son/gioi-thieu-chung-xa-ngoc-son-365175</v>
      </c>
      <c r="D693" t="str">
        <v>-</v>
      </c>
      <c r="E693" t="str">
        <v>-</v>
      </c>
      <c r="F693" t="str">
        <v>-</v>
      </c>
      <c r="G693" t="str">
        <v>-</v>
      </c>
    </row>
    <row r="694" xml:space="preserve">
      <c r="A694">
        <v>26693</v>
      </c>
      <c r="B694" t="str" xml:space="preserve">
        <f xml:space="preserve">HYPERLINK("https://www.facebook.com/100083050704672", "Công an xã Ngọc Sơn _x000d__x000d__x000d_
 _x000d__x000d__x000d_
  tỉnh Hòa Bình")</f>
        <v xml:space="preserve">Công an xã Ngọc Sơn _x000d__x000d__x000d_
 _x000d__x000d__x000d_
  tỉnh Hòa Bình</v>
      </c>
      <c r="C694" t="str">
        <v>https://www.facebook.com/100083050704672</v>
      </c>
      <c r="D694" t="str">
        <v>-</v>
      </c>
      <c r="E694" t="str">
        <v>02183902548</v>
      </c>
      <c r="F694" t="str">
        <v>-</v>
      </c>
      <c r="G694" t="str">
        <v>xã Ngọc Sơn, Lac Son, Vietnam</v>
      </c>
    </row>
    <row r="695" xml:space="preserve">
      <c r="A695">
        <v>26694</v>
      </c>
      <c r="B695" t="str" xml:space="preserve">
        <f xml:space="preserve">HYPERLINK("https://ngocson.hiephoa.bacgiang.gov.vn/", "UBND Ủy ban nhân dân xã Ngọc Sơn _x000d__x000d__x000d_
 _x000d__x000d__x000d_
  tỉnh Hòa Bình")</f>
        <v xml:space="preserve">UBND Ủy ban nhân dân xã Ngọc Sơn _x000d__x000d__x000d_
 _x000d__x000d__x000d_
  tỉnh Hòa Bình</v>
      </c>
      <c r="C695" t="str">
        <v>https://ngocson.hiephoa.bacgiang.gov.vn/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26695</v>
      </c>
      <c r="B696" t="str">
        <v>Công an xã Ngọc Thuận tỉnh Kiên Giang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26696</v>
      </c>
      <c r="B697" t="str">
        <f>HYPERLINK("https://vpubnd.kiengiang.gov.vn/m/129/4120/Kien-Giang--Cong-nhan-them-07-xa-dat-chuan-nong-thon-moi.html", "UBND Ủy ban nhân dân xã Ngọc Thuận tỉnh Kiên Giang")</f>
        <v>UBND Ủy ban nhân dân xã Ngọc Thuận tỉnh Kiên Giang</v>
      </c>
      <c r="C697" t="str">
        <v>https://vpubnd.kiengiang.gov.vn/m/129/4120/Kien-Giang--Cong-nhan-them-07-xa-dat-chuan-nong-thon-moi.html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26697</v>
      </c>
      <c r="B698" t="str">
        <v>Công an xã Ngọc Xá tỉnh Bắc Ninh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26698</v>
      </c>
      <c r="B699" t="str">
        <f>HYPERLINK("https://quevo.bacninh.gov.vn/news/-/details/22344/xa-ngoc-xa", "UBND Ủy ban nhân dân xã Ngọc Xá tỉnh Bắc Ninh")</f>
        <v>UBND Ủy ban nhân dân xã Ngọc Xá tỉnh Bắc Ninh</v>
      </c>
      <c r="C699" t="str">
        <v>https://quevo.bacninh.gov.vn/news/-/details/22344/xa-ngoc-xa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26699</v>
      </c>
      <c r="B700" t="str">
        <v>Công an xã Nga Bạch tỉnh Thanh Hóa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26700</v>
      </c>
      <c r="B701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701" t="str">
        <v>https://qppl.thanhhoa.gov.vn/vbpq_thanhhoa.nsf/23D81C2ECB58A312472585ED003E172A/$file/DT-VBDTPT155326244-9-20201600834156311chanth23.09.2020_13h41p56_thinv_24-09-2020-07-13-23_signed.pdf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26701</v>
      </c>
      <c r="B702" t="str">
        <v>Công an xã Nga Quán tỉnh Thanh Hóa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26702</v>
      </c>
      <c r="B703" t="str">
        <f>HYPERLINK("https://ngaphu.ngason.thanhhoa.gov.vn/", "UBND Ủy ban nhân dân xã Nga Quán tỉnh Thanh Hóa")</f>
        <v>UBND Ủy ban nhân dân xã Nga Quán tỉnh Thanh Hóa</v>
      </c>
      <c r="C703" t="str">
        <v>https://ngaphu.ngason.thanhhoa.gov.vn/</v>
      </c>
      <c r="D703" t="str">
        <v>-</v>
      </c>
      <c r="E703" t="str">
        <v>-</v>
      </c>
      <c r="F703" t="str">
        <v>-</v>
      </c>
      <c r="G703" t="str">
        <v>-</v>
      </c>
    </row>
    <row r="704" xml:space="preserve">
      <c r="A704">
        <v>26703</v>
      </c>
      <c r="B704" t="str" xml:space="preserve">
        <v xml:space="preserve">Công an xã Nga Thành _x000d__x000d__x000d_
 _x000d__x000d__x000d_
  tỉnh Thanh Hóa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 xml:space="preserve">
      <c r="A705">
        <v>26704</v>
      </c>
      <c r="B705" t="str" xml:space="preserve">
        <f xml:space="preserve">HYPERLINK("https://ngaphu.ngason.thanhhoa.gov.vn/", "UBND Ủy ban nhân dân xã Nga Thành _x000d__x000d__x000d_
 _x000d__x000d__x000d_
  tỉnh Thanh Hóa")</f>
        <v xml:space="preserve">UBND Ủy ban nhân dân xã Nga Thành _x000d__x000d__x000d_
 _x000d__x000d__x000d_
  tỉnh Thanh Hóa</v>
      </c>
      <c r="C705" t="str">
        <v>https://ngaphu.ngason.thanhhoa.gov.vn/</v>
      </c>
      <c r="D705" t="str">
        <v>-</v>
      </c>
      <c r="E705" t="str">
        <v>-</v>
      </c>
      <c r="F705" t="str">
        <v>-</v>
      </c>
      <c r="G705" t="str">
        <v>-</v>
      </c>
    </row>
    <row r="706" xml:space="preserve">
      <c r="A706">
        <v>26705</v>
      </c>
      <c r="B706" t="str" xml:space="preserve">
        <f xml:space="preserve">HYPERLINK("https://www.facebook.com/dtncatphp/", "Công an xã Nghĩa An _x000d__x000d__x000d_
 _x000d__x000d__x000d_
  tỉnh Hải Dương")</f>
        <v xml:space="preserve">Công an xã Nghĩa An _x000d__x000d__x000d_
 _x000d__x000d__x000d_
  tỉnh Hải Dương</v>
      </c>
      <c r="C706" t="str">
        <v>https://www.facebook.com/dtncatphp/</v>
      </c>
      <c r="D706" t="str">
        <v>-</v>
      </c>
      <c r="E706" t="str">
        <v/>
      </c>
      <c r="F706" t="str">
        <v>-</v>
      </c>
      <c r="G706" t="str">
        <v>-</v>
      </c>
    </row>
    <row r="707" xml:space="preserve">
      <c r="A707">
        <v>26706</v>
      </c>
      <c r="B707" t="str" xml:space="preserve">
        <f xml:space="preserve">HYPERLINK("https://dichvucong.namdinh.gov.vn/portaldvc/KenhTin/dich-vu-cong-truc-tuyen.aspx?_dv=E5F3D330-8E4C-D2A8-C8C5-1C5CBA41B5BE", "UBND Ủy ban nhân dân xã Nghĩa An _x000d__x000d__x000d_
 _x000d__x000d__x000d_
  tỉnh Hải Dương")</f>
        <v xml:space="preserve">UBND Ủy ban nhân dân xã Nghĩa An _x000d__x000d__x000d_
 _x000d__x000d__x000d_
  tỉnh Hải Dương</v>
      </c>
      <c r="C707" t="str">
        <v>https://dichvucong.namdinh.gov.vn/portaldvc/KenhTin/dich-vu-cong-truc-tuyen.aspx?_dv=E5F3D330-8E4C-D2A8-C8C5-1C5CBA41B5BE</v>
      </c>
      <c r="D707" t="str">
        <v>-</v>
      </c>
      <c r="E707" t="str">
        <v>-</v>
      </c>
      <c r="F707" t="str">
        <v>-</v>
      </c>
      <c r="G707" t="str">
        <v>-</v>
      </c>
    </row>
    <row r="708" xml:space="preserve">
      <c r="A708">
        <v>26707</v>
      </c>
      <c r="B708" t="str" xml:space="preserve">
        <f xml:space="preserve">HYPERLINK("https://www.facebook.com/dtncatphp/", "Công an xã Nghĩa An _x000d__x000d__x000d_
 _x000d__x000d__x000d_
  tỉnh Hải Dương")</f>
        <v xml:space="preserve">Công an xã Nghĩa An _x000d__x000d__x000d_
 _x000d__x000d__x000d_
  tỉnh Hải Dương</v>
      </c>
      <c r="C708" t="str">
        <v>https://www.facebook.com/dtncatphp/</v>
      </c>
      <c r="D708" t="str">
        <v>-</v>
      </c>
      <c r="E708" t="str">
        <v/>
      </c>
      <c r="F708" t="str">
        <v>-</v>
      </c>
      <c r="G708" t="str">
        <v>-</v>
      </c>
    </row>
    <row r="709" xml:space="preserve">
      <c r="A709">
        <v>26708</v>
      </c>
      <c r="B709" t="str" xml:space="preserve">
        <f xml:space="preserve">HYPERLINK("https://dichvucong.namdinh.gov.vn/portaldvc/KenhTin/dich-vu-cong-truc-tuyen.aspx?_dv=E5F3D330-8E4C-D2A8-C8C5-1C5CBA41B5BE", "UBND Ủy ban nhân dân xã Nghĩa An _x000d__x000d__x000d_
 _x000d__x000d__x000d_
  tỉnh Hải Dương")</f>
        <v xml:space="preserve">UBND Ủy ban nhân dân xã Nghĩa An _x000d__x000d__x000d_
 _x000d__x000d__x000d_
  tỉnh Hải Dương</v>
      </c>
      <c r="C709" t="str">
        <v>https://dichvucong.namdinh.gov.vn/portaldvc/KenhTin/dich-vu-cong-truc-tuyen.aspx?_dv=E5F3D330-8E4C-D2A8-C8C5-1C5CBA41B5BE</v>
      </c>
      <c r="D709" t="str">
        <v>-</v>
      </c>
      <c r="E709" t="str">
        <v>-</v>
      </c>
      <c r="F709" t="str">
        <v>-</v>
      </c>
      <c r="G709" t="str">
        <v>-</v>
      </c>
    </row>
    <row r="710" xml:space="preserve">
      <c r="A710">
        <v>26709</v>
      </c>
      <c r="B710" t="str" xml:space="preserve">
        <v xml:space="preserve">Công an xã Nghĩa Bình _x000d__x000d__x000d_
 _x000d__x000d__x000d_
  tỉnh Hải Dương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 xml:space="preserve">
      <c r="A711">
        <v>26710</v>
      </c>
      <c r="B711" t="str" xml:space="preserve">
        <f xml:space="preserve">HYPERLINK("https://dichvucong.namdinh.gov.vn/portaldvc/KenhTin/dich-vu-cong-truc-tuyen.aspx?_dv=E5F3D330-8E4C-D2A8-C8C5-1C5CBA41B5BE", "UBND Ủy ban nhân dân xã Nghĩa Bình _x000d__x000d__x000d_
 _x000d__x000d__x000d_
  tỉnh Hải Dương")</f>
        <v xml:space="preserve">UBND Ủy ban nhân dân xã Nghĩa Bình _x000d__x000d__x000d_
 _x000d__x000d__x000d_
  tỉnh Hải Dương</v>
      </c>
      <c r="C711" t="str">
        <v>https://dichvucong.namdinh.gov.vn/portaldvc/KenhTin/dich-vu-cong-truc-tuyen.aspx?_dv=E5F3D330-8E4C-D2A8-C8C5-1C5CBA41B5BE</v>
      </c>
      <c r="D711" t="str">
        <v>-</v>
      </c>
      <c r="E711" t="str">
        <v>-</v>
      </c>
      <c r="F711" t="str">
        <v>-</v>
      </c>
      <c r="G711" t="str">
        <v>-</v>
      </c>
    </row>
    <row r="712" xml:space="preserve">
      <c r="A712">
        <v>26711</v>
      </c>
      <c r="B712" t="str" xml:space="preserve">
        <v xml:space="preserve">Công an xã Nghĩa Dũng _x000d__x000d__x000d_
 _x000d__x000d__x000d_
  tỉnh Hải Dương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 xml:space="preserve">
      <c r="A713">
        <v>26712</v>
      </c>
      <c r="B713" t="str" xml:space="preserve">
        <f xml:space="preserve">HYPERLINK("https://tanky.nghean.gov.vn/danh-ba-dien-thoai/danh-ba-dien-thoai-364845", "UBND Ủy ban nhân dân xã Nghĩa Dũng _x000d__x000d__x000d_
 _x000d__x000d__x000d_
  tỉnh Hải Dương")</f>
        <v xml:space="preserve">UBND Ủy ban nhân dân xã Nghĩa Dũng _x000d__x000d__x000d_
 _x000d__x000d__x000d_
  tỉnh Hải Dương</v>
      </c>
      <c r="C713" t="str">
        <v>https://tanky.nghean.gov.vn/danh-ba-dien-thoai/danh-ba-dien-thoai-364845</v>
      </c>
      <c r="D713" t="str">
        <v>-</v>
      </c>
      <c r="E713" t="str">
        <v>-</v>
      </c>
      <c r="F713" t="str">
        <v>-</v>
      </c>
      <c r="G713" t="str">
        <v>-</v>
      </c>
    </row>
    <row r="714" xml:space="preserve">
      <c r="A714">
        <v>26713</v>
      </c>
      <c r="B714" t="str" xml:space="preserve">
        <f xml:space="preserve">HYPERLINK("https://www.facebook.com/dtncatphp/", "Công an xã Nghĩa Hành _x000d__x000d__x000d_
 _x000d__x000d__x000d_
  tỉnh Hải Dương")</f>
        <v xml:space="preserve">Công an xã Nghĩa Hành _x000d__x000d__x000d_
 _x000d__x000d__x000d_
  tỉnh Hải Dương</v>
      </c>
      <c r="C714" t="str">
        <v>https://www.facebook.com/dtncatphp/</v>
      </c>
      <c r="D714" t="str">
        <v>-</v>
      </c>
      <c r="E714" t="str">
        <v/>
      </c>
      <c r="F714" t="str">
        <v>-</v>
      </c>
      <c r="G714" t="str">
        <v>-</v>
      </c>
    </row>
    <row r="715" xml:space="preserve">
      <c r="A715">
        <v>26714</v>
      </c>
      <c r="B715" t="str" xml:space="preserve">
        <f xml:space="preserve">HYPERLINK("https://dichvucong.namdinh.gov.vn/portaldvc/KenhTin/dich-vu-cong-truc-tuyen.aspx?_dv=E5F3D330-8E4C-D2A8-C8C5-1C5CBA41B5BE", "UBND Ủy ban nhân dân xã Nghĩa Hành _x000d__x000d__x000d_
 _x000d__x000d__x000d_
  tỉnh Hải Dương")</f>
        <v xml:space="preserve">UBND Ủy ban nhân dân xã Nghĩa Hành _x000d__x000d__x000d_
 _x000d__x000d__x000d_
  tỉnh Hải Dương</v>
      </c>
      <c r="C715" t="str">
        <v>https://dichvucong.namdinh.gov.vn/portaldvc/KenhTin/dich-vu-cong-truc-tuyen.aspx?_dv=E5F3D330-8E4C-D2A8-C8C5-1C5CBA41B5BE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26715</v>
      </c>
      <c r="B716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716" t="str">
        <v>https://www.facebook.com/p/C%C3%B4ng-an-x%C3%A3-Ngh%C4%A9a-H%C3%B2a-huy%E1%BB%87n-Ch%C6%B0-P%C4%83h-t%E1%BB%89nh-Gia-Lai-100064166857560/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26716</v>
      </c>
      <c r="B717" t="str">
        <f>HYPERLINK("https://chupah.gialai.gov.vn/sites/nghiahoa/gioi-thieu/thong-tin-lien-he-cbcc-62.html", "UBND Ủy ban nhân dân xã Nghĩa Hòa tỉnh Gia Lai")</f>
        <v>UBND Ủy ban nhân dân xã Nghĩa Hòa tỉnh Gia Lai</v>
      </c>
      <c r="C717" t="str">
        <v>https://chupah.gialai.gov.vn/sites/nghiahoa/gioi-thieu/thong-tin-lien-he-cbcc-62.html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26717</v>
      </c>
      <c r="B718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718" t="str">
        <v>https://www.facebook.com/p/C%C3%B4ng-an-x%C3%A3-Ngh%C4%A9a-H%C6%B0ng-huy%E1%BB%87n-Ch%C6%B0-P%C4%83h-t%E1%BB%89nh-Gia-Lai-100069149361345/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26718</v>
      </c>
      <c r="B719" t="str">
        <f>HYPERLINK("https://chupah.gialai.gov.vn/sites/nghiahung/trang-chu.html", "UBND Ủy ban nhân dân xã Nghĩa Hưng tỉnh Gia Lai")</f>
        <v>UBND Ủy ban nhân dân xã Nghĩa Hưng tỉnh Gia Lai</v>
      </c>
      <c r="C719" t="str">
        <v>https://chupah.gialai.gov.vn/sites/nghiahung/trang-chu.html</v>
      </c>
      <c r="D719" t="str">
        <v>-</v>
      </c>
      <c r="E719" t="str">
        <v>-</v>
      </c>
      <c r="F719" t="str">
        <v>-</v>
      </c>
      <c r="G719" t="str">
        <v>-</v>
      </c>
    </row>
    <row r="720" xml:space="preserve">
      <c r="A720">
        <v>26719</v>
      </c>
      <c r="B720" t="str" xml:space="preserve">
        <v xml:space="preserve">Công an xã Nghĩa Hiếu _x000d__x000d__x000d_
 _x000d__x000d__x000d_
  tỉnh Gia Lai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 xml:space="preserve">
      <c r="A721">
        <v>26720</v>
      </c>
      <c r="B721" t="str" xml:space="preserve">
        <f xml:space="preserve">HYPERLINK("https://chupah.gialai.gov.vn/gioi-thieu/co-cau-to-chuc-1.html", "UBND Ủy ban nhân dân xã Nghĩa Hiếu _x000d__x000d__x000d_
 _x000d__x000d__x000d_
  tỉnh Gia Lai")</f>
        <v xml:space="preserve">UBND Ủy ban nhân dân xã Nghĩa Hiếu _x000d__x000d__x000d_
 _x000d__x000d__x000d_
  tỉnh Gia Lai</v>
      </c>
      <c r="C721" t="str">
        <v>https://chupah.gialai.gov.vn/gioi-thieu/co-cau-to-chuc-1.html</v>
      </c>
      <c r="D721" t="str">
        <v>-</v>
      </c>
      <c r="E721" t="str">
        <v>-</v>
      </c>
      <c r="F721" t="str">
        <v>-</v>
      </c>
      <c r="G721" t="str">
        <v>-</v>
      </c>
    </row>
    <row r="722" xml:space="preserve">
      <c r="A722">
        <v>26721</v>
      </c>
      <c r="B722" t="str" xml:space="preserve">
        <f xml:space="preserve">HYPERLINK("https://www.facebook.com/p/C%C3%B4ng-an-x%C3%A3-Ngh%C4%A9a-L%E1%BA%A1c-100066517454795/", "Công an xã Nghĩa Lạc _x000d__x000d__x000d_
 _x000d__x000d__x000d_
  tỉnh Nghệ An")</f>
        <v xml:space="preserve">Công an xã Nghĩa Lạc _x000d__x000d__x000d_
 _x000d__x000d__x000d_
  tỉnh Nghệ An</v>
      </c>
      <c r="C722" t="str">
        <v>https://www.facebook.com/p/C%C3%B4ng-an-x%C3%A3-Ngh%C4%A9a-L%E1%BA%A1c-100066517454795/</v>
      </c>
      <c r="D722" t="str">
        <v>-</v>
      </c>
      <c r="E722" t="str">
        <v/>
      </c>
      <c r="F722" t="str">
        <v>-</v>
      </c>
      <c r="G722" t="str">
        <v>-</v>
      </c>
    </row>
    <row r="723" xml:space="preserve">
      <c r="A723">
        <v>26722</v>
      </c>
      <c r="B723" t="str" xml:space="preserve">
        <f xml:space="preserve">HYPERLINK("https://nghialac.nghiadan.nghean.gov.vn/", "UBND Ủy ban nhân dân xã Nghĩa Lạc _x000d__x000d__x000d_
 _x000d__x000d__x000d_
  tỉnh Nghệ An")</f>
        <v xml:space="preserve">UBND Ủy ban nhân dân xã Nghĩa Lạc _x000d__x000d__x000d_
 _x000d__x000d__x000d_
  tỉnh Nghệ An</v>
      </c>
      <c r="C723" t="str">
        <v>https://nghialac.nghiadan.nghean.gov.vn/</v>
      </c>
      <c r="D723" t="str">
        <v>-</v>
      </c>
      <c r="E723" t="str">
        <v>-</v>
      </c>
      <c r="F723" t="str">
        <v>-</v>
      </c>
      <c r="G723" t="str">
        <v>-</v>
      </c>
    </row>
    <row r="724" xml:space="preserve">
      <c r="A724">
        <v>26723</v>
      </c>
      <c r="B724" t="str" xml:space="preserve">
        <v xml:space="preserve">Công an xã Nghĩa Lợi _x000d__x000d__x000d_
 _x000d__x000d__x000d_
  tỉnh Nghệ An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 xml:space="preserve">
      <c r="A725">
        <v>26724</v>
      </c>
      <c r="B725" t="str" xml:space="preserve">
        <f xml:space="preserve">HYPERLINK("https://nghialoi.nghiadan.nghean.gov.vn/", "UBND Ủy ban nhân dân xã Nghĩa Lợi _x000d__x000d__x000d_
 _x000d__x000d__x000d_
  tỉnh Nghệ An")</f>
        <v xml:space="preserve">UBND Ủy ban nhân dân xã Nghĩa Lợi _x000d__x000d__x000d_
 _x000d__x000d__x000d_
  tỉnh Nghệ An</v>
      </c>
      <c r="C725" t="str">
        <v>https://nghialoi.nghiadan.nghean.gov.vn/</v>
      </c>
      <c r="D725" t="str">
        <v>-</v>
      </c>
      <c r="E725" t="str">
        <v>-</v>
      </c>
      <c r="F725" t="str">
        <v>-</v>
      </c>
      <c r="G725" t="str">
        <v>-</v>
      </c>
    </row>
    <row r="726" xml:space="preserve">
      <c r="A726">
        <v>26725</v>
      </c>
      <c r="B726" t="str" xml:space="preserve">
        <v xml:space="preserve">Công an xã Nghĩa Long _x000d__x000d__x000d_
 _x000d__x000d__x000d_
  tỉnh Nghệ An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 xml:space="preserve">
      <c r="A727">
        <v>26726</v>
      </c>
      <c r="B727" t="str" xml:space="preserve">
        <f xml:space="preserve">HYPERLINK("https://nghiadan.nghean.gov.vn/uy-ban-nhan-dan-huyen/ubnd-xa-thi-tran-487176", "UBND Ủy ban nhân dân xã Nghĩa Long _x000d__x000d__x000d_
 _x000d__x000d__x000d_
  tỉnh Nghệ An")</f>
        <v xml:space="preserve">UBND Ủy ban nhân dân xã Nghĩa Long _x000d__x000d__x000d_
 _x000d__x000d__x000d_
  tỉnh Nghệ An</v>
      </c>
      <c r="C727" t="str">
        <v>https://nghiadan.nghean.gov.vn/uy-ban-nhan-dan-huyen/ubnd-xa-thi-tran-487176</v>
      </c>
      <c r="D727" t="str">
        <v>-</v>
      </c>
      <c r="E727" t="str">
        <v>-</v>
      </c>
      <c r="F727" t="str">
        <v>-</v>
      </c>
      <c r="G727" t="str">
        <v>-</v>
      </c>
    </row>
    <row r="728" xml:space="preserve">
      <c r="A728">
        <v>26727</v>
      </c>
      <c r="B728" t="str" xml:space="preserve">
        <f xml:space="preserve">HYPERLINK("https://www.facebook.com/people/C%C3%B4ng-an-x%C3%A3-Ngh%C4%A9a-Mai/100067135170903/", "Công an xã Nghĩa Mai _x000d__x000d__x000d_
 _x000d__x000d__x000d_
  tỉnh Nghệ An")</f>
        <v xml:space="preserve">Công an xã Nghĩa Mai _x000d__x000d__x000d_
 _x000d__x000d__x000d_
  tỉnh Nghệ An</v>
      </c>
      <c r="C728" t="str">
        <v>https://www.facebook.com/people/C%C3%B4ng-an-x%C3%A3-Ngh%C4%A9a-Mai/100067135170903/</v>
      </c>
      <c r="D728" t="str">
        <v>-</v>
      </c>
      <c r="E728" t="str">
        <v/>
      </c>
      <c r="F728" t="str">
        <v>-</v>
      </c>
      <c r="G728" t="str">
        <v>-</v>
      </c>
    </row>
    <row r="729" xml:space="preserve">
      <c r="A729">
        <v>26728</v>
      </c>
      <c r="B729" t="str" xml:space="preserve">
        <f xml:space="preserve">HYPERLINK("https://nghiamai.nghiadan.nghean.gov.vn/", "UBND Ủy ban nhân dân xã Nghĩa Mai _x000d__x000d__x000d_
 _x000d__x000d__x000d_
  tỉnh Nghệ An")</f>
        <v xml:space="preserve">UBND Ủy ban nhân dân xã Nghĩa Mai _x000d__x000d__x000d_
 _x000d__x000d__x000d_
  tỉnh Nghệ An</v>
      </c>
      <c r="C729" t="str">
        <v>https://nghiamai.nghiadan.nghean.gov.vn/</v>
      </c>
      <c r="D729" t="str">
        <v>-</v>
      </c>
      <c r="E729" t="str">
        <v>-</v>
      </c>
      <c r="F729" t="str">
        <v>-</v>
      </c>
      <c r="G729" t="str">
        <v>-</v>
      </c>
    </row>
    <row r="730" xml:space="preserve">
      <c r="A730">
        <v>26729</v>
      </c>
      <c r="B730" t="str" xml:space="preserve">
        <f xml:space="preserve">HYPERLINK("https://www.facebook.com/100064909396771", "Công an xã Nghĩa Tâm _x000d__x000d__x000d_
 _x000d__x000d__x000d_
  tỉnh Yên Bái")</f>
        <v xml:space="preserve">Công an xã Nghĩa Tâm _x000d__x000d__x000d_
 _x000d__x000d__x000d_
  tỉnh Yên Bái</v>
      </c>
      <c r="C730" t="str">
        <v>https://www.facebook.com/100064909396771</v>
      </c>
      <c r="D730" t="str">
        <v>-</v>
      </c>
      <c r="E730" t="str">
        <v/>
      </c>
      <c r="F730" t="str">
        <v>-</v>
      </c>
      <c r="G730" t="str">
        <v>-</v>
      </c>
    </row>
    <row r="731" xml:space="preserve">
      <c r="A731">
        <v>26730</v>
      </c>
      <c r="B731" t="str" xml:space="preserve">
        <f xml:space="preserve">HYPERLINK("https://nghialo.yenbai.gov.vn/", "UBND Ủy ban nhân dân xã Nghĩa Tâm _x000d__x000d__x000d_
 _x000d__x000d__x000d_
  tỉnh Yên Bái")</f>
        <v xml:space="preserve">UBND Ủy ban nhân dân xã Nghĩa Tâm _x000d__x000d__x000d_
 _x000d__x000d__x000d_
  tỉnh Yên Bái</v>
      </c>
      <c r="C731" t="str">
        <v>https://nghialo.yenbai.gov.vn/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26731</v>
      </c>
      <c r="B732" t="str">
        <v>Công an xã Nghĩa Trụ tỉnh Hòa Bình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26732</v>
      </c>
      <c r="B733" t="str">
        <f>HYPERLINK("https://nghiathai.namdinh.gov.vn/", "UBND Ủy ban nhân dân xã Nghĩa Trụ tỉnh Hòa Bình")</f>
        <v>UBND Ủy ban nhân dân xã Nghĩa Trụ tỉnh Hòa Bình</v>
      </c>
      <c r="C733" t="str">
        <v>https://nghiathai.namdinh.gov.vn/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26733</v>
      </c>
      <c r="B734" t="str">
        <v>Công an xã Nghĩa Xuân tỉnh Nghệ An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26734</v>
      </c>
      <c r="B735" t="str">
        <f>HYPERLINK("https://nghiaxuan.quyhop.nghean.gov.vn/", "UBND Ủy ban nhân dân xã Nghĩa Xuân tỉnh Nghệ An")</f>
        <v>UBND Ủy ban nhân dân xã Nghĩa Xuân tỉnh Nghệ An</v>
      </c>
      <c r="C735" t="str">
        <v>https://nghiaxuan.quyhop.nghean.gov.vn/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26735</v>
      </c>
      <c r="B736" t="str">
        <f>HYPERLINK("https://www.facebook.com/p/C%C3%B4ng-an-x%C3%A3-Nghi-Kim-TP-Vinh-Ngh%E1%BB%87-An-100070912245243/", "Công an xã Nghi Kim tỉnh Nghệ An")</f>
        <v>Công an xã Nghi Kim tỉnh Nghệ An</v>
      </c>
      <c r="C736" t="str">
        <v>https://www.facebook.com/p/C%C3%B4ng-an-x%C3%A3-Nghi-Kim-TP-Vinh-Ngh%E1%BB%87-An-100070912245243/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26736</v>
      </c>
      <c r="B737" t="str">
        <f>HYPERLINK("https://nghikim.vinh.nghean.gov.vn/", "UBND Ủy ban nhân dân xã Nghi Kim tỉnh Nghệ An")</f>
        <v>UBND Ủy ban nhân dân xã Nghi Kim tỉnh Nghệ An</v>
      </c>
      <c r="C737" t="str">
        <v>https://nghikim.vinh.nghean.gov.vn/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26737</v>
      </c>
      <c r="B738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738" t="str">
        <v>https://www.facebook.com/p/C%C3%B4ng-an-x%C3%A3-Nguy%C3%AAn-Gi%C3%A1p-huy%E1%BB%87n-T%E1%BB%A9-K%E1%BB%B3-t%E1%BB%89nh-H%E1%BA%A3i-D%C6%B0%C6%A1ng-100069992574990/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26738</v>
      </c>
      <c r="B739" t="str">
        <f>HYPERLINK("http://nguyengiap.tuky.haiduong.gov.vn/", "UBND Ủy ban nhân dân xã Nguyên Giáp tỉnh Hải Dương")</f>
        <v>UBND Ủy ban nhân dân xã Nguyên Giáp tỉnh Hải Dương</v>
      </c>
      <c r="C739" t="str">
        <v>http://nguyengiap.tuky.haiduong.gov.vn/</v>
      </c>
      <c r="D739" t="str">
        <v>-</v>
      </c>
      <c r="E739" t="str">
        <v>-</v>
      </c>
      <c r="F739" t="str">
        <v>-</v>
      </c>
      <c r="G739" t="str">
        <v>-</v>
      </c>
    </row>
    <row r="740" xml:space="preserve">
      <c r="A740">
        <v>26739</v>
      </c>
      <c r="B740" t="str" xml:space="preserve">
        <v xml:space="preserve">Công an xã Nguyên Phúc _x000d__x000d__x000d_
 _x000d__x000d__x000d_
  tỉnh Bắc Kạn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 xml:space="preserve">
      <c r="A741">
        <v>26740</v>
      </c>
      <c r="B741" t="str" xml:space="preserve">
        <f xml:space="preserve">HYPERLINK("https://nguyenphuc.bachthong.gov.vn/", "UBND Ủy ban nhân dân xã Nguyên Phúc _x000d__x000d__x000d_
 _x000d__x000d__x000d_
  tỉnh Bắc Kạn")</f>
        <v xml:space="preserve">UBND Ủy ban nhân dân xã Nguyên Phúc _x000d__x000d__x000d_
 _x000d__x000d__x000d_
  tỉnh Bắc Kạn</v>
      </c>
      <c r="C741" t="str">
        <v>https://nguyenphuc.bachthong.gov.vn/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26741</v>
      </c>
      <c r="B742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742" t="str">
        <v>https://www.facebook.com/p/C%C3%B4ng-an-x%C3%A3-Nguy%C3%AAn-X%C3%A1-%C4%90%C3%B4ng-H%C6%B0ng-Th%C3%A1i-B%C3%ACnh-100075874274651/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26742</v>
      </c>
      <c r="B743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743" t="str">
        <v>https://soxaydung.thaibinh.gov.vn/tin-tuc/-du-an-phat-trien-nha-o-thuong-mai-khu-dan-cu-thon-thai-xa-n.html</v>
      </c>
      <c r="D743" t="str">
        <v>-</v>
      </c>
      <c r="E743" t="str">
        <v>-</v>
      </c>
      <c r="F743" t="str">
        <v>-</v>
      </c>
      <c r="G743" t="str">
        <v>-</v>
      </c>
    </row>
    <row r="744" xml:space="preserve">
      <c r="A744">
        <v>26743</v>
      </c>
      <c r="B744" t="str" xml:space="preserve">
        <f xml:space="preserve">HYPERLINK("https://www.facebook.com/783773319193116", "Công an xã Nguyệt Đức _x000d__x000d__x000d_
 _x000d__x000d__x000d_
  tỉnh Bắc Ninh")</f>
        <v xml:space="preserve">Công an xã Nguyệt Đức _x000d__x000d__x000d_
 _x000d__x000d__x000d_
  tỉnh Bắc Ninh</v>
      </c>
      <c r="C744" t="str">
        <v>https://www.facebook.com/783773319193116</v>
      </c>
      <c r="D744" t="str">
        <v>-</v>
      </c>
      <c r="E744" t="str">
        <v/>
      </c>
      <c r="F744" t="str">
        <v>-</v>
      </c>
      <c r="G744" t="str">
        <v>-</v>
      </c>
    </row>
    <row r="745" xml:space="preserve">
      <c r="A745">
        <v>26744</v>
      </c>
      <c r="B745" t="str" xml:space="preserve">
        <f xml:space="preserve">HYPERLINK("https://bacninh.gov.vn/news/-/details/20182/tam-inh-chi-cong-tac-bi-thu-ang-uy-va-chu-tich-ubnd-xa-nguyet-uc", "UBND Ủy ban nhân dân xã Nguyệt Đức _x000d__x000d__x000d_
 _x000d__x000d__x000d_
  tỉnh Bắc Ninh")</f>
        <v xml:space="preserve">UBND Ủy ban nhân dân xã Nguyệt Đức _x000d__x000d__x000d_
 _x000d__x000d__x000d_
  tỉnh Bắc Ninh</v>
      </c>
      <c r="C745" t="str">
        <v>https://bacninh.gov.vn/news/-/details/20182/tam-inh-chi-cong-tac-bi-thu-ang-uy-va-chu-tich-ubnd-xa-nguyet-uc</v>
      </c>
      <c r="D745" t="str">
        <v>-</v>
      </c>
      <c r="E745" t="str">
        <v>-</v>
      </c>
      <c r="F745" t="str">
        <v>-</v>
      </c>
      <c r="G745" t="str">
        <v>-</v>
      </c>
    </row>
    <row r="746" xml:space="preserve">
      <c r="A746">
        <v>26745</v>
      </c>
      <c r="B746" t="str" xml:space="preserve">
        <f xml:space="preserve">HYPERLINK("https://www.facebook.com/p/C%C3%B4ng-an-x%C3%A3-Ch%C3%ADnh-L%C3%BD-L%C3%BD-Nh%C3%A2n-H%C3%A0-Nam-100083445454609/", "Công an xã Nhân Chính _x000d__x000d__x000d_
 _x000d__x000d__x000d_
  tỉnh Hà Nam")</f>
        <v xml:space="preserve">Công an xã Nhân Chính _x000d__x000d__x000d_
 _x000d__x000d__x000d_
  tỉnh Hà Nam</v>
      </c>
      <c r="C746" t="str">
        <v>https://www.facebook.com/p/C%C3%B4ng-an-x%C3%A3-Ch%C3%ADnh-L%C3%BD-L%C3%BD-Nh%C3%A2n-H%C3%A0-Nam-100083445454609/</v>
      </c>
      <c r="D746" t="str">
        <v>-</v>
      </c>
      <c r="E746" t="str">
        <v/>
      </c>
      <c r="F746" t="str">
        <v>-</v>
      </c>
      <c r="G746" t="str">
        <v>-</v>
      </c>
    </row>
    <row r="747" xml:space="preserve">
      <c r="A747">
        <v>26746</v>
      </c>
      <c r="B747" t="str" xml:space="preserve">
        <f xml:space="preserve">HYPERLINK("https://lynhan.hanam.gov.vn/Pages/Thong-tin-ve-lanh-%C4%91ao-xa--thi-tran792346957.aspx", "UBND Ủy ban nhân dân xã Nhân Chính _x000d__x000d__x000d_
 _x000d__x000d__x000d_
  tỉnh Hà Nam")</f>
        <v xml:space="preserve">UBND Ủy ban nhân dân xã Nhân Chính _x000d__x000d__x000d_
 _x000d__x000d__x000d_
  tỉnh Hà Nam</v>
      </c>
      <c r="C747" t="str">
        <v>https://lynhan.hanam.gov.vn/Pages/Thong-tin-ve-lanh-%C4%91ao-xa--thi-tran792346957.aspx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26747</v>
      </c>
      <c r="B748" t="str">
        <v>Công an xã Nhân Khang tỉnh Hà Nam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26748</v>
      </c>
      <c r="B749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749" t="str">
        <v>https://lynhan.hanam.gov.vn/Pages/Thong-tin-ve-lanh-%C4%91ao-xa--thi-tran792346957.aspx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26749</v>
      </c>
      <c r="B750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750" t="str">
        <v>https://www.facebook.com/p/C%C3%B4ng-an-x%C3%A3-Nh%C3%A2n-M%E1%BB%B9-huy%E1%BB%87n-L%C3%BD-Nh%C3%A2n-t%E1%BB%89nh-H%C3%A0-Nam-100069107072102/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26750</v>
      </c>
      <c r="B751" t="str">
        <f>HYPERLINK("https://lynhan.hanam.gov.vn/Pages/Thong-tin-ve-lanh-%C4%91ao-xa--thi-tran792346957.aspx", "UBND Ủy ban nhân dân xã Nhân Mỹ tỉnh Hà Nam")</f>
        <v>UBND Ủy ban nhân dân xã Nhân Mỹ tỉnh Hà Nam</v>
      </c>
      <c r="C751" t="str">
        <v>https://lynhan.hanam.gov.vn/Pages/Thong-tin-ve-lanh-%C4%91ao-xa--thi-tran792346957.aspx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26751</v>
      </c>
      <c r="B752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752" t="str">
        <v>https://www.facebook.com/p/C%C3%B4ng-an-x%C3%A3-Nh%C3%A2n-Th%E1%BB%8Bnh-huy%E1%BB%87n-L%C3%BD-Nh%C3%A2n-t%E1%BB%89nh-H%C3%A0-Nam-100083255233203/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26752</v>
      </c>
      <c r="B753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753" t="str">
        <v>https://lynhan.hanam.gov.vn/Pages/Thong-tin-ve-lanh-%C4%91ao-xa--thi-tran792346957.aspx</v>
      </c>
      <c r="D753" t="str">
        <v>-</v>
      </c>
      <c r="E753" t="str">
        <v>-</v>
      </c>
      <c r="F753" t="str">
        <v>-</v>
      </c>
      <c r="G753" t="str">
        <v>-</v>
      </c>
    </row>
    <row r="754" xml:space="preserve">
      <c r="A754">
        <v>26753</v>
      </c>
      <c r="B754" t="str" xml:space="preserve">
        <v xml:space="preserve">Công an xã Nhơn Bình _x000d__x000d__x000d_
 _x000d__x000d__x000d_
  tỉnh Vĩnh Long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 xml:space="preserve">
      <c r="A755">
        <v>26754</v>
      </c>
      <c r="B755" t="str" xml:space="preserve">
        <f xml:space="preserve">HYPERLINK("https://nhonbinh.vinhlong.gov.vn/", "UBND Ủy ban nhân dân xã Nhơn Bình _x000d__x000d__x000d_
 _x000d__x000d__x000d_
  tỉnh Vĩnh Long")</f>
        <v xml:space="preserve">UBND Ủy ban nhân dân xã Nhơn Bình _x000d__x000d__x000d_
 _x000d__x000d__x000d_
  tỉnh Vĩnh Long</v>
      </c>
      <c r="C755" t="str">
        <v>https://nhonbinh.vinhlong.gov.vn/</v>
      </c>
      <c r="D755" t="str">
        <v>-</v>
      </c>
      <c r="E755" t="str">
        <v>-</v>
      </c>
      <c r="F755" t="str">
        <v>-</v>
      </c>
      <c r="G755" t="str">
        <v>-</v>
      </c>
    </row>
    <row r="756" xml:space="preserve">
      <c r="A756">
        <v>26755</v>
      </c>
      <c r="B756" t="str" xml:space="preserve">
        <f xml:space="preserve">HYPERLINK("https://www.facebook.com/4183368978418671", "Công an xã Nhơn Nghĩa _x000d__x000d__x000d_
 _x000d__x000d__x000d_
  thành phố Cần Thơ")</f>
        <v xml:space="preserve">Công an xã Nhơn Nghĩa _x000d__x000d__x000d_
 _x000d__x000d__x000d_
  thành phố Cần Thơ</v>
      </c>
      <c r="C756" t="str">
        <v>https://www.facebook.com/4183368978418671</v>
      </c>
      <c r="D756" t="str">
        <v>-</v>
      </c>
      <c r="E756" t="str">
        <v/>
      </c>
      <c r="F756" t="str">
        <v>-</v>
      </c>
      <c r="G756" t="str">
        <v>-</v>
      </c>
    </row>
    <row r="757" xml:space="preserve">
      <c r="A757">
        <v>26756</v>
      </c>
      <c r="B757" t="str" xml:space="preserve">
        <f xml:space="preserve">HYPERLINK("https://phongdien.cantho.gov.vn/wps/portal/?1dmy&amp;page=trangchitiet&amp;urile=wcm%3Apath%3A/phongdienlibrary/sitephongdien/noidungtrang/tintucsukien/tintuchoatdongcuaxathitran/hoi+dong+nhan+dan+xa+nhon+nghia+to+chuc+hop+chuyen+de...", "UBND Ủy ban nhân dân xã Nhơn Nghĩa _x000d__x000d__x000d_
 _x000d__x000d__x000d_
  thành phố Cần Thơ")</f>
        <v xml:space="preserve">UBND Ủy ban nhân dân xã Nhơn Nghĩa _x000d__x000d__x000d_
 _x000d__x000d__x000d_
  thành phố Cần Thơ</v>
      </c>
      <c r="C757" t="str">
        <v>https://phongdien.cantho.gov.vn/wps/portal/?1dmy&amp;page=trangchitiet&amp;urile=wcm%3Apath%3A/phongdienlibrary/sitephongdien/noidungtrang/tintucsukien/tintuchoatdongcuaxathitran/hoi+dong+nhan+dan+xa+nhon+nghia+to+chuc+hop+chuyen+de...</v>
      </c>
      <c r="D757" t="str">
        <v>-</v>
      </c>
      <c r="E757" t="str">
        <v>-</v>
      </c>
      <c r="F757" t="str">
        <v>-</v>
      </c>
      <c r="G757" t="str">
        <v>-</v>
      </c>
    </row>
    <row r="758" xml:space="preserve">
      <c r="A758">
        <v>26757</v>
      </c>
      <c r="B758" t="str" xml:space="preserve">
        <f xml:space="preserve">HYPERLINK("https://www.facebook.com/CAXnhonson/", "Công an xã Nhơn Sơn _x000d__x000d__x000d_
 _x000d__x000d__x000d_
  tỉnh Ninh Thuận")</f>
        <v xml:space="preserve">Công an xã Nhơn Sơn _x000d__x000d__x000d_
 _x000d__x000d__x000d_
  tỉnh Ninh Thuận</v>
      </c>
      <c r="C758" t="str">
        <v>https://www.facebook.com/CAXnhonson/</v>
      </c>
      <c r="D758" t="str">
        <v>-</v>
      </c>
      <c r="E758" t="str">
        <v/>
      </c>
      <c r="F758" t="str">
        <v>-</v>
      </c>
      <c r="G758" t="str">
        <v>-</v>
      </c>
    </row>
    <row r="759" xml:space="preserve">
      <c r="A759">
        <v>26758</v>
      </c>
      <c r="B759" t="str" xml:space="preserve">
        <f xml:space="preserve">HYPERLINK("https://ninhson.ninhthuan.gov.vn/portal/Pages/2016/danh-ba-dien-thoai-huyen-ninh-son-eac990.aspx", "UBND Ủy ban nhân dân xã Nhơn Sơn _x000d__x000d__x000d_
 _x000d__x000d__x000d_
  tỉnh Ninh Thuận")</f>
        <v xml:space="preserve">UBND Ủy ban nhân dân xã Nhơn Sơn _x000d__x000d__x000d_
 _x000d__x000d__x000d_
  tỉnh Ninh Thuận</v>
      </c>
      <c r="C759" t="str">
        <v>https://ninhson.ninhthuan.gov.vn/portal/Pages/2016/danh-ba-dien-thoai-huyen-ninh-son-eac990.aspx</v>
      </c>
      <c r="D759" t="str">
        <v>-</v>
      </c>
      <c r="E759" t="str">
        <v>-</v>
      </c>
      <c r="F759" t="str">
        <v>-</v>
      </c>
      <c r="G759" t="str">
        <v>-</v>
      </c>
    </row>
    <row r="760" xml:space="preserve">
      <c r="A760">
        <v>26759</v>
      </c>
      <c r="B760" t="str" xml:space="preserve">
        <f xml:space="preserve">HYPERLINK("https://www.facebook.com/p/C%C3%B4ng-an-x%C3%A3-Nh%C6%A1n-T%C3%A2n-100083292223039/", "Công an xã Nhơn Tân _x000d__x000d__x000d_
 _x000d__x000d__x000d_
  tỉnh Bình Định")</f>
        <v xml:space="preserve">Công an xã Nhơn Tân _x000d__x000d__x000d_
 _x000d__x000d__x000d_
  tỉnh Bình Định</v>
      </c>
      <c r="C760" t="str">
        <v>https://www.facebook.com/p/C%C3%B4ng-an-x%C3%A3-Nh%C6%A1n-T%C3%A2n-100083292223039/</v>
      </c>
      <c r="D760" t="str">
        <v>-</v>
      </c>
      <c r="E760" t="str">
        <v/>
      </c>
      <c r="F760" t="str">
        <v>-</v>
      </c>
      <c r="G760" t="str">
        <v>-</v>
      </c>
    </row>
    <row r="761" xml:space="preserve">
      <c r="A761">
        <v>26760</v>
      </c>
      <c r="B761" t="str" xml:space="preserve">
        <f xml:space="preserve">HYPERLINK("https://nhontan.annhon.binhdinh.gov.vn/", "UBND Ủy ban nhân dân xã Nhơn Tân _x000d__x000d__x000d_
 _x000d__x000d__x000d_
  tỉnh Bình Định")</f>
        <v xml:space="preserve">UBND Ủy ban nhân dân xã Nhơn Tân _x000d__x000d__x000d_
 _x000d__x000d__x000d_
  tỉnh Bình Định</v>
      </c>
      <c r="C761" t="str">
        <v>https://nhontan.annhon.binhdinh.gov.vn/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26761</v>
      </c>
      <c r="B762" t="str">
        <f>HYPERLINK("https://www.facebook.com/tuoitreconganlangson/", "Công an xã Nhạc Kỳ tỉnh Lạng Sơn")</f>
        <v>Công an xã Nhạc Kỳ tỉnh Lạng Sơn</v>
      </c>
      <c r="C762" t="str">
        <v>https://www.facebook.com/tuoitreconganlangson/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26762</v>
      </c>
      <c r="B763" t="str">
        <f>HYPERLINK("https://vanlang.langson.gov.vn/", "UBND Ủy ban nhân dân xã Nhạc Kỳ tỉnh Lạng Sơn")</f>
        <v>UBND Ủy ban nhân dân xã Nhạc Kỳ tỉnh Lạng Sơn</v>
      </c>
      <c r="C763" t="str">
        <v>https://vanlang.langson.gov.vn/</v>
      </c>
      <c r="D763" t="str">
        <v>-</v>
      </c>
      <c r="E763" t="str">
        <v>-</v>
      </c>
      <c r="F763" t="str">
        <v>-</v>
      </c>
      <c r="G763" t="str">
        <v>-</v>
      </c>
    </row>
    <row r="764" xml:space="preserve">
      <c r="A764">
        <v>26763</v>
      </c>
      <c r="B764" t="str" xml:space="preserve">
        <f xml:space="preserve">HYPERLINK("https://www.facebook.com/doanthanhnienconganhanam/", "Công an xã Nhật Tựu _x000d__x000d__x000d_
 _x000d__x000d__x000d_
  tỉnh Hà Nam")</f>
        <v xml:space="preserve">Công an xã Nhật Tựu _x000d__x000d__x000d_
 _x000d__x000d__x000d_
  tỉnh Hà Nam</v>
      </c>
      <c r="C764" t="str">
        <v>https://www.facebook.com/doanthanhnienconganhanam/</v>
      </c>
      <c r="D764" t="str">
        <v>-</v>
      </c>
      <c r="E764" t="str">
        <v/>
      </c>
      <c r="F764" t="str">
        <v>-</v>
      </c>
      <c r="G764" t="str">
        <v>-</v>
      </c>
    </row>
    <row r="765" xml:space="preserve">
      <c r="A765">
        <v>26764</v>
      </c>
      <c r="B765" t="str" xml:space="preserve">
        <f xml:space="preserve">HYPERLINK("https://kimbang.hanam.gov.vn/Pages/danh-sach-bi-thu-chu-tich-cac-xa-thi-tran.aspx", "UBND Ủy ban nhân dân xã Nhật Tựu _x000d__x000d__x000d_
 _x000d__x000d__x000d_
  tỉnh Hà Nam")</f>
        <v xml:space="preserve">UBND Ủy ban nhân dân xã Nhật Tựu _x000d__x000d__x000d_
 _x000d__x000d__x000d_
  tỉnh Hà Nam</v>
      </c>
      <c r="C765" t="str">
        <v>https://kimbang.hanam.gov.vn/Pages/danh-sach-bi-thu-chu-tich-cac-xa-thi-tran.aspx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26765</v>
      </c>
      <c r="B766" t="str">
        <f>HYPERLINK("https://www.facebook.com/p/C%C3%B4ng-an-x%C3%A3-Nh%E1%BB%8B-Long-Ph%C3%BA-100071045731984/", "Công an xã Nhị Long tỉnh Trà Vinh")</f>
        <v>Công an xã Nhị Long tỉnh Trà Vinh</v>
      </c>
      <c r="C766" t="str">
        <v>https://www.facebook.com/p/C%C3%B4ng-an-x%C3%A3-Nh%E1%BB%8B-Long-Ph%C3%BA-100071045731984/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26766</v>
      </c>
      <c r="B767" t="str">
        <f>HYPERLINK("https://nhilong.canglong.travinh.gov.vn/", "UBND Ủy ban nhân dân xã Nhị Long tỉnh Trà Vinh")</f>
        <v>UBND Ủy ban nhân dân xã Nhị Long tỉnh Trà Vinh</v>
      </c>
      <c r="C767" t="str">
        <v>https://nhilong.canglong.travinh.gov.vn/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26767</v>
      </c>
      <c r="B768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768" t="str">
        <v>https://www.facebook.com/p/C%C3%B4ng-an-x%C3%A3-Nh%E1%BB%AF-H%C3%A1n-huy%E1%BB%87n-Y%C3%AAn-S%C6%A1n-t%E1%BB%89nh-Tuy%C3%AAn-Quang-100070859227515/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26768</v>
      </c>
      <c r="B769" t="str">
        <f>HYPERLINK("http://www.tuyenquang.gov.vn/vi/post/thong-bao-ket-luan-cua-pho-chu-tich-uy-ban-nhan-dan-tinh-nguyen-manh-tuan-tai-cuoc-hop-ve-thao-go-kho-khan-vuong-mac-doi-voi-du-an-khu-dan-cu-sinh-thai-mimosa-tai-xa-nhu-khe-nhu-han-huyen-yen-son?type=POSTED_CONTENT&amp;id=40569", "UBND Ủy ban nhân dân xã Nhữ Hán tỉnh Tuyên Quang")</f>
        <v>UBND Ủy ban nhân dân xã Nhữ Hán tỉnh Tuyên Quang</v>
      </c>
      <c r="C769" t="str">
        <v>http://www.tuyenquang.gov.vn/vi/post/thong-bao-ket-luan-cua-pho-chu-tich-uy-ban-nhan-dan-tinh-nguyen-manh-tuan-tai-cuoc-hop-ve-thao-go-kho-khan-vuong-mac-doi-voi-du-an-khu-dan-cu-sinh-thai-mimosa-tai-xa-nhu-khe-nhu-han-huyen-yen-son?type=POSTED_CONTENT&amp;id=40569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26769</v>
      </c>
      <c r="B770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770" t="str">
        <v>https://www.facebook.com/p/C%C3%B4ng-an-x%C3%A3-Ninh-D%C3%A2n-huy%E1%BB%87n-Thanh-Ba-t%E1%BB%89nh-Ph%C3%BA-Th%E1%BB%8D-100063670117619/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26770</v>
      </c>
      <c r="B771" t="str">
        <f>HYPERLINK("https://thanhba.phutho.gov.vn/ninhdan/Pages/index.aspx", "UBND Ủy ban nhân dân xã Ninh Dân tỉnh Phú Thọ")</f>
        <v>UBND Ủy ban nhân dân xã Ninh Dân tỉnh Phú Thọ</v>
      </c>
      <c r="C771" t="str">
        <v>https://thanhba.phutho.gov.vn/ninhdan/Pages/index.aspx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26771</v>
      </c>
      <c r="B772" t="str">
        <f>HYPERLINK("https://www.facebook.com/p/C%C3%B4ng-an-x%C3%A3-Ninh-Gia-%C4%90%E1%BB%A9c-Tr%E1%BB%8Dng-L%C3%A2m-%C4%90%E1%BB%93ng-02633699113-100083379758905/", "Công an xã Ninh Gia tỉnh Lâm Đồng")</f>
        <v>Công an xã Ninh Gia tỉnh Lâm Đồng</v>
      </c>
      <c r="C772" t="str">
        <v>https://www.facebook.com/p/C%C3%B4ng-an-x%C3%A3-Ninh-Gia-%C4%90%E1%BB%A9c-Tr%E1%BB%8Dng-L%C3%A2m-%C4%90%E1%BB%93ng-02633699113-100083379758905/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26772</v>
      </c>
      <c r="B773" t="str">
        <f>HYPERLINK("https://lamdong.gov.vn/sites/ductrong/hethongchinhtri/ubndhuyen/xa-thitran/SitePages/xa-ninh-gia.aspx", "UBND Ủy ban nhân dân xã Ninh Gia tỉnh Lâm Đồng")</f>
        <v>UBND Ủy ban nhân dân xã Ninh Gia tỉnh Lâm Đồng</v>
      </c>
      <c r="C773" t="str">
        <v>https://lamdong.gov.vn/sites/ductrong/hethongchinhtri/ubndhuyen/xa-thitran/SitePages/xa-ninh-gia.aspx</v>
      </c>
      <c r="D773" t="str">
        <v>-</v>
      </c>
      <c r="E773" t="str">
        <v>-</v>
      </c>
      <c r="F773" t="str">
        <v>-</v>
      </c>
      <c r="G773" t="str">
        <v>-</v>
      </c>
    </row>
    <row r="774" xml:space="preserve">
      <c r="A774">
        <v>26773</v>
      </c>
      <c r="B774" t="str" xml:space="preserve">
        <f xml:space="preserve">HYPERLINK("https://www.facebook.com/p/C%C3%B4ng-an-x%C3%A3-Ninh-H%E1%BA%A3i-100078454072636/", "Công an xã Ninh Hải _x000d__x000d__x000d_
 _x000d__x000d__x000d_
  tỉnh Ninh Bình")</f>
        <v xml:space="preserve">Công an xã Ninh Hải _x000d__x000d__x000d_
 _x000d__x000d__x000d_
  tỉnh Ninh Bình</v>
      </c>
      <c r="C774" t="str">
        <v>https://www.facebook.com/p/C%C3%B4ng-an-x%C3%A3-Ninh-H%E1%BA%A3i-100078454072636/</v>
      </c>
      <c r="D774" t="str">
        <v>-</v>
      </c>
      <c r="E774" t="str">
        <v/>
      </c>
      <c r="F774" t="str">
        <v>-</v>
      </c>
      <c r="G774" t="str">
        <v>-</v>
      </c>
    </row>
    <row r="775" xml:space="preserve">
      <c r="A775">
        <v>26774</v>
      </c>
      <c r="B775" t="str" xml:space="preserve">
        <f xml:space="preserve">HYPERLINK("https://ninhhai.hoalu.ninhbinh.gov.vn/", "UBND Ủy ban nhân dân xã Ninh Hải _x000d__x000d__x000d_
 _x000d__x000d__x000d_
  tỉnh Ninh Bình")</f>
        <v xml:space="preserve">UBND Ủy ban nhân dân xã Ninh Hải _x000d__x000d__x000d_
 _x000d__x000d__x000d_
  tỉnh Ninh Bình</v>
      </c>
      <c r="C775" t="str">
        <v>https://ninhhai.hoalu.ninhbinh.gov.vn/</v>
      </c>
      <c r="D775" t="str">
        <v>-</v>
      </c>
      <c r="E775" t="str">
        <v>-</v>
      </c>
      <c r="F775" t="str">
        <v>-</v>
      </c>
      <c r="G775" t="str">
        <v>-</v>
      </c>
    </row>
    <row r="776" xml:space="preserve">
      <c r="A776">
        <v>26775</v>
      </c>
      <c r="B776" t="str" xml:space="preserve">
        <f xml:space="preserve">HYPERLINK("https://www.facebook.com/p/Tu%E1%BB%95i-tr%E1%BA%BB-C%C3%B4ng-an-huy%E1%BB%87n-L%E1%BB%99c-B%C3%ACnh-100063492099584/", "Công an xã Ninh Lộc _x000d__x000d__x000d_
 _x000d__x000d__x000d_
  tỉnh Ninh Bình")</f>
        <v xml:space="preserve">Công an xã Ninh Lộc _x000d__x000d__x000d_
 _x000d__x000d__x000d_
  tỉnh Ninh Bình</v>
      </c>
      <c r="C776" t="str">
        <v>https://www.facebook.com/p/Tu%E1%BB%95i-tr%E1%BA%BB-C%C3%B4ng-an-huy%E1%BB%87n-L%E1%BB%99c-B%C3%ACnh-100063492099584/</v>
      </c>
      <c r="D776" t="str">
        <v>-</v>
      </c>
      <c r="E776" t="str">
        <v/>
      </c>
      <c r="F776" t="str">
        <v>-</v>
      </c>
      <c r="G776" t="str">
        <v>-</v>
      </c>
    </row>
    <row r="777" xml:space="preserve">
      <c r="A777">
        <v>26776</v>
      </c>
      <c r="B777" t="str" xml:space="preserve">
        <f xml:space="preserve">HYPERLINK("https://kimson.ninhbinh.gov.vn/gioi-thieu/xa-yen-loc", "UBND Ủy ban nhân dân xã Ninh Lộc _x000d__x000d__x000d_
 _x000d__x000d__x000d_
  tỉnh Ninh Bình")</f>
        <v xml:space="preserve">UBND Ủy ban nhân dân xã Ninh Lộc _x000d__x000d__x000d_
 _x000d__x000d__x000d_
  tỉnh Ninh Bình</v>
      </c>
      <c r="C777" t="str">
        <v>https://kimson.ninhbinh.gov.vn/gioi-thieu/xa-yen-loc</v>
      </c>
      <c r="D777" t="str">
        <v>-</v>
      </c>
      <c r="E777" t="str">
        <v>-</v>
      </c>
      <c r="F777" t="str">
        <v>-</v>
      </c>
      <c r="G777" t="str">
        <v>-</v>
      </c>
    </row>
    <row r="778" xml:space="preserve">
      <c r="A778">
        <v>26777</v>
      </c>
      <c r="B778" t="str" xml:space="preserve">
        <v xml:space="preserve">Công an xã Ninh Quới _x000d__x000d__x000d_
 _x000d__x000d__x000d_
  tỉnh Bạc Liêu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 xml:space="preserve">
      <c r="A779">
        <v>26778</v>
      </c>
      <c r="B779" t="str" xml:space="preserve">
        <f xml:space="preserve">HYPERLINK("https://baclieu.gov.vn/-/b%E1%BA%A1c-li%C3%AAu-ra-qu%C3%A2n-th%E1%BB%B1c-hi%E1%BB%87n-n%C4%83m-d%C3%A2n-v%E1%BA%ADn-kh%C3%A9o-t%E1%BA%A1i-x%C3%A3-ninh-qu%E1%BB%9Bi-a-huy%E1%BB%87n-h%E1%BB%93ng-d%C3%A2n", "UBND Ủy ban nhân dân xã Ninh Quới _x000d__x000d__x000d_
 _x000d__x000d__x000d_
  tỉnh Bạc Liêu")</f>
        <v xml:space="preserve">UBND Ủy ban nhân dân xã Ninh Quới _x000d__x000d__x000d_
 _x000d__x000d__x000d_
  tỉnh Bạc Liêu</v>
      </c>
      <c r="C779" t="str">
        <v>https://baclieu.gov.vn/-/b%E1%BA%A1c-li%C3%AAu-ra-qu%C3%A2n-th%E1%BB%B1c-hi%E1%BB%87n-n%C4%83m-d%C3%A2n-v%E1%BA%ADn-kh%C3%A9o-t%E1%BA%A1i-x%C3%A3-ninh-qu%E1%BB%9Bi-a-huy%E1%BB%87n-h%E1%BB%93ng-d%C3%A2n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26779</v>
      </c>
      <c r="B780" t="str">
        <f>HYPERLINK("https://www.facebook.com/p/C%C3%B4ng-an-x%C3%A3-Ninh-Th%E1%BA%AFng-Hoa-L%C6%B0-Ninh-B%C3%ACnh-100071436544591/", "Công an xã Ninh Thắng tỉnh Ninh Bình")</f>
        <v>Công an xã Ninh Thắng tỉnh Ninh Bình</v>
      </c>
      <c r="C780" t="str">
        <v>https://www.facebook.com/p/C%C3%B4ng-an-x%C3%A3-Ninh-Th%E1%BA%AFng-Hoa-L%C6%B0-Ninh-B%C3%ACnh-100071436544591/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26780</v>
      </c>
      <c r="B781" t="str">
        <f>HYPERLINK("https://ninhthang.hoalu.ninhbinh.gov.vn/", "UBND Ủy ban nhân dân xã Ninh Thắng tỉnh Ninh Bình")</f>
        <v>UBND Ủy ban nhân dân xã Ninh Thắng tỉnh Ninh Bình</v>
      </c>
      <c r="C781" t="str">
        <v>https://ninhthang.hoalu.ninhbinh.gov.vn/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26781</v>
      </c>
      <c r="B782" t="str">
        <v>Công an xã Pá Lông tỉnh Sơn La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26782</v>
      </c>
      <c r="B783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783" t="str">
        <v>https://sonla.gov.vn/tin-chinh-tri/dong-chi-bi-thu-huyen-uy-trao-huy-hieu-dang-60-nam-tai-xa-pa-long-769013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26783</v>
      </c>
      <c r="B784" t="str">
        <f>HYPERLINK("https://www.facebook.com/61557566348490", "Công an xã Pá Ma Pha Khinh tỉnh Sơn La")</f>
        <v>Công an xã Pá Ma Pha Khinh tỉnh Sơn La</v>
      </c>
      <c r="C784" t="str">
        <v>https://www.facebook.com/61557566348490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26784</v>
      </c>
      <c r="B785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785" t="str">
        <v>https://quynhnhai.sonla.gov.vn/xa-pa-ma-pha-khinh/moi-tham-gia-cuoc-thi-anh-dep-ve-trai-cay-trong-chuong-trinh-festival-trai-cay-va-thuong-hieu-sa-633545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26785</v>
      </c>
      <c r="B786" t="str">
        <v>Công an xã Pú Nhung tỉnh Điện Biên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26786</v>
      </c>
      <c r="B787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787" t="str">
        <v>https://stttt.dienbien.gov.vn/vi/about/danh-sach-nguoi-phat-ngon-tinh-dien-bien-nam-2018.html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26787</v>
      </c>
      <c r="B788" t="str">
        <f>HYPERLINK("https://www.facebook.com/TuoiTreCongAnDienBien/", "Công an xã Pú Xi tỉnh Điện Biên")</f>
        <v>Công an xã Pú Xi tỉnh Điện Biên</v>
      </c>
      <c r="C788" t="str">
        <v>https://www.facebook.com/TuoiTreCongAnDienBien/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26788</v>
      </c>
      <c r="B789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789" t="str">
        <v>https://stttt.dienbien.gov.vn/vi/about/danh-sach-nguoi-phat-ngon-tinh-dien-bien-nam-2018.html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26789</v>
      </c>
      <c r="B790" t="str">
        <f>HYPERLINK("https://www.facebook.com/p/C%C3%B4ng-an-x%C3%A3-P%E1%BB%9D-T%C3%B3_Ia-Pa_Gia-Lai-100068309592169/", "Công an xã Pờ Tó_Ia Pa tỉnh Gia Lai")</f>
        <v>Công an xã Pờ Tó_Ia Pa tỉnh Gia Lai</v>
      </c>
      <c r="C790" t="str">
        <v>https://www.facebook.com/p/C%C3%B4ng-an-x%C3%A3-P%E1%BB%9D-T%C3%B3_Ia-Pa_Gia-Lai-100068309592169/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26790</v>
      </c>
      <c r="B791" t="str">
        <f>HYPERLINK("https://iapa.gialai.gov.vn/getattachment/chuyen-muc/Van-ban/Van-ban-(3)/BC-12-signed-signed-signed-signed-2022-QUAN-LY-AN-TOAN-THUC-PHAM-NN-2022.pdf.aspx", "UBND Ủy ban nhân dân xã Pờ Tó_Ia Pa tỉnh Gia Lai")</f>
        <v>UBND Ủy ban nhân dân xã Pờ Tó_Ia Pa tỉnh Gia Lai</v>
      </c>
      <c r="C791" t="str">
        <v>https://iapa.gialai.gov.vn/getattachment/chuyen-muc/Van-ban/Van-ban-(3)/BC-12-signed-signed-signed-signed-2022-QUAN-LY-AN-TOAN-THUC-PHAM-NN-2022.pdf.aspx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26791</v>
      </c>
      <c r="B792" t="str">
        <f>HYPERLINK("https://www.facebook.com/tuoitrecongansonla/", "Công an xã Phìn Hồ tỉnh Lai Châu")</f>
        <v>Công an xã Phìn Hồ tỉnh Lai Châu</v>
      </c>
      <c r="C792" t="str">
        <v>https://www.facebook.com/tuoitrecongansonla/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26792</v>
      </c>
      <c r="B793" t="str">
        <f>HYPERLINK("https://sinho.laichau.gov.vn/", "UBND Ủy ban nhân dân xã Phìn Hồ tỉnh Lai Châu")</f>
        <v>UBND Ủy ban nhân dân xã Phìn Hồ tỉnh Lai Châu</v>
      </c>
      <c r="C793" t="str">
        <v>https://sinho.laichau.gov.vn/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26793</v>
      </c>
      <c r="B794" t="str">
        <v>Công an xã Phìn Hồ tỉnh Điện Biên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26794</v>
      </c>
      <c r="B795" t="str">
        <f>HYPERLINK("https://huyennampo.dienbien.gov.vn/", "UBND Ủy ban nhân dân xã Phìn Hồ tỉnh Điện Biên")</f>
        <v>UBND Ủy ban nhân dân xã Phìn Hồ tỉnh Điện Biên</v>
      </c>
      <c r="C795" t="str">
        <v>https://huyennampo.dienbien.gov.vn/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26795</v>
      </c>
      <c r="B796" t="str">
        <v>Công an xã Phình Hồ tỉnh Yên Bái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26796</v>
      </c>
      <c r="B797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797" t="str">
        <v>https://tramtau.yenbai.gov.vn/tin-tuc-su-kien/?Userkey=Dong-chi-Nguyen-Van-Hai-Pho-Bi-thu-Dang-uy-Thi-tran-Tram-Tau-duoc-chi-dinh-giu-chuc-Bi-th</v>
      </c>
      <c r="D797" t="str">
        <v>-</v>
      </c>
      <c r="E797" t="str">
        <v>-</v>
      </c>
      <c r="F797" t="str">
        <v>-</v>
      </c>
      <c r="G797" t="str">
        <v>-</v>
      </c>
    </row>
    <row r="798" xml:space="preserve">
      <c r="A798">
        <v>26797</v>
      </c>
      <c r="B798" t="str" xml:space="preserve">
        <f xml:space="preserve">HYPERLINK("https://www.facebook.com/tuoitreconganquangbinh/", "Công an xã Phù Hoá _x000d__x000d__x000d_
 _x000d__x000d__x000d_
  tỉnh Quảng Bình")</f>
        <v xml:space="preserve">Công an xã Phù Hoá _x000d__x000d__x000d_
 _x000d__x000d__x000d_
  tỉnh Quảng Bình</v>
      </c>
      <c r="C798" t="str">
        <v>https://www.facebook.com/tuoitreconganquangbinh/</v>
      </c>
      <c r="D798" t="str">
        <v>-</v>
      </c>
      <c r="E798" t="str">
        <v/>
      </c>
      <c r="F798" t="str">
        <v>-</v>
      </c>
      <c r="G798" t="str">
        <v>-</v>
      </c>
    </row>
    <row r="799" xml:space="preserve">
      <c r="A799">
        <v>26798</v>
      </c>
      <c r="B799" t="str" xml:space="preserve">
        <f xml:space="preserve">HYPERLINK("http://ubmt.quangbinh.gov.vn/3cms/xa-phu-hoa-huyen-quang-trach-da-long-trong-to-chuc-le-khanh-thanh-nha-vuot-lu-va-sinh-hoat-cong.htm", "UBND Ủy ban nhân dân xã Phù Hoá _x000d__x000d__x000d_
 _x000d__x000d__x000d_
  tỉnh Quảng Bình")</f>
        <v xml:space="preserve">UBND Ủy ban nhân dân xã Phù Hoá _x000d__x000d__x000d_
 _x000d__x000d__x000d_
  tỉnh Quảng Bình</v>
      </c>
      <c r="C799" t="str">
        <v>http://ubmt.quangbinh.gov.vn/3cms/xa-phu-hoa-huyen-quang-trach-da-long-trong-to-chuc-le-khanh-thanh-nha-vuot-lu-va-sinh-hoat-cong.htm</v>
      </c>
      <c r="D799" t="str">
        <v>-</v>
      </c>
      <c r="E799" t="str">
        <v>-</v>
      </c>
      <c r="F799" t="str">
        <v>-</v>
      </c>
      <c r="G799" t="str">
        <v>-</v>
      </c>
    </row>
    <row r="800" xml:space="preserve">
      <c r="A800">
        <v>26799</v>
      </c>
      <c r="B800" t="str" xml:space="preserve">
        <f xml:space="preserve">HYPERLINK("https://www.facebook.com/p/Tu%E1%BB%95i-tr%E1%BA%BB-C%C3%B4ng-an-Th%C3%A1i-B%C3%ACnh-100068113789461/", "Công an xã Phù Linh _x000d__x000d__x000d_
 _x000d__x000d__x000d_
  thành phố Hà Nội")</f>
        <v xml:space="preserve">Công an xã Phù Linh _x000d__x000d__x000d_
 _x000d__x000d__x000d_
  thành phố Hà Nội</v>
      </c>
      <c r="C800" t="str">
        <v>https://www.facebook.com/p/Tu%E1%BB%95i-tr%E1%BA%BB-C%C3%B4ng-an-Th%C3%A1i-B%C3%ACnh-100068113789461/</v>
      </c>
      <c r="D800" t="str">
        <v>-</v>
      </c>
      <c r="E800" t="str">
        <v/>
      </c>
      <c r="F800" t="str">
        <v>-</v>
      </c>
      <c r="G800" t="str">
        <v>-</v>
      </c>
    </row>
    <row r="801" xml:space="preserve">
      <c r="A801">
        <v>26800</v>
      </c>
      <c r="B801" t="str" xml:space="preserve">
        <f xml:space="preserve">HYPERLINK("http://phulinh.socson.hanoi.gov.vn/uy-ban-nhan-dan", "UBND Ủy ban nhân dân xã Phù Linh _x000d__x000d__x000d_
 _x000d__x000d__x000d_
  thành phố Hà Nội")</f>
        <v xml:space="preserve">UBND Ủy ban nhân dân xã Phù Linh _x000d__x000d__x000d_
 _x000d__x000d__x000d_
  thành phố Hà Nội</v>
      </c>
      <c r="C801" t="str">
        <v>http://phulinh.socson.hanoi.gov.vn/uy-ban-nhan-dan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26801</v>
      </c>
      <c r="B802" t="str">
        <f>HYPERLINK("https://www.facebook.com/p/C%C3%B4ng-an-x%C3%A3-Ph%C3%B9ng-H%C6%B0ng-Kho%C3%A1i-Ch%C3%A2u-100063678513770/", "Công an xã Phùng Hưng tỉnh Hưng Yên")</f>
        <v>Công an xã Phùng Hưng tỉnh Hưng Yên</v>
      </c>
      <c r="C802" t="str">
        <v>https://www.facebook.com/p/C%C3%B4ng-an-x%C3%A3-Ph%C3%B9ng-H%C6%B0ng-Kho%C3%A1i-Ch%C3%A2u-100063678513770/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26802</v>
      </c>
      <c r="B803" t="str">
        <f>HYPERLINK("https://congbao.hungyen.gov.vn/vbpq_hungyen.nsf/0E504D94C236E4BE472582AB001F9D05/$file/280.pdf", "UBND Ủy ban nhân dân xã Phùng Hưng tỉnh Hưng Yên")</f>
        <v>UBND Ủy ban nhân dân xã Phùng Hưng tỉnh Hưng Yên</v>
      </c>
      <c r="C803" t="str">
        <v>https://congbao.hungyen.gov.vn/vbpq_hungyen.nsf/0E504D94C236E4BE472582AB001F9D05/$file/280.pdf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26803</v>
      </c>
      <c r="B804" t="str">
        <f>HYPERLINK("https://www.facebook.com/conganxaphungminh15109/?locale=vi_VN", "Công an xã Phùng Minh tỉnh Thanh Hóa")</f>
        <v>Công an xã Phùng Minh tỉnh Thanh Hóa</v>
      </c>
      <c r="C804" t="str">
        <v>https://www.facebook.com/conganxaphungminh15109/?locale=vi_VN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26804</v>
      </c>
      <c r="B805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805" t="str">
        <v>https://phungminh.ngoclac.thanhhoa.gov.vn/tin-tuc-su-kien/uy-ban-nhan-dan-xa-phung-minh-to-chuc-le-ra-mat-luc-luong-tham-gia-bao-ve-an-ninh-trat-tu-o-co-s-249235</v>
      </c>
      <c r="D805" t="str">
        <v>-</v>
      </c>
      <c r="E805" t="str">
        <v>-</v>
      </c>
      <c r="F805" t="str">
        <v>-</v>
      </c>
      <c r="G805" t="str">
        <v>-</v>
      </c>
    </row>
    <row r="806" xml:space="preserve">
      <c r="A806">
        <v>26805</v>
      </c>
      <c r="B806" t="str" xml:space="preserve">
        <f xml:space="preserve">HYPERLINK("https://www.facebook.com/p/C%C3%B4ng-an-x%C3%A3-Ph%C3%B9ng-Nguy%C3%AAn-100070679190273/", "Công an xã Phùng Nguyên _x000d__x000d__x000d_
 _x000d__x000d__x000d_
  tỉnh Phú Thọ")</f>
        <v xml:space="preserve">Công an xã Phùng Nguyên _x000d__x000d__x000d_
 _x000d__x000d__x000d_
  tỉnh Phú Thọ</v>
      </c>
      <c r="C806" t="str">
        <v>https://www.facebook.com/p/C%C3%B4ng-an-x%C3%A3-Ph%C3%B9ng-Nguy%C3%AAn-100070679190273/</v>
      </c>
      <c r="D806" t="str">
        <v>-</v>
      </c>
      <c r="E806" t="str">
        <v/>
      </c>
      <c r="F806" t="str">
        <v>-</v>
      </c>
      <c r="G806" t="str">
        <v>-</v>
      </c>
    </row>
    <row r="807" xml:space="preserve">
      <c r="A807">
        <v>26806</v>
      </c>
      <c r="B807" t="str" xml:space="preserve">
        <f xml:space="preserve">HYPERLINK("https://phungnguyen.lamthao.phutho.gov.vn/", "UBND Ủy ban nhân dân xã Phùng Nguyên _x000d__x000d__x000d_
 _x000d__x000d__x000d_
  tỉnh Phú Thọ")</f>
        <v xml:space="preserve">UBND Ủy ban nhân dân xã Phùng Nguyên _x000d__x000d__x000d_
 _x000d__x000d__x000d_
  tỉnh Phú Thọ</v>
      </c>
      <c r="C807" t="str">
        <v>https://phungnguyen.lamthao.phutho.gov.vn/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26807</v>
      </c>
      <c r="B808" t="str">
        <f>HYPERLINK("https://www.facebook.com/langhoaxaphuvan/", "Công an xã Phù Vân tỉnh Hà Nam")</f>
        <v>Công an xã Phù Vân tỉnh Hà Nam</v>
      </c>
      <c r="C808" t="str">
        <v>https://www.facebook.com/langhoaxaphuvan/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26808</v>
      </c>
      <c r="B809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809" t="str">
        <v>https://phuly.hanam.gov.vn/Pages/hdnd-xa-phu-van-to-chuc-ky-hop-thu-nhat-hdnd-xa-khoa-xxvi-nhiem-ky-2021-2026.aspx</v>
      </c>
      <c r="D809" t="str">
        <v>-</v>
      </c>
      <c r="E809" t="str">
        <v>-</v>
      </c>
      <c r="F809" t="str">
        <v>-</v>
      </c>
      <c r="G809" t="str">
        <v>-</v>
      </c>
    </row>
    <row r="810" xml:space="preserve">
      <c r="A810">
        <v>26809</v>
      </c>
      <c r="B810" t="str" xml:space="preserve">
        <f xml:space="preserve">HYPERLINK("https://www.facebook.com/301215668049813", "Công an xã Phú Định _x000d__x000d__x000d_
 _x000d__x000d__x000d_
  tỉnh Quảng Bình")</f>
        <v xml:space="preserve">Công an xã Phú Định _x000d__x000d__x000d_
 _x000d__x000d__x000d_
  tỉnh Quảng Bình</v>
      </c>
      <c r="C810" t="str">
        <v>https://www.facebook.com/301215668049813</v>
      </c>
      <c r="D810" t="str">
        <v>-</v>
      </c>
      <c r="E810" t="str">
        <v/>
      </c>
      <c r="F810" t="str">
        <v>-</v>
      </c>
      <c r="G810" t="str">
        <v>-</v>
      </c>
    </row>
    <row r="811" xml:space="preserve">
      <c r="A811">
        <v>26810</v>
      </c>
      <c r="B811" t="str" xml:space="preserve">
        <f xml:space="preserve">HYPERLINK("https://botrach.quangbinh.gov.vn/chi-tiet-tin/-/view-article/1/1404469290797/1597731676594", "UBND Ủy ban nhân dân xã Phú Định _x000d__x000d__x000d_
 _x000d__x000d__x000d_
  tỉnh Quảng Bình")</f>
        <v xml:space="preserve">UBND Ủy ban nhân dân xã Phú Định _x000d__x000d__x000d_
 _x000d__x000d__x000d_
  tỉnh Quảng Bình</v>
      </c>
      <c r="C811" t="str">
        <v>https://botrach.quangbinh.gov.vn/chi-tiet-tin/-/view-article/1/1404469290797/1597731676594</v>
      </c>
      <c r="D811" t="str">
        <v>-</v>
      </c>
      <c r="E811" t="str">
        <v>-</v>
      </c>
      <c r="F811" t="str">
        <v>-</v>
      </c>
      <c r="G811" t="str">
        <v>-</v>
      </c>
    </row>
    <row r="812" xml:space="preserve">
      <c r="A812">
        <v>26811</v>
      </c>
      <c r="B812" t="str" xml:space="preserve">
        <f xml:space="preserve">HYPERLINK("https://www.facebook.com/p/X%C3%A3-%C4%90o%C3%A0n-Ph%C3%BA-An-H%C3%B2a-Ch%C3%A2u-Th%C3%A0nh-B%E1%BA%BFn-Tre-100069227649016/", "Công an xã Phú An Hòa _x000d__x000d__x000d_
 _x000d__x000d__x000d_
  tỉnh Bến Tre")</f>
        <v xml:space="preserve">Công an xã Phú An Hòa _x000d__x000d__x000d_
 _x000d__x000d__x000d_
  tỉnh Bến Tre</v>
      </c>
      <c r="C812" t="str">
        <v>https://www.facebook.com/p/X%C3%A3-%C4%90o%C3%A0n-Ph%C3%BA-An-H%C3%B2a-Ch%C3%A2u-Th%C3%A0nh-B%E1%BA%BFn-Tre-100069227649016/</v>
      </c>
      <c r="D812" t="str">
        <v>-</v>
      </c>
      <c r="E812" t="str">
        <v/>
      </c>
      <c r="F812" t="str">
        <v>-</v>
      </c>
      <c r="G812" t="str">
        <v>-</v>
      </c>
    </row>
    <row r="813" xml:space="preserve">
      <c r="A813">
        <v>26812</v>
      </c>
      <c r="B813" t="str" xml:space="preserve">
        <f xml:space="preserve">HYPERLINK("http://phuanhoa.chauthanh.bentre.gov.vn/", "UBND Ủy ban nhân dân xã Phú An Hòa _x000d__x000d__x000d_
 _x000d__x000d__x000d_
  tỉnh Bến Tre")</f>
        <v xml:space="preserve">UBND Ủy ban nhân dân xã Phú An Hòa _x000d__x000d__x000d_
 _x000d__x000d__x000d_
  tỉnh Bến Tre</v>
      </c>
      <c r="C813" t="str">
        <v>http://phuanhoa.chauthanh.bentre.gov.vn/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26813</v>
      </c>
      <c r="B814" t="str">
        <f>HYPERLINK("https://www.facebook.com/tuoitreconganBaVi/", "Công an xã Phú Cường thành phố Hà Nội")</f>
        <v>Công an xã Phú Cường thành phố Hà Nội</v>
      </c>
      <c r="C814" t="str">
        <v>https://www.facebook.com/tuoitreconganBaVi/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26814</v>
      </c>
      <c r="B815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815" t="str">
        <v>https://bavi.hanoi.gov.vn/uy-ban-nhan-dan-xa-thi-tran/-/asset_publisher/BXvxOA8eYieu/content/xa-phu-cuong</v>
      </c>
      <c r="D815" t="str">
        <v>-</v>
      </c>
      <c r="E815" t="str">
        <v>-</v>
      </c>
      <c r="F815" t="str">
        <v>-</v>
      </c>
      <c r="G815" t="str">
        <v>-</v>
      </c>
    </row>
    <row r="816" xml:space="preserve">
      <c r="A816">
        <v>26815</v>
      </c>
      <c r="B816" t="str" xml:space="preserve">
        <f xml:space="preserve">HYPERLINK("https://www.facebook.com/p/C%C3%B4ng-an-x%C3%A3-Ph%C3%BAc-Kh%C3%A1nh-100069710019958/", "Công an xã Phúc Khánh _x000d__x000d__x000d_
 _x000d__x000d__x000d_
  tỉnh Phú Thọ")</f>
        <v xml:space="preserve">Công an xã Phúc Khánh _x000d__x000d__x000d_
 _x000d__x000d__x000d_
  tỉnh Phú Thọ</v>
      </c>
      <c r="C816" t="str">
        <v>https://www.facebook.com/p/C%C3%B4ng-an-x%C3%A3-Ph%C3%BAc-Kh%C3%A1nh-100069710019958/</v>
      </c>
      <c r="D816" t="str">
        <v>-</v>
      </c>
      <c r="E816" t="str">
        <v/>
      </c>
      <c r="F816" t="str">
        <v>-</v>
      </c>
      <c r="G816" t="str">
        <v>-</v>
      </c>
    </row>
    <row r="817" xml:space="preserve">
      <c r="A817">
        <v>26816</v>
      </c>
      <c r="B817" t="str" xml:space="preserve">
        <f xml:space="preserve">HYPERLINK("https://yenlap.phutho.gov.vn/khu-dinh-xa-phuc-khanh-to-chuc-ngay-hoi-dai-doan-ket-toan-dan-toc/", "UBND Ủy ban nhân dân xã Phúc Khánh _x000d__x000d__x000d_
 _x000d__x000d__x000d_
  tỉnh Phú Thọ")</f>
        <v xml:space="preserve">UBND Ủy ban nhân dân xã Phúc Khánh _x000d__x000d__x000d_
 _x000d__x000d__x000d_
  tỉnh Phú Thọ</v>
      </c>
      <c r="C817" t="str">
        <v>https://yenlap.phutho.gov.vn/khu-dinh-xa-phuc-khanh-to-chuc-ngay-hoi-dai-doan-ket-toan-dan-toc/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26817</v>
      </c>
      <c r="B818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818" t="str">
        <v>https://www.facebook.com/p/C%C3%B4ng-An-X%C3%A3-Ph%C3%BAc-L%C6%B0%C6%A1ng-Huy%E1%BB%87n-%C4%90%E1%BA%A1i-T%E1%BB%AB-T%E1%BB%89nh-Th%C3%A1i-Nguy%C3%AAn-100069781869122/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26818</v>
      </c>
      <c r="B819" t="str">
        <f>HYPERLINK("https://phucluong.daitu.thainguyen.gov.vn/", "UBND Ủy ban nhân dân xã Phúc Lương tỉnh Thái Nguyên")</f>
        <v>UBND Ủy ban nhân dân xã Phúc Lương tỉnh Thái Nguyên</v>
      </c>
      <c r="C819" t="str">
        <v>https://phucluong.daitu.thainguyen.gov.vn/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26819</v>
      </c>
      <c r="B820" t="str">
        <v>Công an xã Phúc Lợi tỉnh Yên Bái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26820</v>
      </c>
      <c r="B821" t="str">
        <f>HYPERLINK("https://yenbai.toaan.gov.vn/webcenter/portal/yenbai/chitiettin?dDocName=TAND059683", "UBND Ủy ban nhân dân xã Phúc Lợi tỉnh Yên Bái")</f>
        <v>UBND Ủy ban nhân dân xã Phúc Lợi tỉnh Yên Bái</v>
      </c>
      <c r="C821" t="str">
        <v>https://yenbai.toaan.gov.vn/webcenter/portal/yenbai/chitiettin?dDocName=TAND059683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26821</v>
      </c>
      <c r="B822" t="str">
        <f>HYPERLINK("https://www.facebook.com/Phucninhyensontuyenquang/", "Công an xã Phúc Ninh tỉnh Tuyên Quang")</f>
        <v>Công an xã Phúc Ninh tỉnh Tuyên Quang</v>
      </c>
      <c r="C822" t="str">
        <v>https://www.facebook.com/Phucninhyensontuyenquang/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26822</v>
      </c>
      <c r="B823" t="str">
        <f>HYPERLINK("https://phucninh.tuyenquang.gov.vn/", "UBND Ủy ban nhân dân xã Phúc Ninh tỉnh Tuyên Quang")</f>
        <v>UBND Ủy ban nhân dân xã Phúc Ninh tỉnh Tuyên Quang</v>
      </c>
      <c r="C823" t="str">
        <v>https://phucninh.tuyenquang.gov.vn/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26823</v>
      </c>
      <c r="B824" t="str">
        <f>HYPERLINK("https://www.facebook.com/p/C%C3%B4ng-an-x%C3%A3-Ph%C3%BAc-S%C6%A1n-Anh-S%C6%A1n-Ngh%E1%BB%87-An-100064636367905/", "Công an xã Phúc Sơn tỉnh Nghệ An")</f>
        <v>Công an xã Phúc Sơn tỉnh Nghệ An</v>
      </c>
      <c r="C824" t="str">
        <v>https://www.facebook.com/p/C%C3%B4ng-an-x%C3%A3-Ph%C3%BAc-S%C6%A1n-Anh-S%C6%A1n-Ngh%E1%BB%87-An-100064636367905/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26824</v>
      </c>
      <c r="B825" t="str">
        <f>HYPERLINK("https://phucson.anhson.nghean.gov.vn/", "UBND Ủy ban nhân dân xã Phúc Sơn tỉnh Nghệ An")</f>
        <v>UBND Ủy ban nhân dân xã Phúc Sơn tỉnh Nghệ An</v>
      </c>
      <c r="C825" t="str">
        <v>https://phucson.anhson.nghean.gov.vn/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26825</v>
      </c>
      <c r="B826" t="str">
        <f>HYPERLINK("https://www.facebook.com/p/C%C3%B4ng-an-x%C3%A3-Ph%C3%BAc-Than-Than-Uy%C3%AAn-Lai-Ch%C3%A2u-100078842047383/", "Công an xã Phúc Than tỉnh Lai Châu")</f>
        <v>Công an xã Phúc Than tỉnh Lai Châu</v>
      </c>
      <c r="C826" t="str">
        <v>https://www.facebook.com/p/C%C3%B4ng-an-x%C3%A3-Ph%C3%BAc-Than-Than-Uy%C3%AAn-Lai-Ch%C3%A2u-100078842047383/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26826</v>
      </c>
      <c r="B827" t="str">
        <f>HYPERLINK("https://thanuyen.laichau.gov.vn/", "UBND Ủy ban nhân dân xã Phúc Than tỉnh Lai Châu")</f>
        <v>UBND Ủy ban nhân dân xã Phúc Than tỉnh Lai Châu</v>
      </c>
      <c r="C827" t="str">
        <v>https://thanuyen.laichau.gov.vn/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26827</v>
      </c>
      <c r="B828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828" t="str">
        <v>https://www.facebook.com/p/C%C3%B4ng-an-x%C3%A3-Ph%C3%BAc-Xu%C3%A2n-th%C3%A0nh-ph%E1%BB%91-Th%C3%A1i-Nguy%C3%AAn-100080200265379/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26828</v>
      </c>
      <c r="B829" t="str">
        <f>HYPERLINK("http://phucxuan.thainguyencity.gov.vn/bo-may-to-chuc", "UBND Ủy ban nhân dân xã Phúc Xuân tỉnh Thái Nguyên")</f>
        <v>UBND Ủy ban nhân dân xã Phúc Xuân tỉnh Thái Nguyên</v>
      </c>
      <c r="C829" t="str">
        <v>http://phucxuan.thainguyencity.gov.vn/bo-may-to-chuc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26829</v>
      </c>
      <c r="B830" t="str" xml:space="preserve">
        <v xml:space="preserve">Công an xã Phú Hữu _x000d__x000d__x000d_
 _x000d__x000d__x000d_
  tỉnh Đồng Nai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26830</v>
      </c>
      <c r="B831" t="str" xml:space="preserve">
        <f xml:space="preserve">HYPERLINK("https://nhontrach.dongnai.gov.vn/Pages/gioithieu.aspx?CatID=70", "UBND Ủy ban nhân dân xã Phú Hữu _x000d__x000d__x000d_
 _x000d__x000d__x000d_
  tỉnh Đồng Nai")</f>
        <v xml:space="preserve">UBND Ủy ban nhân dân xã Phú Hữu _x000d__x000d__x000d_
 _x000d__x000d__x000d_
  tỉnh Đồng Nai</v>
      </c>
      <c r="C831" t="str">
        <v>https://nhontrach.dongnai.gov.vn/Pages/gioithieu.aspx?CatID=70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26831</v>
      </c>
      <c r="B832" t="str">
        <f>HYPERLINK("https://www.facebook.com/p/C%C3%B4ng-an-x%C3%A3-Ph%C3%BA-Ho%C3%A0-L%C6%B0%C6%A1ng-T%C3%A0i-B%E1%BA%AFc-Ninh-100082897110745/", "Công an xã Phú Hoà tỉnh Bắc Ninh")</f>
        <v>Công an xã Phú Hoà tỉnh Bắc Ninh</v>
      </c>
      <c r="C832" t="str">
        <v>https://www.facebook.com/p/C%C3%B4ng-an-x%C3%A3-Ph%C3%BA-Ho%C3%A0-L%C6%B0%C6%A1ng-T%C3%A0i-B%E1%BA%AFc-Ninh-100082897110745/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26832</v>
      </c>
      <c r="B833" t="str">
        <f>HYPERLINK("https://www.bacninh.gov.vn/web/xa-phu-hoa/uy-ban-nhan-dan", "UBND Ủy ban nhân dân xã Phú Hoà tỉnh Bắc Ninh")</f>
        <v>UBND Ủy ban nhân dân xã Phú Hoà tỉnh Bắc Ninh</v>
      </c>
      <c r="C833" t="str">
        <v>https://www.bacninh.gov.vn/web/xa-phu-hoa/uy-ban-nhan-dan</v>
      </c>
      <c r="D833" t="str">
        <v>-</v>
      </c>
      <c r="E833" t="str">
        <v>-</v>
      </c>
      <c r="F833" t="str">
        <v>-</v>
      </c>
      <c r="G833" t="str">
        <v>-</v>
      </c>
    </row>
    <row r="834" xml:space="preserve">
      <c r="A834">
        <v>26833</v>
      </c>
      <c r="B834" t="str" xml:space="preserve">
        <f xml:space="preserve">HYPERLINK("https://www.facebook.com/p/C%C3%B4ng-an-x%C3%A3-Ph%C3%BA-L%C3%A2m-100081836477317/", "Công an xã Phú Lâm _x000d__x000d__x000d_
 _x000d__x000d__x000d_
  tỉnh Phú Thọ")</f>
        <v xml:space="preserve">Công an xã Phú Lâm _x000d__x000d__x000d_
 _x000d__x000d__x000d_
  tỉnh Phú Thọ</v>
      </c>
      <c r="C834" t="str">
        <v>https://www.facebook.com/p/C%C3%B4ng-an-x%C3%A3-Ph%C3%BA-L%C3%A2m-100081836477317/</v>
      </c>
      <c r="D834" t="str">
        <v>-</v>
      </c>
      <c r="E834" t="str">
        <v/>
      </c>
      <c r="F834" t="str">
        <v>-</v>
      </c>
      <c r="G834" t="str">
        <v>-</v>
      </c>
    </row>
    <row r="835" xml:space="preserve">
      <c r="A835">
        <v>26834</v>
      </c>
      <c r="B835" t="str" xml:space="preserve">
        <f xml:space="preserve">HYPERLINK("https://phulam.phutan.angiang.gov.vn/", "UBND Ủy ban nhân dân xã Phú Lâm _x000d__x000d__x000d_
 _x000d__x000d__x000d_
  tỉnh Phú Thọ")</f>
        <v xml:space="preserve">UBND Ủy ban nhân dân xã Phú Lâm _x000d__x000d__x000d_
 _x000d__x000d__x000d_
  tỉnh Phú Thọ</v>
      </c>
      <c r="C835" t="str">
        <v>https://phulam.phutan.angiang.gov.vn/</v>
      </c>
      <c r="D835" t="str">
        <v>-</v>
      </c>
      <c r="E835" t="str">
        <v>-</v>
      </c>
      <c r="F835" t="str">
        <v>-</v>
      </c>
      <c r="G835" t="str">
        <v>-</v>
      </c>
    </row>
    <row r="836" xml:space="preserve">
      <c r="A836">
        <v>26835</v>
      </c>
      <c r="B836" t="str" xml:space="preserve">
        <f xml:space="preserve">HYPERLINK("https://www.facebook.com/p/C%C3%B4ng-an-x%C3%A3-Ph%C3%BA-L%C3%A2m-C%C3%B4ng-an-Th%E1%BB%8B-x%C3%A3-Nghi-S%C6%A1n-100070199066753/", "Công an xã Phú Lâm _x000d__x000d__x000d_
 _x000d__x000d__x000d_
  tỉnh Thanh Hóa")</f>
        <v xml:space="preserve">Công an xã Phú Lâm _x000d__x000d__x000d_
 _x000d__x000d__x000d_
  tỉnh Thanh Hóa</v>
      </c>
      <c r="C836" t="str">
        <v>https://www.facebook.com/p/C%C3%B4ng-an-x%C3%A3-Ph%C3%BA-L%C3%A2m-C%C3%B4ng-an-Th%E1%BB%8B-x%C3%A3-Nghi-S%C6%A1n-100070199066753/</v>
      </c>
      <c r="D836" t="str">
        <v>-</v>
      </c>
      <c r="E836" t="str">
        <v/>
      </c>
      <c r="F836" t="str">
        <v>-</v>
      </c>
      <c r="G836" t="str">
        <v>-</v>
      </c>
    </row>
    <row r="837" xml:space="preserve">
      <c r="A837">
        <v>26836</v>
      </c>
      <c r="B837" t="str" xml:space="preserve">
        <f xml:space="preserve">HYPERLINK("https://phulam.phutan.angiang.gov.vn/", "UBND Ủy ban nhân dân xã Phú Lâm _x000d__x000d__x000d_
 _x000d__x000d__x000d_
  tỉnh Thanh Hóa")</f>
        <v xml:space="preserve">UBND Ủy ban nhân dân xã Phú Lâm _x000d__x000d__x000d_
 _x000d__x000d__x000d_
  tỉnh Thanh Hóa</v>
      </c>
      <c r="C837" t="str">
        <v>https://phulam.phutan.angiang.gov.vn/</v>
      </c>
      <c r="D837" t="str">
        <v>-</v>
      </c>
      <c r="E837" t="str">
        <v>-</v>
      </c>
      <c r="F837" t="str">
        <v>-</v>
      </c>
      <c r="G837" t="str">
        <v>-</v>
      </c>
    </row>
    <row r="838" xml:space="preserve">
      <c r="A838">
        <v>26837</v>
      </c>
      <c r="B838" t="str" xml:space="preserve">
        <f xml:space="preserve">HYPERLINK("https://www.facebook.com/p/C%C3%B4ng-an-x%C3%A3-Ph%C3%BA-L%C3%A2m-C%C3%B4ng-an-Th%E1%BB%8B-x%C3%A3-Nghi-S%C6%A1n-100070199066753/", "Công an xã Phú Lâm _x000d__x000d__x000d_
 _x000d__x000d__x000d_
  tỉnh Thanh Hóa")</f>
        <v xml:space="preserve">Công an xã Phú Lâm _x000d__x000d__x000d_
 _x000d__x000d__x000d_
  tỉnh Thanh Hóa</v>
      </c>
      <c r="C838" t="str">
        <v>https://www.facebook.com/p/C%C3%B4ng-an-x%C3%A3-Ph%C3%BA-L%C3%A2m-C%C3%B4ng-an-Th%E1%BB%8B-x%C3%A3-Nghi-S%C6%A1n-100070199066753/</v>
      </c>
      <c r="D838" t="str">
        <v>-</v>
      </c>
      <c r="E838" t="str">
        <v/>
      </c>
      <c r="F838" t="str">
        <v>-</v>
      </c>
      <c r="G838" t="str">
        <v>-</v>
      </c>
    </row>
    <row r="839" xml:space="preserve">
      <c r="A839">
        <v>26838</v>
      </c>
      <c r="B839" t="str" xml:space="preserve">
        <f xml:space="preserve">HYPERLINK("https://phulam.phutan.angiang.gov.vn/", "UBND Ủy ban nhân dân xã Phú Lâm _x000d__x000d__x000d_
 _x000d__x000d__x000d_
  tỉnh Thanh Hóa")</f>
        <v xml:space="preserve">UBND Ủy ban nhân dân xã Phú Lâm _x000d__x000d__x000d_
 _x000d__x000d__x000d_
  tỉnh Thanh Hóa</v>
      </c>
      <c r="C839" t="str">
        <v>https://phulam.phutan.angiang.gov.vn/</v>
      </c>
      <c r="D839" t="str">
        <v>-</v>
      </c>
      <c r="E839" t="str">
        <v>-</v>
      </c>
      <c r="F839" t="str">
        <v>-</v>
      </c>
      <c r="G839" t="str">
        <v>-</v>
      </c>
    </row>
    <row r="840" xml:space="preserve">
      <c r="A840">
        <v>26839</v>
      </c>
      <c r="B840" t="str" xml:space="preserve">
        <f xml:space="preserve">HYPERLINK("https://www.facebook.com/p/C%C3%B4ng-an-x%C3%A3-Ph%C3%BA-L%C3%A2m-C%C3%B4ng-an-Th%E1%BB%8B-x%C3%A3-Nghi-S%C6%A1n-100070199066753/", "Công an xã Phú Lâm _x000d__x000d__x000d_
 _x000d__x000d__x000d_
  tỉnh Thanh Hóa")</f>
        <v xml:space="preserve">Công an xã Phú Lâm _x000d__x000d__x000d_
 _x000d__x000d__x000d_
  tỉnh Thanh Hóa</v>
      </c>
      <c r="C840" t="str">
        <v>https://www.facebook.com/p/C%C3%B4ng-an-x%C3%A3-Ph%C3%BA-L%C3%A2m-C%C3%B4ng-an-Th%E1%BB%8B-x%C3%A3-Nghi-S%C6%A1n-100070199066753/</v>
      </c>
      <c r="D840" t="str">
        <v>-</v>
      </c>
      <c r="E840" t="str">
        <v/>
      </c>
      <c r="F840" t="str">
        <v>-</v>
      </c>
      <c r="G840" t="str">
        <v>-</v>
      </c>
    </row>
    <row r="841" xml:space="preserve">
      <c r="A841">
        <v>26840</v>
      </c>
      <c r="B841" t="str" xml:space="preserve">
        <f xml:space="preserve">HYPERLINK("https://phulam.phutan.angiang.gov.vn/", "UBND Ủy ban nhân dân xã Phú Lâm _x000d__x000d__x000d_
 _x000d__x000d__x000d_
  tỉnh Thanh Hóa")</f>
        <v xml:space="preserve">UBND Ủy ban nhân dân xã Phú Lâm _x000d__x000d__x000d_
 _x000d__x000d__x000d_
  tỉnh Thanh Hóa</v>
      </c>
      <c r="C841" t="str">
        <v>https://phulam.phutan.angiang.gov.vn/</v>
      </c>
      <c r="D841" t="str">
        <v>-</v>
      </c>
      <c r="E841" t="str">
        <v>-</v>
      </c>
      <c r="F841" t="str">
        <v>-</v>
      </c>
      <c r="G841" t="str">
        <v>-</v>
      </c>
    </row>
    <row r="842" xml:space="preserve">
      <c r="A842">
        <v>26841</v>
      </c>
      <c r="B842" t="str" xml:space="preserve">
        <f xml:space="preserve">HYPERLINK("https://www.facebook.com/p/C%C3%B4ng-an-x%C3%A3-Ph%C3%BA-L%C3%A2m-C%C3%B4ng-an-Th%E1%BB%8B-x%C3%A3-Nghi-S%C6%A1n-100070199066753/", "Công an xã Phú Lâm _x000d__x000d__x000d_
 _x000d__x000d__x000d_
  tỉnh Thanh Hóa")</f>
        <v xml:space="preserve">Công an xã Phú Lâm _x000d__x000d__x000d_
 _x000d__x000d__x000d_
  tỉnh Thanh Hóa</v>
      </c>
      <c r="C842" t="str">
        <v>https://www.facebook.com/p/C%C3%B4ng-an-x%C3%A3-Ph%C3%BA-L%C3%A2m-C%C3%B4ng-an-Th%E1%BB%8B-x%C3%A3-Nghi-S%C6%A1n-100070199066753/</v>
      </c>
      <c r="D842" t="str">
        <v>-</v>
      </c>
      <c r="E842" t="str">
        <v/>
      </c>
      <c r="F842" t="str">
        <v>-</v>
      </c>
      <c r="G842" t="str">
        <v>-</v>
      </c>
    </row>
    <row r="843" xml:space="preserve">
      <c r="A843">
        <v>26842</v>
      </c>
      <c r="B843" t="str" xml:space="preserve">
        <f xml:space="preserve">HYPERLINK("https://phulam.phutan.angiang.gov.vn/", "UBND Ủy ban nhân dân xã Phú Lâm _x000d__x000d__x000d_
 _x000d__x000d__x000d_
  tỉnh Thanh Hóa")</f>
        <v xml:space="preserve">UBND Ủy ban nhân dân xã Phú Lâm _x000d__x000d__x000d_
 _x000d__x000d__x000d_
  tỉnh Thanh Hóa</v>
      </c>
      <c r="C843" t="str">
        <v>https://phulam.phutan.angiang.gov.vn/</v>
      </c>
      <c r="D843" t="str">
        <v>-</v>
      </c>
      <c r="E843" t="str">
        <v>-</v>
      </c>
      <c r="F843" t="str">
        <v>-</v>
      </c>
      <c r="G843" t="str">
        <v>-</v>
      </c>
    </row>
    <row r="844" xml:space="preserve">
      <c r="A844">
        <v>26843</v>
      </c>
      <c r="B844" t="str" xml:space="preserve">
        <f xml:space="preserve">HYPERLINK("https://www.facebook.com/p/C%C3%B4ng-an-x%C3%A3-Ph%C3%BA-L%E1%BB%99c-100064950303314/", "Công an xã Phú Lộc _x000d__x000d__x000d_
 _x000d__x000d__x000d_
  tỉnh Hà Tĩnh")</f>
        <v xml:space="preserve">Công an xã Phú Lộc _x000d__x000d__x000d_
 _x000d__x000d__x000d_
  tỉnh Hà Tĩnh</v>
      </c>
      <c r="C844" t="str">
        <v>https://www.facebook.com/p/C%C3%B4ng-an-x%C3%A3-Ph%C3%BA-L%E1%BB%99c-100064950303314/</v>
      </c>
      <c r="D844" t="str">
        <v>-</v>
      </c>
      <c r="E844" t="str">
        <v/>
      </c>
      <c r="F844" t="str">
        <v>-</v>
      </c>
      <c r="G844" t="str">
        <v>-</v>
      </c>
    </row>
    <row r="845" xml:space="preserve">
      <c r="A845">
        <v>26844</v>
      </c>
      <c r="B845" t="str" xml:space="preserve">
        <f xml:space="preserve">HYPERLINK("https://hscvcl.hatinh.gov.vn/canloc/vbpq.nsf/04CCC108F234E42147258440000FB68E/$file/T%E1%BB%9D%20tr%C3%ACnh%20t%C3%B4n%20t%E1%BA%A1o%20nh%C3%A0%20th%E1%BB%9D%20h%E1%BB%8D%20%C4%91%E1%BA%ADu.doc", "UBND Ủy ban nhân dân xã Phú Lộc _x000d__x000d__x000d_
 _x000d__x000d__x000d_
  tỉnh Hà Tĩnh")</f>
        <v xml:space="preserve">UBND Ủy ban nhân dân xã Phú Lộc _x000d__x000d__x000d_
 _x000d__x000d__x000d_
  tỉnh Hà Tĩnh</v>
      </c>
      <c r="C845" t="str">
        <v>https://hscvcl.hatinh.gov.vn/canloc/vbpq.nsf/04CCC108F234E42147258440000FB68E/$file/T%E1%BB%9D%20tr%C3%ACnh%20t%C3%B4n%20t%E1%BA%A1o%20nh%C3%A0%20th%E1%BB%9D%20h%E1%BB%8D%20%C4%91%E1%BA%ADu.doc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26845</v>
      </c>
      <c r="B846" t="str">
        <f>HYPERLINK("https://www.facebook.com/1071381639954734", "Công an xã Phú Lộc tỉnh Thanh Hóa")</f>
        <v>Công an xã Phú Lộc tỉnh Thanh Hóa</v>
      </c>
      <c r="C846" t="str">
        <v>https://www.facebook.com/1071381639954734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26846</v>
      </c>
      <c r="B847" t="str">
        <f>HYPERLINK("https://nhoquan.ninhbinh.gov.vn/xa-phu-loc", "UBND Ủy ban nhân dân xã Phú Lộc tỉnh Thanh Hóa")</f>
        <v>UBND Ủy ban nhân dân xã Phú Lộc tỉnh Thanh Hóa</v>
      </c>
      <c r="C847" t="str">
        <v>https://nhoquan.ninhbinh.gov.vn/xa-phu-loc</v>
      </c>
      <c r="D847" t="str">
        <v>-</v>
      </c>
      <c r="E847" t="str">
        <v>-</v>
      </c>
      <c r="F847" t="str">
        <v>-</v>
      </c>
      <c r="G847" t="str">
        <v>-</v>
      </c>
    </row>
    <row r="848" xml:space="preserve">
      <c r="A848">
        <v>26847</v>
      </c>
      <c r="B848" t="str" xml:space="preserve">
        <f xml:space="preserve">HYPERLINK("https://www.facebook.com/p/C%C3%B4ng-an-x%C3%A3-Ph%C3%BA-Long-100069587830858/", "Công an xã Phú Long _x000d__x000d__x000d_
 _x000d__x000d__x000d_
  tỉnh Bến Tre")</f>
        <v xml:space="preserve">Công an xã Phú Long _x000d__x000d__x000d_
 _x000d__x000d__x000d_
  tỉnh Bến Tre</v>
      </c>
      <c r="C848" t="str">
        <v>https://www.facebook.com/p/C%C3%B4ng-an-x%C3%A3-Ph%C3%BA-Long-100069587830858/</v>
      </c>
      <c r="D848" t="str">
        <v>-</v>
      </c>
      <c r="E848" t="str">
        <v/>
      </c>
      <c r="F848" t="str">
        <v>-</v>
      </c>
      <c r="G848" t="str">
        <v>-</v>
      </c>
    </row>
    <row r="849" xml:space="preserve">
      <c r="A849">
        <v>26848</v>
      </c>
      <c r="B849" t="str" xml:space="preserve">
        <f xml:space="preserve">HYPERLINK("https://binhdai.bentre.gov.vn/phulong/Lists/ThongTinCanBiet/DispForm.aspx?ID=8", "UBND Ủy ban nhân dân xã Phú Long _x000d__x000d__x000d_
 _x000d__x000d__x000d_
  tỉnh Bến Tre")</f>
        <v xml:space="preserve">UBND Ủy ban nhân dân xã Phú Long _x000d__x000d__x000d_
 _x000d__x000d__x000d_
  tỉnh Bến Tre</v>
      </c>
      <c r="C849" t="str">
        <v>https://binhdai.bentre.gov.vn/phulong/Lists/ThongTinCanBiet/DispForm.aspx?ID=8</v>
      </c>
      <c r="D849" t="str">
        <v>-</v>
      </c>
      <c r="E849" t="str">
        <v>-</v>
      </c>
      <c r="F849" t="str">
        <v>-</v>
      </c>
      <c r="G849" t="str">
        <v>-</v>
      </c>
    </row>
    <row r="850" xml:space="preserve">
      <c r="A850">
        <v>26849</v>
      </c>
      <c r="B850" t="str" xml:space="preserve">
        <f xml:space="preserve">HYPERLINK("https://www.facebook.com/p/C%C3%B4ng-an-x%C3%A3-Ph%C3%BA-Long-100069587830858/", "Công an xã Phú Long _x000d__x000d__x000d_
 _x000d__x000d__x000d_
  tỉnh Bến Tre")</f>
        <v xml:space="preserve">Công an xã Phú Long _x000d__x000d__x000d_
 _x000d__x000d__x000d_
  tỉnh Bến Tre</v>
      </c>
      <c r="C850" t="str">
        <v>https://www.facebook.com/p/C%C3%B4ng-an-x%C3%A3-Ph%C3%BA-Long-100069587830858/</v>
      </c>
      <c r="D850" t="str">
        <v>-</v>
      </c>
      <c r="E850" t="str">
        <v/>
      </c>
      <c r="F850" t="str">
        <v>-</v>
      </c>
      <c r="G850" t="str">
        <v>-</v>
      </c>
    </row>
    <row r="851" xml:space="preserve">
      <c r="A851">
        <v>26850</v>
      </c>
      <c r="B851" t="str" xml:space="preserve">
        <f xml:space="preserve">HYPERLINK("https://binhdai.bentre.gov.vn/phulong/Lists/ThongTinCanBiet/DispForm.aspx?ID=8", "UBND Ủy ban nhân dân xã Phú Long _x000d__x000d__x000d_
 _x000d__x000d__x000d_
  tỉnh Bến Tre")</f>
        <v xml:space="preserve">UBND Ủy ban nhân dân xã Phú Long _x000d__x000d__x000d_
 _x000d__x000d__x000d_
  tỉnh Bến Tre</v>
      </c>
      <c r="C851" t="str">
        <v>https://binhdai.bentre.gov.vn/phulong/Lists/ThongTinCanBiet/DispForm.aspx?ID=8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26851</v>
      </c>
      <c r="B852" t="str">
        <f>HYPERLINK("https://www.facebook.com/p/C%C3%B4ng-an-x%C3%A3-Ph%C3%BA-M%E1%BB%B9-T%C3%A2n-Ph%C6%B0%E1%BB%9Bc-Ti%E1%BB%81n-Giang-100066471322838/", "Công an xã Phú Mỹ tỉnh TIỀN GIANG")</f>
        <v>Công an xã Phú Mỹ tỉnh TIỀN GIANG</v>
      </c>
      <c r="C852" t="str">
        <v>https://www.facebook.com/p/C%C3%B4ng-an-x%C3%A3-Ph%C3%BA-M%E1%BB%B9-T%C3%A2n-Ph%C6%B0%E1%BB%9Bc-Ti%E1%BB%81n-Giang-100066471322838/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26852</v>
      </c>
      <c r="B853" t="str">
        <f>HYPERLINK("https://tanphuoc.tiengiang.gov.vn/ubnd-xa-phu-my", "UBND Ủy ban nhân dân xã Phú Mỹ tỉnh TIỀN GIANG")</f>
        <v>UBND Ủy ban nhân dân xã Phú Mỹ tỉnh TIỀN GIANG</v>
      </c>
      <c r="C853" t="str">
        <v>https://tanphuoc.tiengiang.gov.vn/ubnd-xa-phu-my</v>
      </c>
      <c r="D853" t="str">
        <v>-</v>
      </c>
      <c r="E853" t="str">
        <v>-</v>
      </c>
      <c r="F853" t="str">
        <v>-</v>
      </c>
      <c r="G853" t="str">
        <v>-</v>
      </c>
    </row>
    <row r="854" xml:space="preserve">
      <c r="A854">
        <v>26853</v>
      </c>
      <c r="B854" t="str" xml:space="preserve">
        <f xml:space="preserve">HYPERLINK("https://www.facebook.com/p/C%C3%B4ng-an-x%C3%A3-Ph%C3%BA-Nghi%C3%AAm-100058870478302/", "Công an xã Phú Nghiêm _x000d__x000d__x000d_
 _x000d__x000d__x000d_
  tỉnh Thanh Hóa")</f>
        <v xml:space="preserve">Công an xã Phú Nghiêm _x000d__x000d__x000d_
 _x000d__x000d__x000d_
  tỉnh Thanh Hóa</v>
      </c>
      <c r="C854" t="str">
        <v>https://www.facebook.com/p/C%C3%B4ng-an-x%C3%A3-Ph%C3%BA-Nghi%C3%AAm-100058870478302/</v>
      </c>
      <c r="D854" t="str">
        <v>-</v>
      </c>
      <c r="E854" t="str">
        <v/>
      </c>
      <c r="F854" t="str">
        <v>-</v>
      </c>
      <c r="G854" t="str">
        <v>-</v>
      </c>
    </row>
    <row r="855" xml:space="preserve">
      <c r="A855">
        <v>26854</v>
      </c>
      <c r="B855" t="str" xml:space="preserve">
        <f xml:space="preserve">HYPERLINK("https://phunghiem.quanhoa.thanhhoa.gov.vn/", "UBND Ủy ban nhân dân xã Phú Nghiêm _x000d__x000d__x000d_
 _x000d__x000d__x000d_
  tỉnh Thanh Hóa")</f>
        <v xml:space="preserve">UBND Ủy ban nhân dân xã Phú Nghiêm _x000d__x000d__x000d_
 _x000d__x000d__x000d_
  tỉnh Thanh Hóa</v>
      </c>
      <c r="C855" t="str">
        <v>https://phunghiem.quanhoa.thanhhoa.gov.vn/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26855</v>
      </c>
      <c r="B856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856" t="str">
        <v>https://www.facebook.com/p/C%C3%B4ng-an-x%C3%A3-Ph%C3%BA-Nhu%E1%BA%ADn-huy%E1%BB%87n-Nh%C6%B0-Thanh-100071583340620/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26856</v>
      </c>
      <c r="B857" t="str">
        <f>HYPERLINK("https://phunhuan.nhuthanh.thanhhoa.gov.vn/", "UBND Ủy ban nhân dân xã Phú Nhuận tỉnh Thanh Hóa")</f>
        <v>UBND Ủy ban nhân dân xã Phú Nhuận tỉnh Thanh Hóa</v>
      </c>
      <c r="C857" t="str">
        <v>https://phunhuan.nhuthanh.thanhhoa.gov.vn/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26857</v>
      </c>
      <c r="B858" t="str">
        <f>HYPERLINK("https://www.facebook.com/p/Tu%E1%BB%95i-tr%E1%BA%BB-C%C3%B4ng-an-Th%C3%A1i-B%C3%ACnh-100068113789461/", "Công an xã Phú Phong tỉnh Hà Tĩnh")</f>
        <v>Công an xã Phú Phong tỉnh Hà Tĩnh</v>
      </c>
      <c r="C858" t="str">
        <v>https://www.facebook.com/p/Tu%E1%BB%95i-tr%E1%BA%BB-C%C3%B4ng-an-Th%C3%A1i-B%C3%ACnh-100068113789461/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26858</v>
      </c>
      <c r="B859" t="str">
        <f>HYPERLINK("https://huongkhe.hatinh.gov.vn/xa-phu-phong-1602058164.html", "UBND Ủy ban nhân dân xã Phú Phong tỉnh Hà Tĩnh")</f>
        <v>UBND Ủy ban nhân dân xã Phú Phong tỉnh Hà Tĩnh</v>
      </c>
      <c r="C859" t="str">
        <v>https://huongkhe.hatinh.gov.vn/xa-phu-phong-1602058164.html</v>
      </c>
      <c r="D859" t="str">
        <v>-</v>
      </c>
      <c r="E859" t="str">
        <v>-</v>
      </c>
      <c r="F859" t="str">
        <v>-</v>
      </c>
      <c r="G859" t="str">
        <v>-</v>
      </c>
    </row>
    <row r="860" xml:space="preserve">
      <c r="A860">
        <v>26859</v>
      </c>
      <c r="B860" t="str" xml:space="preserve">
        <f xml:space="preserve">HYPERLINK("https://www.facebook.com/cax.phuquoi.lh/", "Công an xã Phú Quới _x000d__x000d__x000d_
 _x000d__x000d__x000d_
  tỉnh Vĩnh Long")</f>
        <v xml:space="preserve">Công an xã Phú Quới _x000d__x000d__x000d_
 _x000d__x000d__x000d_
  tỉnh Vĩnh Long</v>
      </c>
      <c r="C860" t="str">
        <v>https://www.facebook.com/cax.phuquoi.lh/</v>
      </c>
      <c r="D860" t="str">
        <v>-</v>
      </c>
      <c r="E860" t="str">
        <v/>
      </c>
      <c r="F860" t="str">
        <v>-</v>
      </c>
      <c r="G860" t="str">
        <v>-</v>
      </c>
    </row>
    <row r="861" xml:space="preserve">
      <c r="A861">
        <v>26860</v>
      </c>
      <c r="B861" t="str" xml:space="preserve">
        <f xml:space="preserve">HYPERLINK("https://phuquoi.vinhlong.gov.vn/", "UBND Ủy ban nhân dân xã Phú Quới _x000d__x000d__x000d_
 _x000d__x000d__x000d_
  tỉnh Vĩnh Long")</f>
        <v xml:space="preserve">UBND Ủy ban nhân dân xã Phú Quới _x000d__x000d__x000d_
 _x000d__x000d__x000d_
  tỉnh Vĩnh Long</v>
      </c>
      <c r="C861" t="str">
        <v>https://phuquoi.vinhlong.gov.vn/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26861</v>
      </c>
      <c r="B862" t="str">
        <f>HYPERLINK("https://www.facebook.com/p/C%C3%B4ng-an-x%C3%A3-Ph%C3%BA-S%C6%A1n-huy%E1%BB%87n-Ch%E1%BB%A3-L%C3%A1ch-t%E1%BB%89nh-B%E1%BA%BFn-Tre-100069410211968/", "Công an xã Phú Sơn tỉnh Bến Tre")</f>
        <v>Công an xã Phú Sơn tỉnh Bến Tre</v>
      </c>
      <c r="C862" t="str">
        <v>https://www.facebook.com/p/C%C3%B4ng-an-x%C3%A3-Ph%C3%BA-S%C6%A1n-huy%E1%BB%87n-Ch%E1%BB%A3-L%C3%A1ch-t%E1%BB%89nh-B%E1%BA%BFn-Tre-100069410211968/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26862</v>
      </c>
      <c r="B863" t="str">
        <f>HYPERLINK("https://dichvucong.gov.vn/p/home/dvc-tthc-co-quan-chi-tiet.html?id=403536", "UBND Ủy ban nhân dân xã Phú Sơn tỉnh Bến Tre")</f>
        <v>UBND Ủy ban nhân dân xã Phú Sơn tỉnh Bến Tre</v>
      </c>
      <c r="C863" t="str">
        <v>https://dichvucong.gov.vn/p/home/dvc-tthc-co-quan-chi-tiet.html?id=403536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26863</v>
      </c>
      <c r="B864" t="str">
        <f>HYPERLINK("https://www.facebook.com/CAXPSTX.NS/", "Công an xã Phú Sơn tỉnh Thanh Hóa")</f>
        <v>Công an xã Phú Sơn tỉnh Thanh Hóa</v>
      </c>
      <c r="C864" t="str">
        <v>https://www.facebook.com/CAXPSTX.NS/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26864</v>
      </c>
      <c r="B865" t="str">
        <f>HYPERLINK("https://phuson.quanhoa.thanhhoa.gov.vn/", "UBND Ủy ban nhân dân xã Phú Sơn tỉnh Thanh Hóa")</f>
        <v>UBND Ủy ban nhân dân xã Phú Sơn tỉnh Thanh Hóa</v>
      </c>
      <c r="C865" t="str">
        <v>https://phuson.quanhoa.thanhhoa.gov.vn/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26865</v>
      </c>
      <c r="B866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866" t="str">
        <v>https://www.facebook.com/p/C%C3%B4ng-an-x%C3%A3-Ph%C3%BA-S%C6%A1n-T%C3%A2n-K%E1%BB%B3-Ngh%E1%BB%87-An-100063045199682/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26866</v>
      </c>
      <c r="B867" t="str">
        <f>HYPERLINK("https://phuson.thuathienhue.gov.vn/", "UBND Ủy ban nhân dân xã Phú Sơn tỉnh Nghệ An")</f>
        <v>UBND Ủy ban nhân dân xã Phú Sơn tỉnh Nghệ An</v>
      </c>
      <c r="C867" t="str">
        <v>https://phuson.thuathienhue.gov.vn/</v>
      </c>
      <c r="D867" t="str">
        <v>-</v>
      </c>
      <c r="E867" t="str">
        <v>-</v>
      </c>
      <c r="F867" t="str">
        <v>-</v>
      </c>
      <c r="G867" t="str">
        <v>-</v>
      </c>
    </row>
    <row r="868" xml:space="preserve">
      <c r="A868">
        <v>26867</v>
      </c>
      <c r="B868" t="str" xml:space="preserve">
        <v xml:space="preserve">Công an xã Phú Túc _x000d__x000d__x000d_
 _x000d__x000d__x000d_
  tỉnh Bến Tre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 xml:space="preserve">
      <c r="A869">
        <v>26868</v>
      </c>
      <c r="B869" t="str" xml:space="preserve">
        <f xml:space="preserve">HYPERLINK("https://bentre.gov.vn/Lists/Tintucsukien/DispForm.aspx?ID=30755", "UBND Ủy ban nhân dân xã Phú Túc _x000d__x000d__x000d_
 _x000d__x000d__x000d_
  tỉnh Bến Tre")</f>
        <v xml:space="preserve">UBND Ủy ban nhân dân xã Phú Túc _x000d__x000d__x000d_
 _x000d__x000d__x000d_
  tỉnh Bến Tre</v>
      </c>
      <c r="C869" t="str">
        <v>https://bentre.gov.vn/Lists/Tintucsukien/DispForm.aspx?ID=30755</v>
      </c>
      <c r="D869" t="str">
        <v>-</v>
      </c>
      <c r="E869" t="str">
        <v>-</v>
      </c>
      <c r="F869" t="str">
        <v>-</v>
      </c>
      <c r="G869" t="str">
        <v>-</v>
      </c>
    </row>
    <row r="870" xml:space="preserve">
      <c r="A870">
        <v>26869</v>
      </c>
      <c r="B870" t="str" xml:space="preserve">
        <f xml:space="preserve">HYPERLINK("https://www.facebook.com/p/C%C3%B4ng-an-th%E1%BB%8B-tr%E1%BA%A5n-Th%E1%BA%A1nh-Ph%C3%BA-Th%E1%BA%A1nh-Ph%C3%BA-B%E1%BA%BFn-Tre-100069403253824/", "Công an xã Phú Thạnh _x000d__x000d__x000d_
 _x000d__x000d__x000d_
  tỉnh Bến Tre")</f>
        <v xml:space="preserve">Công an xã Phú Thạnh _x000d__x000d__x000d_
 _x000d__x000d__x000d_
  tỉnh Bến Tre</v>
      </c>
      <c r="C870" t="str">
        <v>https://www.facebook.com/p/C%C3%B4ng-an-th%E1%BB%8B-tr%E1%BA%A5n-Th%E1%BA%A1nh-Ph%C3%BA-Th%E1%BA%A1nh-Ph%C3%BA-B%E1%BA%BFn-Tre-100069403253824/</v>
      </c>
      <c r="D870" t="str">
        <v>-</v>
      </c>
      <c r="E870" t="str">
        <v/>
      </c>
      <c r="F870" t="str">
        <v>-</v>
      </c>
      <c r="G870" t="str">
        <v>-</v>
      </c>
    </row>
    <row r="871" xml:space="preserve">
      <c r="A871">
        <v>26870</v>
      </c>
      <c r="B871" t="str" xml:space="preserve">
        <f xml:space="preserve">HYPERLINK("https://binhdai.bentre.gov.vn/phuvang", "UBND Ủy ban nhân dân xã Phú Thạnh _x000d__x000d__x000d_
 _x000d__x000d__x000d_
  tỉnh Bến Tre")</f>
        <v xml:space="preserve">UBND Ủy ban nhân dân xã Phú Thạnh _x000d__x000d__x000d_
 _x000d__x000d__x000d_
  tỉnh Bến Tre</v>
      </c>
      <c r="C871" t="str">
        <v>https://binhdai.bentre.gov.vn/phuvang</v>
      </c>
      <c r="D871" t="str">
        <v>-</v>
      </c>
      <c r="E871" t="str">
        <v>-</v>
      </c>
      <c r="F871" t="str">
        <v>-</v>
      </c>
      <c r="G871" t="str">
        <v>-</v>
      </c>
    </row>
    <row r="872" xml:space="preserve">
      <c r="A872">
        <v>26871</v>
      </c>
      <c r="B872" t="str" xml:space="preserve">
        <f xml:space="preserve">HYPERLINK("https://www.facebook.com/p/C%C3%B4ng-an-x%C3%A3-Ph%C3%BA-Th%E1%BB%8Bnh-100076241621831/", "Công an xã Phú Thịnh _x000d__x000d__x000d_
 _x000d__x000d__x000d_
  tỉnh Vĩnh Long")</f>
        <v xml:space="preserve">Công an xã Phú Thịnh _x000d__x000d__x000d_
 _x000d__x000d__x000d_
  tỉnh Vĩnh Long</v>
      </c>
      <c r="C872" t="str">
        <v>https://www.facebook.com/p/C%C3%B4ng-an-x%C3%A3-Ph%C3%BA-Th%E1%BB%8Bnh-100076241621831/</v>
      </c>
      <c r="D872" t="str">
        <v>-</v>
      </c>
      <c r="E872" t="str">
        <v/>
      </c>
      <c r="F872" t="str">
        <v>-</v>
      </c>
      <c r="G872" t="str">
        <v>-</v>
      </c>
    </row>
    <row r="873" xml:space="preserve">
      <c r="A873">
        <v>26872</v>
      </c>
      <c r="B873" t="str" xml:space="preserve">
        <f xml:space="preserve">HYPERLINK("https://phuthinh.vinhlong.gov.vn/", "UBND Ủy ban nhân dân xã Phú Thịnh _x000d__x000d__x000d_
 _x000d__x000d__x000d_
  tỉnh Vĩnh Long")</f>
        <v xml:space="preserve">UBND Ủy ban nhân dân xã Phú Thịnh _x000d__x000d__x000d_
 _x000d__x000d__x000d_
  tỉnh Vĩnh Long</v>
      </c>
      <c r="C873" t="str">
        <v>https://phuthinh.vinhlong.gov.vn/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26873</v>
      </c>
      <c r="B874" t="str">
        <f>HYPERLINK("https://www.facebook.com/p/Tu%E1%BB%95i-tr%E1%BA%BB-C%C3%B4ng-an-Th%C3%A0nh-ph%E1%BB%91-V%C4%A9nh-Y%C3%AAn-100066497717181/?locale=gl_ES", "Công an xã Phú Thịnh tỉnh Tuyên Quang")</f>
        <v>Công an xã Phú Thịnh tỉnh Tuyên Quang</v>
      </c>
      <c r="C874" t="str">
        <v>https://www.facebook.com/p/Tu%E1%BB%95i-tr%E1%BA%BB-C%C3%B4ng-an-Th%C3%A0nh-ph%E1%BB%91-V%C4%A9nh-Y%C3%AAn-100066497717181/?locale=gl_ES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26874</v>
      </c>
      <c r="B875" t="str">
        <f>HYPERLINK("https://phuthinh.daitu.thainguyen.gov.vn/", "UBND Ủy ban nhân dân xã Phú Thịnh tỉnh Tuyên Quang")</f>
        <v>UBND Ủy ban nhân dân xã Phú Thịnh tỉnh Tuyên Quang</v>
      </c>
      <c r="C875" t="str">
        <v>https://phuthinh.daitu.thainguyen.gov.vn/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26875</v>
      </c>
      <c r="B876" t="str">
        <f>HYPERLINK("https://www.facebook.com/p/UBND-x%C3%A3-Ph%C6%B0%C6%A1ng-C%C3%B4ng-100070352318466/", "Công an xã Phương Công tỉnh Thái Bình")</f>
        <v>Công an xã Phương Công tỉnh Thái Bình</v>
      </c>
      <c r="C876" t="str">
        <v>https://www.facebook.com/p/UBND-x%C3%A3-Ph%C6%B0%C6%A1ng-C%C3%B4ng-100070352318466/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26876</v>
      </c>
      <c r="B877" t="str">
        <f>HYPERLINK("https://congan.thaibinh.gov.vn/tin-tuc/tin-trong-nganh/cong-an-xa-phuong-cong-huye-n-tie-n-ha-i-tham-muu-ra-mat-06-.html", "UBND Ủy ban nhân dân xã Phương Công tỉnh Thái Bình")</f>
        <v>UBND Ủy ban nhân dân xã Phương Công tỉnh Thái Bình</v>
      </c>
      <c r="C877" t="str">
        <v>https://congan.thaibinh.gov.vn/tin-tuc/tin-trong-nganh/cong-an-xa-phuong-cong-huye-n-tie-n-ha-i-tham-muu-ra-mat-06-.html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26877</v>
      </c>
      <c r="B878" t="str">
        <v>Công an xã Phương Giao tỉnh Thái Nguyên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26878</v>
      </c>
      <c r="B879" t="str">
        <f>HYPERLINK("https://phuonggiao.vonhai.thainguyen.gov.vn/", "UBND Ủy ban nhân dân xã Phương Giao tỉnh Thái Nguyên")</f>
        <v>UBND Ủy ban nhân dân xã Phương Giao tỉnh Thái Nguyên</v>
      </c>
      <c r="C879" t="str">
        <v>https://phuonggiao.vonhai.thainguyen.gov.vn/</v>
      </c>
      <c r="D879" t="str">
        <v>-</v>
      </c>
      <c r="E879" t="str">
        <v>-</v>
      </c>
      <c r="F879" t="str">
        <v>-</v>
      </c>
      <c r="G879" t="str">
        <v>-</v>
      </c>
    </row>
    <row r="880" xml:space="preserve">
      <c r="A880">
        <v>26879</v>
      </c>
      <c r="B880" t="str" xml:space="preserve">
        <f xml:space="preserve">HYPERLINK("https://www.facebook.com/p/C%C3%B4ng-An-Ph%C6%B0%E1%BB%9Dng-Ph%C6%B0%C6%A1ng-Li%E1%BB%85u-100076593765460/", "Công an phường Phương Liễu _x000d__x000d__x000d_
 _x000d__x000d__x000d_
  tỉnh Bắc Ninh")</f>
        <v xml:space="preserve">Công an phường Phương Liễu _x000d__x000d__x000d_
 _x000d__x000d__x000d_
  tỉnh Bắc Ninh</v>
      </c>
      <c r="C880" t="str">
        <v>https://www.facebook.com/p/C%C3%B4ng-An-Ph%C6%B0%E1%BB%9Dng-Ph%C6%B0%C6%A1ng-Li%E1%BB%85u-100076593765460/</v>
      </c>
      <c r="D880" t="str">
        <v>-</v>
      </c>
      <c r="E880" t="str">
        <v/>
      </c>
      <c r="F880" t="str">
        <v>-</v>
      </c>
      <c r="G880" t="str">
        <v>-</v>
      </c>
    </row>
    <row r="881" xml:space="preserve">
      <c r="A881">
        <v>26880</v>
      </c>
      <c r="B881" t="str" xml:space="preserve">
        <f xml:space="preserve">HYPERLINK("https://quevo.bacninh.gov.vn/news/-/details/22344/phuong-phuong-lieu-4584664", "UBND Ủy ban nhân dân phường Phương Liễu _x000d__x000d__x000d_
 _x000d__x000d__x000d_
  tỉnh Bắc Ninh")</f>
        <v xml:space="preserve">UBND Ủy ban nhân dân phường Phương Liễu _x000d__x000d__x000d_
 _x000d__x000d__x000d_
  tỉnh Bắc Ninh</v>
      </c>
      <c r="C881" t="str">
        <v>https://quevo.bacninh.gov.vn/news/-/details/22344/phuong-phuong-lieu-4584664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26881</v>
      </c>
      <c r="B882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882" t="str">
        <v>https://www.facebook.com/p/C%C3%B4ng-an-X%C3%A3-Ph%C6%B0%E1%BB%9Bc-Dinh-Thu%E1%BA%ADn-Nam-Ninh-Thu%E1%BA%ADn-100066929580928/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26882</v>
      </c>
      <c r="B883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883" t="str">
        <v>https://mc.ninhthuan.gov.vn/portaldvc/KenhTin/dich-vu-cong-truc-tuyen.aspx?_dv=000-22-31-H43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26883</v>
      </c>
      <c r="B884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884" t="str">
        <v>https://www.facebook.com/p/C%C3%B4ng-an-X%C3%A3-Ph%C6%B0%E1%BB%9Bc-Dinh-Thu%E1%BA%ADn-Nam-Ninh-Thu%E1%BA%ADn-100066929580928/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26884</v>
      </c>
      <c r="B885" t="str">
        <f>HYPERLINK("https://ninhphuoc.ninhthuan.gov.vn/", "UBND Ủy ban nhân dân xã Phước Dinh tỉnh Ninh Thuận")</f>
        <v>UBND Ủy ban nhân dân xã Phước Dinh tỉnh Ninh Thuận</v>
      </c>
      <c r="C885" t="str">
        <v>https://ninhphuoc.ninhthuan.gov.vn/</v>
      </c>
      <c r="D885" t="str">
        <v>-</v>
      </c>
      <c r="E885" t="str">
        <v>-</v>
      </c>
      <c r="F885" t="str">
        <v>-</v>
      </c>
      <c r="G885" t="str">
        <v>-</v>
      </c>
    </row>
    <row r="886" xml:space="preserve">
      <c r="A886">
        <v>26885</v>
      </c>
      <c r="B886" t="str" xml:space="preserve">
        <f xml:space="preserve">HYPERLINK("https://www.facebook.com/caxphuochung/", "Công an xã Phước Hưng _x000d__x000d__x000d_
 _x000d__x000d__x000d_
  tỉnh Bình Định")</f>
        <v xml:space="preserve">Công an xã Phước Hưng _x000d__x000d__x000d_
 _x000d__x000d__x000d_
  tỉnh Bình Định</v>
      </c>
      <c r="C886" t="str">
        <v>https://www.facebook.com/caxphuochung/</v>
      </c>
      <c r="D886" t="str">
        <v>-</v>
      </c>
      <c r="E886" t="str">
        <v/>
      </c>
      <c r="F886" t="str">
        <v>-</v>
      </c>
      <c r="G886" t="str">
        <v>-</v>
      </c>
    </row>
    <row r="887" xml:space="preserve">
      <c r="A887">
        <v>26886</v>
      </c>
      <c r="B887" t="str" xml:space="preserve">
        <f xml:space="preserve">HYPERLINK("http://phuochung.tuyphuoc.binhdinh.gov.vn/", "UBND Ủy ban nhân dân xã Phước Hưng _x000d__x000d__x000d_
 _x000d__x000d__x000d_
  tỉnh Bình Định")</f>
        <v xml:space="preserve">UBND Ủy ban nhân dân xã Phước Hưng _x000d__x000d__x000d_
 _x000d__x000d__x000d_
  tỉnh Bình Định</v>
      </c>
      <c r="C887" t="str">
        <v>http://phuochung.tuyphuoc.binhdinh.gov.vn/</v>
      </c>
      <c r="D887" t="str">
        <v>-</v>
      </c>
      <c r="E887" t="str">
        <v>-</v>
      </c>
      <c r="F887" t="str">
        <v>-</v>
      </c>
      <c r="G887" t="str">
        <v>-</v>
      </c>
    </row>
    <row r="888" xml:space="preserve">
      <c r="A888">
        <v>26887</v>
      </c>
      <c r="B888" t="str" xml:space="preserve">
        <f xml:space="preserve">HYPERLINK("https://www.facebook.com/caxphuochung/", "Công an xã Phước Hưng _x000d__x000d__x000d_
 _x000d__x000d__x000d_
  tỉnh Bình Định")</f>
        <v xml:space="preserve">Công an xã Phước Hưng _x000d__x000d__x000d_
 _x000d__x000d__x000d_
  tỉnh Bình Định</v>
      </c>
      <c r="C888" t="str">
        <v>https://www.facebook.com/caxphuochung/</v>
      </c>
      <c r="D888" t="str">
        <v>-</v>
      </c>
      <c r="E888" t="str">
        <v/>
      </c>
      <c r="F888" t="str">
        <v>-</v>
      </c>
      <c r="G888" t="str">
        <v>-</v>
      </c>
    </row>
    <row r="889" xml:space="preserve">
      <c r="A889">
        <v>26888</v>
      </c>
      <c r="B889" t="str" xml:space="preserve">
        <f xml:space="preserve">HYPERLINK("http://phuochung.tuyphuoc.binhdinh.gov.vn/", "UBND Ủy ban nhân dân xã Phước Hưng _x000d__x000d__x000d_
 _x000d__x000d__x000d_
  tỉnh Bình Định")</f>
        <v xml:space="preserve">UBND Ủy ban nhân dân xã Phước Hưng _x000d__x000d__x000d_
 _x000d__x000d__x000d_
  tỉnh Bình Định</v>
      </c>
      <c r="C889" t="str">
        <v>http://phuochung.tuyphuoc.binhdinh.gov.vn/</v>
      </c>
      <c r="D889" t="str">
        <v>-</v>
      </c>
      <c r="E889" t="str">
        <v>-</v>
      </c>
      <c r="F889" t="str">
        <v>-</v>
      </c>
      <c r="G889" t="str">
        <v>-</v>
      </c>
    </row>
    <row r="890" xml:space="preserve">
      <c r="A890">
        <v>26889</v>
      </c>
      <c r="B890" t="str" xml:space="preserve">
        <v xml:space="preserve">Công an xã Phước Hảo _x000d__x000d__x000d_
 _x000d__x000d__x000d_
  tỉnh Trà Vinh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 xml:space="preserve">
      <c r="A891">
        <v>26890</v>
      </c>
      <c r="B891" t="str" xml:space="preserve">
        <f xml:space="preserve">HYPERLINK("https://phuochao.chauthanh.travinh.gov.vn/", "UBND Ủy ban nhân dân xã Phước Hảo _x000d__x000d__x000d_
 _x000d__x000d__x000d_
  tỉnh Trà Vinh")</f>
        <v xml:space="preserve">UBND Ủy ban nhân dân xã Phước Hảo _x000d__x000d__x000d_
 _x000d__x000d__x000d_
  tỉnh Trà Vinh</v>
      </c>
      <c r="C891" t="str">
        <v>https://phuochao.chauthanh.travinh.gov.vn/</v>
      </c>
      <c r="D891" t="str">
        <v>-</v>
      </c>
      <c r="E891" t="str">
        <v>-</v>
      </c>
      <c r="F891" t="str">
        <v>-</v>
      </c>
      <c r="G891" t="str">
        <v>-</v>
      </c>
    </row>
    <row r="892" xml:space="preserve">
      <c r="A892">
        <v>26891</v>
      </c>
      <c r="B892" t="str" xml:space="preserve">
        <v xml:space="preserve">Công an xã Phước Hội _x000d__x000d__x000d_
 _x000d__x000d__x000d_
  tỉnh Bà Rịa - Vũng Tàu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 xml:space="preserve">
      <c r="A893">
        <v>26892</v>
      </c>
      <c r="B893" t="str" xml:space="preserve">
        <f xml:space="preserve">HYPERLINK("https://phuochoi.datdo.baria-vungtau.gov.vn/", "UBND Ủy ban nhân dân xã Phước Hội _x000d__x000d__x000d_
 _x000d__x000d__x000d_
  tỉnh Bà Rịa - Vũng Tàu")</f>
        <v xml:space="preserve">UBND Ủy ban nhân dân xã Phước Hội _x000d__x000d__x000d_
 _x000d__x000d__x000d_
  tỉnh Bà Rịa - Vũng Tàu</v>
      </c>
      <c r="C893" t="str">
        <v>https://phuochoi.datdo.baria-vungtau.gov.vn/</v>
      </c>
      <c r="D893" t="str">
        <v>-</v>
      </c>
      <c r="E893" t="str">
        <v>-</v>
      </c>
      <c r="F893" t="str">
        <v>-</v>
      </c>
      <c r="G893" t="str">
        <v>-</v>
      </c>
    </row>
    <row r="894" xml:space="preserve">
      <c r="A894">
        <v>26893</v>
      </c>
      <c r="B894" t="str" xml:space="preserve">
        <f xml:space="preserve">HYPERLINK("https://www.facebook.com/p/C%C3%B4ng-an-x%C3%A3-Ph%C6%B0%E1%BB%9Bc-Kh%C3%A1ng-100064880037315/", "Công an xã Phước Kháng _x000d__x000d__x000d_
 _x000d__x000d__x000d_
  tỉnh Ninh Thuận")</f>
        <v xml:space="preserve">Công an xã Phước Kháng _x000d__x000d__x000d_
 _x000d__x000d__x000d_
  tỉnh Ninh Thuận</v>
      </c>
      <c r="C894" t="str">
        <v>https://www.facebook.com/p/C%C3%B4ng-an-x%C3%A3-Ph%C6%B0%E1%BB%9Bc-Kh%C3%A1ng-100064880037315/</v>
      </c>
      <c r="D894" t="str">
        <v>-</v>
      </c>
      <c r="E894" t="str">
        <v/>
      </c>
      <c r="F894" t="str">
        <v>-</v>
      </c>
      <c r="G894" t="str">
        <v>-</v>
      </c>
    </row>
    <row r="895" xml:space="preserve">
      <c r="A895">
        <v>26894</v>
      </c>
      <c r="B895" t="str" xml:space="preserve">
        <f xml:space="preserve">HYPERLINK("https://thuanbac.ninhthuan.gov.vn/portal/Pages/UBND-xa.aspx", "UBND Ủy ban nhân dân xã Phước Kháng _x000d__x000d__x000d_
 _x000d__x000d__x000d_
  tỉnh Ninh Thuận")</f>
        <v xml:space="preserve">UBND Ủy ban nhân dân xã Phước Kháng _x000d__x000d__x000d_
 _x000d__x000d__x000d_
  tỉnh Ninh Thuận</v>
      </c>
      <c r="C895" t="str">
        <v>https://thuanbac.ninhthuan.gov.vn/portal/Pages/UBND-xa.aspx</v>
      </c>
      <c r="D895" t="str">
        <v>-</v>
      </c>
      <c r="E895" t="str">
        <v>-</v>
      </c>
      <c r="F895" t="str">
        <v>-</v>
      </c>
      <c r="G895" t="str">
        <v>-</v>
      </c>
    </row>
    <row r="896" xml:space="preserve">
      <c r="A896">
        <v>26895</v>
      </c>
      <c r="B896" t="str" xml:space="preserve">
        <f xml:space="preserve">HYPERLINK("https://www.facebook.com/p/C%C3%B4ng-an-x%C3%A3-Ph%C6%B0%E1%BB%9Bc-Kh%C3%A1nh-100083332121186/", "Công an xã Phước Khánh _x000d__x000d__x000d_
 _x000d__x000d__x000d_
  tỉnh Đồng Nai")</f>
        <v xml:space="preserve">Công an xã Phước Khánh _x000d__x000d__x000d_
 _x000d__x000d__x000d_
  tỉnh Đồng Nai</v>
      </c>
      <c r="C896" t="str">
        <v>https://www.facebook.com/p/C%C3%B4ng-an-x%C3%A3-Ph%C6%B0%E1%BB%9Bc-Kh%C3%A1nh-100083332121186/</v>
      </c>
      <c r="D896" t="str">
        <v>-</v>
      </c>
      <c r="E896" t="str">
        <v/>
      </c>
      <c r="F896" t="str">
        <v>-</v>
      </c>
      <c r="G896" t="str">
        <v>-</v>
      </c>
    </row>
    <row r="897" xml:space="preserve">
      <c r="A897">
        <v>26896</v>
      </c>
      <c r="B897" t="str" xml:space="preserve">
        <f xml:space="preserve">HYPERLINK("https://nhontrach.dongnai.gov.vn/Pages/gioithieu_Xa-TT.aspx?CatID=47", "UBND Ủy ban nhân dân xã Phước Khánh _x000d__x000d__x000d_
 _x000d__x000d__x000d_
  tỉnh Đồng Nai")</f>
        <v xml:space="preserve">UBND Ủy ban nhân dân xã Phước Khánh _x000d__x000d__x000d_
 _x000d__x000d__x000d_
  tỉnh Đồng Nai</v>
      </c>
      <c r="C897" t="str">
        <v>https://nhontrach.dongnai.gov.vn/Pages/gioithieu_Xa-TT.aspx?CatID=47</v>
      </c>
      <c r="D897" t="str">
        <v>-</v>
      </c>
      <c r="E897" t="str">
        <v>-</v>
      </c>
      <c r="F897" t="str">
        <v>-</v>
      </c>
      <c r="G897" t="str">
        <v>-</v>
      </c>
    </row>
    <row r="898" xml:space="preserve">
      <c r="A898">
        <v>26897</v>
      </c>
      <c r="B898" t="str" xml:space="preserve">
        <v xml:space="preserve">Công an xã Phước Long _x000d__x000d__x000d_
 _x000d__x000d__x000d_
  tỉnh Bạc Liêu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 xml:space="preserve">
      <c r="A899">
        <v>26898</v>
      </c>
      <c r="B899" t="str" xml:space="preserve">
        <f xml:space="preserve">HYPERLINK("https://baclieu.gov.vn/", "UBND Ủy ban nhân dân xã Phước Long _x000d__x000d__x000d_
 _x000d__x000d__x000d_
  tỉnh Bạc Liêu")</f>
        <v xml:space="preserve">UBND Ủy ban nhân dân xã Phước Long _x000d__x000d__x000d_
 _x000d__x000d__x000d_
  tỉnh Bạc Liêu</v>
      </c>
      <c r="C899" t="str">
        <v>https://baclieu.gov.vn/</v>
      </c>
      <c r="D899" t="str">
        <v>-</v>
      </c>
      <c r="E899" t="str">
        <v>-</v>
      </c>
      <c r="F899" t="str">
        <v>-</v>
      </c>
      <c r="G899" t="str">
        <v>-</v>
      </c>
    </row>
    <row r="900" xml:space="preserve">
      <c r="A900">
        <v>26899</v>
      </c>
      <c r="B900" t="str" xml:space="preserve">
        <f xml:space="preserve">HYPERLINK("https://www.facebook.com/p/C%C3%B4ng-an-x%C3%A3-Ph%C6%B0%E1%BB%9Bc-Long-100071175355481/", "Công an xã Phước Long _x000d__x000d__x000d_
 _x000d__x000d__x000d_
  tỉnh Bến Tre")</f>
        <v xml:space="preserve">Công an xã Phước Long _x000d__x000d__x000d_
 _x000d__x000d__x000d_
  tỉnh Bến Tre</v>
      </c>
      <c r="C900" t="str">
        <v>https://www.facebook.com/p/C%C3%B4ng-an-x%C3%A3-Ph%C6%B0%E1%BB%9Bc-Long-100071175355481/</v>
      </c>
      <c r="D900" t="str">
        <v>-</v>
      </c>
      <c r="E900" t="str">
        <v/>
      </c>
      <c r="F900" t="str">
        <v>-</v>
      </c>
      <c r="G900" t="str">
        <v>-</v>
      </c>
    </row>
    <row r="901" xml:space="preserve">
      <c r="A901">
        <v>26900</v>
      </c>
      <c r="B901" t="str" xml:space="preserve">
        <f xml:space="preserve">HYPERLINK("https://congbobanan.toaan.gov.vn/2ta1679307t1cvn/chi-tiet-ban-an", "UBND Ủy ban nhân dân xã Phước Long _x000d__x000d__x000d_
 _x000d__x000d__x000d_
  tỉnh Bến Tre")</f>
        <v xml:space="preserve">UBND Ủy ban nhân dân xã Phước Long _x000d__x000d__x000d_
 _x000d__x000d__x000d_
  tỉnh Bến Tre</v>
      </c>
      <c r="C901" t="str">
        <v>https://congbobanan.toaan.gov.vn/2ta1679307t1cvn/chi-tiet-ban-an</v>
      </c>
      <c r="D901" t="str">
        <v>-</v>
      </c>
      <c r="E901" t="str">
        <v>-</v>
      </c>
      <c r="F901" t="str">
        <v>-</v>
      </c>
      <c r="G901" t="str">
        <v>-</v>
      </c>
    </row>
    <row r="902" xml:space="preserve">
      <c r="A902">
        <v>26901</v>
      </c>
      <c r="B902" t="str" xml:space="preserve">
        <v xml:space="preserve">Công an xã Phước Minh _x000d__x000d__x000d_
 _x000d__x000d__x000d_
  tỉnh TÂY NINH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 xml:space="preserve">
      <c r="A903">
        <v>26902</v>
      </c>
      <c r="B903" t="str" xml:space="preserve">
        <f xml:space="preserve">HYPERLINK("https://duongminhchau.tayninh.gov.vn/", "UBND Ủy ban nhân dân xã Phước Minh _x000d__x000d__x000d_
 _x000d__x000d__x000d_
  tỉnh TÂY NINH")</f>
        <v xml:space="preserve">UBND Ủy ban nhân dân xã Phước Minh _x000d__x000d__x000d_
 _x000d__x000d__x000d_
  tỉnh TÂY NINH</v>
      </c>
      <c r="C903" t="str">
        <v>https://duongminhchau.tayninh.gov.vn/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26903</v>
      </c>
      <c r="B904" t="str">
        <v>Công an xã Phước Nghĩa tỉnh Bình Định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26904</v>
      </c>
      <c r="B905" t="str">
        <f>HYPERLINK("http://phuocnghia.tuyphuoc.binhdinh.gov.vn/", "UBND Ủy ban nhân dân xã Phước Nghĩa tỉnh Bình Định")</f>
        <v>UBND Ủy ban nhân dân xã Phước Nghĩa tỉnh Bình Định</v>
      </c>
      <c r="C905" t="str">
        <v>http://phuocnghia.tuyphuoc.binhdinh.gov.vn/</v>
      </c>
      <c r="D905" t="str">
        <v>-</v>
      </c>
      <c r="E905" t="str">
        <v>-</v>
      </c>
      <c r="F905" t="str">
        <v>-</v>
      </c>
      <c r="G905" t="str">
        <v>-</v>
      </c>
    </row>
    <row r="906" xml:space="preserve">
      <c r="A906">
        <v>26905</v>
      </c>
      <c r="B906" t="str" xml:space="preserve">
        <f xml:space="preserve">HYPERLINK("https://www.facebook.com/p/C%C3%B4ng-an-x%C3%A3-Ph%C6%B0%E1%BB%9Bc-Ninh-100069805142208/", "Công an xã Phước Ninh _x000d__x000d__x000d_
 _x000d__x000d__x000d_
  tỉnh TÂY NINH")</f>
        <v xml:space="preserve">Công an xã Phước Ninh _x000d__x000d__x000d_
 _x000d__x000d__x000d_
  tỉnh TÂY NINH</v>
      </c>
      <c r="C906" t="str">
        <v>https://www.facebook.com/p/C%C3%B4ng-an-x%C3%A3-Ph%C6%B0%E1%BB%9Bc-Ninh-100069805142208/</v>
      </c>
      <c r="D906" t="str">
        <v>-</v>
      </c>
      <c r="E906" t="str">
        <v/>
      </c>
      <c r="F906" t="str">
        <v>-</v>
      </c>
      <c r="G906" t="str">
        <v>-</v>
      </c>
    </row>
    <row r="907" xml:space="preserve">
      <c r="A907">
        <v>26906</v>
      </c>
      <c r="B907" t="str" xml:space="preserve">
        <f xml:space="preserve">HYPERLINK("https://ninhphuoc.ninhthuan.gov.vn/", "UBND Ủy ban nhân dân xã Phước Ninh _x000d__x000d__x000d_
 _x000d__x000d__x000d_
  tỉnh TÂY NINH")</f>
        <v xml:space="preserve">UBND Ủy ban nhân dân xã Phước Ninh _x000d__x000d__x000d_
 _x000d__x000d__x000d_
  tỉnh TÂY NINH</v>
      </c>
      <c r="C907" t="str">
        <v>https://ninhphuoc.ninhthuan.gov.vn/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26907</v>
      </c>
      <c r="B908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908" t="str">
        <v>https://www.facebook.com/p/C%C3%B4ng-an-x%C3%A3-Ph%C6%B0%E1%BB%9Bc-Vinh-huy%E1%BB%87n-Ninh-Ph%C6%B0%E1%BB%9Bc-100068912764094/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26908</v>
      </c>
      <c r="B909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909" t="str">
        <v>https://mc.ninhthuan.gov.vn/portaldvc/KenhTin/dich-vu-cong-truc-tuyen.aspx?_dv=000-23-34-H43</v>
      </c>
      <c r="D909" t="str">
        <v>-</v>
      </c>
      <c r="E909" t="str">
        <v>-</v>
      </c>
      <c r="F909" t="str">
        <v>-</v>
      </c>
      <c r="G909" t="str">
        <v>-</v>
      </c>
    </row>
    <row r="910" xml:space="preserve">
      <c r="A910">
        <v>26909</v>
      </c>
      <c r="B910" t="str" xml:space="preserve">
        <f xml:space="preserve">HYPERLINK("https://www.facebook.com/p/T%E1%BB%A8-K%E1%BB%B2-24H-100047313107369/?locale=fa_IR", "Công an xã Phượng Kỳ _x000d__x000d__x000d_
 _x000d__x000d__x000d_
  tỉnh Hải Dương")</f>
        <v xml:space="preserve">Công an xã Phượng Kỳ _x000d__x000d__x000d_
 _x000d__x000d__x000d_
  tỉnh Hải Dương</v>
      </c>
      <c r="C910" t="str">
        <v>https://www.facebook.com/p/T%E1%BB%A8-K%E1%BB%B2-24H-100047313107369/?locale=fa_IR</v>
      </c>
      <c r="D910" t="str">
        <v>-</v>
      </c>
      <c r="E910" t="str">
        <v/>
      </c>
      <c r="F910" t="str">
        <v>-</v>
      </c>
      <c r="G910" t="str">
        <v>-</v>
      </c>
    </row>
    <row r="911" xml:space="preserve">
      <c r="A911">
        <v>26910</v>
      </c>
      <c r="B911" t="str" xml:space="preserve">
        <f xml:space="preserve">HYPERLINK("http://phuongky.tuky.haiduong.gov.vn/", "UBND Ủy ban nhân dân xã Phượng Kỳ _x000d__x000d__x000d_
 _x000d__x000d__x000d_
  tỉnh Hải Dương")</f>
        <v xml:space="preserve">UBND Ủy ban nhân dân xã Phượng Kỳ _x000d__x000d__x000d_
 _x000d__x000d__x000d_
  tỉnh Hải Dương</v>
      </c>
      <c r="C911" t="str">
        <v>http://phuongky.tuky.haiduong.gov.vn/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26911</v>
      </c>
      <c r="B912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912" t="str">
        <v>https://www.facebook.com/p/C%C3%B4ng-an-x%C3%A3-Ph%C6%B0%E1%BB%A3ng-Ti%E1%BA%BFn-%C4%90%E1%BB%8Bnh-Ho%C3%A1-Th%C3%A1i-Nguy%C3%AAn-100068574161397/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26912</v>
      </c>
      <c r="B913" t="str">
        <f>HYPERLINK("https://phuongtien.dinhhoa.thainguyen.gov.vn/tin-xa-phuong", "UBND Ủy ban nhân dân xã Phượng Tiến tỉnh Thái Nguyên")</f>
        <v>UBND Ủy ban nhân dân xã Phượng Tiến tỉnh Thái Nguyên</v>
      </c>
      <c r="C913" t="str">
        <v>https://phuongtien.dinhhoa.thainguyen.gov.vn/tin-xa-phuong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26913</v>
      </c>
      <c r="B914" t="str">
        <f>HYPERLINK("https://www.facebook.com/p/C%C3%B4ng-an-x%C3%A3-Ph%C6%B0%E1%BB%A3ng-V%C4%A9-C%E1%BA%A9m-Kh%C3%AA-100064531490689/", "Công an xã Phượng Vĩ tỉnh Phú Thọ")</f>
        <v>Công an xã Phượng Vĩ tỉnh Phú Thọ</v>
      </c>
      <c r="C914" t="str">
        <v>https://www.facebook.com/p/C%C3%B4ng-an-x%C3%A3-Ph%C6%B0%E1%BB%A3ng-V%C4%A9-C%E1%BA%A9m-Kh%C3%AA-100064531490689/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26914</v>
      </c>
      <c r="B915" t="str">
        <f>HYPERLINK("https://camkhe.phutho.gov.vn/Chuyen-muc-tin/Chi-tiet-tin/t/xa-phuong-vi-tap-trung-nguon-luc-de-dat-chuan-nong-thon-moi-/title/19423/ctitle/123", "UBND Ủy ban nhân dân xã Phượng Vĩ tỉnh Phú Thọ")</f>
        <v>UBND Ủy ban nhân dân xã Phượng Vĩ tỉnh Phú Thọ</v>
      </c>
      <c r="C915" t="str">
        <v>https://camkhe.phutho.gov.vn/Chuyen-muc-tin/Chi-tiet-tin/t/xa-phuong-vi-tap-trung-nguon-luc-de-dat-chuan-nong-thon-moi-/title/19423/ctitle/123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26915</v>
      </c>
      <c r="B916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916" t="str">
        <v>https://www.facebook.com/p/C%C3%B4ng-an-x%C3%A3-Ph%E1%BB%A5c-Linh-huy%E1%BB%87n-%C4%90%E1%BA%A1i-T%E1%BB%AB-100068039233795/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26916</v>
      </c>
      <c r="B917" t="str">
        <f>HYPERLINK("https://phuclinh.daitu.thainguyen.gov.vn/", "UBND Ủy ban nhân dân xã Phục Linh tỉnh Thái Nguyên")</f>
        <v>UBND Ủy ban nhân dân xã Phục Linh tỉnh Thái Nguyên</v>
      </c>
      <c r="C917" t="str">
        <v>https://phuclinh.daitu.thainguyen.gov.vn/</v>
      </c>
      <c r="D917" t="str">
        <v>-</v>
      </c>
      <c r="E917" t="str">
        <v>-</v>
      </c>
      <c r="F917" t="str">
        <v>-</v>
      </c>
      <c r="G917" t="str">
        <v>-</v>
      </c>
    </row>
    <row r="918" xml:space="preserve">
      <c r="A918">
        <v>26917</v>
      </c>
      <c r="B918" t="str" xml:space="preserve">
        <v xml:space="preserve">Công an xã Pha Mu _x000d__x000d__x000d_
 _x000d__x000d__x000d_
  tỉnh Lai Châu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 xml:space="preserve">
      <c r="A919">
        <v>26918</v>
      </c>
      <c r="B919" t="str" xml:space="preserve">
        <f xml:space="preserve">HYPERLINK("https://laichau.gov.vn/du-khach/vinh-pa-khom-duoc-cong-nhan-la-diem-du-lich-tren-dia-ban-tinh-lai-chau.html", "UBND Ủy ban nhân dân xã Pha Mu _x000d__x000d__x000d_
 _x000d__x000d__x000d_
  tỉnh Lai Châu")</f>
        <v xml:space="preserve">UBND Ủy ban nhân dân xã Pha Mu _x000d__x000d__x000d_
 _x000d__x000d__x000d_
  tỉnh Lai Châu</v>
      </c>
      <c r="C919" t="str">
        <v>https://laichau.gov.vn/du-khach/vinh-pa-khom-duoc-cong-nhan-la-diem-du-lich-tren-dia-ban-tinh-lai-chau.html</v>
      </c>
      <c r="D919" t="str">
        <v>-</v>
      </c>
      <c r="E919" t="str">
        <v>-</v>
      </c>
      <c r="F919" t="str">
        <v>-</v>
      </c>
      <c r="G919" t="str">
        <v>-</v>
      </c>
    </row>
    <row r="920" xml:space="preserve">
      <c r="A920">
        <v>26919</v>
      </c>
      <c r="B920" t="str" xml:space="preserve">
        <v xml:space="preserve">Công an xã Phan _x000d__x000d__x000d_
 _x000d__x000d__x000d_
  tỉnh TÂY NINH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 xml:space="preserve">
      <c r="A921">
        <v>26920</v>
      </c>
      <c r="B921" t="str" xml:space="preserve">
        <f xml:space="preserve">HYPERLINK("https://duongminhchau.tayninh.gov.vn/", "UBND Ủy ban nhân dân xã Phan _x000d__x000d__x000d_
 _x000d__x000d__x000d_
  tỉnh TÂY NINH")</f>
        <v xml:space="preserve">UBND Ủy ban nhân dân xã Phan _x000d__x000d__x000d_
 _x000d__x000d__x000d_
  tỉnh TÂY NINH</v>
      </c>
      <c r="C921" t="str">
        <v>https://duongminhchau.tayninh.gov.vn/</v>
      </c>
      <c r="D921" t="str">
        <v>-</v>
      </c>
      <c r="E921" t="str">
        <v>-</v>
      </c>
      <c r="F921" t="str">
        <v>-</v>
      </c>
      <c r="G921" t="str">
        <v>-</v>
      </c>
    </row>
    <row r="922" xml:space="preserve">
      <c r="A922">
        <v>26921</v>
      </c>
      <c r="B922" t="str" xml:space="preserve">
        <f xml:space="preserve">HYPERLINK("https://www.facebook.com/p/C%C3%B4ng-an-x%C3%A3-Phan-R%C3%AD-Th%C3%A0nh-100067332391869/", "Công an xã Phan Rí Thành _x000d__x000d__x000d_
 _x000d__x000d__x000d_
  tỉnh Bình Thuận")</f>
        <v xml:space="preserve">Công an xã Phan Rí Thành _x000d__x000d__x000d_
 _x000d__x000d__x000d_
  tỉnh Bình Thuận</v>
      </c>
      <c r="C922" t="str">
        <v>https://www.facebook.com/p/C%C3%B4ng-an-x%C3%A3-Phan-R%C3%AD-Th%C3%A0nh-100067332391869/</v>
      </c>
      <c r="D922" t="str">
        <v>-</v>
      </c>
      <c r="E922" t="str">
        <v/>
      </c>
      <c r="F922" t="str">
        <v>-</v>
      </c>
      <c r="G922" t="str">
        <v>-</v>
      </c>
    </row>
    <row r="923" xml:space="preserve">
      <c r="A923">
        <v>26922</v>
      </c>
      <c r="B923" t="str" xml:space="preserve">
        <f xml:space="preserve">HYPERLINK("https://phanrithanh.bacbinh.binhthuan.gov.vn/", "UBND Ủy ban nhân dân xã Phan Rí Thành _x000d__x000d__x000d_
 _x000d__x000d__x000d_
  tỉnh Bình Thuận")</f>
        <v xml:space="preserve">UBND Ủy ban nhân dân xã Phan Rí Thành _x000d__x000d__x000d_
 _x000d__x000d__x000d_
  tỉnh Bình Thuận</v>
      </c>
      <c r="C923" t="str">
        <v>https://phanrithanh.bacbinh.binhthuan.gov.vn/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26923</v>
      </c>
      <c r="B924" t="str">
        <v>Công an xã Phiêng Ban tỉnh Hà Tĩnh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26924</v>
      </c>
      <c r="B925" t="str">
        <f>HYPERLINK("https://vksndtc.gov.vn/UserControls/Publishing/News/BinhLuan/pFormPrint.aspx?UrlListProcess=22D48E3E00E317DB107E3706F225B1CE22F006B7C704FC8B6894F6ABCA85660A&amp;ItemID=11001&amp;webP=portal", "UBND Ủy ban nhân dân xã Phiêng Ban tỉnh Hà Tĩnh")</f>
        <v>UBND Ủy ban nhân dân xã Phiêng Ban tỉnh Hà Tĩnh</v>
      </c>
      <c r="C925" t="str">
        <v>https://vksndtc.gov.vn/UserControls/Publishing/News/BinhLuan/pFormPrint.aspx?UrlListProcess=22D48E3E00E317DB107E3706F225B1CE22F006B7C704FC8B6894F6ABCA85660A&amp;ItemID=11001&amp;webP=portal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26925</v>
      </c>
      <c r="B926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926" t="str">
        <v>https://www.facebook.com/p/C%C3%B4ng-an-x%C3%A3-Phi%C3%AAng-C%E1%BA%B1m-huy%E1%BB%87n-Mai-S%C6%A1n-t%E1%BB%89nh-S%C6%A1n-La-100081656375955/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26926</v>
      </c>
      <c r="B927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927" t="str">
        <v>https://sonla.gov.vn/4/469/63579/560147/thong-tin-tu-so-nganh-dia-phuong/dong-chi-cha-a-cua-truong-ban-dan-van-tinh-uy-son-la-lam-viec-tai-ban-long-hom-xa-phieng-cam-huy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26927</v>
      </c>
      <c r="B928" t="str">
        <v>Công an xã Phiêng Luông tỉnh Sơn La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26928</v>
      </c>
      <c r="B929" t="str">
        <f>HYPERLINK("https://sonla.gov.vn/4/469/77424/604022/thong-tin-bau-cu/danh-sach-nguoi-ung-cu-dai-bieu-hdnd-tinh-don-vi-bau-cu-so-3", "UBND Ủy ban nhân dân xã Phiêng Luông tỉnh Sơn La")</f>
        <v>UBND Ủy ban nhân dân xã Phiêng Luông tỉnh Sơn La</v>
      </c>
      <c r="C929" t="str">
        <v>https://sonla.gov.vn/4/469/77424/604022/thong-tin-bau-cu/danh-sach-nguoi-ung-cu-dai-bieu-hdnd-tinh-don-vi-bau-cu-so-3</v>
      </c>
      <c r="D929" t="str">
        <v>-</v>
      </c>
      <c r="E929" t="str">
        <v>-</v>
      </c>
      <c r="F929" t="str">
        <v>-</v>
      </c>
      <c r="G929" t="str">
        <v>-</v>
      </c>
    </row>
    <row r="930" xml:space="preserve">
      <c r="A930">
        <v>26929</v>
      </c>
      <c r="B930" t="str" xml:space="preserve">
        <v xml:space="preserve">Công an xã Phong Dụ_x000d__x000d__x000d_
 _x000d__x000d__x000d_
  tỉnh Yên Bái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 xml:space="preserve">
      <c r="A931">
        <v>26930</v>
      </c>
      <c r="B931" t="str" xml:space="preserve">
        <f xml:space="preserve">HYPERLINK("https://vanyen.yenbai.gov.vn/to-chuc-bo-may/cac-xa-thi-tran/?UserKey=Xa-Phong-Du-Thuong", "UBND Ủy ban nhân dân xã Phong Dụ_x000d__x000d__x000d_
 _x000d__x000d__x000d_
  tỉnh Yên Bái")</f>
        <v xml:space="preserve">UBND Ủy ban nhân dân xã Phong Dụ_x000d__x000d__x000d_
 _x000d__x000d__x000d_
  tỉnh Yên Bái</v>
      </c>
      <c r="C931" t="str">
        <v>https://vanyen.yenbai.gov.vn/to-chuc-bo-may/cac-xa-thi-tran/?UserKey=Xa-Phong-Du-Thuong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26931</v>
      </c>
      <c r="B932" t="str">
        <f>HYPERLINK("https://www.facebook.com/suctreQuangNinh/?locale=vi_VN", "Công an xã Phong Dụ tỉnh Quảng Ninh")</f>
        <v>Công an xã Phong Dụ tỉnh Quảng Ninh</v>
      </c>
      <c r="C932" t="str">
        <v>https://www.facebook.com/suctreQuangNinh/?locale=vi_VN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26932</v>
      </c>
      <c r="B933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933" t="str">
        <v>https://www.quangninh.gov.vn/donvi/huyentienyen/Trang/ChiTietBVGioiThieu.aspx?bvid=72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26933</v>
      </c>
      <c r="B934" t="str">
        <f>HYPERLINK("https://www.facebook.com/suctreQuangNinh/?locale=vi_VN", "Công an xã Phong Dụ tỉnh Quảng Ninh")</f>
        <v>Công an xã Phong Dụ tỉnh Quảng Ninh</v>
      </c>
      <c r="C934" t="str">
        <v>https://www.facebook.com/suctreQuangNinh/?locale=vi_VN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26934</v>
      </c>
      <c r="B935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935" t="str">
        <v>https://www.quangninh.gov.vn/donvi/huyentienyen/Trang/ChiTietBVGioiThieu.aspx?bvid=72</v>
      </c>
      <c r="D935" t="str">
        <v>-</v>
      </c>
      <c r="E935" t="str">
        <v>-</v>
      </c>
      <c r="F935" t="str">
        <v>-</v>
      </c>
      <c r="G935" t="str">
        <v>-</v>
      </c>
    </row>
    <row r="936" xml:space="preserve">
      <c r="A936">
        <v>26935</v>
      </c>
      <c r="B936" t="str" xml:space="preserve">
        <v xml:space="preserve">Công an xã Phong Minh _x000d__x000d__x000d_
 _x000d__x000d__x000d_
  tỉnh Bắc Giang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 xml:space="preserve">
      <c r="A937">
        <v>26936</v>
      </c>
      <c r="B937" t="str" xml:space="preserve">
        <f xml:space="preserve">HYPERLINK("https://lucngan.bacgiang.gov.vn/cac-xa-thi-tran", "UBND Ủy ban nhân dân xã Phong Minh _x000d__x000d__x000d_
 _x000d__x000d__x000d_
  tỉnh Bắc Giang")</f>
        <v xml:space="preserve">UBND Ủy ban nhân dân xã Phong Minh _x000d__x000d__x000d_
 _x000d__x000d__x000d_
  tỉnh Bắc Giang</v>
      </c>
      <c r="C937" t="str">
        <v>https://lucngan.bacgiang.gov.vn/cac-xa-thi-tran</v>
      </c>
      <c r="D937" t="str">
        <v>-</v>
      </c>
      <c r="E937" t="str">
        <v>-</v>
      </c>
      <c r="F937" t="str">
        <v>-</v>
      </c>
      <c r="G937" t="str">
        <v>-</v>
      </c>
    </row>
    <row r="938" xml:space="preserve">
      <c r="A938">
        <v>26937</v>
      </c>
      <c r="B938" t="str" xml:space="preserve">
        <v xml:space="preserve">Công an xã Phong Thạnh _x000d__x000d__x000d_
 _x000d__x000d__x000d_
  tỉnh Bạc Liêu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 xml:space="preserve">
      <c r="A939">
        <v>26938</v>
      </c>
      <c r="B939" t="str" xml:space="preserve">
        <f xml:space="preserve">HYPERLINK("https://baclieu.baohiemxahoi.gov.vn/tintuc/Pages/chuyen-doi-so.aspx?CateID=0&amp;ItemID=6024", "UBND Ủy ban nhân dân xã Phong Thạnh _x000d__x000d__x000d_
 _x000d__x000d__x000d_
  tỉnh Bạc Liêu")</f>
        <v xml:space="preserve">UBND Ủy ban nhân dân xã Phong Thạnh _x000d__x000d__x000d_
 _x000d__x000d__x000d_
  tỉnh Bạc Liêu</v>
      </c>
      <c r="C939" t="str">
        <v>https://baclieu.baohiemxahoi.gov.vn/tintuc/Pages/chuyen-doi-so.aspx?CateID=0&amp;ItemID=6024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26939</v>
      </c>
      <c r="B940" t="str">
        <v>Công an xã Phong Vân tỉnh Bắc Giang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26940</v>
      </c>
      <c r="B941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941" t="str">
        <v>https://lucngan.bacgiang.gov.vn/chi-tiet-tin-tuc/-/asset_publisher/Enp27vgshTez/content/xa-phong-van-tap-trung-thuc-hien-chi-thi-so-17-ve-moi-truong</v>
      </c>
      <c r="D941" t="str">
        <v>-</v>
      </c>
      <c r="E941" t="str">
        <v>-</v>
      </c>
      <c r="F941" t="str">
        <v>-</v>
      </c>
      <c r="G941" t="str">
        <v>-</v>
      </c>
    </row>
    <row r="942" xml:space="preserve">
      <c r="A942">
        <v>26941</v>
      </c>
      <c r="B942" t="str" xml:space="preserve">
        <v xml:space="preserve">Công an xã Quài Cang _x000d__x000d__x000d_
 _x000d__x000d__x000d_
  tỉnh Điện Biên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 xml:space="preserve">
      <c r="A943">
        <v>26942</v>
      </c>
      <c r="B943" t="str" xml:space="preserve">
        <f xml:space="preserve">HYPERLINK("https://tuangiao.gov.vn/weblinks/UBND-cac-Xa-Thi-tran-truc-thuoc/Xa-Quai-Cang-15/", "UBND Ủy ban nhân dân xã Quài Cang _x000d__x000d__x000d_
 _x000d__x000d__x000d_
  tỉnh Điện Biên")</f>
        <v xml:space="preserve">UBND Ủy ban nhân dân xã Quài Cang _x000d__x000d__x000d_
 _x000d__x000d__x000d_
  tỉnh Điện Biên</v>
      </c>
      <c r="C943" t="str">
        <v>https://tuangiao.gov.vn/weblinks/UBND-cac-Xa-Thi-tran-truc-thuoc/Xa-Quai-Cang-15/</v>
      </c>
      <c r="D943" t="str">
        <v>-</v>
      </c>
      <c r="E943" t="str">
        <v>-</v>
      </c>
      <c r="F943" t="str">
        <v>-</v>
      </c>
      <c r="G943" t="str">
        <v>-</v>
      </c>
    </row>
    <row r="944" xml:space="preserve">
      <c r="A944">
        <v>26943</v>
      </c>
      <c r="B944" t="str" xml:space="preserve">
        <f xml:space="preserve">HYPERLINK("https://www.facebook.com/p/C%C3%B4ng-an-x%C3%A3-Qu%C3%A0i-N%C6%B0a-100078564469491/", "Công an xã Quài Nưa _x000d__x000d__x000d_
 _x000d__x000d__x000d_
  tỉnh Điện Biên")</f>
        <v xml:space="preserve">Công an xã Quài Nưa _x000d__x000d__x000d_
 _x000d__x000d__x000d_
  tỉnh Điện Biên</v>
      </c>
      <c r="C944" t="str">
        <v>https://www.facebook.com/p/C%C3%B4ng-an-x%C3%A3-Qu%C3%A0i-N%C6%B0a-100078564469491/</v>
      </c>
      <c r="D944" t="str">
        <v>-</v>
      </c>
      <c r="E944" t="str">
        <v/>
      </c>
      <c r="F944" t="str">
        <v>-</v>
      </c>
      <c r="G944" t="str">
        <v>-</v>
      </c>
    </row>
    <row r="945" xml:space="preserve">
      <c r="A945">
        <v>26944</v>
      </c>
      <c r="B945" t="str" xml:space="preserve">
        <f xml:space="preserve">HYPERLINK("https://quainua.tuangiao.gov.vn/about/ve-co-cau-to-chuc-bo-may-ubnd-xa-quai-nua.html", "UBND Ủy ban nhân dân xã Quài Nưa _x000d__x000d__x000d_
 _x000d__x000d__x000d_
  tỉnh Điện Biên")</f>
        <v xml:space="preserve">UBND Ủy ban nhân dân xã Quài Nưa _x000d__x000d__x000d_
 _x000d__x000d__x000d_
  tỉnh Điện Biên</v>
      </c>
      <c r="C945" t="str">
        <v>https://quainua.tuangiao.gov.vn/about/ve-co-cau-to-chuc-bo-may-ubnd-xa-quai-nua.html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26945</v>
      </c>
      <c r="B946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946" t="str">
        <v>https://www.facebook.com/p/C%C3%B4ng-an-x%C3%A3-Qu%C3%A0i-T%E1%BB%9F-huy%E1%BB%87n-Tu%E1%BA%A7n-Gi%C3%A1o-100069591362249/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26946</v>
      </c>
      <c r="B947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947" t="str">
        <v>https://dienbien.toaan.gov.vn/webcenter/ShowProperty?nodeId=/UCMServer/TAND193165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26947</v>
      </c>
      <c r="B948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948" t="str">
        <v>https://www.facebook.com/p/C%C3%B4ng-An-x%C3%A3-Qu%E1%BA%A3ng-%C4%90%E1%BB%8Bnh-Qu%E1%BA%A3ng-X%C6%B0%C6%A1ng-100063862911515/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26948</v>
      </c>
      <c r="B949" t="str">
        <f>HYPERLINK("https://quangdinh.quangxuong.thanhhoa.gov.vn/", "UBND Ủy ban nhân dân xã Quảng Định tỉnh Thanh Hóa")</f>
        <v>UBND Ủy ban nhân dân xã Quảng Định tỉnh Thanh Hóa</v>
      </c>
      <c r="C949" t="str">
        <v>https://quangdinh.quangxuong.thanhhoa.gov.vn/</v>
      </c>
      <c r="D949" t="str">
        <v>-</v>
      </c>
      <c r="E949" t="str">
        <v>-</v>
      </c>
      <c r="F949" t="str">
        <v>-</v>
      </c>
      <c r="G949" t="str">
        <v>-</v>
      </c>
    </row>
    <row r="950" xml:space="preserve">
      <c r="A950">
        <v>26949</v>
      </c>
      <c r="B950" t="str" xml:space="preserve">
        <f xml:space="preserve">HYPERLINK("https://www.facebook.com/p/C%C3%B4ng-an-x%C3%A3-Qu%E1%BA%A3ng-%C4%90%E1%BB%A9c-Qu%E1%BA%A3ng-%C4%90%E1%BB%A9c-Commune-police-100064101852890/", "Công an xã Quảng Đức _x000d__x000d__x000d_
 _x000d__x000d__x000d_
  tỉnh Thanh Hóa")</f>
        <v xml:space="preserve">Công an xã Quảng Đức _x000d__x000d__x000d_
 _x000d__x000d__x000d_
  tỉnh Thanh Hóa</v>
      </c>
      <c r="C950" t="str">
        <v>https://www.facebook.com/p/C%C3%B4ng-an-x%C3%A3-Qu%E1%BA%A3ng-%C4%90%E1%BB%A9c-Qu%E1%BA%A3ng-%C4%90%E1%BB%A9c-Commune-police-100064101852890/</v>
      </c>
      <c r="D950" t="str">
        <v>-</v>
      </c>
      <c r="E950" t="str">
        <v/>
      </c>
      <c r="F950" t="str">
        <v>-</v>
      </c>
      <c r="G950" t="str">
        <v>-</v>
      </c>
    </row>
    <row r="951" xml:space="preserve">
      <c r="A951">
        <v>26950</v>
      </c>
      <c r="B951" t="str" xml:space="preserve">
        <f xml:space="preserve">HYPERLINK("https://haiha.quangninh.gov.vn/Trang/ChiTietBVGioiThieu.aspx?bvid=126", "UBND Ủy ban nhân dân xã Quảng Đức _x000d__x000d__x000d_
 _x000d__x000d__x000d_
  tỉnh Thanh Hóa")</f>
        <v xml:space="preserve">UBND Ủy ban nhân dân xã Quảng Đức _x000d__x000d__x000d_
 _x000d__x000d__x000d_
  tỉnh Thanh Hóa</v>
      </c>
      <c r="C951" t="str">
        <v>https://haiha.quangninh.gov.vn/Trang/ChiTietBVGioiThieu.aspx?bvid=126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26951</v>
      </c>
      <c r="B952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952" t="str">
        <v>https://www.facebook.com/p/C%C3%B4ng-an-x%C3%A3-Qu%E1%BA%A3ng-%C4%90%E1%BB%A9c-Qu%E1%BA%A3ng-%C4%90%E1%BB%A9c-Commune-police-100064101852890/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26952</v>
      </c>
      <c r="B953" t="str">
        <f>HYPERLINK("https://haiha.quangninh.gov.vn/Trang/ChiTietBVGioiThieu.aspx?bvid=126", "UBND Ủy ban nhân dân xã Quảng Đức tỉnh Thanh Hóa")</f>
        <v>UBND Ủy ban nhân dân xã Quảng Đức tỉnh Thanh Hóa</v>
      </c>
      <c r="C953" t="str">
        <v>https://haiha.quangninh.gov.vn/Trang/ChiTietBVGioiThieu.aspx?bvid=126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26953</v>
      </c>
      <c r="B954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954" t="str">
        <v>https://www.facebook.com/p/C%C3%B4ng-an-x%C3%A3-Qu%E1%BA%A3ng-B%C3%ACnh-huy%E1%BB%87n-Qu%E1%BA%A3ng-X%C6%B0%C6%A1ng-t%E1%BB%89nh-Thanh-Ho%C3%A1-100038006094749/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26954</v>
      </c>
      <c r="B955" t="str">
        <f>HYPERLINK("https://quangbinh.quangxuong.thanhhoa.gov.vn/", "UBND Ủy ban nhân dân xã Quảng Bình tỉnh Thanh Hóa")</f>
        <v>UBND Ủy ban nhân dân xã Quảng Bình tỉnh Thanh Hóa</v>
      </c>
      <c r="C955" t="str">
        <v>https://quangbinh.quangxuong.thanhhoa.gov.vn/</v>
      </c>
      <c r="D955" t="str">
        <v>-</v>
      </c>
      <c r="E955" t="str">
        <v>-</v>
      </c>
      <c r="F955" t="str">
        <v>-</v>
      </c>
      <c r="G955" t="str">
        <v>-</v>
      </c>
    </row>
    <row r="956" xml:space="preserve">
      <c r="A956">
        <v>26955</v>
      </c>
      <c r="B956" t="str" xml:space="preserve">
        <f xml:space="preserve">HYPERLINK("https://www.facebook.com/p/C%C3%B4ng-an-x%C3%A3-Qu%E1%BA%A3ng-H%C3%B2a-100057454273140/", "Công an xã Quảng Hòa _x000d__x000d__x000d_
 _x000d__x000d__x000d_
  tỉnh Thanh Hóa")</f>
        <v xml:space="preserve">Công an xã Quảng Hòa _x000d__x000d__x000d_
 _x000d__x000d__x000d_
  tỉnh Thanh Hóa</v>
      </c>
      <c r="C956" t="str">
        <v>https://www.facebook.com/p/C%C3%B4ng-an-x%C3%A3-Qu%E1%BA%A3ng-H%C3%B2a-100057454273140/</v>
      </c>
      <c r="D956" t="str">
        <v>-</v>
      </c>
      <c r="E956" t="str">
        <v/>
      </c>
      <c r="F956" t="str">
        <v>-</v>
      </c>
      <c r="G956" t="str">
        <v>-</v>
      </c>
    </row>
    <row r="957" xml:space="preserve">
      <c r="A957">
        <v>26956</v>
      </c>
      <c r="B957" t="str" xml:space="preserve">
        <f xml:space="preserve">HYPERLINK("https://quanghoa.quangxuong.thanhhoa.gov.vn/", "UBND Ủy ban nhân dân xã Quảng Hòa _x000d__x000d__x000d_
 _x000d__x000d__x000d_
  tỉnh Thanh Hóa")</f>
        <v xml:space="preserve">UBND Ủy ban nhân dân xã Quảng Hòa _x000d__x000d__x000d_
 _x000d__x000d__x000d_
  tỉnh Thanh Hóa</v>
      </c>
      <c r="C957" t="str">
        <v>https://quanghoa.quangxuong.thanhhoa.gov.vn/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26957</v>
      </c>
      <c r="B958" t="str">
        <f>HYPERLINK("https://www.facebook.com/p/C%C3%B4ng-an-x%C3%A3-Qu%E1%BA%A3ng-H%C3%B9ng-th%C3%A0nh-ph%E1%BB%91-S%E1%BA%A7m-S%C6%A1n-100063124425690/", "Công an xã Quảng Hùng tỉnh Thanh Hóa")</f>
        <v>Công an xã Quảng Hùng tỉnh Thanh Hóa</v>
      </c>
      <c r="C958" t="str">
        <v>https://www.facebook.com/p/C%C3%B4ng-an-x%C3%A3-Qu%E1%BA%A3ng-H%C3%B9ng-th%C3%A0nh-ph%E1%BB%91-S%E1%BA%A7m-S%C6%A1n-100063124425690/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26958</v>
      </c>
      <c r="B959" t="str">
        <f>HYPERLINK("https://quanghung.samson.thanhhoa.gov.vn/", "UBND Ủy ban nhân dân xã Quảng Hùng tỉnh Thanh Hóa")</f>
        <v>UBND Ủy ban nhân dân xã Quảng Hùng tỉnh Thanh Hóa</v>
      </c>
      <c r="C959" t="str">
        <v>https://quanghung.samson.thanhhoa.gov.vn/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26959</v>
      </c>
      <c r="B960" t="str">
        <v>Công an xã Quảng Kim tỉnh Quảng Bình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26960</v>
      </c>
      <c r="B961" t="str">
        <f>HYPERLINK("https://quangtrach.quangbinh.gov.vn/", "UBND Ủy ban nhân dân xã Quảng Kim tỉnh Quảng Bình")</f>
        <v>UBND Ủy ban nhân dân xã Quảng Kim tỉnh Quảng Bình</v>
      </c>
      <c r="C961" t="str">
        <v>https://quangtrach.quangbinh.gov.vn/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26961</v>
      </c>
      <c r="B962" t="str">
        <f>HYPERLINK("https://www.facebook.com/TuoitreConganCaoBang/?locale=vi_VN", "Công an xã Quảng Lạc tỉnh Thanh Hóa")</f>
        <v>Công an xã Quảng Lạc tỉnh Thanh Hóa</v>
      </c>
      <c r="C962" t="str">
        <v>https://www.facebook.com/TuoitreConganCaoBang/?locale=vi_VN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26962</v>
      </c>
      <c r="B963" t="str">
        <f>HYPERLINK("https://congan.ninhbinh.gov.vn/uy-ban-nhan-dan-xa-quang-lac-huyen-nho-quan-to-chuc-hoi-nghi-so-ket-3-nam-xay-dung-phong-trao-giao-xu-giao-ho-an-toan-ve-antt-giai-doan-2019-2022", "UBND Ủy ban nhân dân xã Quảng Lạc tỉnh Thanh Hóa")</f>
        <v>UBND Ủy ban nhân dân xã Quảng Lạc tỉnh Thanh Hóa</v>
      </c>
      <c r="C963" t="str">
        <v>https://congan.ninhbinh.gov.vn/uy-ban-nhan-dan-xa-quang-lac-huyen-nho-quan-to-chuc-hoi-nghi-so-ket-3-nam-xay-dung-phong-trao-giao-xu-giao-ho-an-toan-ve-antt-giai-doan-2019-2022</v>
      </c>
      <c r="D963" t="str">
        <v>-</v>
      </c>
      <c r="E963" t="str">
        <v>-</v>
      </c>
      <c r="F963" t="str">
        <v>-</v>
      </c>
      <c r="G963" t="str">
        <v>-</v>
      </c>
    </row>
    <row r="964" xml:space="preserve">
      <c r="A964">
        <v>26963</v>
      </c>
      <c r="B964" t="str" xml:space="preserve">
        <f xml:space="preserve">HYPERLINK("https://www.facebook.com/p/Tu%E1%BB%95i-tr%E1%BA%BB-C%C3%B4ng-an-Th%C3%A0nh-ph%E1%BB%91-V%C4%A9nh-Y%C3%AAn-100066497717181/?locale=gl_ES", "Công an xã Quảng La _x000d__x000d__x000d_
 _x000d__x000d__x000d_
  tỉnh Thanh Hóa")</f>
        <v xml:space="preserve">Công an xã Quảng La _x000d__x000d__x000d_
 _x000d__x000d__x000d_
  tỉnh Thanh Hóa</v>
      </c>
      <c r="C964" t="str">
        <v>https://www.facebook.com/p/Tu%E1%BB%95i-tr%E1%BA%BB-C%C3%B4ng-an-Th%C3%A0nh-ph%E1%BB%91-V%C4%A9nh-Y%C3%AAn-100066497717181/?locale=gl_ES</v>
      </c>
      <c r="D964" t="str">
        <v>-</v>
      </c>
      <c r="E964" t="str">
        <v/>
      </c>
      <c r="F964" t="str">
        <v>-</v>
      </c>
      <c r="G964" t="str">
        <v>-</v>
      </c>
    </row>
    <row r="965" xml:space="preserve">
      <c r="A965">
        <v>26964</v>
      </c>
      <c r="B965" t="str" xml:space="preserve">
        <f xml:space="preserve">HYPERLINK("https://quangthach.quangxuong.thanhhoa.gov.vn/", "UBND Ủy ban nhân dân xã Quảng La _x000d__x000d__x000d_
 _x000d__x000d__x000d_
  tỉnh Thanh Hóa")</f>
        <v xml:space="preserve">UBND Ủy ban nhân dân xã Quảng La _x000d__x000d__x000d_
 _x000d__x000d__x000d_
  tỉnh Thanh Hóa</v>
      </c>
      <c r="C965" t="str">
        <v>https://quangthach.quangxuong.thanhhoa.gov.vn/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26965</v>
      </c>
      <c r="B966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966" t="str">
        <v>https://www.facebook.com/p/C%C3%B4ng-an-x%C3%A3-Qu%E1%BA%A3ng-Long-Qu%E1%BA%A3ng-X%C6%B0%C6%A1ng-Thanh-H%C3%B3a-100064958701361/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26966</v>
      </c>
      <c r="B967" t="str">
        <f>HYPERLINK("https://haiha.quangninh.gov.vn/trang/chitietbvgioithieu.aspx?bvid=129", "UBND Ủy ban nhân dân xã Quảng Long tỉnh Thanh Hóa")</f>
        <v>UBND Ủy ban nhân dân xã Quảng Long tỉnh Thanh Hóa</v>
      </c>
      <c r="C967" t="str">
        <v>https://haiha.quangninh.gov.vn/trang/chitietbvgioithieu.aspx?bvid=129</v>
      </c>
      <c r="D967" t="str">
        <v>-</v>
      </c>
      <c r="E967" t="str">
        <v>-</v>
      </c>
      <c r="F967" t="str">
        <v>-</v>
      </c>
      <c r="G967" t="str">
        <v>-</v>
      </c>
    </row>
    <row r="968" xml:space="preserve">
      <c r="A968">
        <v>26967</v>
      </c>
      <c r="B968" t="str" xml:space="preserve">
        <f xml:space="preserve">HYPERLINK("https://www.facebook.com/p/Tu%E1%BB%95i-tr%E1%BA%BB-C%C3%B4ng-an-TP-S%E1%BA%A7m-S%C6%A1n-100069346653553/?locale=gn_PY", "Công an xã Quảng Nhân _x000d__x000d__x000d_
 _x000d__x000d__x000d_
  tỉnh Thanh Hóa")</f>
        <v xml:space="preserve">Công an xã Quảng Nhân _x000d__x000d__x000d_
 _x000d__x000d__x000d_
  tỉnh Thanh Hóa</v>
      </c>
      <c r="C968" t="str">
        <v>https://www.facebook.com/p/Tu%E1%BB%95i-tr%E1%BA%BB-C%C3%B4ng-an-TP-S%E1%BA%A7m-S%C6%A1n-100069346653553/?locale=gn_PY</v>
      </c>
      <c r="D968" t="str">
        <v>-</v>
      </c>
      <c r="E968" t="str">
        <v/>
      </c>
      <c r="F968" t="str">
        <v>-</v>
      </c>
      <c r="G968" t="str">
        <v>-</v>
      </c>
    </row>
    <row r="969" xml:space="preserve">
      <c r="A969">
        <v>26968</v>
      </c>
      <c r="B969" t="str" xml:space="preserve">
        <f xml:space="preserve">HYPERLINK("https://quangdai.samson.thanhhoa.gov.vn/", "UBND Ủy ban nhân dân xã Quảng Nhân _x000d__x000d__x000d_
 _x000d__x000d__x000d_
  tỉnh Thanh Hóa")</f>
        <v xml:space="preserve">UBND Ủy ban nhân dân xã Quảng Nhân _x000d__x000d__x000d_
 _x000d__x000d__x000d_
  tỉnh Thanh Hóa</v>
      </c>
      <c r="C969" t="str">
        <v>https://quangdai.samson.thanhhoa.gov.vn/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26969</v>
      </c>
      <c r="B970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970" t="str">
        <v>https://www.facebook.com/p/C%C3%B4ng-an-X%C3%A3-Qu%E1%BA%A3ng-Nham-Huy%E1%BB%87n-Qu%E1%BA%A3ng-X%C6%B0%C6%A1ng-T%E1%BB%89nh-Thanh-H%C3%B3a-100064571659016/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26970</v>
      </c>
      <c r="B971" t="str">
        <f>HYPERLINK("https://mttq.thanhhoa.gov.vn/NewsDetail.aspx?Id=4537", "UBND Ủy ban nhân dân xã Quảng Nham tỉnh Thanh Hóa")</f>
        <v>UBND Ủy ban nhân dân xã Quảng Nham tỉnh Thanh Hóa</v>
      </c>
      <c r="C971" t="str">
        <v>https://mttq.thanhhoa.gov.vn/NewsDetail.aspx?Id=4537</v>
      </c>
      <c r="D971" t="str">
        <v>-</v>
      </c>
      <c r="E971" t="str">
        <v>-</v>
      </c>
      <c r="F971" t="str">
        <v>-</v>
      </c>
      <c r="G971" t="str">
        <v>-</v>
      </c>
    </row>
    <row r="972" xml:space="preserve">
      <c r="A972">
        <v>26971</v>
      </c>
      <c r="B972" t="str" xml:space="preserve">
        <v xml:space="preserve">Công an xã Quảng Phú _x000d__x000d__x000d_
 _x000d__x000d__x000d_
  tỉnh Quảng Bình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 xml:space="preserve">
      <c r="A973">
        <v>26972</v>
      </c>
      <c r="B973" t="str" xml:space="preserve">
        <f xml:space="preserve">HYPERLINK("https://quangphudh.quangbinh.gov.vn/", "UBND Ủy ban nhân dân xã Quảng Phú _x000d__x000d__x000d_
 _x000d__x000d__x000d_
  tỉnh Quảng Bình")</f>
        <v xml:space="preserve">UBND Ủy ban nhân dân xã Quảng Phú _x000d__x000d__x000d_
 _x000d__x000d__x000d_
  tỉnh Quảng Bình</v>
      </c>
      <c r="C973" t="str">
        <v>https://quangphudh.quangbinh.gov.vn/</v>
      </c>
      <c r="D973" t="str">
        <v>-</v>
      </c>
      <c r="E973" t="str">
        <v>-</v>
      </c>
      <c r="F973" t="str">
        <v>-</v>
      </c>
      <c r="G973" t="str">
        <v>-</v>
      </c>
    </row>
    <row r="974" xml:space="preserve">
      <c r="A974">
        <v>26973</v>
      </c>
      <c r="B974" t="str" xml:space="preserve">
        <f xml:space="preserve">HYPERLINK("https://www.facebook.com/tuoitreconganquangbinh/", "Công an xã Quảng Thuỷ _x000d__x000d__x000d_
 _x000d__x000d__x000d_
  tỉnh Quảng Bình")</f>
        <v xml:space="preserve">Công an xã Quảng Thuỷ _x000d__x000d__x000d_
 _x000d__x000d__x000d_
  tỉnh Quảng Bình</v>
      </c>
      <c r="C974" t="str">
        <v>https://www.facebook.com/tuoitreconganquangbinh/</v>
      </c>
      <c r="D974" t="str">
        <v>-</v>
      </c>
      <c r="E974" t="str">
        <v/>
      </c>
      <c r="F974" t="str">
        <v>-</v>
      </c>
      <c r="G974" t="str">
        <v>-</v>
      </c>
    </row>
    <row r="975" xml:space="preserve">
      <c r="A975">
        <v>26974</v>
      </c>
      <c r="B975" t="str" xml:space="preserve">
        <f xml:space="preserve">HYPERLINK("https://quangbinh.gov.vn/", "UBND Ủy ban nhân dân xã Quảng Thuỷ _x000d__x000d__x000d_
 _x000d__x000d__x000d_
  tỉnh Quảng Bình")</f>
        <v xml:space="preserve">UBND Ủy ban nhân dân xã Quảng Thuỷ _x000d__x000d__x000d_
 _x000d__x000d__x000d_
  tỉnh Quảng Bình</v>
      </c>
      <c r="C975" t="str">
        <v>https://quangbinh.gov.vn/</v>
      </c>
      <c r="D975" t="str">
        <v>-</v>
      </c>
      <c r="E975" t="str">
        <v>-</v>
      </c>
      <c r="F975" t="str">
        <v>-</v>
      </c>
      <c r="G975" t="str">
        <v>-</v>
      </c>
    </row>
    <row r="976" xml:space="preserve">
      <c r="A976">
        <v>26975</v>
      </c>
      <c r="B976" t="str" xml:space="preserve">
        <f xml:space="preserve">HYPERLINK("https://www.facebook.com/p/C%C3%B4ng-an-x%C3%A3-Qu%E1%BA%A3ng-Ti%C3%AAn-Th%E1%BB%8B-x%C3%A3-Ba-%C4%90%E1%BB%93n-100072202249710/", "Công an xã Quảng Tiên _x000d__x000d__x000d_
 _x000d__x000d__x000d_
  tỉnh Quảng Bình")</f>
        <v xml:space="preserve">Công an xã Quảng Tiên _x000d__x000d__x000d_
 _x000d__x000d__x000d_
  tỉnh Quảng Bình</v>
      </c>
      <c r="C976" t="str">
        <v>https://www.facebook.com/p/C%C3%B4ng-an-x%C3%A3-Qu%E1%BA%A3ng-Ti%C3%AAn-Th%E1%BB%8B-x%C3%A3-Ba-%C4%90%E1%BB%93n-100072202249710/</v>
      </c>
      <c r="D976" t="str">
        <v>-</v>
      </c>
      <c r="E976" t="str">
        <v/>
      </c>
      <c r="F976" t="str">
        <v>-</v>
      </c>
      <c r="G976" t="str">
        <v>-</v>
      </c>
    </row>
    <row r="977" xml:space="preserve">
      <c r="A977">
        <v>26976</v>
      </c>
      <c r="B977" t="str" xml:space="preserve">
        <f xml:space="preserve">HYPERLINK("https://dbnd.quangbinh.gov.vn/chi-tiet-tin/-/view-article/1/1515633979427/1689756165816", "UBND Ủy ban nhân dân xã Quảng Tiên _x000d__x000d__x000d_
 _x000d__x000d__x000d_
  tỉnh Quảng Bình")</f>
        <v xml:space="preserve">UBND Ủy ban nhân dân xã Quảng Tiên _x000d__x000d__x000d_
 _x000d__x000d__x000d_
  tỉnh Quảng Bình</v>
      </c>
      <c r="C977" t="str">
        <v>https://dbnd.quangbinh.gov.vn/chi-tiet-tin/-/view-article/1/1515633979427/1689756165816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26977</v>
      </c>
      <c r="B978" t="str">
        <v>Công an xã Quảng Trường tỉnh Thanh Hóa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26978</v>
      </c>
      <c r="B979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979" t="str">
        <v>https://qppl.thanhhoa.gov.vn/vbpq_thanhhoa.nsf/9e6a1e4b64680bd247256801000a8614/6906F493D56FB4A647257D7E000551A6/$file/d3560.pdf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26979</v>
      </c>
      <c r="B980" t="str">
        <f>HYPERLINK("https://www.facebook.com/CAXquangvan/", "Công an xã Quảng Văn tỉnh Thanh Hóa")</f>
        <v>Công an xã Quảng Văn tỉnh Thanh Hóa</v>
      </c>
      <c r="C980" t="str">
        <v>https://www.facebook.com/CAXquangvan/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26980</v>
      </c>
      <c r="B981" t="str">
        <f>HYPERLINK("https://quangvan.quangxuong.thanhhoa.gov.vn/xay-dung-dang", "UBND Ủy ban nhân dân xã Quảng Văn tỉnh Thanh Hóa")</f>
        <v>UBND Ủy ban nhân dân xã Quảng Văn tỉnh Thanh Hóa</v>
      </c>
      <c r="C981" t="str">
        <v>https://quangvan.quangxuong.thanhhoa.gov.vn/xay-dung-dang</v>
      </c>
      <c r="D981" t="str">
        <v>-</v>
      </c>
      <c r="E981" t="str">
        <v>-</v>
      </c>
      <c r="F981" t="str">
        <v>-</v>
      </c>
      <c r="G981" t="str">
        <v>-</v>
      </c>
    </row>
    <row r="982" xml:space="preserve">
      <c r="A982">
        <v>26981</v>
      </c>
      <c r="B982" t="str" xml:space="preserve">
        <f xml:space="preserve">HYPERLINK("https://www.facebook.com/policequeluu/", "Công an xã Quế Lưu _x000d__x000d__x000d_
 _x000d__x000d__x000d_
  tỉnh Quảng Nam")</f>
        <v xml:space="preserve">Công an xã Quế Lưu _x000d__x000d__x000d_
 _x000d__x000d__x000d_
  tỉnh Quảng Nam</v>
      </c>
      <c r="C982" t="str">
        <v>https://www.facebook.com/policequeluu/</v>
      </c>
      <c r="D982" t="str">
        <v>-</v>
      </c>
      <c r="E982" t="str">
        <v/>
      </c>
      <c r="F982" t="str">
        <v>-</v>
      </c>
      <c r="G982" t="str">
        <v>-</v>
      </c>
    </row>
    <row r="983" xml:space="preserve">
      <c r="A983">
        <v>26982</v>
      </c>
      <c r="B983" t="str" xml:space="preserve">
        <f xml:space="preserve">HYPERLINK("http://queluu.hiepduc.gov.vn/", "UBND Ủy ban nhân dân xã Quế Lưu _x000d__x000d__x000d_
 _x000d__x000d__x000d_
  tỉnh Quảng Nam")</f>
        <v xml:space="preserve">UBND Ủy ban nhân dân xã Quế Lưu _x000d__x000d__x000d_
 _x000d__x000d__x000d_
  tỉnh Quảng Nam</v>
      </c>
      <c r="C983" t="str">
        <v>http://queluu.hiepduc.gov.vn/</v>
      </c>
      <c r="D983" t="str">
        <v>-</v>
      </c>
      <c r="E983" t="str">
        <v>-</v>
      </c>
      <c r="F983" t="str">
        <v>-</v>
      </c>
      <c r="G983" t="str">
        <v>-</v>
      </c>
    </row>
    <row r="984" xml:space="preserve">
      <c r="A984">
        <v>26983</v>
      </c>
      <c r="B984" t="str" xml:space="preserve">
        <f xml:space="preserve">HYPERLINK("https://www.facebook.com/policequetho/", "Công an xã Quế Thọ _x000d__x000d__x000d_
 _x000d__x000d__x000d_
  tỉnh Quảng Nam")</f>
        <v xml:space="preserve">Công an xã Quế Thọ _x000d__x000d__x000d_
 _x000d__x000d__x000d_
  tỉnh Quảng Nam</v>
      </c>
      <c r="C984" t="str">
        <v>https://www.facebook.com/policequetho/</v>
      </c>
      <c r="D984" t="str">
        <v>-</v>
      </c>
      <c r="E984" t="str">
        <v/>
      </c>
      <c r="F984" t="str">
        <v>-</v>
      </c>
      <c r="G984" t="str">
        <v>-</v>
      </c>
    </row>
    <row r="985" xml:space="preserve">
      <c r="A985">
        <v>26984</v>
      </c>
      <c r="B985" t="str" xml:space="preserve">
        <f xml:space="preserve">HYPERLINK("https://skhcn.quangnam.gov.vn/webcenter/portal/hiepduc/pages_tin-tuc/chi-tiet-tin?dDocName=PORTAL511102", "UBND Ủy ban nhân dân xã Quế Thọ _x000d__x000d__x000d_
 _x000d__x000d__x000d_
  tỉnh Quảng Nam")</f>
        <v xml:space="preserve">UBND Ủy ban nhân dân xã Quế Thọ _x000d__x000d__x000d_
 _x000d__x000d__x000d_
  tỉnh Quảng Nam</v>
      </c>
      <c r="C985" t="str">
        <v>https://skhcn.quangnam.gov.vn/webcenter/portal/hiepduc/pages_tin-tuc/chi-tiet-tin?dDocName=PORTAL511102</v>
      </c>
      <c r="D985" t="str">
        <v>-</v>
      </c>
      <c r="E985" t="str">
        <v>-</v>
      </c>
      <c r="F985" t="str">
        <v>-</v>
      </c>
      <c r="G985" t="str">
        <v>-</v>
      </c>
    </row>
    <row r="986" xml:space="preserve">
      <c r="A986">
        <v>26985</v>
      </c>
      <c r="B986" t="str" xml:space="preserve">
        <v xml:space="preserve">Công an xã Quế Xuân 2 _x000d__x000d__x000d_
 _x000d__x000d__x000d_
  tỉnh Quảng Nam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 xml:space="preserve">
      <c r="A987">
        <v>26986</v>
      </c>
      <c r="B987" t="str" xml:space="preserve">
        <f xml:space="preserve">HYPERLINK("http://quexuan2.gov.vn/", "UBND Ủy ban nhân dân xã Quế Xuân 2 _x000d__x000d__x000d_
 _x000d__x000d__x000d_
  tỉnh Quảng Nam")</f>
        <v xml:space="preserve">UBND Ủy ban nhân dân xã Quế Xuân 2 _x000d__x000d__x000d_
 _x000d__x000d__x000d_
  tỉnh Quảng Nam</v>
      </c>
      <c r="C987" t="str">
        <v>http://quexuan2.gov.vn/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26987</v>
      </c>
      <c r="B988" t="str">
        <v>Công an xã Quới Điền tỉnh Bến Tre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26988</v>
      </c>
      <c r="B989" t="str">
        <f>HYPERLINK("https://csdl.bentre.gov.vn/Lists/VanBanChiDaoDieuHanh/DispForm.aspx?ID=872&amp;ContentTypeId=0x010013D40C43AE4D47C78EE7336BF64FB5D900F9B2BABB9E8AAC4D8F48FD887E17532C", "UBND Ủy ban nhân dân xã Quới Điền tỉnh Bến Tre")</f>
        <v>UBND Ủy ban nhân dân xã Quới Điền tỉnh Bến Tre</v>
      </c>
      <c r="C989" t="str">
        <v>https://csdl.bentre.gov.vn/Lists/VanBanChiDaoDieuHanh/DispForm.aspx?ID=872&amp;ContentTypeId=0x010013D40C43AE4D47C78EE7336BF64FB5D900F9B2BABB9E8AAC4D8F48FD887E17532C</v>
      </c>
      <c r="D989" t="str">
        <v>-</v>
      </c>
      <c r="E989" t="str">
        <v>-</v>
      </c>
      <c r="F989" t="str">
        <v>-</v>
      </c>
      <c r="G989" t="str">
        <v>-</v>
      </c>
    </row>
    <row r="990" xml:space="preserve">
      <c r="A990">
        <v>26989</v>
      </c>
      <c r="B990" t="str" xml:space="preserve">
        <f xml:space="preserve">HYPERLINK("https://www.facebook.com/p/C%C3%B4ng-an-x%C3%A3-Qu%E1%BB%9Bi-S%C6%A1n-100061016348500/", "Công an xã Quới Sơn _x000d__x000d__x000d_
 _x000d__x000d__x000d_
  tỉnh Bến Tre")</f>
        <v xml:space="preserve">Công an xã Quới Sơn _x000d__x000d__x000d_
 _x000d__x000d__x000d_
  tỉnh Bến Tre</v>
      </c>
      <c r="C990" t="str">
        <v>https://www.facebook.com/p/C%C3%B4ng-an-x%C3%A3-Qu%E1%BB%9Bi-S%C6%A1n-100061016348500/</v>
      </c>
      <c r="D990" t="str">
        <v>-</v>
      </c>
      <c r="E990" t="str">
        <v/>
      </c>
      <c r="F990" t="str">
        <v>-</v>
      </c>
      <c r="G990" t="str">
        <v>-</v>
      </c>
    </row>
    <row r="991" xml:space="preserve">
      <c r="A991">
        <v>26990</v>
      </c>
      <c r="B991" t="str" xml:space="preserve">
        <f xml:space="preserve">HYPERLINK("http://quoison.chauthanh.bentre.gov.vn/", "UBND Ủy ban nhân dân xã Quới Sơn _x000d__x000d__x000d_
 _x000d__x000d__x000d_
  tỉnh Bến Tre")</f>
        <v xml:space="preserve">UBND Ủy ban nhân dân xã Quới Sơn _x000d__x000d__x000d_
 _x000d__x000d__x000d_
  tỉnh Bến Tre</v>
      </c>
      <c r="C991" t="str">
        <v>http://quoison.chauthanh.bentre.gov.vn/</v>
      </c>
      <c r="D991" t="str">
        <v>-</v>
      </c>
      <c r="E991" t="str">
        <v>-</v>
      </c>
      <c r="F991" t="str">
        <v>-</v>
      </c>
      <c r="G991" t="str">
        <v>-</v>
      </c>
    </row>
    <row r="992" xml:space="preserve">
      <c r="A992">
        <v>26991</v>
      </c>
      <c r="B992" t="str" xml:space="preserve">
        <v xml:space="preserve">Công an xã Quới Thành _x000d__x000d__x000d_
 _x000d__x000d__x000d_
  tỉnh Bến Tre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 xml:space="preserve">
      <c r="A993">
        <v>26992</v>
      </c>
      <c r="B993" t="str" xml:space="preserve">
        <f xml:space="preserve">HYPERLINK("http://quoithanh.chauthanh.bentre.gov.vn/quoi-thanh/tin-trong-xa", "UBND Ủy ban nhân dân xã Quới Thành _x000d__x000d__x000d_
 _x000d__x000d__x000d_
  tỉnh Bến Tre")</f>
        <v xml:space="preserve">UBND Ủy ban nhân dân xã Quới Thành _x000d__x000d__x000d_
 _x000d__x000d__x000d_
  tỉnh Bến Tre</v>
      </c>
      <c r="C993" t="str">
        <v>http://quoithanh.chauthanh.bentre.gov.vn/quoi-thanh/tin-trong-xa</v>
      </c>
      <c r="D993" t="str">
        <v>-</v>
      </c>
      <c r="E993" t="str">
        <v>-</v>
      </c>
      <c r="F993" t="str">
        <v>-</v>
      </c>
      <c r="G993" t="str">
        <v>-</v>
      </c>
    </row>
    <row r="994" xml:space="preserve">
      <c r="A994">
        <v>26993</v>
      </c>
      <c r="B994" t="str" xml:space="preserve">
        <v xml:space="preserve">Công an xã Quỳnh Bá _x000d__x000d__x000d_
 _x000d__x000d__x000d_
  tỉnh Nghệ An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 xml:space="preserve">
      <c r="A995">
        <v>26994</v>
      </c>
      <c r="B995" t="str" xml:space="preserve">
        <f xml:space="preserve">HYPERLINK("https://quynhba.quynhluu.nghean.gov.vn/", "UBND Ủy ban nhân dân xã Quỳnh Bá _x000d__x000d__x000d_
 _x000d__x000d__x000d_
  tỉnh Nghệ An")</f>
        <v xml:space="preserve">UBND Ủy ban nhân dân xã Quỳnh Bá _x000d__x000d__x000d_
 _x000d__x000d__x000d_
  tỉnh Nghệ An</v>
      </c>
      <c r="C995" t="str">
        <v>https://quynhba.quynhluu.nghean.gov.vn/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26995</v>
      </c>
      <c r="B996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996" t="str">
        <v>https://www.facebook.com/p/C%C3%B4ng-an-x%C3%A3-Qu%E1%BB%B3nh-H%E1%BB%93ng-huy%E1%BB%87n-Qu%E1%BB%B3nh-Ph%E1%BB%A5-t%E1%BB%89nh-Th%C3%A1i-B%C3%ACnh-100054208164938/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26996</v>
      </c>
      <c r="B997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997" t="str">
        <v>https://thaibinh.gov.vn/van-ban-phap-luat/van-ban-dieu-hanh/ve-viec-cho-phep-uy-ban-nhan-dan-xa-quynh-hong-huyen-quynh-p3.html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26997</v>
      </c>
      <c r="B998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998" t="str">
        <v>https://www.facebook.com/p/C%C3%B4ng-an-x%C3%A3-Qu%E1%BB%B3nh-H%E1%BB%93ng-huy%E1%BB%87n-Qu%E1%BB%B3nh-Ph%E1%BB%A5-t%E1%BB%89nh-Th%C3%A1i-B%C3%ACnh-100054208164938/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26998</v>
      </c>
      <c r="B999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999" t="str">
        <v>https://thaibinh.gov.vn/van-ban-phap-luat/van-ban-dieu-hanh/ve-viec-cho-phep-uy-ban-nhan-dan-xa-quynh-hong-huyen-quynh-p3.html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26999</v>
      </c>
      <c r="B1000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1000" t="str">
        <v>https://www.facebook.com/people/C%C3%B4ng-An-X%C3%A3-Qu%E1%BB%B3nh-Hoa-Qu%E1%BB%B3nh-Ph%E1%BB%A5-Th%C3%A1i-Binh/100059689203802/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27000</v>
      </c>
      <c r="B1001" t="str">
        <f>HYPERLINK("https://quynhphu.thaibinh.gov.vn/", "UBND Ủy ban nhân dân xã Quỳnh Hoa tỉnh Thái Bình")</f>
        <v>UBND Ủy ban nhân dân xã Quỳnh Hoa tỉnh Thái Bình</v>
      </c>
      <c r="C1001" t="str">
        <v>https://quynhphu.thaibinh.gov.vn/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