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27001</v>
      </c>
      <c r="B2" t="str">
        <v>Công an xã Quỳnh Mỹ tỉnh Thái Bình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27002</v>
      </c>
      <c r="B3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3" t="str">
        <v>https://sotnmt.thaibinh.gov.vn/thong-tin-hanh-chinh-cong/van-ban/quyet-dinh-giao-dat/quyet-dinh-vv-cho-phep-uy-ban-nhan-dan-xa-quynh-my-huyen-quy.html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27003</v>
      </c>
      <c r="B4" t="str">
        <v>Công an xã Quỳnh Ngọc tỉnh Thái Bình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27004</v>
      </c>
      <c r="B5" t="str">
        <f>HYPERLINK("https://quynhphu.thaibinh.gov.vn/", "UBND Ủy ban nhân dân xã Quỳnh Ngọc tỉnh Thái Bình")</f>
        <v>UBND Ủy ban nhân dân xã Quỳnh Ngọc tỉnh Thái Bình</v>
      </c>
      <c r="C5" t="str">
        <v>https://quynhphu.thaibinh.gov.vn/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27005</v>
      </c>
      <c r="B6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6" t="str">
        <v>https://www.facebook.com/p/C%C3%B4ng-an-x%C3%A3-Qu%E1%BB%B3nh-S%C6%A1n-huy%E1%BB%87n-Y%C3%AAn-D%C5%A9ng-100066526178431/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27006</v>
      </c>
      <c r="B7" t="str">
        <f>HYPERLINK("https://quynhson.yendung.bacgiang.gov.vn/", "UBND Ủy ban nhân dân xã Quỳnh Sơn tỉnh Bắc Giang")</f>
        <v>UBND Ủy ban nhân dân xã Quỳnh Sơn tỉnh Bắc Giang</v>
      </c>
      <c r="C7" t="str">
        <v>https://quynhson.yendung.bacgiang.gov.vn/</v>
      </c>
      <c r="D7" t="str">
        <v>-</v>
      </c>
      <c r="E7" t="str">
        <v>-</v>
      </c>
      <c r="F7" t="str">
        <v>-</v>
      </c>
      <c r="G7" t="str">
        <v>-</v>
      </c>
    </row>
    <row r="8" xml:space="preserve">
      <c r="A8">
        <v>27007</v>
      </c>
      <c r="B8" t="str" xml:space="preserve">
        <f xml:space="preserve">HYPERLINK("https://www.facebook.com/p/C%C3%B4ng-An-X%C3%A3-Qu%E1%BB%B3nh-Thu%E1%BA%ADn-100067204946231/", "Công an xã Quỳnh Thuận _x000d__x000d__x000d_
 _x000d__x000d__x000d_
  tỉnh Gia Lai")</f>
        <v xml:space="preserve">Công an xã Quỳnh Thuận _x000d__x000d__x000d_
 _x000d__x000d__x000d_
  tỉnh Gia Lai</v>
      </c>
      <c r="C8" t="str">
        <v>https://www.facebook.com/p/C%C3%B4ng-An-X%C3%A3-Qu%E1%BB%B3nh-Thu%E1%BA%ADn-100067204946231/</v>
      </c>
      <c r="D8" t="str">
        <v>-</v>
      </c>
      <c r="E8" t="str">
        <v/>
      </c>
      <c r="F8" t="str">
        <v>-</v>
      </c>
      <c r="G8" t="str">
        <v>-</v>
      </c>
    </row>
    <row r="9" xml:space="preserve">
      <c r="A9">
        <v>27008</v>
      </c>
      <c r="B9" t="str" xml:space="preserve">
        <f xml:space="preserve">HYPERLINK("https://quynhluu.nghean.gov.vn/kinh-te/danh-gia-tien-do-thuc-hien-cong-tac-gpmb-cua-du-an-duong-ven-bien-nghi-son-thanh-hoa-den-cua-lo--620673", "UBND Ủy ban nhân dân xã Quỳnh Thuận _x000d__x000d__x000d_
 _x000d__x000d__x000d_
  tỉnh Gia Lai")</f>
        <v xml:space="preserve">UBND Ủy ban nhân dân xã Quỳnh Thuận _x000d__x000d__x000d_
 _x000d__x000d__x000d_
  tỉnh Gia Lai</v>
      </c>
      <c r="C9" t="str">
        <v>https://quynhluu.nghean.gov.vn/kinh-te/danh-gia-tien-do-thuc-hien-cong-tac-gpmb-cua-du-an-duong-ven-bien-nghi-son-thanh-hoa-den-cua-lo--620673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27009</v>
      </c>
      <c r="B10" t="str">
        <v>Công an xã Quang Chiểu tỉnh Thanh Hóa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27010</v>
      </c>
      <c r="B11" t="str">
        <f>HYPERLINK("https://quangchieu.muonglat.thanhhoa.gov.vn/", "UBND Ủy ban nhân dân xã Quang Chiểu tỉnh Thanh Hóa")</f>
        <v>UBND Ủy ban nhân dân xã Quang Chiểu tỉnh Thanh Hóa</v>
      </c>
      <c r="C11" t="str">
        <v>https://quangchieu.muonglat.thanhhoa.gov.vn/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27011</v>
      </c>
      <c r="B12" t="str">
        <f>HYPERLINK("https://www.facebook.com/ConganhuyenTamNong/", "Công an xã Quang Húc tỉnh Phú Thọ")</f>
        <v>Công an xã Quang Húc tỉnh Phú Thọ</v>
      </c>
      <c r="C12" t="str">
        <v>https://www.facebook.com/ConganhuyenTamNong/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27012</v>
      </c>
      <c r="B13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3" t="str">
        <v>https://tamnong.phutho.gov.vn/Chuyen-muc-tin/Chi-tiet-tin/t/chu-tich-ubnd-huyen-tam-nong-doi-thoai-voi-cac-ho-dan-tai-xa-quang-huc/title/38137/ctitle/21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27013</v>
      </c>
      <c r="B14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14" t="str">
        <v>https://www.facebook.com/p/C%C3%B4ng-an-x%C3%A3-Quang-Huy-huy%E1%BB%87n-Ph%C3%B9-Y%C3%AAn-t%E1%BB%89nh-S%C6%A1n-La-100069297526108/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27014</v>
      </c>
      <c r="B15" t="str">
        <f>HYPERLINK("https://dichvucong.gov.vn/p/phananhkiennghi/pakn-detail.html?id=176194", "UBND Ủy ban nhân dân xã Quang Huy tỉnh Sơn La")</f>
        <v>UBND Ủy ban nhân dân xã Quang Huy tỉnh Sơn La</v>
      </c>
      <c r="C15" t="str">
        <v>https://dichvucong.gov.vn/p/phananhkiennghi/pakn-detail.html?id=176194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27015</v>
      </c>
      <c r="B16" t="str">
        <f>HYPERLINK("https://www.facebook.com/p/C%C3%B4ng-an-x%C3%A3-Qu%E1%BA%A3ng-L%E1%BB%99c-huy%E1%BB%87n-Qu%E1%BA%A3ng-X%C6%B0%C6%A1ng-THANH-HO%C3%81-100063861413509/", "Công an xã Quang Lộc tỉnh Thanh Hóa")</f>
        <v>Công an xã Quang Lộc tỉnh Thanh Hóa</v>
      </c>
      <c r="C16" t="str">
        <v>https://www.facebook.com/p/C%C3%B4ng-an-x%C3%A3-Qu%E1%BA%A3ng-L%E1%BB%99c-huy%E1%BB%87n-Qu%E1%BA%A3ng-X%C6%B0%C6%A1ng-THANH-HO%C3%81-100063861413509/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27016</v>
      </c>
      <c r="B17" t="str">
        <f>HYPERLINK("https://quangloc.quangxuong.thanhhoa.gov.vn/tin-hoat-dong-xa", "UBND Ủy ban nhân dân xã Quang Lộc tỉnh Thanh Hóa")</f>
        <v>UBND Ủy ban nhân dân xã Quang Lộc tỉnh Thanh Hóa</v>
      </c>
      <c r="C17" t="str">
        <v>https://quangloc.quangxuong.thanhhoa.gov.vn/tin-hoat-dong-xa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27017</v>
      </c>
      <c r="B18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18" t="str">
        <v>https://www.facebook.com/p/C%C3%B4ng-an-x%C3%A3-Quang-Minh-Gia-L%E1%BB%99c-H%E1%BA%A3i-D%C6%B0%C6%A1ng-100065155333301/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27018</v>
      </c>
      <c r="B19" t="str">
        <f>HYPERLINK("https://haiha.quangninh.gov.vn/Trang/ChiTietBVGioiThieu.aspx?bvid=128", "UBND Ủy ban nhân dân xã Quang Minh tỉnh Hải Dương")</f>
        <v>UBND Ủy ban nhân dân xã Quang Minh tỉnh Hải Dương</v>
      </c>
      <c r="C19" t="str">
        <v>https://haiha.quangninh.gov.vn/Trang/ChiTietBVGioiThieu.aspx?bvid=128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27019</v>
      </c>
      <c r="B20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20" t="str">
        <v>https://www.facebook.com/p/C%C3%B4ng-an-x%C3%A3-Quang-Minh-Gia-L%E1%BB%99c-H%E1%BA%A3i-D%C6%B0%C6%A1ng-100065155333301/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27020</v>
      </c>
      <c r="B21" t="str">
        <f>HYPERLINK("https://haiha.quangninh.gov.vn/Trang/ChiTietBVGioiThieu.aspx?bvid=128", "UBND Ủy ban nhân dân xã Quang Minh tỉnh Hải Dương")</f>
        <v>UBND Ủy ban nhân dân xã Quang Minh tỉnh Hải Dương</v>
      </c>
      <c r="C21" t="str">
        <v>https://haiha.quangninh.gov.vn/Trang/ChiTietBVGioiThieu.aspx?bvid=128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27021</v>
      </c>
      <c r="B22" t="str">
        <v>Công an xã Quang Phục tỉnh Hải Dương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27022</v>
      </c>
      <c r="B23" t="str">
        <f>HYPERLINK("http://quangphuc.tuky.haiduong.gov.vn/", "UBND Ủy ban nhân dân xã Quang Phục tỉnh Hải Dương")</f>
        <v>UBND Ủy ban nhân dân xã Quang Phục tỉnh Hải Dương</v>
      </c>
      <c r="C23" t="str">
        <v>http://quangphuc.tuky.haiduong.gov.vn/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27023</v>
      </c>
      <c r="B24" t="str">
        <v>Công an xã Quang Sơn tỉnh Ninh Bình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27024</v>
      </c>
      <c r="B25" t="str">
        <f>HYPERLINK("https://quangson.tamdiep.ninhbinh.gov.vn/", "UBND Ủy ban nhân dân xã Quang Sơn tỉnh Ninh Bình")</f>
        <v>UBND Ủy ban nhân dân xã Quang Sơn tỉnh Ninh Bình</v>
      </c>
      <c r="C25" t="str">
        <v>https://quangson.tamdiep.ninhbinh.gov.vn/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27025</v>
      </c>
      <c r="B26" t="str">
        <f>HYPERLINK("https://www.facebook.com/TuoitreConganCaoBang/", "Công an xã Quang Thành tỉnh Cao Bằng")</f>
        <v>Công an xã Quang Thành tỉnh Cao Bằng</v>
      </c>
      <c r="C26" t="str">
        <v>https://www.facebook.com/TuoitreConganCaoBang/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27026</v>
      </c>
      <c r="B27" t="str">
        <f>HYPERLINK("https://nguyenbinh.caobang.gov.vn/xa-quang-thanh", "UBND Ủy ban nhân dân xã Quang Thành tỉnh Cao Bằng")</f>
        <v>UBND Ủy ban nhân dân xã Quang Thành tỉnh Cao Bằng</v>
      </c>
      <c r="C27" t="str">
        <v>https://nguyenbinh.caobang.gov.vn/xa-quang-thanh</v>
      </c>
      <c r="D27" t="str">
        <v>-</v>
      </c>
      <c r="E27" t="str">
        <v>-</v>
      </c>
      <c r="F27" t="str">
        <v>-</v>
      </c>
      <c r="G27" t="str">
        <v>-</v>
      </c>
    </row>
    <row r="28" xml:space="preserve">
      <c r="A28">
        <v>27027</v>
      </c>
      <c r="B28" t="str" xml:space="preserve">
        <f xml:space="preserve">HYPERLINK("https://www.facebook.com/p/C%C3%B4ng-an-x%C3%A3-Quang-Th%E1%BB%8Bnh-100064386754001/", "Công an xã Quang Thịnh _x000d__x000d__x000d_
 _x000d__x000d__x000d_
  tỉnh Bắc Giang")</f>
        <v xml:space="preserve">Công an xã Quang Thịnh _x000d__x000d__x000d_
 _x000d__x000d__x000d_
  tỉnh Bắc Giang</v>
      </c>
      <c r="C28" t="str">
        <v>https://www.facebook.com/p/C%C3%B4ng-an-x%C3%A3-Quang-Th%E1%BB%8Bnh-100064386754001/</v>
      </c>
      <c r="D28" t="str">
        <v>-</v>
      </c>
      <c r="E28" t="str">
        <v/>
      </c>
      <c r="F28" t="str">
        <v>-</v>
      </c>
      <c r="G28" t="str">
        <v>-</v>
      </c>
    </row>
    <row r="29" xml:space="preserve">
      <c r="A29">
        <v>27028</v>
      </c>
      <c r="B29" t="str" xml:space="preserve">
        <f xml:space="preserve">HYPERLINK("https://langgiang.bacgiang.gov.vn/chi-tiet-tin-tuc/-/asset_publisher/0tBnd4sOntxK/content/xa-quang-thinh-on-nhan-quyet-inh-cong-nhan-xa-at-chuan-nong-thon-moi-nang-cao-nam-2022?inheritRedirect=false", "UBND Ủy ban nhân dân xã Quang Thịnh _x000d__x000d__x000d_
 _x000d__x000d__x000d_
  tỉnh Bắc Giang")</f>
        <v xml:space="preserve">UBND Ủy ban nhân dân xã Quang Thịnh _x000d__x000d__x000d_
 _x000d__x000d__x000d_
  tỉnh Bắc Giang</v>
      </c>
      <c r="C29" t="str">
        <v>https://langgiang.bacgiang.gov.vn/chi-tiet-tin-tuc/-/asset_publisher/0tBnd4sOntxK/content/xa-quang-thinh-on-nhan-quyet-inh-cong-nhan-xa-at-chuan-nong-thon-moi-nang-cao-nam-2022?inheritRedirect=false</v>
      </c>
      <c r="D29" t="str">
        <v>-</v>
      </c>
      <c r="E29" t="str">
        <v>-</v>
      </c>
      <c r="F29" t="str">
        <v>-</v>
      </c>
      <c r="G29" t="str">
        <v>-</v>
      </c>
    </row>
    <row r="30" xml:space="preserve">
      <c r="A30">
        <v>27029</v>
      </c>
      <c r="B30" t="str" xml:space="preserve">
        <f xml:space="preserve">HYPERLINK("https://www.facebook.com/conganthixabadon/", "Công an xã Quang Thọ _x000d__x000d__x000d_
 _x000d__x000d__x000d_
  tỉnh Ninh Bình")</f>
        <v xml:space="preserve">Công an xã Quang Thọ _x000d__x000d__x000d_
 _x000d__x000d__x000d_
  tỉnh Ninh Bình</v>
      </c>
      <c r="C30" t="str">
        <v>https://www.facebook.com/conganthixabadon/</v>
      </c>
      <c r="D30" t="str">
        <v>-</v>
      </c>
      <c r="E30" t="str">
        <v/>
      </c>
      <c r="F30" t="str">
        <v>-</v>
      </c>
      <c r="G30" t="str">
        <v>-</v>
      </c>
    </row>
    <row r="31" xml:space="preserve">
      <c r="A31">
        <v>27030</v>
      </c>
      <c r="B31" t="str" xml:space="preserve">
        <f xml:space="preserve">HYPERLINK("https://quangtho.quangbinh.gov.vn/", "UBND Ủy ban nhân dân xã Quang Thọ _x000d__x000d__x000d_
 _x000d__x000d__x000d_
  tỉnh Ninh Bình")</f>
        <v xml:space="preserve">UBND Ủy ban nhân dân xã Quang Thọ _x000d__x000d__x000d_
 _x000d__x000d__x000d_
  tỉnh Ninh Bình</v>
      </c>
      <c r="C31" t="str">
        <v>https://quangtho.quangbinh.gov.vn/</v>
      </c>
      <c r="D31" t="str">
        <v>-</v>
      </c>
      <c r="E31" t="str">
        <v>-</v>
      </c>
      <c r="F31" t="str">
        <v>-</v>
      </c>
      <c r="G31" t="str">
        <v>-</v>
      </c>
    </row>
    <row r="32" xml:space="preserve">
      <c r="A32">
        <v>27031</v>
      </c>
      <c r="B32" t="str" xml:space="preserve">
        <f xml:space="preserve">HYPERLINK("https://www.facebook.com/p/C%C3%B4ng-an-x%C3%A3-Quang-Thi%E1%BB%87n-100077474649731/", "Công an xã Quang Thiện _x000d__x000d__x000d_
 _x000d__x000d__x000d_
  tỉnh Ninh Bình")</f>
        <v xml:space="preserve">Công an xã Quang Thiện _x000d__x000d__x000d_
 _x000d__x000d__x000d_
  tỉnh Ninh Bình</v>
      </c>
      <c r="C32" t="str">
        <v>https://www.facebook.com/p/C%C3%B4ng-an-x%C3%A3-Quang-Thi%E1%BB%87n-100077474649731/</v>
      </c>
      <c r="D32" t="str">
        <v>-</v>
      </c>
      <c r="E32" t="str">
        <v/>
      </c>
      <c r="F32" t="str">
        <v>-</v>
      </c>
      <c r="G32" t="str">
        <v>-</v>
      </c>
    </row>
    <row r="33" xml:space="preserve">
      <c r="A33">
        <v>27032</v>
      </c>
      <c r="B33" t="str" xml:space="preserve">
        <f xml:space="preserve">HYPERLINK("https://kimson.ninhbinh.gov.vn/gioi-thieu/xa-quang-thien", "UBND Ủy ban nhân dân xã Quang Thiện _x000d__x000d__x000d_
 _x000d__x000d__x000d_
  tỉnh Ninh Bình")</f>
        <v xml:space="preserve">UBND Ủy ban nhân dân xã Quang Thiện _x000d__x000d__x000d_
 _x000d__x000d__x000d_
  tỉnh Ninh Bình</v>
      </c>
      <c r="C33" t="str">
        <v>https://kimson.ninhbinh.gov.vn/gioi-thieu/xa-quang-thien</v>
      </c>
      <c r="D33" t="str">
        <v>-</v>
      </c>
      <c r="E33" t="str">
        <v>-</v>
      </c>
      <c r="F33" t="str">
        <v>-</v>
      </c>
      <c r="G33" t="str">
        <v>-</v>
      </c>
    </row>
    <row r="34" xml:space="preserve">
      <c r="A34">
        <v>27033</v>
      </c>
      <c r="B34" t="str" xml:space="preserve">
        <v xml:space="preserve">Công an xã Quang Trung _x000d__x000d__x000d_
 _x000d__x000d__x000d_
  tỉnh Thanh Hóa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 xml:space="preserve">
      <c r="A35">
        <v>27034</v>
      </c>
      <c r="B35" t="str" xml:space="preserve">
        <f xml:space="preserve">HYPERLINK("https://quangtrung.bimson.thanhhoa.gov.vn/", "UBND Ủy ban nhân dân xã Quang Trung _x000d__x000d__x000d_
 _x000d__x000d__x000d_
  tỉnh Thanh Hóa")</f>
        <v xml:space="preserve">UBND Ủy ban nhân dân xã Quang Trung _x000d__x000d__x000d_
 _x000d__x000d__x000d_
  tỉnh Thanh Hóa</v>
      </c>
      <c r="C35" t="str">
        <v>https://quangtrung.bimson.thanhhoa.gov.vn/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27035</v>
      </c>
      <c r="B36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36" t="str">
        <v>https://www.facebook.com/p/C%C3%B4ng-an-x%C3%A3-Quang-Vinh-huy%E1%BB%87n-%C3%82n-Thi-t%E1%BB%89nh-H%C6%B0ng-Y%C3%AAn-100079497109617/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27036</v>
      </c>
      <c r="B37" t="str">
        <f>HYPERLINK("https://anthi.hungyen.gov.vn/", "UBND Ủy ban nhân dân xã Quang Vinh tỉnh Hưng Yên")</f>
        <v>UBND Ủy ban nhân dân xã Quang Vinh tỉnh Hưng Yên</v>
      </c>
      <c r="C37" t="str">
        <v>https://anthi.hungyen.gov.vn/</v>
      </c>
      <c r="D37" t="str">
        <v>-</v>
      </c>
      <c r="E37" t="str">
        <v>-</v>
      </c>
      <c r="F37" t="str">
        <v>-</v>
      </c>
      <c r="G37" t="str">
        <v>-</v>
      </c>
    </row>
    <row r="38" xml:space="preserve">
      <c r="A38">
        <v>27037</v>
      </c>
      <c r="B38" t="str" xml:space="preserve">
        <f xml:space="preserve">HYPERLINK("https://www.facebook.com/p/C%C3%B4ng-an-x%C3%A3-Quy%E1%BA%BFt-Th%E1%BA%AFng-th%C3%A0nh-ph%E1%BB%91-Th%C3%A1i-Nguy%C3%AAn-100072342723670/", "Công an xã Quyết Thắng _x000d__x000d__x000d_
 _x000d__x000d__x000d_
  tỉnh Thái Nguyên")</f>
        <v xml:space="preserve">Công an xã Quyết Thắng _x000d__x000d__x000d_
 _x000d__x000d__x000d_
  tỉnh Thái Nguyên</v>
      </c>
      <c r="C38" t="str">
        <v>https://www.facebook.com/p/C%C3%B4ng-an-x%C3%A3-Quy%E1%BA%BFt-Th%E1%BA%AFng-th%C3%A0nh-ph%E1%BB%91-Th%C3%A1i-Nguy%C3%AAn-100072342723670/</v>
      </c>
      <c r="D38" t="str">
        <v>-</v>
      </c>
      <c r="E38" t="str">
        <v/>
      </c>
      <c r="F38" t="str">
        <v>-</v>
      </c>
      <c r="G38" t="str">
        <v>-</v>
      </c>
    </row>
    <row r="39" xml:space="preserve">
      <c r="A39">
        <v>27038</v>
      </c>
      <c r="B39" t="str" xml:space="preserve">
        <f xml:space="preserve">HYPERLINK("http://quyetthang.thainguyencity.gov.vn/gioi-thieu/-/asset_publisher/PTN1trT2HJke/content/bo-may-to-chuc?redirect=%2Fgioi-thieu&amp;inheritRedirect=true", "UBND Ủy ban nhân dân xã Quyết Thắng _x000d__x000d__x000d_
 _x000d__x000d__x000d_
  tỉnh Thái Nguyên")</f>
        <v xml:space="preserve">UBND Ủy ban nhân dân xã Quyết Thắng _x000d__x000d__x000d_
 _x000d__x000d__x000d_
  tỉnh Thái Nguyên</v>
      </c>
      <c r="C39" t="str">
        <v>http://quyetthang.thainguyencity.gov.vn/gioi-thieu/-/asset_publisher/PTN1trT2HJke/content/bo-may-to-chuc?redirect=%2Fgioi-thieu&amp;inheritRedirect=true</v>
      </c>
      <c r="D39" t="str">
        <v>-</v>
      </c>
      <c r="E39" t="str">
        <v>-</v>
      </c>
      <c r="F39" t="str">
        <v>-</v>
      </c>
      <c r="G39" t="str">
        <v>-</v>
      </c>
    </row>
    <row r="40" xml:space="preserve">
      <c r="A40">
        <v>27039</v>
      </c>
      <c r="B40" t="str" xml:space="preserve">
        <f xml:space="preserve">HYPERLINK("https://www.facebook.com/THPTQuyetThangHoaBinh/?locale=vi_VN", "Công an xã Quyết Thắng _x000d__x000d__x000d_
 _x000d__x000d__x000d_
  tỉnh Hòa Bình")</f>
        <v xml:space="preserve">Công an xã Quyết Thắng _x000d__x000d__x000d_
 _x000d__x000d__x000d_
  tỉnh Hòa Bình</v>
      </c>
      <c r="C40" t="str">
        <v>https://www.facebook.com/THPTQuyetThangHoaBinh/?locale=vi_VN</v>
      </c>
      <c r="D40" t="str">
        <v>-</v>
      </c>
      <c r="E40" t="str">
        <v/>
      </c>
      <c r="F40" t="str">
        <v>-</v>
      </c>
      <c r="G40" t="str">
        <v>-</v>
      </c>
    </row>
    <row r="41" xml:space="preserve">
      <c r="A41">
        <v>27040</v>
      </c>
      <c r="B41" t="str" xml:space="preserve">
        <f xml:space="preserve">HYPERLINK("http://quyetthang.thainguyencity.gov.vn/gioi-thieu/-/asset_publisher/PTN1trT2HJke/content/bo-may-to-chuc?inheritRedirect=true", "UBND Ủy ban nhân dân xã Quyết Thắng _x000d__x000d__x000d_
 _x000d__x000d__x000d_
  tỉnh Hòa Bình")</f>
        <v xml:space="preserve">UBND Ủy ban nhân dân xã Quyết Thắng _x000d__x000d__x000d_
 _x000d__x000d__x000d_
  tỉnh Hòa Bình</v>
      </c>
      <c r="C41" t="str">
        <v>http://quyetthang.thainguyencity.gov.vn/gioi-thieu/-/asset_publisher/PTN1trT2HJke/content/bo-may-to-chuc?inheritRedirect=true</v>
      </c>
      <c r="D41" t="str">
        <v>-</v>
      </c>
      <c r="E41" t="str">
        <v>-</v>
      </c>
      <c r="F41" t="str">
        <v>-</v>
      </c>
      <c r="G41" t="str">
        <v>-</v>
      </c>
    </row>
    <row r="42" xml:space="preserve">
      <c r="A42">
        <v>27041</v>
      </c>
      <c r="B42" t="str" xml:space="preserve">
        <f xml:space="preserve">HYPERLINK("https://www.facebook.com/p/C%C3%B4ng-an-x%C3%A3-Quy%E1%BA%BFt-Th%E1%BA%AFng-th%C3%A0nh-ph%E1%BB%91-Th%C3%A1i-Nguy%C3%AAn-100072342723670/", "Công an xã Quyết Thắng _x000d__x000d__x000d_
 _x000d__x000d__x000d_
  tỉnh Thái Nguyên")</f>
        <v xml:space="preserve">Công an xã Quyết Thắng _x000d__x000d__x000d_
 _x000d__x000d__x000d_
  tỉnh Thái Nguyên</v>
      </c>
      <c r="C42" t="str">
        <v>https://www.facebook.com/p/C%C3%B4ng-an-x%C3%A3-Quy%E1%BA%BFt-Th%E1%BA%AFng-th%C3%A0nh-ph%E1%BB%91-Th%C3%A1i-Nguy%C3%AAn-100072342723670/</v>
      </c>
      <c r="D42" t="str">
        <v>-</v>
      </c>
      <c r="E42" t="str">
        <v/>
      </c>
      <c r="F42" t="str">
        <v>-</v>
      </c>
      <c r="G42" t="str">
        <v>-</v>
      </c>
    </row>
    <row r="43" xml:space="preserve">
      <c r="A43">
        <v>27042</v>
      </c>
      <c r="B43" t="str" xml:space="preserve">
        <f xml:space="preserve">HYPERLINK("http://quyetthang.thainguyencity.gov.vn/gioi-thieu/-/asset_publisher/PTN1trT2HJke/content/bo-may-to-chuc?redirect=%2Fgioi-thieu&amp;inheritRedirect=true", "UBND Ủy ban nhân dân xã Quyết Thắng _x000d__x000d__x000d_
 _x000d__x000d__x000d_
  tỉnh Thái Nguyên")</f>
        <v xml:space="preserve">UBND Ủy ban nhân dân xã Quyết Thắng _x000d__x000d__x000d_
 _x000d__x000d__x000d_
  tỉnh Thái Nguyên</v>
      </c>
      <c r="C43" t="str">
        <v>http://quyetthang.thainguyencity.gov.vn/gioi-thieu/-/asset_publisher/PTN1trT2HJke/content/bo-may-to-chuc?redirect=%2Fgioi-thieu&amp;inheritRedirect=true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27043</v>
      </c>
      <c r="B44" t="str">
        <f>HYPERLINK("https://www.facebook.com/tuoitrecongansonla/", "Công an xã Quy Hướng tỉnh Sơn La")</f>
        <v>Công an xã Quy Hướng tỉnh Sơn La</v>
      </c>
      <c r="C44" t="str">
        <v>https://www.facebook.com/tuoitrecongansonla/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27044</v>
      </c>
      <c r="B45" t="str">
        <f>HYPERLINK("https://sonla.gov.vn/Default.aspx?sid=4&amp;pageid=33896&amp;p_cate=6769", "UBND Ủy ban nhân dân xã Quy Hướng tỉnh Sơn La")</f>
        <v>UBND Ủy ban nhân dân xã Quy Hướng tỉnh Sơn La</v>
      </c>
      <c r="C45" t="str">
        <v>https://sonla.gov.vn/Default.aspx?sid=4&amp;pageid=33896&amp;p_cate=6769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27045</v>
      </c>
      <c r="B46" t="str">
        <v>Công an xã Rờ Kơi tỉnh Kon Tum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27046</v>
      </c>
      <c r="B47" t="str">
        <f>HYPERLINK("https://huyensathay.kontum.gov.vn/ubnd-cac-xa,-thi-tran/UBND-xa-Ro-Koi-315", "UBND Ủy ban nhân dân xã Rờ Kơi tỉnh Kon Tum")</f>
        <v>UBND Ủy ban nhân dân xã Rờ Kơi tỉnh Kon Tum</v>
      </c>
      <c r="C47" t="str">
        <v>https://huyensathay.kontum.gov.vn/ubnd-cac-xa,-thi-tran/UBND-xa-Ro-Koi-315</v>
      </c>
      <c r="D47" t="str">
        <v>-</v>
      </c>
      <c r="E47" t="str">
        <v>-</v>
      </c>
      <c r="F47" t="str">
        <v>-</v>
      </c>
      <c r="G47" t="str">
        <v>-</v>
      </c>
    </row>
    <row r="48" xml:space="preserve">
      <c r="A48">
        <v>27047</v>
      </c>
      <c r="B48" t="str" xml:space="preserve">
        <f xml:space="preserve">HYPERLINK("https://www.facebook.com/people/C%C3%B4ng-an-x%C3%A3-S%C3%A0o-B%C3%A1y/100065498379369/", "Công an xã Sào Báy _x000d__x000d__x000d_
 _x000d__x000d__x000d_
  tỉnh Hòa Bình")</f>
        <v xml:space="preserve">Công an xã Sào Báy _x000d__x000d__x000d_
 _x000d__x000d__x000d_
  tỉnh Hòa Bình</v>
      </c>
      <c r="C48" t="str">
        <v>https://www.facebook.com/people/C%C3%B4ng-an-x%C3%A3-S%C3%A0o-B%C3%A1y/100065498379369/</v>
      </c>
      <c r="D48" t="str">
        <v>-</v>
      </c>
      <c r="E48" t="str">
        <v/>
      </c>
      <c r="F48" t="str">
        <v>-</v>
      </c>
      <c r="G48" t="str">
        <v>-</v>
      </c>
    </row>
    <row r="49" xml:space="preserve">
      <c r="A49">
        <v>27048</v>
      </c>
      <c r="B49" t="str" xml:space="preserve">
        <f xml:space="preserve">HYPERLINK("https://www.hoabinh.gov.vn/tin-chi-tiet/-/bai-viet/chap-thuan-nha-dau-tu-thuc-hien-du-an-khu-nha-vuon-cao-cap-golden-farm-tai-xa-sao-bay-huyen-kim-boi-45948-1636.html", "UBND Ủy ban nhân dân xã Sào Báy _x000d__x000d__x000d_
 _x000d__x000d__x000d_
  tỉnh Hòa Bình")</f>
        <v xml:space="preserve">UBND Ủy ban nhân dân xã Sào Báy _x000d__x000d__x000d_
 _x000d__x000d__x000d_
  tỉnh Hòa Bình</v>
      </c>
      <c r="C49" t="str">
        <v>https://www.hoabinh.gov.vn/tin-chi-tiet/-/bai-viet/chap-thuan-nha-dau-tu-thuc-hien-du-an-khu-nha-vuon-cao-cap-golden-farm-tai-xa-sao-bay-huyen-kim-boi-45948-1636.html</v>
      </c>
      <c r="D49" t="str">
        <v>-</v>
      </c>
      <c r="E49" t="str">
        <v>-</v>
      </c>
      <c r="F49" t="str">
        <v>-</v>
      </c>
      <c r="G49" t="str">
        <v>-</v>
      </c>
    </row>
    <row r="50" xml:space="preserve">
      <c r="A50">
        <v>27049</v>
      </c>
      <c r="B50" t="str" xml:space="preserve">
        <v xml:space="preserve">Công an xã Sá Tổng _x000d__x000d__x000d_
 _x000d__x000d__x000d_
  tỉnh Điện Biên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 xml:space="preserve">
      <c r="A51">
        <v>27050</v>
      </c>
      <c r="B51" t="str" xml:space="preserve">
        <f xml:space="preserve">HYPERLINK("https://stttt.dienbien.gov.vn/vi/about/danh-sach-nguoi-phat-ngon-tinh-dien-bien-nam-2018.html", "UBND Ủy ban nhân dân xã Sá Tổng _x000d__x000d__x000d_
 _x000d__x000d__x000d_
  tỉnh Điện Biên")</f>
        <v xml:space="preserve">UBND Ủy ban nhân dân xã Sá Tổng _x000d__x000d__x000d_
 _x000d__x000d__x000d_
  tỉnh Điện Biên</v>
      </c>
      <c r="C51" t="str">
        <v>https://stttt.dienbien.gov.vn/vi/about/danh-sach-nguoi-phat-ngon-tinh-dien-bien-nam-2018.html</v>
      </c>
      <c r="D51" t="str">
        <v>-</v>
      </c>
      <c r="E51" t="str">
        <v>-</v>
      </c>
      <c r="F51" t="str">
        <v>-</v>
      </c>
      <c r="G51" t="str">
        <v>-</v>
      </c>
    </row>
    <row r="52" xml:space="preserve">
      <c r="A52">
        <v>27051</v>
      </c>
      <c r="B52" t="str" xml:space="preserve">
        <v xml:space="preserve">Công an xã Sông Lô _x000d__x000d__x000d_
 _x000d__x000d__x000d_
  tỉnh Phú Thọ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 xml:space="preserve">
      <c r="A53">
        <v>27052</v>
      </c>
      <c r="B53" t="str" xml:space="preserve">
        <f xml:space="preserve">HYPERLINK("https://songlo.viettri.phutho.gov.vn/co-cau-to-chuc/uy-ban-nhan-dan/", "UBND Ủy ban nhân dân xã Sông Lô _x000d__x000d__x000d_
 _x000d__x000d__x000d_
  tỉnh Phú Thọ")</f>
        <v xml:space="preserve">UBND Ủy ban nhân dân xã Sông Lô _x000d__x000d__x000d_
 _x000d__x000d__x000d_
  tỉnh Phú Thọ</v>
      </c>
      <c r="C53" t="str">
        <v>https://songlo.viettri.phutho.gov.vn/co-cau-to-chuc/uy-ban-nhan-dan/</v>
      </c>
      <c r="D53" t="str">
        <v>-</v>
      </c>
      <c r="E53" t="str">
        <v>-</v>
      </c>
      <c r="F53" t="str">
        <v>-</v>
      </c>
      <c r="G53" t="str">
        <v>-</v>
      </c>
    </row>
    <row r="54" xml:space="preserve">
      <c r="A54">
        <v>27053</v>
      </c>
      <c r="B54" t="str" xml:space="preserve">
        <v xml:space="preserve">Công an xã Sông Ray _x000d__x000d__x000d_
 _x000d__x000d__x000d_
  tỉnh Quảng Nam</v>
      </c>
      <c r="C54" t="str">
        <v>-</v>
      </c>
      <c r="D54" t="str">
        <v>-</v>
      </c>
      <c r="E54" t="str">
        <v/>
      </c>
      <c r="F54" t="str">
        <v>-</v>
      </c>
      <c r="G54" t="str">
        <v>-</v>
      </c>
    </row>
    <row r="55" xml:space="preserve">
      <c r="A55">
        <v>27054</v>
      </c>
      <c r="B55" t="str" xml:space="preserve">
        <f xml:space="preserve">HYPERLINK("https://cammy.dongnai.gov.vn/Pages/newsdetail.aspx?NewsId=4567&amp;CatId=78", "UBND Ủy ban nhân dân xã Sông Ray _x000d__x000d__x000d_
 _x000d__x000d__x000d_
  tỉnh Quảng Nam")</f>
        <v xml:space="preserve">UBND Ủy ban nhân dân xã Sông Ray _x000d__x000d__x000d_
 _x000d__x000d__x000d_
  tỉnh Quảng Nam</v>
      </c>
      <c r="C55" t="str">
        <v>https://cammy.dongnai.gov.vn/Pages/newsdetail.aspx?NewsId=4567&amp;CatId=78</v>
      </c>
      <c r="D55" t="str">
        <v>-</v>
      </c>
      <c r="E55" t="str">
        <v>-</v>
      </c>
      <c r="F55" t="str">
        <v>-</v>
      </c>
      <c r="G55" t="str">
        <v>-</v>
      </c>
    </row>
    <row r="56" xml:space="preserve">
      <c r="A56">
        <v>27055</v>
      </c>
      <c r="B56" t="str" xml:space="preserve">
        <v xml:space="preserve">Công an xã Sông Trà _x000d__x000d__x000d_
 _x000d__x000d__x000d_
  tỉnh Quảng Nam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 xml:space="preserve">
      <c r="A57">
        <v>27056</v>
      </c>
      <c r="B57" t="str" xml:space="preserve">
        <f xml:space="preserve">HYPERLINK("https://hiepduc.quangnam.gov.vn/webcenter/portal/hiepduc/pages_van-ban/chi-tiet?dDocName=PORTAL923122", "UBND Ủy ban nhân dân xã Sông Trà _x000d__x000d__x000d_
 _x000d__x000d__x000d_
  tỉnh Quảng Nam")</f>
        <v xml:space="preserve">UBND Ủy ban nhân dân xã Sông Trà _x000d__x000d__x000d_
 _x000d__x000d__x000d_
  tỉnh Quảng Nam</v>
      </c>
      <c r="C57" t="str">
        <v>https://hiepduc.quangnam.gov.vn/webcenter/portal/hiepduc/pages_van-ban/chi-tiet?dDocName=PORTAL923122</v>
      </c>
      <c r="D57" t="str">
        <v>-</v>
      </c>
      <c r="E57" t="str">
        <v>-</v>
      </c>
      <c r="F57" t="str">
        <v>-</v>
      </c>
      <c r="G57" t="str">
        <v>-</v>
      </c>
    </row>
    <row r="58" xml:space="preserve">
      <c r="A58">
        <v>27057</v>
      </c>
      <c r="B58" t="str" xml:space="preserve">
        <f xml:space="preserve">HYPERLINK("https://www.facebook.com/p/C%C3%B4ng-an-x%C3%A3-S%C6%A1n-%C4%90%E1%BB%8Bnh-100071911418962/", "Công an xã Sơn Định _x000d__x000d__x000d_
 _x000d__x000d__x000d_
  tỉnh Bến Tre")</f>
        <v xml:space="preserve">Công an xã Sơn Định _x000d__x000d__x000d_
 _x000d__x000d__x000d_
  tỉnh Bến Tre</v>
      </c>
      <c r="C58" t="str">
        <v>https://www.facebook.com/p/C%C3%B4ng-an-x%C3%A3-S%C6%A1n-%C4%90%E1%BB%8Bnh-100071911418962/</v>
      </c>
      <c r="D58" t="str">
        <v>-</v>
      </c>
      <c r="E58" t="str">
        <v/>
      </c>
      <c r="F58" t="str">
        <v>-</v>
      </c>
      <c r="G58" t="str">
        <v>-</v>
      </c>
    </row>
    <row r="59" xml:space="preserve">
      <c r="A59">
        <v>27058</v>
      </c>
      <c r="B59" t="str" xml:space="preserve">
        <f xml:space="preserve">HYPERLINK("https://csdl.bentre.gov.vn/Lists/VanBanChiDaoDieuHanh/DispForm.aspx?ID=29673&amp;ContentTypeId=0x010013D40C43AE4D47C78EE7336BF64FB5D900F9B2BABB9E8AAC4D8F48FD887E17532C", "UBND Ủy ban nhân dân xã Sơn Định _x000d__x000d__x000d_
 _x000d__x000d__x000d_
  tỉnh Bến Tre")</f>
        <v xml:space="preserve">UBND Ủy ban nhân dân xã Sơn Định _x000d__x000d__x000d_
 _x000d__x000d__x000d_
  tỉnh Bến Tre</v>
      </c>
      <c r="C59" t="str">
        <v>https://csdl.bentre.gov.vn/Lists/VanBanChiDaoDieuHanh/DispForm.aspx?ID=29673&amp;ContentTypeId=0x010013D40C43AE4D47C78EE7336BF64FB5D900F9B2BABB9E8AAC4D8F48FD887E17532C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27059</v>
      </c>
      <c r="B60" t="str">
        <f>HYPERLINK("https://www.facebook.com/p/C%C3%B4ng-an-x%C3%A3-S%C6%A1n-Tr%C3%A0-100063467105701/", "Công an xã Sơn Bình tỉnh Hà Tĩnh")</f>
        <v>Công an xã Sơn Bình tỉnh Hà Tĩnh</v>
      </c>
      <c r="C60" t="str">
        <v>https://www.facebook.com/p/C%C3%B4ng-an-x%C3%A3-S%C6%A1n-Tr%C3%A0-100063467105701/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27060</v>
      </c>
      <c r="B61" t="str">
        <f>HYPERLINK("https://xasonbinh.hatinh.gov.vn/", "UBND Ủy ban nhân dân xã Sơn Bình tỉnh Hà Tĩnh")</f>
        <v>UBND Ủy ban nhân dân xã Sơn Bình tỉnh Hà Tĩnh</v>
      </c>
      <c r="C61" t="str">
        <v>https://xasonbinh.hatinh.gov.vn/</v>
      </c>
      <c r="D61" t="str">
        <v>-</v>
      </c>
      <c r="E61" t="str">
        <v>-</v>
      </c>
      <c r="F61" t="str">
        <v>-</v>
      </c>
      <c r="G61" t="str">
        <v>-</v>
      </c>
    </row>
    <row r="62" xml:space="preserve">
      <c r="A62">
        <v>27061</v>
      </c>
      <c r="B62" t="str" xml:space="preserve">
        <f xml:space="preserve">HYPERLINK("https://www.facebook.com/p/C%C3%B4ng-an-x%C3%A3-S%C6%A1n-B%C3%ACnh-100063907420993/", "Công an xã Sơn Bình _x000d__x000d__x000d_
 _x000d__x000d__x000d_
  tỉnh Bà Rịa - Vũng Tàu")</f>
        <v xml:space="preserve">Công an xã Sơn Bình _x000d__x000d__x000d_
 _x000d__x000d__x000d_
  tỉnh Bà Rịa - Vũng Tàu</v>
      </c>
      <c r="C62" t="str">
        <v>https://www.facebook.com/p/C%C3%B4ng-an-x%C3%A3-S%C6%A1n-B%C3%ACnh-100063907420993/</v>
      </c>
      <c r="D62" t="str">
        <v>-</v>
      </c>
      <c r="E62" t="str">
        <v/>
      </c>
      <c r="F62" t="str">
        <v>-</v>
      </c>
      <c r="G62" t="str">
        <v>-</v>
      </c>
    </row>
    <row r="63" xml:space="preserve">
      <c r="A63">
        <v>27062</v>
      </c>
      <c r="B63" t="str" xml:space="preserve">
        <f xml:space="preserve">HYPERLINK("https://sonbinh.chauduc.baria-vungtau.gov.vn/", "UBND Ủy ban nhân dân xã Sơn Bình _x000d__x000d__x000d_
 _x000d__x000d__x000d_
  tỉnh Bà Rịa - Vũng Tàu")</f>
        <v xml:space="preserve">UBND Ủy ban nhân dân xã Sơn Bình _x000d__x000d__x000d_
 _x000d__x000d__x000d_
  tỉnh Bà Rịa - Vũng Tàu</v>
      </c>
      <c r="C63" t="str">
        <v>https://sonbinh.chauduc.baria-vungtau.gov.vn/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27063</v>
      </c>
      <c r="B64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64" t="str">
        <v>https://www.facebook.com/p/C%C3%B4ng-an-x%C3%A3-S%C6%A1n-B%E1%BA%B1ng-H%C6%B0%C6%A1ng-S%C6%A1n-H%C3%A0-T%C4%A9nh-100077526254862/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27064</v>
      </c>
      <c r="B65" t="str">
        <f>HYPERLINK("https://xasonbang.hatinh.gov.vn/", "UBND Ủy ban nhân dân xã Sơn Bằng tỉnh Hà Tĩnh")</f>
        <v>UBND Ủy ban nhân dân xã Sơn Bằng tỉnh Hà Tĩnh</v>
      </c>
      <c r="C65" t="str">
        <v>https://xasonbang.hatinh.gov.vn/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27065</v>
      </c>
      <c r="B66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66" t="str">
        <v>https://www.facebook.com/p/C%C3%B4ng-an-x%C3%A3-S%C6%A1n-Giang-huy%E1%BB%87n-H%C6%B0%C6%A1ng-S%C6%A1n-t%E1%BB%89nh-H%C3%A0-T%C4%A9nh-100077216467111/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27066</v>
      </c>
      <c r="B67" t="str">
        <f>HYPERLINK("https://xasongiang.hatinh.gov.vn/", "UBND Ủy ban nhân dân xã Sơn Giang tỉnh Hà Tĩnh")</f>
        <v>UBND Ủy ban nhân dân xã Sơn Giang tỉnh Hà Tĩnh</v>
      </c>
      <c r="C67" t="str">
        <v>https://xasongiang.hatinh.gov.vn/</v>
      </c>
      <c r="D67" t="str">
        <v>-</v>
      </c>
      <c r="E67" t="str">
        <v>-</v>
      </c>
      <c r="F67" t="str">
        <v>-</v>
      </c>
      <c r="G67" t="str">
        <v>-</v>
      </c>
    </row>
    <row r="68" xml:space="preserve">
      <c r="A68">
        <v>27067</v>
      </c>
      <c r="B68" t="str" xml:space="preserve">
        <f xml:space="preserve">HYPERLINK("https://www.facebook.com/p/C%C3%B4ng-an-x%C3%A3-S%C6%A1n-H%C3%A0-100067174192436/", "Công an xã Sơn Hà _x000d__x000d__x000d_
 _x000d__x000d__x000d_
  tỉnh Thái Bình")</f>
        <v xml:space="preserve">Công an xã Sơn Hà _x000d__x000d__x000d_
 _x000d__x000d__x000d_
  tỉnh Thái Bình</v>
      </c>
      <c r="C68" t="str">
        <v>https://www.facebook.com/p/C%C3%B4ng-an-x%C3%A3-S%C6%A1n-H%C3%A0-100067174192436/</v>
      </c>
      <c r="D68" t="str">
        <v>-</v>
      </c>
      <c r="E68" t="str">
        <v/>
      </c>
      <c r="F68" t="str">
        <v>-</v>
      </c>
      <c r="G68" t="str">
        <v>-</v>
      </c>
    </row>
    <row r="69" xml:space="preserve">
      <c r="A69">
        <v>27068</v>
      </c>
      <c r="B69" t="str" xml:space="preserve">
        <f xml:space="preserve">HYPERLINK("https://thaibinh.gov.vn/van-ban-phap-luat/van-ban-dieu-hanh/ve-viec-cho-phep-uy-ban-nhan-dan-xa-ha-giang-huyen-dong-hung2.html", "UBND Ủy ban nhân dân xã Sơn Hà _x000d__x000d__x000d_
 _x000d__x000d__x000d_
  tỉnh Thái Bình")</f>
        <v xml:space="preserve">UBND Ủy ban nhân dân xã Sơn Hà _x000d__x000d__x000d_
 _x000d__x000d__x000d_
  tỉnh Thái Bình</v>
      </c>
      <c r="C69" t="str">
        <v>https://thaibinh.gov.vn/van-ban-phap-luat/van-ban-dieu-hanh/ve-viec-cho-phep-uy-ban-nhan-dan-xa-ha-giang-huyen-dong-hung2.html</v>
      </c>
      <c r="D69" t="str">
        <v>-</v>
      </c>
      <c r="E69" t="str">
        <v>-</v>
      </c>
      <c r="F69" t="str">
        <v>-</v>
      </c>
      <c r="G69" t="str">
        <v>-</v>
      </c>
    </row>
    <row r="70" xml:space="preserve">
      <c r="A70">
        <v>27069</v>
      </c>
      <c r="B70" t="str" xml:space="preserve">
        <f xml:space="preserve">HYPERLINK("https://www.facebook.com/p/C%C3%B4ng-An-X%C3%A3-S%C6%A1n-H%C3%B2a-100070224312676/", "Công an xã Sơn Hòa _x000d__x000d__x000d_
 _x000d__x000d__x000d_
  tỉnh Bến Tre")</f>
        <v xml:space="preserve">Công an xã Sơn Hòa _x000d__x000d__x000d_
 _x000d__x000d__x000d_
  tỉnh Bến Tre</v>
      </c>
      <c r="C70" t="str">
        <v>https://www.facebook.com/p/C%C3%B4ng-An-X%C3%A3-S%C6%A1n-H%C3%B2a-100070224312676/</v>
      </c>
      <c r="D70" t="str">
        <v>-</v>
      </c>
      <c r="E70" t="str">
        <v/>
      </c>
      <c r="F70" t="str">
        <v>-</v>
      </c>
      <c r="G70" t="str">
        <v>-</v>
      </c>
    </row>
    <row r="71" xml:space="preserve">
      <c r="A71">
        <v>27070</v>
      </c>
      <c r="B71" t="str" xml:space="preserve">
        <f xml:space="preserve">HYPERLINK("http://sonhoa.chauthanh.bentre.gov.vn/", "UBND Ủy ban nhân dân xã Sơn Hòa _x000d__x000d__x000d_
 _x000d__x000d__x000d_
  tỉnh Bến Tre")</f>
        <v xml:space="preserve">UBND Ủy ban nhân dân xã Sơn Hòa _x000d__x000d__x000d_
 _x000d__x000d__x000d_
  tỉnh Bến Tre</v>
      </c>
      <c r="C71" t="str">
        <v>http://sonhoa.chauthanh.bentre.gov.vn/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27071</v>
      </c>
      <c r="B72" t="str">
        <f>HYPERLINK("https://www.facebook.com/p/C%C3%B4ng-an-x%C3%A3-S%C6%A1n-Ph%C3%BA-100070609143771/", "Công an xã Sơn Hóa tỉnh Bến Tre")</f>
        <v>Công an xã Sơn Hóa tỉnh Bến Tre</v>
      </c>
      <c r="C72" t="str">
        <v>https://www.facebook.com/p/C%C3%B4ng-an-x%C3%A3-S%C6%A1n-Ph%C3%BA-100070609143771/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27072</v>
      </c>
      <c r="B73" t="str">
        <f>HYPERLINK("https://dichvucong.gov.vn/p/home/dvc-tthc-co-quan-chi-tiet.html?id=403955", "UBND Ủy ban nhân dân xã Sơn Hóa tỉnh Bến Tre")</f>
        <v>UBND Ủy ban nhân dân xã Sơn Hóa tỉnh Bến Tre</v>
      </c>
      <c r="C73" t="str">
        <v>https://dichvucong.gov.vn/p/home/dvc-tthc-co-quan-chi-tiet.html?id=403955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27073</v>
      </c>
      <c r="B74" t="str">
        <f>HYPERLINK("https://www.facebook.com/p/Tu%E1%BB%95i-tr%E1%BA%BB-C%C3%B4ng-an-t%E1%BB%89nh-Ki%C3%AAn-Giang-100064349125717/", "Công an xã Sơn Hải tỉnh Kiên Giang")</f>
        <v>Công an xã Sơn Hải tỉnh Kiên Giang</v>
      </c>
      <c r="C74" t="str">
        <v>https://www.facebook.com/p/Tu%E1%BB%95i-tr%E1%BA%BB-C%C3%B4ng-an-t%E1%BB%89nh-Ki%C3%AAn-Giang-100064349125717/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27074</v>
      </c>
      <c r="B75" t="str">
        <f>HYPERLINK("https://kienluong.kiengiang.gov.vn/m/16/1668/Le-cong-nhan-xa-Son-Hai--huyen-Kien-Luong-dat-chuan-nong-thon-moi.html", "UBND Ủy ban nhân dân xã Sơn Hải tỉnh Kiên Giang")</f>
        <v>UBND Ủy ban nhân dân xã Sơn Hải tỉnh Kiên Giang</v>
      </c>
      <c r="C75" t="str">
        <v>https://kienluong.kiengiang.gov.vn/m/16/1668/Le-cong-nhan-xa-Son-Hai--huyen-Kien-Luong-dat-chuan-nong-thon-moi.html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27075</v>
      </c>
      <c r="B76" t="str">
        <f>HYPERLINK("https://www.facebook.com/p/Tu%E1%BB%95i-tr%E1%BA%BB-C%C3%B4ng-an-th%E1%BB%8B-x%C3%A3-S%C6%A1n-T%C3%A2y-100040884909606/", "Công an xã Sơn Lập tỉnh Cao Bằng")</f>
        <v>Công an xã Sơn Lập tỉnh Cao Bằng</v>
      </c>
      <c r="C76" t="str">
        <v>https://www.facebook.com/p/Tu%E1%BB%95i-tr%E1%BA%BB-C%C3%B4ng-an-th%E1%BB%8B-x%C3%A3-S%C6%A1n-T%C3%A2y-100040884909606/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27076</v>
      </c>
      <c r="B77" t="str">
        <f>HYPERLINK("http://sonlap.baolac.caobang.gov.vn/", "UBND Ủy ban nhân dân xã Sơn Lập tỉnh Cao Bằng")</f>
        <v>UBND Ủy ban nhân dân xã Sơn Lập tỉnh Cao Bằng</v>
      </c>
      <c r="C77" t="str">
        <v>http://sonlap.baolac.caobang.gov.vn/</v>
      </c>
      <c r="D77" t="str">
        <v>-</v>
      </c>
      <c r="E77" t="str">
        <v>-</v>
      </c>
      <c r="F77" t="str">
        <v>-</v>
      </c>
      <c r="G77" t="str">
        <v>-</v>
      </c>
    </row>
    <row r="78" xml:space="preserve">
      <c r="A78">
        <v>27077</v>
      </c>
      <c r="B78" t="str" xml:space="preserve">
        <f xml:space="preserve">HYPERLINK("https://www.facebook.com/100063469841997", "Công an xã Sơn Lễ _x000d__x000d__x000d_
 _x000d__x000d__x000d_
  tỉnh Hà Tĩnh")</f>
        <v xml:space="preserve">Công an xã Sơn Lễ _x000d__x000d__x000d_
 _x000d__x000d__x000d_
  tỉnh Hà Tĩnh</v>
      </c>
      <c r="C78" t="str">
        <v>https://www.facebook.com/100063469841997</v>
      </c>
      <c r="D78" t="str">
        <v>-</v>
      </c>
      <c r="E78" t="str">
        <v/>
      </c>
      <c r="F78" t="str">
        <v>-</v>
      </c>
      <c r="G78" t="str">
        <v>xã Sơn Lễ - huyện Hương Sơn, Ha Tinh, Vietnam</v>
      </c>
    </row>
    <row r="79" xml:space="preserve">
      <c r="A79">
        <v>27078</v>
      </c>
      <c r="B79" t="str" xml:space="preserve">
        <f xml:space="preserve">HYPERLINK("https://xasonle.hatinh.gov.vn/", "UBND Ủy ban nhân dân xã Sơn Lễ _x000d__x000d__x000d_
 _x000d__x000d__x000d_
  tỉnh Hà Tĩnh")</f>
        <v xml:space="preserve">UBND Ủy ban nhân dân xã Sơn Lễ _x000d__x000d__x000d_
 _x000d__x000d__x000d_
  tỉnh Hà Tĩnh</v>
      </c>
      <c r="C79" t="str">
        <v>https://xasonle.hatinh.gov.vn/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27079</v>
      </c>
      <c r="B80" t="str">
        <v>Công an xã Sơn Lộ tỉnh Cao Bằng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27080</v>
      </c>
      <c r="B81" t="str">
        <f>HYPERLINK("http://sonlo.baolac.caobang.gov.vn/", "UBND Ủy ban nhân dân xã Sơn Lộ tỉnh Cao Bằng")</f>
        <v>UBND Ủy ban nhân dân xã Sơn Lộ tỉnh Cao Bằng</v>
      </c>
      <c r="C81" t="str">
        <v>http://sonlo.baolac.caobang.gov.vn/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27081</v>
      </c>
      <c r="B82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82" t="str">
        <v>https://www.facebook.com/p/C%C3%B4ng-an-x%C3%A3-S%C6%A1n-L%E1%BB%99c-huy%E1%BB%87n-Can-L%E1%BB%99c-t%E1%BB%89nh-H%C3%A0-T%C4%A9nh-100067609266477/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27082</v>
      </c>
      <c r="B83" t="str">
        <f>HYPERLINK("https://hatinh.gov.vn/chi-dao-dieu-hanh/tin-bai/16590", "UBND Ủy ban nhân dân xã Sơn Lộc tỉnh Hà Tĩnh")</f>
        <v>UBND Ủy ban nhân dân xã Sơn Lộc tỉnh Hà Tĩnh</v>
      </c>
      <c r="C83" t="str">
        <v>https://hatinh.gov.vn/chi-dao-dieu-hanh/tin-bai/16590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27083</v>
      </c>
      <c r="B84" t="str">
        <v>Công an xã Sơn Lai tỉnh Ninh Bình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27084</v>
      </c>
      <c r="B85" t="str">
        <f>HYPERLINK("http://sonlai.nhoquan.ninhbinh.gov.vn/", "UBND Ủy ban nhân dân xã Sơn Lai tỉnh Ninh Bình")</f>
        <v>UBND Ủy ban nhân dân xã Sơn Lai tỉnh Ninh Bình</v>
      </c>
      <c r="C85" t="str">
        <v>http://sonlai.nhoquan.ninhbinh.gov.vn/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27085</v>
      </c>
      <c r="B86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86" t="str">
        <v>https://www.facebook.com/people/C%C3%B4ng-an-x%C3%A3-S%C6%A1n-Lang-huy%E1%BB%87n-Kbang-t%E1%BB%89nh-Gia-Lai/100063476501813/</v>
      </c>
      <c r="D86" t="str">
        <v>-</v>
      </c>
      <c r="E86" t="str">
        <v/>
      </c>
      <c r="F86" t="str">
        <v>-</v>
      </c>
      <c r="G86" t="str">
        <v>Đường Trường Sơn Đông</v>
      </c>
    </row>
    <row r="87">
      <c r="A87">
        <v>27086</v>
      </c>
      <c r="B87" t="str">
        <f>HYPERLINK("https://kbang.gialai.gov.vn/Xa-Son-Lang/Gioi-thieu.aspx", "UBND Ủy ban nhân dân xã Sơn Lang tỉnh Gia Lai")</f>
        <v>UBND Ủy ban nhân dân xã Sơn Lang tỉnh Gia Lai</v>
      </c>
      <c r="C87" t="str">
        <v>https://kbang.gialai.gov.vn/Xa-Son-Lang/Gioi-thieu.aspx</v>
      </c>
      <c r="D87" t="str">
        <v>-</v>
      </c>
      <c r="E87" t="str">
        <v>-</v>
      </c>
      <c r="F87" t="str">
        <v>-</v>
      </c>
      <c r="G87" t="str">
        <v>-</v>
      </c>
    </row>
    <row r="88" xml:space="preserve">
      <c r="A88">
        <v>27087</v>
      </c>
      <c r="B88" t="str" xml:space="preserve">
        <v xml:space="preserve">Công an xã Sơn Nam _x000d__x000d__x000d_
 _x000d__x000d__x000d_
  tỉnh Tuyên Quang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 xml:space="preserve">
      <c r="A89">
        <v>27088</v>
      </c>
      <c r="B89" t="str" xml:space="preserve">
        <f xml:space="preserve">HYPERLINK("https://yenson.tuyenquang.gov.vn/", "UBND Ủy ban nhân dân xã Sơn Nam _x000d__x000d__x000d_
 _x000d__x000d__x000d_
  tỉnh Tuyên Quang")</f>
        <v xml:space="preserve">UBND Ủy ban nhân dân xã Sơn Nam _x000d__x000d__x000d_
 _x000d__x000d__x000d_
  tỉnh Tuyên Quang</v>
      </c>
      <c r="C89" t="str">
        <v>https://yenson.tuyenquang.gov.vn/</v>
      </c>
      <c r="D89" t="str">
        <v>-</v>
      </c>
      <c r="E89" t="str">
        <v>-</v>
      </c>
      <c r="F89" t="str">
        <v>-</v>
      </c>
      <c r="G89" t="str">
        <v>-</v>
      </c>
    </row>
    <row r="90" xml:space="preserve">
      <c r="A90">
        <v>27089</v>
      </c>
      <c r="B90" t="str" xml:space="preserve">
        <f xml:space="preserve">HYPERLINK("https://www.facebook.com/p/C%C3%B4ng-an-x%C3%A3-S%C6%A1n-Ph%C3%BA-100070609143771/", "Công an xã Sơn Phú _x000d__x000d__x000d_
 _x000d__x000d__x000d_
  tỉnh Bến Tre")</f>
        <v xml:space="preserve">Công an xã Sơn Phú _x000d__x000d__x000d_
 _x000d__x000d__x000d_
  tỉnh Bến Tre</v>
      </c>
      <c r="C90" t="str">
        <v>https://www.facebook.com/p/C%C3%B4ng-an-x%C3%A3-S%C6%A1n-Ph%C3%BA-100070609143771/</v>
      </c>
      <c r="D90" t="str">
        <v>-</v>
      </c>
      <c r="E90" t="str">
        <v/>
      </c>
      <c r="F90" t="str">
        <v>-</v>
      </c>
      <c r="G90" t="str">
        <v>-</v>
      </c>
    </row>
    <row r="91" xml:space="preserve">
      <c r="A91">
        <v>27090</v>
      </c>
      <c r="B91" t="str" xml:space="preserve">
        <f xml:space="preserve">HYPERLINK("https://bentre.gov.vn/news/Pages/Tintucsukien.aspx?ItemID=36261", "UBND Ủy ban nhân dân xã Sơn Phú _x000d__x000d__x000d_
 _x000d__x000d__x000d_
  tỉnh Bến Tre")</f>
        <v xml:space="preserve">UBND Ủy ban nhân dân xã Sơn Phú _x000d__x000d__x000d_
 _x000d__x000d__x000d_
  tỉnh Bến Tre</v>
      </c>
      <c r="C91" t="str">
        <v>https://bentre.gov.vn/news/Pages/Tintucsukien.aspx?ItemID=36261</v>
      </c>
      <c r="D91" t="str">
        <v>-</v>
      </c>
      <c r="E91" t="str">
        <v>-</v>
      </c>
      <c r="F91" t="str">
        <v>-</v>
      </c>
      <c r="G91" t="str">
        <v>-</v>
      </c>
    </row>
    <row r="92" xml:space="preserve">
      <c r="A92">
        <v>27091</v>
      </c>
      <c r="B92" t="str" xml:space="preserve">
        <f xml:space="preserve">HYPERLINK("https://www.facebook.com/p/Tu%E1%BB%95i-tr%E1%BA%BB-C%C3%B4ng-an-Th%C3%A0nh-ph%E1%BB%91-V%C4%A9nh-Y%C3%AAn-100066497717181/?locale=gl_ES", "Công an xã Sơn Phú _x000d__x000d__x000d_
 _x000d__x000d__x000d_
  tỉnh Tuyên Quang")</f>
        <v xml:space="preserve">Công an xã Sơn Phú _x000d__x000d__x000d_
 _x000d__x000d__x000d_
  tỉnh Tuyên Quang</v>
      </c>
      <c r="C92" t="str">
        <v>https://www.facebook.com/p/Tu%E1%BB%95i-tr%E1%BA%BB-C%C3%B4ng-an-Th%C3%A0nh-ph%E1%BB%91-V%C4%A9nh-Y%C3%AAn-100066497717181/?locale=gl_ES</v>
      </c>
      <c r="D92" t="str">
        <v>-</v>
      </c>
      <c r="E92" t="str">
        <v/>
      </c>
      <c r="F92" t="str">
        <v>-</v>
      </c>
      <c r="G92" t="str">
        <v>-</v>
      </c>
    </row>
    <row r="93" xml:space="preserve">
      <c r="A93">
        <v>27092</v>
      </c>
      <c r="B93" t="str" xml:space="preserve">
        <f xml:space="preserve">HYPERLINK("https://nahang.tuyenquang.gov.vn/", "UBND Ủy ban nhân dân xã Sơn Phú _x000d__x000d__x000d_
 _x000d__x000d__x000d_
  tỉnh Tuyên Quang")</f>
        <v xml:space="preserve">UBND Ủy ban nhân dân xã Sơn Phú _x000d__x000d__x000d_
 _x000d__x000d__x000d_
  tỉnh Tuyên Quang</v>
      </c>
      <c r="C93" t="str">
        <v>https://nahang.tuyenquang.gov.vn/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27093</v>
      </c>
      <c r="B94" t="str">
        <v>Công an xã Sơn Thủy tỉnh Quảng Bình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27094</v>
      </c>
      <c r="B95" t="str">
        <f>HYPERLINK("https://sonthuy.quangbinh.gov.vn/", "UBND Ủy ban nhân dân xã Sơn Thủy tỉnh Quảng Bình")</f>
        <v>UBND Ủy ban nhân dân xã Sơn Thủy tỉnh Quảng Bình</v>
      </c>
      <c r="C95" t="str">
        <v>https://sonthuy.quangbinh.gov.vn/</v>
      </c>
      <c r="D95" t="str">
        <v>-</v>
      </c>
      <c r="E95" t="str">
        <v>-</v>
      </c>
      <c r="F95" t="str">
        <v>-</v>
      </c>
      <c r="G95" t="str">
        <v>-</v>
      </c>
    </row>
    <row r="96" xml:space="preserve">
      <c r="A96">
        <v>27095</v>
      </c>
      <c r="B96" t="str" xml:space="preserve">
        <v xml:space="preserve">Công an xã Sam Mứn _x000d__x000d__x000d_
 _x000d__x000d__x000d_
  tỉnh Điện Biên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 xml:space="preserve">
      <c r="A97">
        <v>27096</v>
      </c>
      <c r="B97" t="str" xml:space="preserve">
        <f xml:space="preserve">HYPERLINK("https://huyendienbien.dienbien.gov.vn/muongnha/Tintuc/One/Xa-Sam-Mun", "UBND Ủy ban nhân dân xã Sam Mứn _x000d__x000d__x000d_
 _x000d__x000d__x000d_
  tỉnh Điện Biên")</f>
        <v xml:space="preserve">UBND Ủy ban nhân dân xã Sam Mứn _x000d__x000d__x000d_
 _x000d__x000d__x000d_
  tỉnh Điện Biên</v>
      </c>
      <c r="C97" t="str">
        <v>https://huyendienbien.dienbien.gov.vn/muongnha/Tintuc/One/Xa-Sam-Mun</v>
      </c>
      <c r="D97" t="str">
        <v>-</v>
      </c>
      <c r="E97" t="str">
        <v>-</v>
      </c>
      <c r="F97" t="str">
        <v>-</v>
      </c>
      <c r="G97" t="str">
        <v>-</v>
      </c>
    </row>
    <row r="98" xml:space="preserve">
      <c r="A98">
        <v>27097</v>
      </c>
      <c r="B98" t="str" xml:space="preserve">
        <v xml:space="preserve">Công an xã Sa Nghĩa _x000d__x000d__x000d_
 _x000d__x000d__x000d_
  tỉnh Kon Tum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 xml:space="preserve">
      <c r="A99">
        <v>27098</v>
      </c>
      <c r="B99" t="str" xml:space="preserve">
        <f xml:space="preserve">HYPERLINK("https://huyensathay.kontum.gov.vn/ubnd-cac-xa,-thi-tran/UBND-xa-Sa-Nghia-328", "UBND Ủy ban nhân dân xã Sa Nghĩa _x000d__x000d__x000d_
 _x000d__x000d__x000d_
  tỉnh Kon Tum")</f>
        <v xml:space="preserve">UBND Ủy ban nhân dân xã Sa Nghĩa _x000d__x000d__x000d_
 _x000d__x000d__x000d_
  tỉnh Kon Tum</v>
      </c>
      <c r="C99" t="str">
        <v>https://huyensathay.kontum.gov.vn/ubnd-cac-xa,-thi-tran/UBND-xa-Sa-Nghia-328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27099</v>
      </c>
      <c r="B100" t="str">
        <v>Công an xã Sinh Long tỉnh Tuyên Quang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27100</v>
      </c>
      <c r="B101" t="str">
        <f>HYPERLINK("http://congbao.tuyenquang.gov.vn/van-ban/linh-vuc/ngoai-vu.html", "UBND Ủy ban nhân dân xã Sinh Long tỉnh Tuyên Quang")</f>
        <v>UBND Ủy ban nhân dân xã Sinh Long tỉnh Tuyên Quang</v>
      </c>
      <c r="C101" t="str">
        <v>http://congbao.tuyenquang.gov.vn/van-ban/linh-vuc/ngoai-vu.html</v>
      </c>
      <c r="D101" t="str">
        <v>-</v>
      </c>
      <c r="E101" t="str">
        <v>-</v>
      </c>
      <c r="F101" t="str">
        <v>-</v>
      </c>
      <c r="G101" t="str">
        <v>-</v>
      </c>
    </row>
    <row r="102" xml:space="preserve">
      <c r="A102">
        <v>27101</v>
      </c>
      <c r="B102" t="str" xml:space="preserve">
        <f xml:space="preserve">HYPERLINK("https://www.facebook.com/people/C%C3%B4ng-an-x%C3%A3-Song-An/100064150955544/", "Công an xã Song An _x000d__x000d__x000d_
 _x000d__x000d__x000d_
  tỉnh Gia Lai")</f>
        <v xml:space="preserve">Công an xã Song An _x000d__x000d__x000d_
 _x000d__x000d__x000d_
  tỉnh Gia Lai</v>
      </c>
      <c r="C102" t="str">
        <v>https://www.facebook.com/people/C%C3%B4ng-an-x%C3%A3-Song-An/100064150955544/</v>
      </c>
      <c r="D102" t="str">
        <v>-</v>
      </c>
      <c r="E102" t="str">
        <v/>
      </c>
      <c r="F102" t="str">
        <v>-</v>
      </c>
      <c r="G102" t="str">
        <v>-</v>
      </c>
    </row>
    <row r="103" xml:space="preserve">
      <c r="A103">
        <v>27102</v>
      </c>
      <c r="B103" t="str" xml:space="preserve">
        <f xml:space="preserve">HYPERLINK("https://ankhe.gialai.gov.vn/Xa-Song-An/Gioi-thieu.aspx", "UBND Ủy ban nhân dân xã Song An _x000d__x000d__x000d_
 _x000d__x000d__x000d_
  tỉnh Gia Lai")</f>
        <v xml:space="preserve">UBND Ủy ban nhân dân xã Song An _x000d__x000d__x000d_
 _x000d__x000d__x000d_
  tỉnh Gia Lai</v>
      </c>
      <c r="C103" t="str">
        <v>https://ankhe.gialai.gov.vn/Xa-Song-An/Gioi-thieu.aspx</v>
      </c>
      <c r="D103" t="str">
        <v>-</v>
      </c>
      <c r="E103" t="str">
        <v>-</v>
      </c>
      <c r="F103" t="str">
        <v>-</v>
      </c>
      <c r="G103" t="str">
        <v>-</v>
      </c>
    </row>
    <row r="104" xml:space="preserve">
      <c r="A104">
        <v>27103</v>
      </c>
      <c r="B104" t="str" xml:space="preserve">
        <f xml:space="preserve">HYPERLINK("https://www.facebook.com/people/C%C3%B4ng-an-x%C3%A3-Song-An/100064150955544/", "Công an xã Song An _x000d__x000d__x000d_
 _x000d__x000d__x000d_
  tỉnh Gia Lai")</f>
        <v xml:space="preserve">Công an xã Song An _x000d__x000d__x000d_
 _x000d__x000d__x000d_
  tỉnh Gia Lai</v>
      </c>
      <c r="C104" t="str">
        <v>https://www.facebook.com/people/C%C3%B4ng-an-x%C3%A3-Song-An/100064150955544/</v>
      </c>
      <c r="D104" t="str">
        <v>-</v>
      </c>
      <c r="E104" t="str">
        <v/>
      </c>
      <c r="F104" t="str">
        <v>-</v>
      </c>
      <c r="G104" t="str">
        <v>-</v>
      </c>
    </row>
    <row r="105" xml:space="preserve">
      <c r="A105">
        <v>27104</v>
      </c>
      <c r="B105" t="str" xml:space="preserve">
        <f xml:space="preserve">HYPERLINK("https://ankhe.gialai.gov.vn/Xa-Song-An/Gioi-thieu.aspx", "UBND Ủy ban nhân dân xã Song An _x000d__x000d__x000d_
 _x000d__x000d__x000d_
  tỉnh Gia Lai")</f>
        <v xml:space="preserve">UBND Ủy ban nhân dân xã Song An _x000d__x000d__x000d_
 _x000d__x000d__x000d_
  tỉnh Gia Lai</v>
      </c>
      <c r="C105" t="str">
        <v>https://ankhe.gialai.gov.vn/Xa-Song-An/Gioi-thieu.aspx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27105</v>
      </c>
      <c r="B106" t="str">
        <f>HYPERLINK("https://www.facebook.com/UBNDXASONGHO/", "Công an phường Song Hồ tỉnh Bắc Ninh")</f>
        <v>Công an phường Song Hồ tỉnh Bắc Ninh</v>
      </c>
      <c r="C106" t="str">
        <v>https://www.facebook.com/UBNDXASONGHO/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27106</v>
      </c>
      <c r="B107" t="str">
        <f>HYPERLINK("https://www.bacninh.gov.vn/web/ubnd-xa-song-ho", "UBND Ủy ban nhân dân phường Song Hồ tỉnh Bắc Ninh")</f>
        <v>UBND Ủy ban nhân dân phường Song Hồ tỉnh Bắc Ninh</v>
      </c>
      <c r="C107" t="str">
        <v>https://www.bacninh.gov.vn/web/ubnd-xa-song-ho</v>
      </c>
      <c r="D107" t="str">
        <v>-</v>
      </c>
      <c r="E107" t="str">
        <v>-</v>
      </c>
      <c r="F107" t="str">
        <v>-</v>
      </c>
      <c r="G107" t="str">
        <v>-</v>
      </c>
    </row>
    <row r="108" xml:space="preserve">
      <c r="A108">
        <v>27107</v>
      </c>
      <c r="B108" t="str" xml:space="preserve">
        <f xml:space="preserve">HYPERLINK("https://www.facebook.com/tuoitrecongansonla/", "Công an xã Song Pe _x000d__x000d__x000d_
 _x000d__x000d__x000d_
  tỉnh Sơn La")</f>
        <v xml:space="preserve">Công an xã Song Pe _x000d__x000d__x000d_
 _x000d__x000d__x000d_
  tỉnh Sơn La</v>
      </c>
      <c r="C108" t="str">
        <v>https://www.facebook.com/tuoitrecongansonla/</v>
      </c>
      <c r="D108" t="str">
        <v>-</v>
      </c>
      <c r="E108" t="str">
        <v/>
      </c>
      <c r="F108" t="str">
        <v>-</v>
      </c>
      <c r="G108" t="str">
        <v>-</v>
      </c>
    </row>
    <row r="109" xml:space="preserve">
      <c r="A109">
        <v>27108</v>
      </c>
      <c r="B109" t="str" xml:space="preserve">
        <f xml:space="preserve">HYPERLINK("http://cema.gov.vn/tin-tuc/tin-hoat-dong/hoat-dong-cua-uy-ban/doan-kiem-tra-lien-bo-kiem-tra-ket-qua-chuong-trinh-muc-tieu-quoc-gia-giam-ngheo-ben-vung-tai-tinh-son-la-va-dien-bien.htm", "UBND Ủy ban nhân dân xã Song Pe _x000d__x000d__x000d_
 _x000d__x000d__x000d_
  tỉnh Sơn La")</f>
        <v xml:space="preserve">UBND Ủy ban nhân dân xã Song Pe _x000d__x000d__x000d_
 _x000d__x000d__x000d_
  tỉnh Sơn La</v>
      </c>
      <c r="C109" t="str">
        <v>http://cema.gov.vn/tin-tuc/tin-hoat-dong/hoat-dong-cua-uy-ban/doan-kiem-tra-lien-bo-kiem-tra-ket-qua-chuong-trinh-muc-tieu-quoc-gia-giam-ngheo-ben-vung-tai-tinh-son-la-va-dien-bien.htm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27109</v>
      </c>
      <c r="B110" t="str">
        <v>Công an xã Song Thuận tỉnh TIỀN GIANG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27110</v>
      </c>
      <c r="B111" t="str">
        <f>HYPERLINK("https://chauthanh.tiengiang.gov.vn/chi-tiet-tin?/xa-song-thuan/9025774", "UBND Ủy ban nhân dân xã Song Thuận tỉnh TIỀN GIANG")</f>
        <v>UBND Ủy ban nhân dân xã Song Thuận tỉnh TIỀN GIANG</v>
      </c>
      <c r="C111" t="str">
        <v>https://chauthanh.tiengiang.gov.vn/chi-tiet-tin?/xa-song-thuan/9025774</v>
      </c>
      <c r="D111" t="str">
        <v>-</v>
      </c>
      <c r="E111" t="str">
        <v>-</v>
      </c>
      <c r="F111" t="str">
        <v>-</v>
      </c>
      <c r="G111" t="str">
        <v>-</v>
      </c>
    </row>
    <row r="112" xml:space="preserve">
      <c r="A112">
        <v>27111</v>
      </c>
      <c r="B112" t="str" xml:space="preserve">
        <f xml:space="preserve">HYPERLINK("https://www.facebook.com/p/C%C3%B4ng-an-x%C3%A3-Su%E1%BB%91i-%C4%90%C3%A1-100070632272565/", "Công an xã Suối Đá _x000d__x000d__x000d_
 _x000d__x000d__x000d_
  tỉnh TÂY NINH")</f>
        <v xml:space="preserve">Công an xã Suối Đá _x000d__x000d__x000d_
 _x000d__x000d__x000d_
  tỉnh TÂY NINH</v>
      </c>
      <c r="C112" t="str">
        <v>https://www.facebook.com/p/C%C3%B4ng-an-x%C3%A3-Su%E1%BB%91i-%C4%90%C3%A1-100070632272565/</v>
      </c>
      <c r="D112" t="str">
        <v>-</v>
      </c>
      <c r="E112" t="str">
        <v/>
      </c>
      <c r="F112" t="str">
        <v>-</v>
      </c>
      <c r="G112" t="str">
        <v>-</v>
      </c>
    </row>
    <row r="113" xml:space="preserve">
      <c r="A113">
        <v>27112</v>
      </c>
      <c r="B113" t="str" xml:space="preserve">
        <f xml:space="preserve">HYPERLINK("https://www.tayninh.gov.vn/vi/news/dua-nghi/t-y-ninh-s-p-nh-p-p-su-i-nh-m-v-o-p-ph-c-l-i-2-x-su-i---huy-n-d-ng-minh-ch-u-33611.html", "UBND Ủy ban nhân dân xã Suối Đá _x000d__x000d__x000d_
 _x000d__x000d__x000d_
  tỉnh TÂY NINH")</f>
        <v xml:space="preserve">UBND Ủy ban nhân dân xã Suối Đá _x000d__x000d__x000d_
 _x000d__x000d__x000d_
  tỉnh TÂY NINH</v>
      </c>
      <c r="C113" t="str">
        <v>https://www.tayninh.gov.vn/vi/news/dua-nghi/t-y-ninh-s-p-nh-p-p-su-i-nh-m-v-o-p-ph-c-l-i-2-x-su-i---huy-n-d-ng-minh-ch-u-33611.html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27113</v>
      </c>
      <c r="B114" t="str">
        <v>Công an xã Suối Bau tỉnh Sơn La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27114</v>
      </c>
      <c r="B115" t="str">
        <f>HYPERLINK("https://congbobanan.toaan.gov.vn/3ta121118t1cvn/", "UBND Ủy ban nhân dân xã Suối Bau tỉnh Sơn La")</f>
        <v>UBND Ủy ban nhân dân xã Suối Bau tỉnh Sơn La</v>
      </c>
      <c r="C115" t="str">
        <v>https://congbobanan.toaan.gov.vn/3ta121118t1cvn/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27115</v>
      </c>
      <c r="B116" t="str">
        <v>Công an xã Suối Tọ tỉnh Sơn La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27116</v>
      </c>
      <c r="B117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117" t="str">
        <v>https://sonla.gov.vn/thong-tin-tu-so-nganh-dia-phuong/ngay-hoi-toan-dan-bao-ve-an-ninh-to-quoc-huyen-phu-yen-nam-2024-825630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27117</v>
      </c>
      <c r="B118" t="str">
        <f>HYPERLINK("https://www.facebook.com/p/C%C3%B4ng-an-x%C3%A3-T%C3%A0-H%E1%BB%99c-huy%E1%BB%87n-Mai-S%C6%A1n-100069725104307/", "Công an xã Tà Hộc tỉnh Sơn La")</f>
        <v>Công an xã Tà Hộc tỉnh Sơn La</v>
      </c>
      <c r="C118" t="str">
        <v>https://www.facebook.com/p/C%C3%B4ng-an-x%C3%A3-T%C3%A0-H%E1%BB%99c-huy%E1%BB%87n-Mai-S%C6%A1n-100069725104307/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27118</v>
      </c>
      <c r="B119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119" t="str">
        <v>https://muasamcong.mpi.gov.vn/edoc-oldproxy-service/api/download/file/browser?filePath=/WAS/%2Fe-doc%2FBID%2FRESFILE%2F2018%2F11%2F20181142996%2F2157591%2FThong+bao+trung+thau+xi+b%E1%BA%A3n+Lu%E1%BB%93n.docx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27119</v>
      </c>
      <c r="B120" t="str">
        <v>Công an xã Tà Hừa tỉnh Lai Châu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27120</v>
      </c>
      <c r="B121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121" t="str">
        <v>https://congan.laichau.gov.vn/index.php/hoat-dong-cua-ca-lai-chau/giam-doc-cong-an-tinh-du-ngay-hoi-dai-doan-ket-toan-dan-toc-ban-cap-na-2-2531.html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27121</v>
      </c>
      <c r="B122" t="str">
        <f>HYPERLINK("https://www.facebook.com/100069910025054", "Công an xã Tà Lại tỉnh Sơn La")</f>
        <v>Công an xã Tà Lại tỉnh Sơn La</v>
      </c>
      <c r="C122" t="str">
        <v>https://www.facebook.com/100069910025054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27122</v>
      </c>
      <c r="B123" t="str">
        <f>HYPERLINK("http://hoinongdan.sonla.gov.vn/index.php?module=tinhoatdong&amp;act=view&amp;cat=39&amp;id=280", "UBND Ủy ban nhân dân xã Tà Lại tỉnh Sơn La")</f>
        <v>UBND Ủy ban nhân dân xã Tà Lại tỉnh Sơn La</v>
      </c>
      <c r="C123" t="str">
        <v>http://hoinongdan.sonla.gov.vn/index.php?module=tinhoatdong&amp;act=view&amp;cat=39&amp;id=280</v>
      </c>
      <c r="D123" t="str">
        <v>-</v>
      </c>
      <c r="E123" t="str">
        <v>-</v>
      </c>
      <c r="F123" t="str">
        <v>-</v>
      </c>
      <c r="G123" t="str">
        <v>-</v>
      </c>
    </row>
    <row r="124" xml:space="preserve">
      <c r="A124">
        <v>27123</v>
      </c>
      <c r="B124" t="str" xml:space="preserve">
        <v xml:space="preserve">Công an xã Tà Mung _x000d__x000d__x000d_
 _x000d__x000d__x000d_
  tỉnh Lai Châu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 xml:space="preserve">
      <c r="A125">
        <v>27124</v>
      </c>
      <c r="B125" t="str" xml:space="preserve">
        <f xml:space="preserve">HYPERLINK("https://laichau.gov.vn/tin-tuc-su-kien/hoat-dong-cua-lanh-dao-tinh/chuong-trinh-xuan-bien-cuong-doan-ket-tet-tham-tinh-quan-dan-nam-2024-tai-huyen-than-uyen.html", "UBND Ủy ban nhân dân xã Tà Mung _x000d__x000d__x000d_
 _x000d__x000d__x000d_
  tỉnh Lai Châu")</f>
        <v xml:space="preserve">UBND Ủy ban nhân dân xã Tà Mung _x000d__x000d__x000d_
 _x000d__x000d__x000d_
  tỉnh Lai Châu</v>
      </c>
      <c r="C125" t="str">
        <v>https://laichau.gov.vn/tin-tuc-su-kien/hoat-dong-cua-lanh-dao-tinh/chuong-trinh-xuan-bien-cuong-doan-ket-tet-tham-tinh-quan-dan-nam-2024-tai-huyen-than-uyen.html</v>
      </c>
      <c r="D125" t="str">
        <v>-</v>
      </c>
      <c r="E125" t="str">
        <v>-</v>
      </c>
      <c r="F125" t="str">
        <v>-</v>
      </c>
      <c r="G125" t="str">
        <v>-</v>
      </c>
    </row>
    <row r="126" xml:space="preserve">
      <c r="A126">
        <v>27125</v>
      </c>
      <c r="B126" t="str" xml:space="preserve">
        <f xml:space="preserve">HYPERLINK("https://www.facebook.com/p/C%C3%B4ng-an-x%C3%A3-L%C4%A9nh-S%C6%A1n-Anh-S%C6%A1n-Ngh%E1%BB%87-An-100067850830408/", "Công an xã Tào Sơn _x000d__x000d__x000d_
 _x000d__x000d__x000d_
  tỉnh Nghệ An")</f>
        <v xml:space="preserve">Công an xã Tào Sơn _x000d__x000d__x000d_
 _x000d__x000d__x000d_
  tỉnh Nghệ An</v>
      </c>
      <c r="C126" t="str">
        <v>https://www.facebook.com/p/C%C3%B4ng-an-x%C3%A3-L%C4%A9nh-S%C6%A1n-Anh-S%C6%A1n-Ngh%E1%BB%87-An-100067850830408/</v>
      </c>
      <c r="D126" t="str">
        <v>-</v>
      </c>
      <c r="E126" t="str">
        <v/>
      </c>
      <c r="F126" t="str">
        <v>-</v>
      </c>
      <c r="G126" t="str">
        <v>-</v>
      </c>
    </row>
    <row r="127" xml:space="preserve">
      <c r="A127">
        <v>27126</v>
      </c>
      <c r="B127" t="str" xml:space="preserve">
        <f xml:space="preserve">HYPERLINK("https://anhson.nghean.gov.vn/tao-son/tao-son-505294", "UBND Ủy ban nhân dân xã Tào Sơn _x000d__x000d__x000d_
 _x000d__x000d__x000d_
  tỉnh Nghệ An")</f>
        <v xml:space="preserve">UBND Ủy ban nhân dân xã Tào Sơn _x000d__x000d__x000d_
 _x000d__x000d__x000d_
  tỉnh Nghệ An</v>
      </c>
      <c r="C127" t="str">
        <v>https://anhson.nghean.gov.vn/tao-son/tao-son-505294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27127</v>
      </c>
      <c r="B128" t="str">
        <v>Công an xã Tà Pơơ tỉnh Quảng Nam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27128</v>
      </c>
      <c r="B129" t="str">
        <f>HYPERLINK("https://qppl.quangnam.gov.vn/Default.aspx?TabID=71&amp;VB=58241", "UBND Ủy ban nhân dân xã Tà Pơơ tỉnh Quảng Nam")</f>
        <v>UBND Ủy ban nhân dân xã Tà Pơơ tỉnh Quảng Nam</v>
      </c>
      <c r="C129" t="str">
        <v>https://qppl.quangnam.gov.vn/Default.aspx?TabID=71&amp;VB=58241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27129</v>
      </c>
      <c r="B130" t="str">
        <v>Công an xã Tà Pơơ tỉnh Quảng Nam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27130</v>
      </c>
      <c r="B131" t="str">
        <f>HYPERLINK("https://qppl.quangnam.gov.vn/Default.aspx?TabID=71&amp;VB=58241", "UBND Ủy ban nhân dân xã Tà Pơơ tỉnh Quảng Nam")</f>
        <v>UBND Ủy ban nhân dân xã Tà Pơơ tỉnh Quảng Nam</v>
      </c>
      <c r="C131" t="str">
        <v>https://qppl.quangnam.gov.vn/Default.aspx?TabID=71&amp;VB=58241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27131</v>
      </c>
      <c r="B132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132" t="str">
        <v>https://www.facebook.com/p/C%C3%B4ng-an-x%C3%A3-T%C3%A2n-%C4%90%E1%BB%A9c-huy%E1%BB%87n-Ph%C3%BA-B%C3%ACnh-t%E1%BB%89nh-Th%C3%A1i-Nguy%C3%AAn-100080395517632/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27132</v>
      </c>
      <c r="B133" t="str">
        <f>HYPERLINK("https://phubinh.thainguyen.gov.vn/xa-tan-duc", "UBND Ủy ban nhân dân xã Tân Đức tỉnh Thái Nguyên")</f>
        <v>UBND Ủy ban nhân dân xã Tân Đức tỉnh Thái Nguyên</v>
      </c>
      <c r="C133" t="str">
        <v>https://phubinh.thainguyen.gov.vn/xa-tan-duc</v>
      </c>
      <c r="D133" t="str">
        <v>-</v>
      </c>
      <c r="E133" t="str">
        <v>-</v>
      </c>
      <c r="F133" t="str">
        <v>-</v>
      </c>
      <c r="G133" t="str">
        <v>-</v>
      </c>
    </row>
    <row r="134" xml:space="preserve">
      <c r="A134">
        <v>27133</v>
      </c>
      <c r="B134" t="str" xml:space="preserve">
        <f xml:space="preserve">HYPERLINK("https://www.facebook.com/CaxTanSon/", "Công an xã Tân An _x000d__x000d__x000d_
 _x000d__x000d__x000d_
  tỉnh Gia Lai")</f>
        <v xml:space="preserve">Công an xã Tân An _x000d__x000d__x000d_
 _x000d__x000d__x000d_
  tỉnh Gia Lai</v>
      </c>
      <c r="C134" t="str">
        <v>https://www.facebook.com/CaxTanSon/</v>
      </c>
      <c r="D134" t="str">
        <v>-</v>
      </c>
      <c r="E134" t="str">
        <v/>
      </c>
      <c r="F134" t="str">
        <v>-</v>
      </c>
      <c r="G134" t="str">
        <v>-</v>
      </c>
    </row>
    <row r="135" xml:space="preserve">
      <c r="A135">
        <v>27134</v>
      </c>
      <c r="B135" t="str" xml:space="preserve">
        <f xml:space="preserve">HYPERLINK("https://dakdoa.gialai.gov.vn/Xa-Tan-Binh/Home.aspx", "UBND Ủy ban nhân dân xã Tân An _x000d__x000d__x000d_
 _x000d__x000d__x000d_
  tỉnh Gia Lai")</f>
        <v xml:space="preserve">UBND Ủy ban nhân dân xã Tân An _x000d__x000d__x000d_
 _x000d__x000d__x000d_
  tỉnh Gia Lai</v>
      </c>
      <c r="C135" t="str">
        <v>https://dakdoa.gialai.gov.vn/Xa-Tan-Binh/Home.aspx</v>
      </c>
      <c r="D135" t="str">
        <v>-</v>
      </c>
      <c r="E135" t="str">
        <v>-</v>
      </c>
      <c r="F135" t="str">
        <v>-</v>
      </c>
      <c r="G135" t="str">
        <v>-</v>
      </c>
    </row>
    <row r="136" xml:space="preserve">
      <c r="A136">
        <v>27135</v>
      </c>
      <c r="B136" t="str" xml:space="preserve">
        <f xml:space="preserve">HYPERLINK("https://www.facebook.com/p/C%C3%B4ng-an-x%C3%A3-T%C3%A2n-B%C3%ACnh-100070990324302/", "Công an xã Tân Bình _x000d__x000d__x000d_
 _x000d__x000d__x000d_
  tỉnh Đồng Nai")</f>
        <v xml:space="preserve">Công an xã Tân Bình _x000d__x000d__x000d_
 _x000d__x000d__x000d_
  tỉnh Đồng Nai</v>
      </c>
      <c r="C136" t="str">
        <v>https://www.facebook.com/p/C%C3%B4ng-an-x%C3%A3-T%C3%A2n-B%C3%ACnh-100070990324302/</v>
      </c>
      <c r="D136" t="str">
        <v>-</v>
      </c>
      <c r="E136" t="str">
        <v/>
      </c>
      <c r="F136" t="str">
        <v>-</v>
      </c>
      <c r="G136" t="str">
        <v>-</v>
      </c>
    </row>
    <row r="137" xml:space="preserve">
      <c r="A137">
        <v>27136</v>
      </c>
      <c r="B137" t="str" xml:space="preserve">
        <f xml:space="preserve">HYPERLINK("https://vinhcuu.dongnai.gov.vn/pages/newsdetail.aspx?NewsId=8930&amp;CatId=119", "UBND Ủy ban nhân dân xã Tân Bình _x000d__x000d__x000d_
 _x000d__x000d__x000d_
  tỉnh Đồng Nai")</f>
        <v xml:space="preserve">UBND Ủy ban nhân dân xã Tân Bình _x000d__x000d__x000d_
 _x000d__x000d__x000d_
  tỉnh Đồng Nai</v>
      </c>
      <c r="C137" t="str">
        <v>https://vinhcuu.dongnai.gov.vn/pages/newsdetail.aspx?NewsId=8930&amp;CatId=119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27137</v>
      </c>
      <c r="B138" t="str">
        <v>Công an xã Tân Cương tỉnh Thái Nguyên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27138</v>
      </c>
      <c r="B139" t="str">
        <f>HYPERLINK("https://tancuong.thainguyencity.gov.vn/bo-may-to-chuc", "UBND Ủy ban nhân dân xã Tân Cương tỉnh Thái Nguyên")</f>
        <v>UBND Ủy ban nhân dân xã Tân Cương tỉnh Thái Nguyên</v>
      </c>
      <c r="C139" t="str">
        <v>https://tancuong.thainguyencity.gov.vn/bo-may-to-chuc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27139</v>
      </c>
      <c r="B140" t="str">
        <f>HYPERLINK("https://www.facebook.com/p/C%C3%B4ng-an-x%C3%A3-T%C3%A2n-Ch%C3%A2u-Thi%E1%BB%87u-H%C3%B3a-100063601854755/", "Công an xã Tân Châu tỉnh Thanh Hóa")</f>
        <v>Công an xã Tân Châu tỉnh Thanh Hóa</v>
      </c>
      <c r="C140" t="str">
        <v>https://www.facebook.com/p/C%C3%B4ng-an-x%C3%A3-T%C3%A2n-Ch%C3%A2u-Thi%E1%BB%87u-H%C3%B3a-100063601854755/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27140</v>
      </c>
      <c r="B141" t="str">
        <f>HYPERLINK("https://tanchau.tayninh.gov.vn/vi/page/Uy-ban-nhan-dan-xa-Tan-Thanh.html", "UBND Ủy ban nhân dân xã Tân Châu tỉnh Thanh Hóa")</f>
        <v>UBND Ủy ban nhân dân xã Tân Châu tỉnh Thanh Hóa</v>
      </c>
      <c r="C141" t="str">
        <v>https://tanchau.tayninh.gov.vn/vi/page/Uy-ban-nhan-dan-xa-Tan-Thanh.html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27141</v>
      </c>
      <c r="B142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2" t="str">
        <v>https://www.facebook.com/p/C%C3%B4ng-an-x%C3%A3-T%C3%A2n-D%C3%A2n-TP-H%E1%BA%A1-Long-Qu%E1%BA%A3ng-Ninh-100069899052309/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27142</v>
      </c>
      <c r="B143" t="str">
        <f>HYPERLINK("https://dongtrieu.quangninh.gov.vn/Trang/ChiTietBVGioiThieu.aspx?bvid=208", "UBND Ủy ban nhân dân xã Tân Dân tỉnh Quảng Ninh")</f>
        <v>UBND Ủy ban nhân dân xã Tân Dân tỉnh Quảng Ninh</v>
      </c>
      <c r="C143" t="str">
        <v>https://dongtrieu.quangninh.gov.vn/Trang/ChiTietBVGioiThieu.aspx?bvid=208</v>
      </c>
      <c r="D143" t="str">
        <v>-</v>
      </c>
      <c r="E143" t="str">
        <v>-</v>
      </c>
      <c r="F143" t="str">
        <v>-</v>
      </c>
      <c r="G143" t="str">
        <v>-</v>
      </c>
    </row>
    <row r="144" xml:space="preserve">
      <c r="A144">
        <v>27143</v>
      </c>
      <c r="B144" t="str" xml:space="preserve">
        <f xml:space="preserve">HYPERLINK("https://www.facebook.com/p/C%C3%B4ng-an-x%C3%A3-T%C3%A2n-D%C3%A2n-TP-H%E1%BA%A1-Long-Qu%E1%BA%A3ng-Ninh-100069899052309/", "Công an xã Tân Dân _x000d__x000d__x000d_
 _x000d__x000d__x000d_
  tỉnh Quảng Ninh")</f>
        <v xml:space="preserve">Công an xã Tân Dân _x000d__x000d__x000d_
 _x000d__x000d__x000d_
  tỉnh Quảng Ninh</v>
      </c>
      <c r="C144" t="str">
        <v>https://www.facebook.com/p/C%C3%B4ng-an-x%C3%A3-T%C3%A2n-D%C3%A2n-TP-H%E1%BA%A1-Long-Qu%E1%BA%A3ng-Ninh-100069899052309/</v>
      </c>
      <c r="D144" t="str">
        <v>-</v>
      </c>
      <c r="E144" t="str">
        <v/>
      </c>
      <c r="F144" t="str">
        <v>-</v>
      </c>
      <c r="G144" t="str">
        <v>-</v>
      </c>
    </row>
    <row r="145" xml:space="preserve">
      <c r="A145">
        <v>27144</v>
      </c>
      <c r="B145" t="str" xml:space="preserve">
        <f xml:space="preserve">HYPERLINK("https://dongtrieu.quangninh.gov.vn/Trang/ChiTietBVGioiThieu.aspx?bvid=208", "UBND Ủy ban nhân dân xã Tân Dân _x000d__x000d__x000d_
 _x000d__x000d__x000d_
  tỉnh Quảng Ninh")</f>
        <v xml:space="preserve">UBND Ủy ban nhân dân xã Tân Dân _x000d__x000d__x000d_
 _x000d__x000d__x000d_
  tỉnh Quảng Ninh</v>
      </c>
      <c r="C145" t="str">
        <v>https://dongtrieu.quangninh.gov.vn/Trang/ChiTietBVGioiThieu.aspx?bvid=208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27145</v>
      </c>
      <c r="B146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6" t="str">
        <v>https://www.facebook.com/p/C%C3%B4ng-an-x%C3%A3-T%C3%A2n-D%C3%A2n-TP-H%E1%BA%A1-Long-Qu%E1%BA%A3ng-Ninh-100069899052309/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27146</v>
      </c>
      <c r="B147" t="str">
        <f>HYPERLINK("https://dongtrieu.quangninh.gov.vn/Trang/ChiTietBVGioiThieu.aspx?bvid=208", "UBND Ủy ban nhân dân xã Tân Dân tỉnh Quảng Ninh")</f>
        <v>UBND Ủy ban nhân dân xã Tân Dân tỉnh Quảng Ninh</v>
      </c>
      <c r="C147" t="str">
        <v>https://dongtrieu.quangninh.gov.vn/Trang/ChiTietBVGioiThieu.aspx?bvid=208</v>
      </c>
      <c r="D147" t="str">
        <v>-</v>
      </c>
      <c r="E147" t="str">
        <v>-</v>
      </c>
      <c r="F147" t="str">
        <v>-</v>
      </c>
      <c r="G147" t="str">
        <v>-</v>
      </c>
    </row>
    <row r="148" xml:space="preserve">
      <c r="A148">
        <v>27147</v>
      </c>
      <c r="B148" t="str" xml:space="preserve">
        <f xml:space="preserve">HYPERLINK("https://www.facebook.com/p/C%C3%B4ng-an-x%C3%A3-T%C3%A2n-H%C3%A0o-100069574661675/", "Công an xã Tân Hào _x000d__x000d__x000d_
 _x000d__x000d__x000d_
  tỉnh Bến Tre")</f>
        <v xml:space="preserve">Công an xã Tân Hào _x000d__x000d__x000d_
 _x000d__x000d__x000d_
  tỉnh Bến Tre</v>
      </c>
      <c r="C148" t="str">
        <v>https://www.facebook.com/p/C%C3%B4ng-an-x%C3%A3-T%C3%A2n-H%C3%A0o-100069574661675/</v>
      </c>
      <c r="D148" t="str">
        <v>-</v>
      </c>
      <c r="E148" t="str">
        <v/>
      </c>
      <c r="F148" t="str">
        <v>-</v>
      </c>
      <c r="G148" t="str">
        <v>-</v>
      </c>
    </row>
    <row r="149" xml:space="preserve">
      <c r="A149">
        <v>27148</v>
      </c>
      <c r="B149" t="str" xml:space="preserve">
        <f xml:space="preserve">HYPERLINK("https://bentre.gov.vn/Documents/848_danh_sach%20nguoi%20phat%20ngon.pdf", "UBND Ủy ban nhân dân xã Tân Hào _x000d__x000d__x000d_
 _x000d__x000d__x000d_
  tỉnh Bến Tre")</f>
        <v xml:space="preserve">UBND Ủy ban nhân dân xã Tân Hào _x000d__x000d__x000d_
 _x000d__x000d__x000d_
  tỉnh Bến Tre</v>
      </c>
      <c r="C149" t="str">
        <v>https://bentre.gov.vn/Documents/848_danh_sach%20nguoi%20phat%20ngon.pdf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27149</v>
      </c>
      <c r="B150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150" t="str">
        <v>https://www.facebook.com/p/C%C3%B4ng-an-x%C3%A3-T%C3%A2n-H%C3%B2a-huy%E1%BB%87n-Ph%C3%BA-B%C3%ACnh-t%E1%BB%89nh-Th%C3%A1i-Nguy%C3%AAn-100068250091312/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27150</v>
      </c>
      <c r="B151" t="str">
        <f>HYPERLINK("https://phubinh.thainguyen.gov.vn/xa-tan-hoa", "UBND Ủy ban nhân dân xã Tân Hòa tỉnh Thái Nguyên")</f>
        <v>UBND Ủy ban nhân dân xã Tân Hòa tỉnh Thái Nguyên</v>
      </c>
      <c r="C151" t="str">
        <v>https://phubinh.thainguyen.gov.vn/xa-tan-hoa</v>
      </c>
      <c r="D151" t="str">
        <v>-</v>
      </c>
      <c r="E151" t="str">
        <v>-</v>
      </c>
      <c r="F151" t="str">
        <v>-</v>
      </c>
      <c r="G151" t="str">
        <v>-</v>
      </c>
    </row>
    <row r="152" xml:space="preserve">
      <c r="A152">
        <v>27151</v>
      </c>
      <c r="B152" t="str" xml:space="preserve">
        <f xml:space="preserve">HYPERLINK("https://www.facebook.com/p/C%C3%B4ng-an-x%C3%A3-T%C3%A2n-H%C6%B0%C6%A1ng-huy%E1%BB%87n-Ninh-Giang-t%E1%BB%89nh-H%E1%BA%A3i-D%C6%B0%C6%A1ng-100075710275776/", "Công an xã Tân Hương _x000d__x000d__x000d_
 _x000d__x000d__x000d_
  tỉnh Hải Dương")</f>
        <v xml:space="preserve">Công an xã Tân Hương _x000d__x000d__x000d_
 _x000d__x000d__x000d_
  tỉnh Hải Dương</v>
      </c>
      <c r="C152" t="str">
        <v>https://www.facebook.com/p/C%C3%B4ng-an-x%C3%A3-T%C3%A2n-H%C6%B0%C6%A1ng-huy%E1%BB%87n-Ninh-Giang-t%E1%BB%89nh-H%E1%BA%A3i-D%C6%B0%C6%A1ng-100075710275776/</v>
      </c>
      <c r="D152" t="str">
        <v>-</v>
      </c>
      <c r="E152" t="str">
        <v/>
      </c>
      <c r="F152" t="str">
        <v>-</v>
      </c>
      <c r="G152" t="str">
        <v>-</v>
      </c>
    </row>
    <row r="153" xml:space="preserve">
      <c r="A153">
        <v>27152</v>
      </c>
      <c r="B153" t="str" xml:space="preserve">
        <f xml:space="preserve">HYPERLINK("http://tanhuong.ninhgiang.haiduong.gov.vn/", "UBND Ủy ban nhân dân xã Tân Hương _x000d__x000d__x000d_
 _x000d__x000d__x000d_
  tỉnh Hải Dương")</f>
        <v xml:space="preserve">UBND Ủy ban nhân dân xã Tân Hương _x000d__x000d__x000d_
 _x000d__x000d__x000d_
  tỉnh Hải Dương</v>
      </c>
      <c r="C153" t="str">
        <v>http://tanhuong.ninhgiang.haiduong.gov.vn/</v>
      </c>
      <c r="D153" t="str">
        <v>-</v>
      </c>
      <c r="E153" t="str">
        <v>-</v>
      </c>
      <c r="F153" t="str">
        <v>-</v>
      </c>
      <c r="G153" t="str">
        <v>-</v>
      </c>
    </row>
    <row r="154" xml:space="preserve">
      <c r="A154">
        <v>27153</v>
      </c>
      <c r="B154" t="str" xml:space="preserve">
        <f xml:space="preserve">HYPERLINK("https://www.facebook.com/p/C%C3%B4ng-an-x%C3%A3-T%C3%A2n-H%C6%B0%C6%A1ng-huy%E1%BB%87n-Ninh-Giang-t%E1%BB%89nh-H%E1%BA%A3i-D%C6%B0%C6%A1ng-100075710275776/", "Công an xã Tân Hương _x000d__x000d__x000d_
 _x000d__x000d__x000d_
  tỉnh Hải Dương")</f>
        <v xml:space="preserve">Công an xã Tân Hương _x000d__x000d__x000d_
 _x000d__x000d__x000d_
  tỉnh Hải Dương</v>
      </c>
      <c r="C154" t="str">
        <v>https://www.facebook.com/p/C%C3%B4ng-an-x%C3%A3-T%C3%A2n-H%C6%B0%C6%A1ng-huy%E1%BB%87n-Ninh-Giang-t%E1%BB%89nh-H%E1%BA%A3i-D%C6%B0%C6%A1ng-100075710275776/</v>
      </c>
      <c r="D154" t="str">
        <v>-</v>
      </c>
      <c r="E154" t="str">
        <v/>
      </c>
      <c r="F154" t="str">
        <v>-</v>
      </c>
      <c r="G154" t="str">
        <v>-</v>
      </c>
    </row>
    <row r="155" xml:space="preserve">
      <c r="A155">
        <v>27154</v>
      </c>
      <c r="B155" t="str" xml:space="preserve">
        <f xml:space="preserve">HYPERLINK("http://tanhuong.ninhgiang.haiduong.gov.vn/", "UBND Ủy ban nhân dân xã Tân Hương _x000d__x000d__x000d_
 _x000d__x000d__x000d_
  tỉnh Hải Dương")</f>
        <v xml:space="preserve">UBND Ủy ban nhân dân xã Tân Hương _x000d__x000d__x000d_
 _x000d__x000d__x000d_
  tỉnh Hải Dương</v>
      </c>
      <c r="C155" t="str">
        <v>http://tanhuong.ninhgiang.haiduong.gov.vn/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27155</v>
      </c>
      <c r="B156" t="str">
        <v>Công an xã Tân Hưng tỉnh Hải Dương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27156</v>
      </c>
      <c r="B157" t="str">
        <f>HYPERLINK("http://tanhung.tphaiduong.haiduong.gov.vn/", "UBND Ủy ban nhân dân xã Tân Hưng tỉnh Hải Dương")</f>
        <v>UBND Ủy ban nhân dân xã Tân Hưng tỉnh Hải Dương</v>
      </c>
      <c r="C157" t="str">
        <v>http://tanhung.tphaiduong.haiduong.gov.vn/</v>
      </c>
      <c r="D157" t="str">
        <v>-</v>
      </c>
      <c r="E157" t="str">
        <v>-</v>
      </c>
      <c r="F157" t="str">
        <v>-</v>
      </c>
      <c r="G157" t="str">
        <v>-</v>
      </c>
    </row>
    <row r="158" xml:space="preserve">
      <c r="A158">
        <v>27157</v>
      </c>
      <c r="B158" t="str" xml:space="preserve">
        <v xml:space="preserve">Công an xã Tân Hưng _x000d__x000d__x000d_
 _x000d__x000d__x000d_
  tỉnh Hải Dương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 xml:space="preserve">
      <c r="A159">
        <v>27158</v>
      </c>
      <c r="B159" t="str" xml:space="preserve">
        <f xml:space="preserve">HYPERLINK("http://tanhung.tphaiduong.haiduong.gov.vn/", "UBND Ủy ban nhân dân xã Tân Hưng _x000d__x000d__x000d_
 _x000d__x000d__x000d_
  tỉnh Hải Dương")</f>
        <v xml:space="preserve">UBND Ủy ban nhân dân xã Tân Hưng _x000d__x000d__x000d_
 _x000d__x000d__x000d_
  tỉnh Hải Dương</v>
      </c>
      <c r="C159" t="str">
        <v>http://tanhung.tphaiduong.haiduong.gov.vn/</v>
      </c>
      <c r="D159" t="str">
        <v>-</v>
      </c>
      <c r="E159" t="str">
        <v>-</v>
      </c>
      <c r="F159" t="str">
        <v>-</v>
      </c>
      <c r="G159" t="str">
        <v>-</v>
      </c>
    </row>
    <row r="160" xml:space="preserve">
      <c r="A160">
        <v>27159</v>
      </c>
      <c r="B160" t="str" xml:space="preserve">
        <f xml:space="preserve">HYPERLINK("https://www.facebook.com/p/T%C3%A2n-H%C6%B0ng-T%C3%A2y-24H-100080375621788/", "Công an xã Tân Hưng Tây_x000d__x000d__x000d_
 _x000d__x000d__x000d_
  tỉnh Cà Mau")</f>
        <v xml:space="preserve">Công an xã Tân Hưng Tây_x000d__x000d__x000d_
 _x000d__x000d__x000d_
  tỉnh Cà Mau</v>
      </c>
      <c r="C160" t="str">
        <v>https://www.facebook.com/p/T%C3%A2n-H%C6%B0ng-T%C3%A2y-24H-100080375621788/</v>
      </c>
      <c r="D160" t="str">
        <v>-</v>
      </c>
      <c r="E160" t="str">
        <v/>
      </c>
      <c r="F160" t="str">
        <v>-</v>
      </c>
      <c r="G160" t="str">
        <v>-</v>
      </c>
    </row>
    <row r="161" xml:space="preserve">
      <c r="A161">
        <v>27160</v>
      </c>
      <c r="B161" t="str" xml:space="preserve">
        <f xml:space="preserve">HYPERLINK("https://tanhungtay.phutan.camau.gov.vn/", "UBND Ủy ban nhân dân xã Tân Hưng Tây_x000d__x000d__x000d_
 _x000d__x000d__x000d_
  tỉnh Cà Mau")</f>
        <v xml:space="preserve">UBND Ủy ban nhân dân xã Tân Hưng Tây_x000d__x000d__x000d_
 _x000d__x000d__x000d_
  tỉnh Cà Mau</v>
      </c>
      <c r="C161" t="str">
        <v>https://tanhungtay.phutan.camau.gov.vn/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27161</v>
      </c>
      <c r="B162" t="str">
        <v>Công an xã Tân Hợp tỉnh Sơn La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27162</v>
      </c>
      <c r="B163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63" t="str">
        <v>http://www.yenbai.gov.vn/noidung/tintuc/Pages/chi-tiet-tin-tuc.aspx?ItemID=160&amp;l=Ditichcaptinh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27163</v>
      </c>
      <c r="B164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164" t="str">
        <v>https://www.facebook.com/p/C%C3%B4ng-An-x%C3%A3-T%C3%A2n-H%E1%BB%A3p-huy%E1%BB%87n-T%C3%A2n-K%E1%BB%B3-t%E1%BB%89nh-Ngh%E1%BB%87-An-100034170041811/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27164</v>
      </c>
      <c r="B165" t="str">
        <f>HYPERLINK("https://tanky.nghean.gov.vn/tin-hoat-dong1/doan-dai-bieu-hdnd-tinh-tiep-xuc-voi-cu-tri-huyen-tan-ky-truoc-ky-hop-cuoi-nam-2022-538132", "UBND Ủy ban nhân dân xã Tân Hợp tỉnh Nghệ An")</f>
        <v>UBND Ủy ban nhân dân xã Tân Hợp tỉnh Nghệ An</v>
      </c>
      <c r="C165" t="str">
        <v>https://tanky.nghean.gov.vn/tin-hoat-dong1/doan-dai-bieu-hdnd-tinh-tiep-xuc-voi-cu-tri-huyen-tan-ky-truoc-ky-hop-cuoi-nam-2022-538132</v>
      </c>
      <c r="D165" t="str">
        <v>-</v>
      </c>
      <c r="E165" t="str">
        <v>-</v>
      </c>
      <c r="F165" t="str">
        <v>-</v>
      </c>
      <c r="G165" t="str">
        <v>-</v>
      </c>
    </row>
    <row r="166" xml:space="preserve">
      <c r="A166">
        <v>27165</v>
      </c>
      <c r="B166" t="str" xml:space="preserve">
        <v xml:space="preserve">Công an xã Tân Hiệp _x000d__x000d__x000d_
 _x000d__x000d__x000d_
  tỉnh Trà Vinh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 xml:space="preserve">
      <c r="A167">
        <v>27166</v>
      </c>
      <c r="B167" t="str" xml:space="preserve">
        <f xml:space="preserve">HYPERLINK("https://tracu.travinh.gov.vn/tin-noi-bat/tra-cu-cong-bo-quyet-dinh-cua-chu-tich-ubnd-tinh-cong-nhan-xa-tan-hiep-dat-chuan-nong-thon-moi-n-657891", "UBND Ủy ban nhân dân xã Tân Hiệp _x000d__x000d__x000d_
 _x000d__x000d__x000d_
  tỉnh Trà Vinh")</f>
        <v xml:space="preserve">UBND Ủy ban nhân dân xã Tân Hiệp _x000d__x000d__x000d_
 _x000d__x000d__x000d_
  tỉnh Trà Vinh</v>
      </c>
      <c r="C167" t="str">
        <v>https://tracu.travinh.gov.vn/tin-noi-bat/tra-cu-cong-bo-quyet-dinh-cua-chu-tich-ubnd-tinh-cong-nhan-xa-tan-hiep-dat-chuan-nong-thon-moi-n-657891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27167</v>
      </c>
      <c r="B168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168" t="str">
        <v>https://www.facebook.com/p/C%C3%B4ng-an-x%C3%A3-T%C3%A2n-Kh%C3%A1nh-Ph%C3%BA-B%C3%ACnh-Th%C3%A1i-Nguy%C3%AAn-100080318401935/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27168</v>
      </c>
      <c r="B169" t="str">
        <f>HYPERLINK("https://phubinh.thainguyen.gov.vn/xa-tan-khanh", "UBND Ủy ban nhân dân xã Tân Khánh tỉnh Thái Nguyên")</f>
        <v>UBND Ủy ban nhân dân xã Tân Khánh tỉnh Thái Nguyên</v>
      </c>
      <c r="C169" t="str">
        <v>https://phubinh.thainguyen.gov.vn/xa-tan-khanh</v>
      </c>
      <c r="D169" t="str">
        <v>-</v>
      </c>
      <c r="E169" t="str">
        <v>-</v>
      </c>
      <c r="F169" t="str">
        <v>-</v>
      </c>
      <c r="G169" t="str">
        <v>-</v>
      </c>
    </row>
    <row r="170" xml:space="preserve">
      <c r="A170">
        <v>27169</v>
      </c>
      <c r="B170" t="str" xml:space="preserve">
        <f xml:space="preserve">HYPERLINK("https://www.facebook.com/groups/473458282776306/members/", "Công an xã Tân Lập _x000d__x000d__x000d_
 _x000d__x000d__x000d_
  tỉnh Bình Phước")</f>
        <v xml:space="preserve">Công an xã Tân Lập _x000d__x000d__x000d_
 _x000d__x000d__x000d_
  tỉnh Bình Phước</v>
      </c>
      <c r="C170" t="str">
        <v>https://www.facebook.com/groups/473458282776306/members/</v>
      </c>
      <c r="D170" t="str">
        <v>-</v>
      </c>
      <c r="E170" t="str">
        <v/>
      </c>
      <c r="F170" t="str">
        <v>-</v>
      </c>
      <c r="G170" t="str">
        <v>-</v>
      </c>
    </row>
    <row r="171" xml:space="preserve">
      <c r="A171">
        <v>27170</v>
      </c>
      <c r="B171" t="str" xml:space="preserve">
        <f xml:space="preserve">HYPERLINK("https://tanlap.dongphu.binhphuoc.gov.vn/", "UBND Ủy ban nhân dân xã Tân Lập _x000d__x000d__x000d_
 _x000d__x000d__x000d_
  tỉnh Bình Phước")</f>
        <v xml:space="preserve">UBND Ủy ban nhân dân xã Tân Lập _x000d__x000d__x000d_
 _x000d__x000d__x000d_
  tỉnh Bình Phước</v>
      </c>
      <c r="C171" t="str">
        <v>https://tanlap.dongphu.binhphuoc.gov.vn/</v>
      </c>
      <c r="D171" t="str">
        <v>-</v>
      </c>
      <c r="E171" t="str">
        <v>-</v>
      </c>
      <c r="F171" t="str">
        <v>-</v>
      </c>
      <c r="G171" t="str">
        <v>-</v>
      </c>
    </row>
    <row r="172" xml:space="preserve">
      <c r="A172">
        <v>27171</v>
      </c>
      <c r="B172" t="str" xml:space="preserve">
        <f xml:space="preserve">HYPERLINK("https://www.facebook.com/groups/473458282776306/members/", "Công an xã Tân Lập _x000d__x000d__x000d_
 _x000d__x000d__x000d_
  tỉnh Bình Phước")</f>
        <v xml:space="preserve">Công an xã Tân Lập _x000d__x000d__x000d_
 _x000d__x000d__x000d_
  tỉnh Bình Phước</v>
      </c>
      <c r="C172" t="str">
        <v>https://www.facebook.com/groups/473458282776306/members/</v>
      </c>
      <c r="D172" t="str">
        <v>-</v>
      </c>
      <c r="E172" t="str">
        <v/>
      </c>
      <c r="F172" t="str">
        <v>-</v>
      </c>
      <c r="G172" t="str">
        <v>-</v>
      </c>
    </row>
    <row r="173" xml:space="preserve">
      <c r="A173">
        <v>27172</v>
      </c>
      <c r="B173" t="str" xml:space="preserve">
        <f xml:space="preserve">HYPERLINK("https://tanlap.dongphu.binhphuoc.gov.vn/", "UBND Ủy ban nhân dân xã Tân Lập _x000d__x000d__x000d_
 _x000d__x000d__x000d_
  tỉnh Bình Phước")</f>
        <v xml:space="preserve">UBND Ủy ban nhân dân xã Tân Lập _x000d__x000d__x000d_
 _x000d__x000d__x000d_
  tỉnh Bình Phước</v>
      </c>
      <c r="C173" t="str">
        <v>https://tanlap.dongphu.binhphuoc.gov.vn/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27173</v>
      </c>
      <c r="B174" t="str">
        <f>HYPERLINK("https://www.facebook.com/groups/473458282776306/members/", "Công an xã Tân Lập tỉnh Bình Phước")</f>
        <v>Công an xã Tân Lập tỉnh Bình Phước</v>
      </c>
      <c r="C174" t="str">
        <v>https://www.facebook.com/groups/473458282776306/members/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27174</v>
      </c>
      <c r="B175" t="str">
        <f>HYPERLINK("https://tanlap.dongphu.binhphuoc.gov.vn/", "UBND Ủy ban nhân dân xã Tân Lập tỉnh Bình Phước")</f>
        <v>UBND Ủy ban nhân dân xã Tân Lập tỉnh Bình Phước</v>
      </c>
      <c r="C175" t="str">
        <v>https://tanlap.dongphu.binhphuoc.gov.vn/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27175</v>
      </c>
      <c r="B176" t="str">
        <f>HYPERLINK("https://www.facebook.com/trangthongtinxatanlap/?locale=vi_VN", "Công an xã Tân Lập tỉnh Lạng Sơn")</f>
        <v>Công an xã Tân Lập tỉnh Lạng Sơn</v>
      </c>
      <c r="C176" t="str">
        <v>https://www.facebook.com/trangthongtinxatanlap/?locale=vi_VN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27176</v>
      </c>
      <c r="B177" t="str">
        <f>HYPERLINK("https://tanlap.tinhbien.angiang.gov.vn/danh-ba-0", "UBND Ủy ban nhân dân xã Tân Lập tỉnh Lạng Sơn")</f>
        <v>UBND Ủy ban nhân dân xã Tân Lập tỉnh Lạng Sơn</v>
      </c>
      <c r="C177" t="str">
        <v>https://tanlap.tinhbien.angiang.gov.vn/danh-ba-0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27177</v>
      </c>
      <c r="B178" t="str">
        <v>Công an xã Tân Lập tỉnh Phú Thọ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27178</v>
      </c>
      <c r="B179" t="str">
        <f>HYPERLINK("http://congbao.phutho.gov.vn/tong-tap.html?classification=2&amp;unitid=3&amp;pageIndex=10", "UBND Ủy ban nhân dân xã Tân Lập tỉnh Phú Thọ")</f>
        <v>UBND Ủy ban nhân dân xã Tân Lập tỉnh Phú Thọ</v>
      </c>
      <c r="C179" t="str">
        <v>http://congbao.phutho.gov.vn/tong-tap.html?classification=2&amp;unitid=3&amp;pageIndex=10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27179</v>
      </c>
      <c r="B180" t="str">
        <v>Công an xã Tân Lộc tỉnh Hà Tĩnh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27180</v>
      </c>
      <c r="B181" t="str">
        <f>HYPERLINK("https://tanloc.thoibinh.camau.gov.vn/", "UBND Ủy ban nhân dân xã Tân Lộc tỉnh Hà Tĩnh")</f>
        <v>UBND Ủy ban nhân dân xã Tân Lộc tỉnh Hà Tĩnh</v>
      </c>
      <c r="C181" t="str">
        <v>https://tanloc.thoibinh.camau.gov.vn/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27181</v>
      </c>
      <c r="B182" t="str">
        <f>HYPERLINK("https://www.facebook.com/CAXTANMY/?locale=ms_MY", "Công an xã Tân Lộc tỉnh Vĩnh Long")</f>
        <v>Công an xã Tân Lộc tỉnh Vĩnh Long</v>
      </c>
      <c r="C182" t="str">
        <v>https://www.facebook.com/CAXTANMY/?locale=ms_MY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27182</v>
      </c>
      <c r="B183" t="str">
        <f>HYPERLINK("https://tintuc.vinhlong.gov.vn/Default.aspx?tabid=3212&amp;ID=257015", "UBND Ủy ban nhân dân xã Tân Lộc tỉnh Vĩnh Long")</f>
        <v>UBND Ủy ban nhân dân xã Tân Lộc tỉnh Vĩnh Long</v>
      </c>
      <c r="C183" t="str">
        <v>https://tintuc.vinhlong.gov.vn/Default.aspx?tabid=3212&amp;ID=257015</v>
      </c>
      <c r="D183" t="str">
        <v>-</v>
      </c>
      <c r="E183" t="str">
        <v>-</v>
      </c>
      <c r="F183" t="str">
        <v>-</v>
      </c>
      <c r="G183" t="str">
        <v>-</v>
      </c>
    </row>
    <row r="184" xml:space="preserve">
      <c r="A184">
        <v>27183</v>
      </c>
      <c r="B184" t="str" xml:space="preserve">
        <f xml:space="preserve">HYPERLINK("https://www.facebook.com/conganBaTri/", "Công an xã Tân Lợi _x000d__x000d__x000d_
 _x000d__x000d__x000d_
  tỉnh Bình Phước")</f>
        <v xml:space="preserve">Công an xã Tân Lợi _x000d__x000d__x000d_
 _x000d__x000d__x000d_
  tỉnh Bình Phước</v>
      </c>
      <c r="C184" t="str">
        <v>https://www.facebook.com/conganBaTri/</v>
      </c>
      <c r="D184" t="str">
        <v>-</v>
      </c>
      <c r="E184" t="str">
        <v/>
      </c>
      <c r="F184" t="str">
        <v>-</v>
      </c>
      <c r="G184" t="str">
        <v>-</v>
      </c>
    </row>
    <row r="185" xml:space="preserve">
      <c r="A185">
        <v>27184</v>
      </c>
      <c r="B185" t="str" xml:space="preserve">
        <f xml:space="preserve">HYPERLINK("https://tanloi.honquan.binhphuoc.gov.vn/", "UBND Ủy ban nhân dân xã Tân Lợi _x000d__x000d__x000d_
 _x000d__x000d__x000d_
  tỉnh Bình Phước")</f>
        <v xml:space="preserve">UBND Ủy ban nhân dân xã Tân Lợi _x000d__x000d__x000d_
 _x000d__x000d__x000d_
  tỉnh Bình Phước</v>
      </c>
      <c r="C185" t="str">
        <v>https://tanloi.honquan.binhphuoc.gov.vn/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27185</v>
      </c>
      <c r="B186" t="str">
        <f>HYPERLINK("https://www.facebook.com/p/C%C3%B4ng-an-x%C3%A3-T%C3%A2n-Lang-Ph%C3%B9-Y%C3%AAn-S%C6%A1n-La-100069494266272/", "Công an xã Tân Lang tỉnh Sơn La")</f>
        <v>Công an xã Tân Lang tỉnh Sơn La</v>
      </c>
      <c r="C186" t="str">
        <v>https://www.facebook.com/p/C%C3%B4ng-an-x%C3%A3-T%C3%A2n-Lang-Ph%C3%B9-Y%C3%AAn-S%C6%A1n-La-100069494266272/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27186</v>
      </c>
      <c r="B187" t="str">
        <f>HYPERLINK("https://moha.gov.vn/nong-thon-moi/tin-tuc/Pages/listbnv.aspx?CateID=32&amp;ItemID=2068", "UBND Ủy ban nhân dân xã Tân Lang tỉnh Sơn La")</f>
        <v>UBND Ủy ban nhân dân xã Tân Lang tỉnh Sơn La</v>
      </c>
      <c r="C187" t="str">
        <v>https://moha.gov.vn/nong-thon-moi/tin-tuc/Pages/listbnv.aspx?CateID=32&amp;ItemID=2068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27187</v>
      </c>
      <c r="B188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188" t="str">
        <v>https://www.facebook.com/p/C%C3%B4ng-an-x%C3%A3-T%C3%A2n-Linh-huy%E1%BB%87n-%C4%90%E1%BA%A1i-T%E1%BB%AB-t%E1%BB%89nh-Th%C3%A1i-Nguy%C3%AAn-100063461798083/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27188</v>
      </c>
      <c r="B189" t="str">
        <f>HYPERLINK("https://tanlinh.daitu.thainguyen.gov.vn/", "UBND Ủy ban nhân dân xã Tân Linh tỉnh Thái Nguyên")</f>
        <v>UBND Ủy ban nhân dân xã Tân Linh tỉnh Thái Nguyên</v>
      </c>
      <c r="C189" t="str">
        <v>https://tanlinh.daitu.thainguyen.gov.vn/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27189</v>
      </c>
      <c r="B190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190" t="str">
        <v>https://www.facebook.com/p/C%C3%B4ng-an-x%C3%A3-T%C3%A2n-Long-H%E1%BB%99i-huy%E1%BB%87n-Mang-Th%C3%ADt-t%E1%BB%89nh-V%C4%A9nh-Long-100079713205022/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27190</v>
      </c>
      <c r="B191" t="str">
        <f>HYPERLINK("https://tanlonghoi.vinhlong.gov.vn/", "UBND Ủy ban nhân dân xã Tân Long Hội tỉnh Vĩnh Long")</f>
        <v>UBND Ủy ban nhân dân xã Tân Long Hội tỉnh Vĩnh Long</v>
      </c>
      <c r="C191" t="str">
        <v>https://tanlonghoi.vinhlong.gov.vn/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27191</v>
      </c>
      <c r="B192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92" t="str">
        <v>https://www.facebook.com/p/C%C3%B4ng-an-x%C3%A3-T%C3%A2n-Long-huy%E1%BB%87n-Y%C3%AAn-S%C6%A1n-T%E1%BB%89nh-Tuy%C3%AAn-Quang-100080182350116/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27192</v>
      </c>
      <c r="B193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93" t="str">
        <v>http://tanlong.tuyenquang.gov.vn/vi/tin-bai/uy-ban-nhan-dan-xa-tan-long-huyen-yen-son-tinh-tuyen-quang-to-chuc-ngay-hoi-toan-dan-bao-ve-an-ninh-to-quoc-ngay-1682024?type=NEWS&amp;id=123167</v>
      </c>
      <c r="D193" t="str">
        <v>-</v>
      </c>
      <c r="E193" t="str">
        <v>-</v>
      </c>
      <c r="F193" t="str">
        <v>-</v>
      </c>
      <c r="G193" t="str">
        <v>-</v>
      </c>
    </row>
    <row r="194" xml:space="preserve">
      <c r="A194">
        <v>27193</v>
      </c>
      <c r="B194" t="str" xml:space="preserve">
        <f xml:space="preserve">HYPERLINK("https://www.facebook.com/conganhuyenLacSon/", "Công an xã Tân Mỹ _x000d__x000d__x000d_
 _x000d__x000d__x000d_
  tỉnh Hòa Bình")</f>
        <v xml:space="preserve">Công an xã Tân Mỹ _x000d__x000d__x000d_
 _x000d__x000d__x000d_
  tỉnh Hòa Bình</v>
      </c>
      <c r="C194" t="str">
        <v>https://www.facebook.com/conganhuyenLacSon/</v>
      </c>
      <c r="D194" t="str">
        <v>-</v>
      </c>
      <c r="E194" t="str">
        <v/>
      </c>
      <c r="F194" t="str">
        <v>-</v>
      </c>
      <c r="G194" t="str">
        <v>-</v>
      </c>
    </row>
    <row r="195" xml:space="preserve">
      <c r="A195">
        <v>27194</v>
      </c>
      <c r="B195" t="str" xml:space="preserve">
        <f xml:space="preserve">HYPERLINK("https://xatanmy.hoabinh.gov.vn/", "UBND Ủy ban nhân dân xã Tân Mỹ _x000d__x000d__x000d_
 _x000d__x000d__x000d_
  tỉnh Hòa Bình")</f>
        <v xml:space="preserve">UBND Ủy ban nhân dân xã Tân Mỹ _x000d__x000d__x000d_
 _x000d__x000d__x000d_
  tỉnh Hòa Bình</v>
      </c>
      <c r="C195" t="str">
        <v>https://xatanmy.hoabinh.gov.vn/</v>
      </c>
      <c r="D195" t="str">
        <v>-</v>
      </c>
      <c r="E195" t="str">
        <v>-</v>
      </c>
      <c r="F195" t="str">
        <v>-</v>
      </c>
      <c r="G195" t="str">
        <v>-</v>
      </c>
    </row>
    <row r="196" xml:space="preserve">
      <c r="A196">
        <v>27195</v>
      </c>
      <c r="B196" t="str" xml:space="preserve">
        <v xml:space="preserve">Công an xã Tân Mỹ _x000d__x000d__x000d_
 _x000d__x000d__x000d_
  tỉnh Bến Tre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 xml:space="preserve">
      <c r="A197">
        <v>27196</v>
      </c>
      <c r="B197" t="str" xml:space="preserve">
        <f xml:space="preserve">HYPERLINK("https://bentre.gov.vn/Documents/848_danh_sach%20nguoi%20phat%20ngon.pdf", "UBND Ủy ban nhân dân xã Tân Mỹ _x000d__x000d__x000d_
 _x000d__x000d__x000d_
  tỉnh Bến Tre")</f>
        <v xml:space="preserve">UBND Ủy ban nhân dân xã Tân Mỹ _x000d__x000d__x000d_
 _x000d__x000d__x000d_
  tỉnh Bến Tre</v>
      </c>
      <c r="C197" t="str">
        <v>https://bentre.gov.vn/Documents/848_danh_sach%20nguoi%20phat%20ngon.pdf</v>
      </c>
      <c r="D197" t="str">
        <v>-</v>
      </c>
      <c r="E197" t="str">
        <v>-</v>
      </c>
      <c r="F197" t="str">
        <v>-</v>
      </c>
      <c r="G197" t="str">
        <v>-</v>
      </c>
    </row>
    <row r="198" xml:space="preserve">
      <c r="A198">
        <v>27197</v>
      </c>
      <c r="B198" t="str" xml:space="preserve">
        <v xml:space="preserve">Công an xã Tân Minh _x000d__x000d__x000d_
 _x000d__x000d__x000d_
  tỉnh Phú Thọ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 xml:space="preserve">
      <c r="A199">
        <v>27198</v>
      </c>
      <c r="B199" t="str" xml:space="preserve">
        <f xml:space="preserve">HYPERLINK("https://tanminh.thanhson.phutho.gov.vn/uy-ban-nhan-dan", "UBND Ủy ban nhân dân xã Tân Minh _x000d__x000d__x000d_
 _x000d__x000d__x000d_
  tỉnh Phú Thọ")</f>
        <v xml:space="preserve">UBND Ủy ban nhân dân xã Tân Minh _x000d__x000d__x000d_
 _x000d__x000d__x000d_
  tỉnh Phú Thọ</v>
      </c>
      <c r="C199" t="str">
        <v>https://tanminh.thanhson.phutho.gov.vn/uy-ban-nhan-dan</v>
      </c>
      <c r="D199" t="str">
        <v>-</v>
      </c>
      <c r="E199" t="str">
        <v>-</v>
      </c>
      <c r="F199" t="str">
        <v>-</v>
      </c>
      <c r="G199" t="str">
        <v>-</v>
      </c>
    </row>
    <row r="200" xml:space="preserve">
      <c r="A200">
        <v>27199</v>
      </c>
      <c r="B200" t="str" xml:space="preserve">
        <v xml:space="preserve">Công an xã Tân Minh _x000d__x000d__x000d_
 _x000d__x000d__x000d_
  tỉnh Phú Thọ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 xml:space="preserve">
      <c r="A201">
        <v>27200</v>
      </c>
      <c r="B201" t="str" xml:space="preserve">
        <f xml:space="preserve">HYPERLINK("https://tanminh.thanhson.phutho.gov.vn/uy-ban-nhan-dan", "UBND Ủy ban nhân dân xã Tân Minh _x000d__x000d__x000d_
 _x000d__x000d__x000d_
  tỉnh Phú Thọ")</f>
        <v xml:space="preserve">UBND Ủy ban nhân dân xã Tân Minh _x000d__x000d__x000d_
 _x000d__x000d__x000d_
  tỉnh Phú Thọ</v>
      </c>
      <c r="C201" t="str">
        <v>https://tanminh.thanhson.phutho.gov.vn/uy-ban-nhan-dan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 xml:space="preserve">
      <c r="A202">
        <v>27201</v>
      </c>
      <c r="B202" t="str" xml:space="preserve">
        <f xml:space="preserve">HYPERLINK("https://www.facebook.com/p/C%C3%B4ng-an-x%C3%A3-T%C3%A2n-Minh-huy%E1%BB%87n-%C4%90%C3%A0-B%E1%BA%AFc-t%E1%BB%89nh-Ho%C3%A0-B%C3%ACnh-100066812649960/", "Công an xã Tân Minh _x000d__x000d__x000d_
 _x000d__x000d__x000d_
  tỉnh Hòa Bình")</f>
        <v xml:space="preserve">Công an xã Tân Minh _x000d__x000d__x000d_
 _x000d__x000d__x000d_
  tỉnh Hòa Bình</v>
      </c>
      <c r="C202" t="str">
        <v>https://www.facebook.com/p/C%C3%B4ng-an-x%C3%A3-T%C3%A2n-Minh-huy%E1%BB%87n-%C4%90%C3%A0-B%E1%BA%AFc-t%E1%BB%89nh-Ho%C3%A0-B%C3%ACnh-100066812649960/</v>
      </c>
      <c r="D202" t="str">
        <v>-</v>
      </c>
      <c r="E202" t="str">
        <v/>
      </c>
      <c r="F202" t="str">
        <v>-</v>
      </c>
      <c r="G202" t="str">
        <v>-</v>
      </c>
    </row>
    <row r="203" xml:space="preserve">
      <c r="A203">
        <v>27202</v>
      </c>
      <c r="B203" t="str" xml:space="preserve">
        <f xml:space="preserve">HYPERLINK("https://xatanminh.hoabinh.gov.vn/", "UBND Ủy ban nhân dân xã Tân Minh _x000d__x000d__x000d_
 _x000d__x000d__x000d_
  tỉnh Hòa Bình")</f>
        <v xml:space="preserve">UBND Ủy ban nhân dân xã Tân Minh _x000d__x000d__x000d_
 _x000d__x000d__x000d_
  tỉnh Hòa Bình</v>
      </c>
      <c r="C203" t="str">
        <v>https://xatanminh.hoabinh.gov.vn/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27203</v>
      </c>
      <c r="B204" t="str">
        <f>HYPERLINK("https://www.facebook.com/p/C%C3%B4ng-an-x%C3%A3-T%C3%A2n-Nh%E1%BB%B1t-huy%E1%BB%87n-B%C3%ACnh-Ch%C3%A1nh-100079848999236/?locale=vi_VN", "Công an xã Tân Nhựt tỉnh Đồng Tháp")</f>
        <v>Công an xã Tân Nhựt tỉnh Đồng Tháp</v>
      </c>
      <c r="C204" t="str">
        <v>https://www.facebook.com/p/C%C3%B4ng-an-x%C3%A3-T%C3%A2n-Nh%E1%BB%B1t-huy%E1%BB%87n-B%C3%ACnh-Ch%C3%A1nh-100079848999236/?locale=vi_VN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27204</v>
      </c>
      <c r="B205" t="str">
        <f>HYPERLINK("https://tanphudong.sadec.dongthap.gov.vn/", "UBND Ủy ban nhân dân xã Tân Nhựt tỉnh Đồng Tháp")</f>
        <v>UBND Ủy ban nhân dân xã Tân Nhựt tỉnh Đồng Tháp</v>
      </c>
      <c r="C205" t="str">
        <v>https://tanphudong.sadec.dongthap.gov.vn/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27205</v>
      </c>
      <c r="B206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206" t="str">
        <v>https://www.facebook.com/p/C%C3%B4ng-an-x%C3%A3-T%C3%A2n-Ph%C3%BAc-%C3%82n-Thi-H%C6%B0ng-Y%C3%AAn-100064646004818/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27206</v>
      </c>
      <c r="B207" t="str">
        <f>HYPERLINK("https://anthi.hungyen.gov.vn/", "UBND Ủy ban nhân dân xã Tân Phúc tỉnh Hưng Yên")</f>
        <v>UBND Ủy ban nhân dân xã Tân Phúc tỉnh Hưng Yên</v>
      </c>
      <c r="C207" t="str">
        <v>https://anthi.hungyen.gov.vn/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27207</v>
      </c>
      <c r="B208" t="str">
        <f>HYPERLINK("https://www.facebook.com/conganxatanphuc/", "Công an xã Tân Phúc tỉnh Thanh Hóa")</f>
        <v>Công an xã Tân Phúc tỉnh Thanh Hóa</v>
      </c>
      <c r="C208" t="str">
        <v>https://www.facebook.com/conganxatanphuc/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27208</v>
      </c>
      <c r="B209" t="str">
        <f>HYPERLINK("https://tanphuc.langchanh.thanhhoa.gov.vn/", "UBND Ủy ban nhân dân xã Tân Phúc tỉnh Thanh Hóa")</f>
        <v>UBND Ủy ban nhân dân xã Tân Phúc tỉnh Thanh Hóa</v>
      </c>
      <c r="C209" t="str">
        <v>https://tanphuc.langchanh.thanhhoa.gov.vn/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27209</v>
      </c>
      <c r="B210" t="str">
        <v>Công an xã Tân Phú tỉnh Phú Thọ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27210</v>
      </c>
      <c r="B211" t="str">
        <f>HYPERLINK("https://phutho.phutan.angiang.gov.vn/", "UBND Ủy ban nhân dân xã Tân Phú tỉnh Phú Thọ")</f>
        <v>UBND Ủy ban nhân dân xã Tân Phú tỉnh Phú Thọ</v>
      </c>
      <c r="C211" t="str">
        <v>https://phutho.phutan.angiang.gov.vn/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27211</v>
      </c>
      <c r="B212" t="str">
        <v>Công an xã Tân Phong tỉnh Hải Dương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27212</v>
      </c>
      <c r="B213" t="str">
        <f>HYPERLINK("https://kienthuy.haiphong.gov.vn/cac-xa-thi-tran/xa-tan-phong-308383", "UBND Ủy ban nhân dân xã Tân Phong tỉnh Hải Dương")</f>
        <v>UBND Ủy ban nhân dân xã Tân Phong tỉnh Hải Dương</v>
      </c>
      <c r="C213" t="str">
        <v>https://kienthuy.haiphong.gov.vn/cac-xa-thi-tran/xa-tan-phong-308383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27213</v>
      </c>
      <c r="B214" t="str">
        <v>Công an xã Tân Phong tỉnh Sơn La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27214</v>
      </c>
      <c r="B215" t="str">
        <f>HYPERLINK("https://cailay.tiengiang.gov.vn/cac-xa", "UBND Ủy ban nhân dân xã Tân Phong tỉnh Sơn La")</f>
        <v>UBND Ủy ban nhân dân xã Tân Phong tỉnh Sơn La</v>
      </c>
      <c r="C215" t="str">
        <v>https://cailay.tiengiang.gov.vn/cac-xa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27215</v>
      </c>
      <c r="B216" t="str">
        <f>HYPERLINK("https://www.facebook.com/p/C%C3%B4ng-an-x%C3%A3-T%C3%A2n-S%E1%BB%8Fi-Y%C3%AAn-Th%E1%BA%BF-B%E1%BA%AFc-Giang-100063944147061/", "Công an xã Tân Sỏi tỉnh Bắc Giang")</f>
        <v>Công an xã Tân Sỏi tỉnh Bắc Giang</v>
      </c>
      <c r="C216" t="str">
        <v>https://www.facebook.com/p/C%C3%B4ng-an-x%C3%A3-T%C3%A2n-S%E1%BB%8Fi-Y%C3%AAn-Th%E1%BA%BF-B%E1%BA%AFc-Giang-100063944147061/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27216</v>
      </c>
      <c r="B217" t="str">
        <f>HYPERLINK("https://tansoi.yenthe.bacgiang.gov.vn/", "UBND Ủy ban nhân dân xã Tân Sỏi tỉnh Bắc Giang")</f>
        <v>UBND Ủy ban nhân dân xã Tân Sỏi tỉnh Bắc Giang</v>
      </c>
      <c r="C217" t="str">
        <v>https://tansoi.yenthe.bacgiang.gov.vn/</v>
      </c>
      <c r="D217" t="str">
        <v>-</v>
      </c>
      <c r="E217" t="str">
        <v>-</v>
      </c>
      <c r="F217" t="str">
        <v>-</v>
      </c>
      <c r="G217" t="str">
        <v>-</v>
      </c>
    </row>
    <row r="218" xml:space="preserve">
      <c r="A218">
        <v>27217</v>
      </c>
      <c r="B218" t="str" xml:space="preserve">
        <v xml:space="preserve">Công an xã Tân Thành Bình _x000d__x000d__x000d_
 _x000d__x000d__x000d_
  tỉnh Nghệ An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 xml:space="preserve">
      <c r="A219">
        <v>27218</v>
      </c>
      <c r="B219" t="str" xml:space="preserve">
        <f xml:space="preserve">HYPERLINK("https://tanthanh.vinhlong.gov.vn/", "UBND Ủy ban nhân dân xã Tân Thành Bình _x000d__x000d__x000d_
 _x000d__x000d__x000d_
  tỉnh Nghệ An")</f>
        <v xml:space="preserve">UBND Ủy ban nhân dân xã Tân Thành Bình _x000d__x000d__x000d_
 _x000d__x000d__x000d_
  tỉnh Nghệ An</v>
      </c>
      <c r="C219" t="str">
        <v>https://tanthanh.vinhlong.gov.vn/</v>
      </c>
      <c r="D219" t="str">
        <v>-</v>
      </c>
      <c r="E219" t="str">
        <v>-</v>
      </c>
      <c r="F219" t="str">
        <v>-</v>
      </c>
      <c r="G219" t="str">
        <v>-</v>
      </c>
    </row>
    <row r="220" xml:space="preserve">
      <c r="A220">
        <v>27219</v>
      </c>
      <c r="B220" t="str" xml:space="preserve">
        <v xml:space="preserve">Công an xã Tân Thành Bình _x000d__x000d__x000d_
 _x000d__x000d__x000d_
  tỉnh Nghệ An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 xml:space="preserve">
      <c r="A221">
        <v>27220</v>
      </c>
      <c r="B221" t="str" xml:space="preserve">
        <f xml:space="preserve">HYPERLINK("https://tanthanh.vinhlong.gov.vn/", "UBND Ủy ban nhân dân xã Tân Thành Bình _x000d__x000d__x000d_
 _x000d__x000d__x000d_
  tỉnh Nghệ An")</f>
        <v xml:space="preserve">UBND Ủy ban nhân dân xã Tân Thành Bình _x000d__x000d__x000d_
 _x000d__x000d__x000d_
  tỉnh Nghệ An</v>
      </c>
      <c r="C221" t="str">
        <v>https://tanthanh.vinhlong.gov.vn/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27221</v>
      </c>
      <c r="B222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222" t="str">
        <v>https://www.facebook.com/p/C%C3%B4ng-An-X%C3%A3-T%C3%A2n-Th%E1%BA%A1chCh%C3%A2u-Th%C3%A0nhB%E1%BA%BFn-Tre-100069043335543/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27222</v>
      </c>
      <c r="B223" t="str">
        <f>HYPERLINK("http://tanthach.chauthanh.bentre.gov.vn/", "UBND Ủy ban nhân dân xã Tân Thạch tỉnh Bến Tre")</f>
        <v>UBND Ủy ban nhân dân xã Tân Thạch tỉnh Bến Tre</v>
      </c>
      <c r="C223" t="str">
        <v>http://tanthach.chauthanh.bentre.gov.vn/</v>
      </c>
      <c r="D223" t="str">
        <v>-</v>
      </c>
      <c r="E223" t="str">
        <v>-</v>
      </c>
      <c r="F223" t="str">
        <v>-</v>
      </c>
      <c r="G223" t="str">
        <v>-</v>
      </c>
    </row>
    <row r="224" xml:space="preserve">
      <c r="A224">
        <v>27223</v>
      </c>
      <c r="B224" t="str" xml:space="preserve">
        <v xml:space="preserve">Công an xã Tân Thắng _x000d__x000d__x000d_
 _x000d__x000d__x000d_
  tỉnh Bà Rịa - Vũng Tàu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 xml:space="preserve">
      <c r="A225">
        <v>27224</v>
      </c>
      <c r="B225" t="str" xml:space="preserve">
        <f xml:space="preserve">HYPERLINK("https://baria-vungtau.gov.vn/sphere/baria/vungtau/page/xem-tin.cpx?uuid=605426b48ea5cc519c3e5cfd", "UBND Ủy ban nhân dân xã Tân Thắng _x000d__x000d__x000d_
 _x000d__x000d__x000d_
  tỉnh Bà Rịa - Vũng Tàu")</f>
        <v xml:space="preserve">UBND Ủy ban nhân dân xã Tân Thắng _x000d__x000d__x000d_
 _x000d__x000d__x000d_
  tỉnh Bà Rịa - Vũng Tàu</v>
      </c>
      <c r="C225" t="str">
        <v>https://baria-vungtau.gov.vn/sphere/baria/vungtau/page/xem-tin.cpx?uuid=605426b48ea5cc519c3e5cfd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27225</v>
      </c>
      <c r="B226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226" t="str">
        <v>https://www.facebook.com/p/C%C3%B4ng-an-x%C3%A3-T%C3%A2n-Th%E1%BB%8D-N%C3%B4ng-C%E1%BB%91ng-Thanh-Ho%C3%A1-100063727795814/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27226</v>
      </c>
      <c r="B227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227" t="str">
        <v>https://tantho.nongcong.thanhhoa.gov.vn/web/trang-chu/he-thong-chinh-tri/uy-ban-nhan-dan-xa/can-bo-cong-chuc-ubnd-xa-tan-tho.html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27227</v>
      </c>
      <c r="B228" t="str">
        <v>Công an xã Tân Thanh tỉnh Tuyên Quang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27228</v>
      </c>
      <c r="B229" t="str">
        <f>HYPERLINK("http://tanthanh.nongthonmoituyenquang.gov.vn/", "UBND Ủy ban nhân dân xã Tân Thanh tỉnh Tuyên Quang")</f>
        <v>UBND Ủy ban nhân dân xã Tân Thanh tỉnh Tuyên Quang</v>
      </c>
      <c r="C229" t="str">
        <v>http://tanthanh.nongthonmoituyenquang.gov.vn/</v>
      </c>
      <c r="D229" t="str">
        <v>-</v>
      </c>
      <c r="E229" t="str">
        <v>-</v>
      </c>
      <c r="F229" t="str">
        <v>-</v>
      </c>
      <c r="G229" t="str">
        <v>-</v>
      </c>
    </row>
    <row r="230" xml:space="preserve">
      <c r="A230">
        <v>27229</v>
      </c>
      <c r="B230" t="str" xml:space="preserve">
        <f xml:space="preserve">HYPERLINK("https://www.facebook.com/p/C%C3%B4ng-an-x%C3%A3-T%C3%A2n-Thu%E1%BB%B7-100080296764759/", "Công an xã Tân Thuỷ _x000d__x000d__x000d_
 _x000d__x000d__x000d_
  tỉnh Quảng Bình")</f>
        <v xml:space="preserve">Công an xã Tân Thuỷ _x000d__x000d__x000d_
 _x000d__x000d__x000d_
  tỉnh Quảng Bình</v>
      </c>
      <c r="C230" t="str">
        <v>https://www.facebook.com/p/C%C3%B4ng-an-x%C3%A3-T%C3%A2n-Thu%E1%BB%B7-100080296764759/</v>
      </c>
      <c r="D230" t="str">
        <v>-</v>
      </c>
      <c r="E230" t="str">
        <v/>
      </c>
      <c r="F230" t="str">
        <v>-</v>
      </c>
      <c r="G230" t="str">
        <v>-</v>
      </c>
    </row>
    <row r="231" xml:space="preserve">
      <c r="A231">
        <v>27230</v>
      </c>
      <c r="B231" t="str" xml:space="preserve">
        <f xml:space="preserve">HYPERLINK("https://tanthuy.quangbinh.gov.vn/", "UBND Ủy ban nhân dân xã Tân Thuỷ _x000d__x000d__x000d_
 _x000d__x000d__x000d_
  tỉnh Quảng Bình")</f>
        <v xml:space="preserve">UBND Ủy ban nhân dân xã Tân Thuỷ _x000d__x000d__x000d_
 _x000d__x000d__x000d_
  tỉnh Quảng Bình</v>
      </c>
      <c r="C231" t="str">
        <v>https://tanthuy.quangbinh.gov.vn/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27231</v>
      </c>
      <c r="B232" t="str">
        <v>Công an xã Tân Tiến tỉnh Tuyên Quang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27232</v>
      </c>
      <c r="B233" t="str">
        <f>HYPERLINK("https://yenson.tuyenquang.gov.vn/", "UBND Ủy ban nhân dân xã Tân Tiến tỉnh Tuyên Quang")</f>
        <v>UBND Ủy ban nhân dân xã Tân Tiến tỉnh Tuyên Quang</v>
      </c>
      <c r="C233" t="str">
        <v>https://yenson.tuyenquang.gov.vn/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27233</v>
      </c>
      <c r="B234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234" t="str">
        <v>https://www.facebook.com/p/C%C3%B4ng-an-x%C3%A3-T%C3%A2n-Tr%C3%A0o-huy%E1%BB%87n-Thanh-Mi%E1%BB%87n-t%E1%BB%89nh-H%E1%BA%A3i-D%C6%B0%C6%A1ng-100072357003148/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27234</v>
      </c>
      <c r="B235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235" t="str">
        <v>https://tantrao.thanhmien.haiduong.gov.vn/vi-vn/gioi-thieu/Trang/uy-ban-nhan-dan.aspx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27235</v>
      </c>
      <c r="B236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236" t="str">
        <v>https://www.facebook.com/p/C%C3%B4ng-an-x%C3%A3-T%C3%A2n-Tr%C6%B0%E1%BB%9Dng-C%E1%BA%A9m-Gi%C3%A0ng-H%E1%BA%A3i-D%C6%B0%C6%A1ng-100072472502974/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27236</v>
      </c>
      <c r="B237" t="str">
        <f>HYPERLINK("http://tantruong.camgiang.haiduong.gov.vn/", "UBND Ủy ban nhân dân xã Tân Trường tỉnh Hải Dương")</f>
        <v>UBND Ủy ban nhân dân xã Tân Trường tỉnh Hải Dương</v>
      </c>
      <c r="C237" t="str">
        <v>http://tantruong.camgiang.haiduong.gov.vn/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27237</v>
      </c>
      <c r="B238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238" t="str">
        <v>https://www.facebook.com/p/C%C3%B4ng-An-X%C3%A3-T%C3%A2y-Th%C3%A0nh-Y%C3%AAn-Th%C3%A0nh-Ngh%E1%BB%87-An-100065523488440/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27238</v>
      </c>
      <c r="B239" t="str">
        <f>HYPERLINK("https://taythanh.yenthanh.nghean.gov.vn/", "UBND Ủy ban nhân dân xã Tây Thành tỉnh Nghệ An")</f>
        <v>UBND Ủy ban nhân dân xã Tây Thành tỉnh Nghệ An</v>
      </c>
      <c r="C239" t="str">
        <v>https://taythanh.yenthanh.nghean.gov.vn/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27239</v>
      </c>
      <c r="B240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240" t="str">
        <v>https://www.facebook.com/p/C%C3%B4ng-an-x%C3%A3-T%C3%A2y-Ti%E1%BA%BFn-Ti%E1%BB%81n-H%E1%BA%A3i-Th%C3%A1i-B%C3%ACnh-100062863974205/?locale=sl_SI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27240</v>
      </c>
      <c r="B241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241" t="str">
        <v>https://thaibinh.gov.vn/van-ban-phap-luat/van-ban-dieu-hanh/ve-viec-cho-phep-uy-ban-nhan-dan-xa-tay-tien-chuyen-muc-dich.html</v>
      </c>
      <c r="D241" t="str">
        <v>-</v>
      </c>
      <c r="E241" t="str">
        <v>-</v>
      </c>
      <c r="F241" t="str">
        <v>-</v>
      </c>
      <c r="G241" t="str">
        <v>-</v>
      </c>
    </row>
    <row r="242" xml:space="preserve">
      <c r="A242">
        <v>27241</v>
      </c>
      <c r="B242" t="str" xml:space="preserve">
        <f xml:space="preserve">HYPERLINK("https://www.facebook.com/TuoitreCongantinhBinhDinh/", "Công an xã Tây Xuân _x000d__x000d__x000d_
 _x000d__x000d__x000d_
  tỉnh Bình Định")</f>
        <v xml:space="preserve">Công an xã Tây Xuân _x000d__x000d__x000d_
 _x000d__x000d__x000d_
  tỉnh Bình Định</v>
      </c>
      <c r="C242" t="str">
        <v>https://www.facebook.com/TuoitreCongantinhBinhDinh/</v>
      </c>
      <c r="D242" t="str">
        <v>-</v>
      </c>
      <c r="E242" t="str">
        <v/>
      </c>
      <c r="F242" t="str">
        <v>-</v>
      </c>
      <c r="G242" t="str">
        <v>-</v>
      </c>
    </row>
    <row r="243" xml:space="preserve">
      <c r="A243">
        <v>27242</v>
      </c>
      <c r="B243" t="str" xml:space="preserve">
        <f xml:space="preserve">HYPERLINK("http://tayxuan.tayson.binhdinh.gov.vn/", "UBND Ủy ban nhân dân xã Tây Xuân _x000d__x000d__x000d_
 _x000d__x000d__x000d_
  tỉnh Bình Định")</f>
        <v xml:space="preserve">UBND Ủy ban nhân dân xã Tây Xuân _x000d__x000d__x000d_
 _x000d__x000d__x000d_
  tỉnh Bình Định</v>
      </c>
      <c r="C243" t="str">
        <v>http://tayxuan.tayson.binhdinh.gov.vn/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27243</v>
      </c>
      <c r="B244" t="str">
        <v>Công an xã Tòng Đậu tỉnh Hòa Bình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27244</v>
      </c>
      <c r="B245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245" t="str">
        <v>https://maichau.hoabinh.gov.vn/index.php?option=com_content&amp;amp;view=article&amp;amp;id=259:gi-i-thi-u-ubnd-xa-ba-khan-14&amp;amp;catid=14:sample-data-articles&amp;amp;Itemid=643&amp;amp;lang=vi</v>
      </c>
      <c r="D245" t="str">
        <v>-</v>
      </c>
      <c r="E245" t="str">
        <v>-</v>
      </c>
      <c r="F245" t="str">
        <v>-</v>
      </c>
      <c r="G245" t="str">
        <v>-</v>
      </c>
    </row>
    <row r="246" xml:space="preserve">
      <c r="A246">
        <v>27245</v>
      </c>
      <c r="B246" t="str" xml:space="preserve">
        <f xml:space="preserve">HYPERLINK("https://www.facebook.com/p/UBND-x%C3%A3-T%C3%B4-M%C3%BAa-100057380593082/", "Công an xã Tô Múa _x000d__x000d__x000d_
 _x000d__x000d__x000d_
  tỉnh Sơn La")</f>
        <v xml:space="preserve">Công an xã Tô Múa _x000d__x000d__x000d_
 _x000d__x000d__x000d_
  tỉnh Sơn La</v>
      </c>
      <c r="C246" t="str">
        <v>https://www.facebook.com/p/UBND-x%C3%A3-T%C3%B4-M%C3%BAa-100057380593082/</v>
      </c>
      <c r="D246" t="str">
        <v>-</v>
      </c>
      <c r="E246" t="str">
        <v/>
      </c>
      <c r="F246" t="str">
        <v>-</v>
      </c>
      <c r="G246" t="str">
        <v>-</v>
      </c>
    </row>
    <row r="247" xml:space="preserve">
      <c r="A247">
        <v>27246</v>
      </c>
      <c r="B247" t="str" xml:space="preserve">
        <f xml:space="preserve">HYPERLINK("https://sonla.gov.vn/tin-chinh-tri/dong-chi-chu-tich-ubnd-huyen-lam-viec-tai-xa-to-mua-758369", "UBND Ủy ban nhân dân xã Tô Múa _x000d__x000d__x000d_
 _x000d__x000d__x000d_
  tỉnh Sơn La")</f>
        <v xml:space="preserve">UBND Ủy ban nhân dân xã Tô Múa _x000d__x000d__x000d_
 _x000d__x000d__x000d_
  tỉnh Sơn La</v>
      </c>
      <c r="C247" t="str">
        <v>https://sonla.gov.vn/tin-chinh-tri/dong-chi-chu-tich-ubnd-huyen-lam-viec-tai-xa-to-mua-758369</v>
      </c>
      <c r="D247" t="str">
        <v>-</v>
      </c>
      <c r="E247" t="str">
        <v>-</v>
      </c>
      <c r="F247" t="str">
        <v>-</v>
      </c>
      <c r="G247" t="str">
        <v>-</v>
      </c>
    </row>
    <row r="248" xml:space="preserve">
      <c r="A248">
        <v>27247</v>
      </c>
      <c r="B248" t="str" xml:space="preserve">
        <f xml:space="preserve">HYPERLINK("https://www.facebook.com/p/T%C3%B4-M%E1%BA%ADu-24H-100066811125976/?locale=he_IL", "Công an xã Tô Mậu _x000d__x000d__x000d_
 _x000d__x000d__x000d_
  tỉnh Sơn La")</f>
        <v xml:space="preserve">Công an xã Tô Mậu _x000d__x000d__x000d_
 _x000d__x000d__x000d_
  tỉnh Sơn La</v>
      </c>
      <c r="C248" t="str">
        <v>https://www.facebook.com/p/T%C3%B4-M%E1%BA%ADu-24H-100066811125976/?locale=he_IL</v>
      </c>
      <c r="D248" t="str">
        <v>-</v>
      </c>
      <c r="E248" t="str">
        <v/>
      </c>
      <c r="F248" t="str">
        <v>-</v>
      </c>
      <c r="G248" t="str">
        <v>-</v>
      </c>
    </row>
    <row r="249" xml:space="preserve">
      <c r="A249">
        <v>27248</v>
      </c>
      <c r="B249" t="str" xml:space="preserve">
        <f xml:space="preserve">HYPERLINK("https://lucyen.yenbai.gov.vn/Articles/one/Thong-tin-xa-To-Mau", "UBND Ủy ban nhân dân xã Tô Mậu _x000d__x000d__x000d_
 _x000d__x000d__x000d_
  tỉnh Sơn La")</f>
        <v xml:space="preserve">UBND Ủy ban nhân dân xã Tô Mậu _x000d__x000d__x000d_
 _x000d__x000d__x000d_
  tỉnh Sơn La</v>
      </c>
      <c r="C249" t="str">
        <v>https://lucyen.yenbai.gov.vn/Articles/one/Thong-tin-xa-To-Mau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27249</v>
      </c>
      <c r="B250" t="str">
        <f>HYPERLINK("https://www.facebook.com/tuoitrecongansonla/", "Công an xã Tông Cọ tỉnh Sơn La")</f>
        <v>Công an xã Tông Cọ tỉnh Sơn La</v>
      </c>
      <c r="C250" t="str">
        <v>https://www.facebook.com/tuoitrecongansonla/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27250</v>
      </c>
      <c r="B251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251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251" t="str">
        <v>-</v>
      </c>
      <c r="E251" t="str">
        <v>-</v>
      </c>
      <c r="F251" t="str">
        <v>-</v>
      </c>
      <c r="G251" t="str">
        <v>-</v>
      </c>
    </row>
    <row r="252" xml:space="preserve">
      <c r="A252">
        <v>27251</v>
      </c>
      <c r="B252" t="str" xml:space="preserve">
        <f xml:space="preserve">HYPERLINK("https://www.facebook.com/p/C%C3%B4ng-an-x%C3%A3-T%C3%B9ng-L%E1%BB%99c-100066900284228/", "Công an xã Tùng Lộc _x000d__x000d__x000d_
 _x000d__x000d__x000d_
  tỉnh Hà Tĩnh")</f>
        <v xml:space="preserve">Công an xã Tùng Lộc _x000d__x000d__x000d_
 _x000d__x000d__x000d_
  tỉnh Hà Tĩnh</v>
      </c>
      <c r="C252" t="str">
        <v>https://www.facebook.com/p/C%C3%B4ng-an-x%C3%A3-T%C3%B9ng-L%E1%BB%99c-100066900284228/</v>
      </c>
      <c r="D252" t="str">
        <v>-</v>
      </c>
      <c r="E252" t="str">
        <v/>
      </c>
      <c r="F252" t="str">
        <v>-</v>
      </c>
      <c r="G252" t="str">
        <v>-</v>
      </c>
    </row>
    <row r="253" xml:space="preserve">
      <c r="A253">
        <v>27252</v>
      </c>
      <c r="B253" t="str" xml:space="preserve">
        <f xml:space="preserve">HYPERLINK("https://hscvcl.hatinh.gov.vn/canloc/vbpq.nsf/5CFF0C78A589213C47258A4A004AC6B1/$file/CV%20%C4%90%E1%BB%93ng%20%C3%BD%20cho%20li%C3%AAn%20h%E1%BB%87%20c%C3%B4ng%20t%C3%A1c.docx", "UBND Ủy ban nhân dân xã Tùng Lộc _x000d__x000d__x000d_
 _x000d__x000d__x000d_
  tỉnh Hà Tĩnh")</f>
        <v xml:space="preserve">UBND Ủy ban nhân dân xã Tùng Lộc _x000d__x000d__x000d_
 _x000d__x000d__x000d_
  tỉnh Hà Tĩnh</v>
      </c>
      <c r="C253" t="str">
        <v>https://hscvcl.hatinh.gov.vn/canloc/vbpq.nsf/5CFF0C78A589213C47258A4A004AC6B1/$file/CV%20%C4%90%E1%BB%93ng%20%C3%BD%20cho%20li%C3%AAn%20h%E1%BB%87%20c%C3%B4ng%20t%C3%A1c.docx</v>
      </c>
      <c r="D253" t="str">
        <v>-</v>
      </c>
      <c r="E253" t="str">
        <v>-</v>
      </c>
      <c r="F253" t="str">
        <v>-</v>
      </c>
      <c r="G253" t="str">
        <v>-</v>
      </c>
    </row>
    <row r="254" xml:space="preserve">
      <c r="A254">
        <v>27253</v>
      </c>
      <c r="B254" t="str" xml:space="preserve">
        <v xml:space="preserve">Công an xã Túc Đán _x000d__x000d__x000d_
 _x000d__x000d__x000d_
  tỉnh Yên Bái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 xml:space="preserve">
      <c r="A255">
        <v>27254</v>
      </c>
      <c r="B255" t="str" xml:space="preserve">
        <f xml:space="preserve">HYPERLINK("https://yenbai.gov.vn/noidung/tintuc/Pages/chi-tiet-tin-tuc.aspx?ItemID=17404&amp;l=Tintrongtinh/&amp;lv=11", "UBND Ủy ban nhân dân xã Túc Đán _x000d__x000d__x000d_
 _x000d__x000d__x000d_
  tỉnh Yên Bái")</f>
        <v xml:space="preserve">UBND Ủy ban nhân dân xã Túc Đán _x000d__x000d__x000d_
 _x000d__x000d__x000d_
  tỉnh Yên Bái</v>
      </c>
      <c r="C255" t="str">
        <v>https://yenbai.gov.vn/noidung/tintuc/Pages/chi-tiet-tin-tuc.aspx?ItemID=17404&amp;l=Tintrongtinh/&amp;lv=11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27255</v>
      </c>
      <c r="B256" t="str">
        <v>Công an xã Tú Lý tỉnh Hòa Bình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27256</v>
      </c>
      <c r="B257" t="str">
        <f>HYPERLINK("https://xatuly.hoabinh.gov.vn/", "UBND Ủy ban nhân dân xã Tú Lý tỉnh Hòa Bình")</f>
        <v>UBND Ủy ban nhân dân xã Tú Lý tỉnh Hòa Bình</v>
      </c>
      <c r="C257" t="str">
        <v>https://xatuly.hoabinh.gov.vn/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27257</v>
      </c>
      <c r="B258" t="str">
        <v>Công an xã Tú Thịnh tỉnh Tuyên Quang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27258</v>
      </c>
      <c r="B259" t="str">
        <f>HYPERLINK(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, "UBND Ủy ban nhân dân xã Tú Thịnh tỉnh Tuyên Quang")</f>
        <v>UBND Ủy ban nhân dân xã Tú Thịnh tỉnh Tuyên Quang</v>
      </c>
      <c r="C259" t="str">
        <v>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27259</v>
      </c>
      <c r="B260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260" t="str">
        <v>https://www.facebook.com/p/C%C3%B4ng-an-x%C3%A3-T%C6%B0%E1%BB%9Dng-Ph%C3%B9-huy%E1%BB%87n-Ph%C3%B9-Y%C3%AAn-t%E1%BB%89nh-S%C6%A1n-La-100071062324000/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27260</v>
      </c>
      <c r="B261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261" t="str">
        <v>https://sonla.gov.vn/tin-van-hoa-xa-hoi/nhung-thiet-hai-do-anh-huong-bao-so-3-tren-dia-ban-huyen-phu-yen-829956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27261</v>
      </c>
      <c r="B262" t="str">
        <f>HYPERLINK("https://www.facebook.com/tuoitrecongansonla/", "Công an xã Tường Phong tỉnh Sơn La")</f>
        <v>Công an xã Tường Phong tỉnh Sơn La</v>
      </c>
      <c r="C262" t="str">
        <v>https://www.facebook.com/tuoitrecongansonla/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27262</v>
      </c>
      <c r="B263" t="str">
        <f>HYPERLINK("https://anhson.nghean.gov.vn/tuong-son", "UBND Ủy ban nhân dân xã Tường Phong tỉnh Sơn La")</f>
        <v>UBND Ủy ban nhân dân xã Tường Phong tỉnh Sơn La</v>
      </c>
      <c r="C263" t="str">
        <v>https://anhson.nghean.gov.vn/tuong-son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27263</v>
      </c>
      <c r="B264" t="str">
        <f>HYPERLINK("https://www.facebook.com/tuoitrecongansonla/", "Công an xã Tường Thượng tỉnh Sơn La")</f>
        <v>Công an xã Tường Thượng tỉnh Sơn La</v>
      </c>
      <c r="C264" t="str">
        <v>https://www.facebook.com/tuoitrecongansonla/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27264</v>
      </c>
      <c r="B265" t="str">
        <f>HYPERLINK("https://congbobanan.toaan.gov.vn/5ta696561t1cvn/2021Dinh_Duy_T.pdf", "UBND Ủy ban nhân dân xã Tường Thượng tỉnh Sơn La")</f>
        <v>UBND Ủy ban nhân dân xã Tường Thượng tỉnh Sơn La</v>
      </c>
      <c r="C265" t="str">
        <v>https://congbobanan.toaan.gov.vn/5ta696561t1cvn/2021Dinh_Duy_T.pdf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27265</v>
      </c>
      <c r="B266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266" t="str">
        <v>https://www.facebook.com/p/C%C3%B4ng-an-X%C3%A3-T%C6%B0%E1%BB%A3ng-L%C4%A9nh-Huy%E1%BB%87n-N%C3%B4ng-C%E1%BB%91ng-T%E1%BB%89nh-Thanh-H%C3%B3a-100027234442746/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27266</v>
      </c>
      <c r="B267" t="str">
        <f>HYPERLINK("https://tuonglinh.nongcong.thanhhoa.gov.vn/", "UBND Ủy ban nhân dân xã Tượng Lĩnh tỉnh Thanh Hóa")</f>
        <v>UBND Ủy ban nhân dân xã Tượng Lĩnh tỉnh Thanh Hóa</v>
      </c>
      <c r="C267" t="str">
        <v>https://tuonglinh.nongcong.thanhhoa.gov.vn/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27267</v>
      </c>
      <c r="B268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268" t="str">
        <v>https://www.facebook.com/p/C%C3%B4ng-An-X%C3%A3-T%C6%B0%E1%BB%A3ng-V%C4%83n-N%C3%B4ng-C%E1%BB%91ng-Thanh-Ho%C3%A1-100062943563576/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27268</v>
      </c>
      <c r="B269" t="str">
        <f>HYPERLINK("https://nongcong.thanhhoa.gov.vn/", "UBND Ủy ban nhân dân xã Tượng Văn tỉnh Thanh Hóa")</f>
        <v>UBND Ủy ban nhân dân xã Tượng Văn tỉnh Thanh Hóa</v>
      </c>
      <c r="C269" t="str">
        <v>https://nongcong.thanhhoa.gov.vn/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27269</v>
      </c>
      <c r="B270" t="str">
        <f>HYPERLINK("https://www.facebook.com/p/C%C3%B4ng-an-x%C3%A3-T%E1%BA%A1-X%C3%A1-C%E1%BA%A9m-Kh%C3%AA-100069830776746/", "Công an xã Tạ Xá tỉnh Phú Thọ")</f>
        <v>Công an xã Tạ Xá tỉnh Phú Thọ</v>
      </c>
      <c r="C270" t="str">
        <v>https://www.facebook.com/p/C%C3%B4ng-an-x%C3%A3-T%E1%BA%A1-X%C3%A1-C%E1%BA%A9m-Kh%C3%AA-100069830776746/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27270</v>
      </c>
      <c r="B271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271" t="str">
        <v>https://camkhe.phutho.gov.vn/Chuyen-muc-tin/Chi-tiet-tin/t/xa-ta-xa-giao-lenh-goi-cong-dan-nhap-ngu-nam-2024-/title/18175/ctitle/123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27271</v>
      </c>
      <c r="B272" t="str">
        <v>Công an xã Tả Lèng tỉnh Lai Châu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27272</v>
      </c>
      <c r="B273" t="str">
        <f>HYPERLINK("https://laichau.gov.vn/tin-tuc-su-kien/hoat-dong-cua-lanh-dao-tinh/le-hoi-gau-tao-tai-xa-ta-leng-huyen-tam-duong.html", "UBND Ủy ban nhân dân xã Tả Lèng tỉnh Lai Châu")</f>
        <v>UBND Ủy ban nhân dân xã Tả Lèng tỉnh Lai Châu</v>
      </c>
      <c r="C273" t="str">
        <v>https://laichau.gov.vn/tin-tuc-su-kien/hoat-dong-cua-lanh-dao-tinh/le-hoi-gau-tao-tai-xa-ta-leng-huyen-tam-duong.html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27273</v>
      </c>
      <c r="B274" t="str">
        <v>Công an xã Tả Ngảo tỉnh Lai Châu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27274</v>
      </c>
      <c r="B275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275" t="str">
        <v>https://dichvucong.laichau.gov.vn/dich-vu-cong/tiep-nhan-online/thanh-toan-truc-tuyen?sid=189039&amp;ma-ho-so=650028</v>
      </c>
      <c r="D275" t="str">
        <v>-</v>
      </c>
      <c r="E275" t="str">
        <v>-</v>
      </c>
      <c r="F275" t="str">
        <v>-</v>
      </c>
      <c r="G275" t="str">
        <v>-</v>
      </c>
    </row>
    <row r="276" xml:space="preserve">
      <c r="A276">
        <v>27275</v>
      </c>
      <c r="B276" t="str" xml:space="preserve">
        <f xml:space="preserve">HYPERLINK("https://www.facebook.com/TuoitreConganCaoBang/?locale=vi_VN", "Công an xã Tả Van _x000d__x000d__x000d_
 _x000d__x000d__x000d_
  tỉnh Hà Giang")</f>
        <v xml:space="preserve">Công an xã Tả Van _x000d__x000d__x000d_
 _x000d__x000d__x000d_
  tỉnh Hà Giang</v>
      </c>
      <c r="C276" t="str">
        <v>https://www.facebook.com/TuoitreConganCaoBang/?locale=vi_VN</v>
      </c>
      <c r="D276" t="str">
        <v>-</v>
      </c>
      <c r="E276" t="str">
        <v/>
      </c>
      <c r="F276" t="str">
        <v>-</v>
      </c>
      <c r="G276" t="str">
        <v>-</v>
      </c>
    </row>
    <row r="277" xml:space="preserve">
      <c r="A277">
        <v>27276</v>
      </c>
      <c r="B277" t="str" xml:space="preserve">
        <f xml:space="preserve">HYPERLINK("https://dongvan.hagiang.gov.vn/chi-tiet-tin-tuc/-/news/44717/ubnd-x%25C3%2583-t%25E1%25BA%25A2-ph%25C3%258Cn.html", "UBND Ủy ban nhân dân xã Tả Van _x000d__x000d__x000d_
 _x000d__x000d__x000d_
  tỉnh Hà Giang")</f>
        <v xml:space="preserve">UBND Ủy ban nhân dân xã Tả Van _x000d__x000d__x000d_
 _x000d__x000d__x000d_
  tỉnh Hà Giang</v>
      </c>
      <c r="C277" t="str">
        <v>https://dongvan.hagiang.gov.vn/chi-tiet-tin-tuc/-/news/44717/ubnd-x%25C3%2583-t%25E1%25BA%25A2-ph%25C3%258Cn.html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27277</v>
      </c>
      <c r="B278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278" t="str">
        <v>https://www.facebook.com/p/C%C3%B4ng-an-x%C3%A3-T%E1%BA%BF-N%C3%B4ng-huy%E1%BB%87n-N%C3%B4ng-C%E1%BB%91ng-100064053639600/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27278</v>
      </c>
      <c r="B279" t="str">
        <f>HYPERLINK("https://tenong.nongcong.thanhhoa.gov.vn/", "UBND Ủy ban nhân dân xã Tế Nông tỉnh Thanh Hóa")</f>
        <v>UBND Ủy ban nhân dân xã Tế Nông tỉnh Thanh Hóa</v>
      </c>
      <c r="C279" t="str">
        <v>https://tenong.nongcong.thanhhoa.gov.vn/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27279</v>
      </c>
      <c r="B280" t="str">
        <v>Công an xã Tổng Cọt tỉnh Cao Bằng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27280</v>
      </c>
      <c r="B281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281" t="str">
        <v>http://tongcot.haquang.caobang.gov.vn/uy-ban-nhan-dan/uy-ban-nhan-dan-xa-tong-cot-979750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27281</v>
      </c>
      <c r="B282" t="str">
        <v>Công an xã Tứ Cường tỉnh Hải Dương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27282</v>
      </c>
      <c r="B283" t="str">
        <f>HYPERLINK("http://tucuong.thanhmien.haiduong.gov.vn/", "UBND Ủy ban nhân dân xã Tứ Cường tỉnh Hải Dương")</f>
        <v>UBND Ủy ban nhân dân xã Tứ Cường tỉnh Hải Dương</v>
      </c>
      <c r="C283" t="str">
        <v>http://tucuong.thanhmien.haiduong.gov.vn/</v>
      </c>
      <c r="D283" t="str">
        <v>-</v>
      </c>
      <c r="E283" t="str">
        <v>-</v>
      </c>
      <c r="F283" t="str">
        <v>-</v>
      </c>
      <c r="G283" t="str">
        <v>-</v>
      </c>
    </row>
    <row r="284" xml:space="preserve">
      <c r="A284">
        <v>27283</v>
      </c>
      <c r="B284" t="str" xml:space="preserve">
        <f xml:space="preserve">HYPERLINK("https://www.facebook.com/xatudan/", "Công an xã Tứ Dân _x000d__x000d__x000d_
 _x000d__x000d__x000d_
  tỉnh Hưng Yên")</f>
        <v xml:space="preserve">Công an xã Tứ Dân _x000d__x000d__x000d_
 _x000d__x000d__x000d_
  tỉnh Hưng Yên</v>
      </c>
      <c r="C284" t="str">
        <v>https://www.facebook.com/xatudan/</v>
      </c>
      <c r="D284" t="str">
        <v>-</v>
      </c>
      <c r="E284" t="str">
        <v/>
      </c>
      <c r="F284" t="str">
        <v>-</v>
      </c>
      <c r="G284" t="str">
        <v>-</v>
      </c>
    </row>
    <row r="285" xml:space="preserve">
      <c r="A285">
        <v>27284</v>
      </c>
      <c r="B285" t="str" xml:space="preserve">
        <f xml:space="preserve">HYPERLINK("https://vanban.hungyen.gov.vn/vbpq_hungyen.nsf/0CE7FB63A0501801472582AB001FCB8C/$file/313.pdf", "UBND Ủy ban nhân dân xã Tứ Dân _x000d__x000d__x000d_
 _x000d__x000d__x000d_
  tỉnh Hưng Yên")</f>
        <v xml:space="preserve">UBND Ủy ban nhân dân xã Tứ Dân _x000d__x000d__x000d_
 _x000d__x000d__x000d_
  tỉnh Hưng Yên</v>
      </c>
      <c r="C285" t="str">
        <v>https://vanban.hungyen.gov.vn/vbpq_hungyen.nsf/0CE7FB63A0501801472582AB001FCB8C/$file/313.pdf</v>
      </c>
      <c r="D285" t="str">
        <v>-</v>
      </c>
      <c r="E285" t="str">
        <v>-</v>
      </c>
      <c r="F285" t="str">
        <v>-</v>
      </c>
      <c r="G285" t="str">
        <v>-</v>
      </c>
    </row>
    <row r="286" xml:space="preserve">
      <c r="A286">
        <v>27285</v>
      </c>
      <c r="B286" t="str" xml:space="preserve">
        <f xml:space="preserve">HYPERLINK("https://www.facebook.com/p/C%C3%B4ng-An-X%C3%A3-T%E1%BB%A9-Hi%E1%BB%87p-100064737010636/", "Công an xã Tứ Hiệp _x000d__x000d__x000d_
 _x000d__x000d__x000d_
  tỉnh Phú Thọ")</f>
        <v xml:space="preserve">Công an xã Tứ Hiệp _x000d__x000d__x000d_
 _x000d__x000d__x000d_
  tỉnh Phú Thọ</v>
      </c>
      <c r="C286" t="str">
        <v>https://www.facebook.com/p/C%C3%B4ng-An-X%C3%A3-T%E1%BB%A9-Hi%E1%BB%87p-100064737010636/</v>
      </c>
      <c r="D286" t="str">
        <v>-</v>
      </c>
      <c r="E286" t="str">
        <v/>
      </c>
      <c r="F286" t="str">
        <v>-</v>
      </c>
      <c r="G286" t="str">
        <v>-</v>
      </c>
    </row>
    <row r="287" xml:space="preserve">
      <c r="A287">
        <v>27286</v>
      </c>
      <c r="B287" t="str" xml:space="preserve">
        <f xml:space="preserve">HYPERLINK("https://tuxa.lamthao.phutho.gov.vn/Chuyen-muc-tin/Chi-tiet-tin/t/can-bo-cong-chuc-ubnd-xa-tu-xa/title/51356/ctitle/543450", "UBND Ủy ban nhân dân xã Tứ Hiệp _x000d__x000d__x000d_
 _x000d__x000d__x000d_
  tỉnh Phú Thọ")</f>
        <v xml:space="preserve">UBND Ủy ban nhân dân xã Tứ Hiệp _x000d__x000d__x000d_
 _x000d__x000d__x000d_
  tỉnh Phú Thọ</v>
      </c>
      <c r="C287" t="str">
        <v>https://tuxa.lamthao.phutho.gov.vn/Chuyen-muc-tin/Chi-tiet-tin/t/can-bo-cong-chuc-ubnd-xa-tu-xa/title/51356/ctitle/543450</v>
      </c>
      <c r="D287" t="str">
        <v>-</v>
      </c>
      <c r="E287" t="str">
        <v>-</v>
      </c>
      <c r="F287" t="str">
        <v>-</v>
      </c>
      <c r="G287" t="str">
        <v>-</v>
      </c>
    </row>
    <row r="288" xml:space="preserve">
      <c r="A288">
        <v>27287</v>
      </c>
      <c r="B288" t="str" xml:space="preserve">
        <v xml:space="preserve">_x0008_Công an xã Tự Tân_x000d__x000d__x000d_
 _x000d__x000d__x000d_
  tỉnh Thái Bình</v>
      </c>
      <c r="C288" t="str">
        <v>-</v>
      </c>
      <c r="D288" t="str">
        <v>-</v>
      </c>
      <c r="E288" t="str">
        <v>-</v>
      </c>
      <c r="F288" t="str">
        <v>-</v>
      </c>
      <c r="G288" t="str">
        <v>-</v>
      </c>
    </row>
    <row r="289" xml:space="preserve">
      <c r="A289">
        <v>27288</v>
      </c>
      <c r="B289" t="str" xml:space="preserve">
        <f xml:space="preserve">HYPERLINK("https://thaibinh.gov.vn/van-ban-phap-luat/van-ban-tinh-uy/cho-phep-ubnd-xa-tu-tan-huyen-vu-thu-su-dung-dat-de-thuc-hie.html", "UBND Ủy ban nhân dânn xã Tự Tân_x000d__x000d__x000d_
 _x000d__x000d__x000d_
  tỉnh Thái Bình")</f>
        <v xml:space="preserve">UBND Ủy ban nhân dânn xã Tự Tân_x000d__x000d__x000d_
 _x000d__x000d__x000d_
  tỉnh Thái Bình</v>
      </c>
      <c r="C289" t="str">
        <v>https://thaibinh.gov.vn/van-ban-phap-luat/van-ban-tinh-uy/cho-phep-ubnd-xa-tu-tan-huyen-vu-thu-su-dung-dat-de-thuc-hie.html</v>
      </c>
      <c r="D289" t="str">
        <v>-</v>
      </c>
      <c r="E289" t="str">
        <v>-</v>
      </c>
      <c r="F289" t="str">
        <v>-</v>
      </c>
      <c r="G289" t="str">
        <v>-</v>
      </c>
    </row>
    <row r="290" xml:space="preserve">
      <c r="A290">
        <v>27289</v>
      </c>
      <c r="B290" t="str" xml:space="preserve">
        <f xml:space="preserve">HYPERLINK("https://www.facebook.com/100057307545810/videos/c%C3%B4ng-ty-tnhh-th%E1%BB%B1c-ph%E1%BA%A9m-orion-vina-t%E1%BA%B7ng-m%C3%A1y-n%C3%B4ng-nghi%E1%BB%87p-cho-x%C3%A3-t%C3%A0-hine/1282754646507035/", "Công an xã Tà Hine _x000d__x000d__x000d_
 _x000d__x000d__x000d_
  tỉnh Lâm Đồng")</f>
        <v xml:space="preserve">Công an xã Tà Hine _x000d__x000d__x000d_
 _x000d__x000d__x000d_
  tỉnh Lâm Đồng</v>
      </c>
      <c r="C290" t="str">
        <v>https://www.facebook.com/100057307545810/videos/c%C3%B4ng-ty-tnhh-th%E1%BB%B1c-ph%E1%BA%A9m-orion-vina-t%E1%BA%B7ng-m%C3%A1y-n%C3%B4ng-nghi%E1%BB%87p-cho-x%C3%A3-t%C3%A0-hine/1282754646507035/</v>
      </c>
      <c r="D290" t="str">
        <v>-</v>
      </c>
      <c r="E290" t="str">
        <v/>
      </c>
      <c r="F290" t="str">
        <v>-</v>
      </c>
      <c r="G290" t="str">
        <v>-</v>
      </c>
    </row>
    <row r="291" xml:space="preserve">
      <c r="A291">
        <v>27290</v>
      </c>
      <c r="B291" t="str" xml:space="preserve">
        <f xml:space="preserve">HYPERLINK("https://lamdong.gov.vn/sites/ductrong/hethongchinhtri/ubndhuyen/xa-thitran/SitePages/xa-ta-hine.aspx", "UBND Ủy ban nhân dân xã Tà Hine _x000d__x000d__x000d_
 _x000d__x000d__x000d_
  tỉnh Lâm Đồng")</f>
        <v xml:space="preserve">UBND Ủy ban nhân dân xã Tà Hine _x000d__x000d__x000d_
 _x000d__x000d__x000d_
  tỉnh Lâm Đồng</v>
      </c>
      <c r="C291" t="str">
        <v>https://lamdong.gov.vn/sites/ductrong/hethongchinhtri/ubndhuyen/xa-thitran/SitePages/xa-ta-hine.aspx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27291</v>
      </c>
      <c r="B292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292" t="str">
        <v>https://www.facebook.com/p/C%C3%B4ng-an-x%C3%A3-Tam-%C4%90%C3%ACnh-T%C6%B0%C6%A1ng-D%C6%B0%C6%A1ng-Ngh%E1%BB%87-An-100071549359332/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27292</v>
      </c>
      <c r="B293" t="str">
        <f>HYPERLINK("https://tamdinh.tuongduong.nghean.gov.vn/", "UBND Ủy ban nhân dân xã Tam Đình tỉnh Nghệ An")</f>
        <v>UBND Ủy ban nhân dân xã Tam Đình tỉnh Nghệ An</v>
      </c>
      <c r="C293" t="str">
        <v>https://tamdinh.tuongduong.nghean.gov.vn/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27293</v>
      </c>
      <c r="B294" t="str">
        <f>HYPERLINK("https://www.facebook.com/p/C%C3%B4ng-an-x%C3%A3-Tam-%C4%90a-huy%E1%BB%87n-S%C6%A1n-D%C6%B0%C6%A1ng-100082962715378/", "Công an xã Tam Đa tỉnh Tuyên Quang")</f>
        <v>Công an xã Tam Đa tỉnh Tuyên Quang</v>
      </c>
      <c r="C294" t="str">
        <v>https://www.facebook.com/p/C%C3%B4ng-an-x%C3%A3-Tam-%C4%90a-huy%E1%BB%87n-S%C6%A1n-D%C6%B0%C6%A1ng-100082962715378/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27294</v>
      </c>
      <c r="B295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295" t="str">
        <v>http://congbao.tuyenquang.gov.vn/van-ban/noi-ban-hanh/uy-ban-nhan-dan-tinh/trang-74.html</v>
      </c>
      <c r="D295" t="str">
        <v>-</v>
      </c>
      <c r="E295" t="str">
        <v>-</v>
      </c>
      <c r="F295" t="str">
        <v>-</v>
      </c>
      <c r="G295" t="str">
        <v>-</v>
      </c>
    </row>
    <row r="296" xml:space="preserve">
      <c r="A296">
        <v>27295</v>
      </c>
      <c r="B296" t="str" xml:space="preserve">
        <f xml:space="preserve">HYPERLINK("https://www.facebook.com/policetamanhbac/?locale=vi_VN", "Công an Tam Anh Bắc _x000d__x000d__x000d_
 _x000d__x000d__x000d_
  tỉnh Quảng Nam")</f>
        <v xml:space="preserve">Công an Tam Anh Bắc _x000d__x000d__x000d_
 _x000d__x000d__x000d_
  tỉnh Quảng Nam</v>
      </c>
      <c r="C296" t="str">
        <v>https://www.facebook.com/policetamanhbac/?locale=vi_VN</v>
      </c>
      <c r="D296" t="str">
        <v>-</v>
      </c>
      <c r="E296" t="str">
        <v/>
      </c>
      <c r="F296" t="str">
        <v>-</v>
      </c>
      <c r="G296" t="str">
        <v>-</v>
      </c>
    </row>
    <row r="297" xml:space="preserve">
      <c r="A297">
        <v>27296</v>
      </c>
      <c r="B297" t="str" xml:space="preserve">
        <f xml:space="preserve">HYPERLINK("https://stttt.quangnam.gov.vn/webcenter/portal/bantiepcongdan/pages_tin-tuc/chi-tiet-tin?dDocName=PORTAL259293", "UBND Ủy ban nhân dân Tam Anh Bắc _x000d__x000d__x000d_
 _x000d__x000d__x000d_
  tỉnh Quảng Nam")</f>
        <v xml:space="preserve">UBND Ủy ban nhân dân Tam Anh Bắc _x000d__x000d__x000d_
 _x000d__x000d__x000d_
  tỉnh Quảng Nam</v>
      </c>
      <c r="C297" t="str">
        <v>https://stttt.quangnam.gov.vn/webcenter/portal/bantiepcongdan/pages_tin-tuc/chi-tiet-tin?dDocName=PORTAL259293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27297</v>
      </c>
      <c r="B298" t="str">
        <f>HYPERLINK("https://www.facebook.com/p/C%C3%B4ng-an-x%C3%A3-Tam-D%E1%BB%8B-L%E1%BB%A5c-Nam-B%E1%BA%AFc-Giang-100065681375066/", "Công an xã Tam Dị tỉnh Bắc Giang")</f>
        <v>Công an xã Tam Dị tỉnh Bắc Giang</v>
      </c>
      <c r="C298" t="str">
        <v>https://www.facebook.com/p/C%C3%B4ng-an-x%C3%A3-Tam-D%E1%BB%8B-L%E1%BB%A5c-Nam-B%E1%BA%AFc-Giang-100065681375066/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27298</v>
      </c>
      <c r="B299" t="str">
        <f>HYPERLINK("https://bacgiang.gov.vn/web/ubnd-xa-tam-di/co-cau-to-chuc", "UBND Ủy ban nhân dân xã Tam Dị tỉnh Bắc Giang")</f>
        <v>UBND Ủy ban nhân dân xã Tam Dị tỉnh Bắc Giang</v>
      </c>
      <c r="C299" t="str">
        <v>https://bacgiang.gov.vn/web/ubnd-xa-tam-di/co-cau-to-chuc</v>
      </c>
      <c r="D299" t="str">
        <v>-</v>
      </c>
      <c r="E299" t="str">
        <v>-</v>
      </c>
      <c r="F299" t="str">
        <v>-</v>
      </c>
      <c r="G299" t="str">
        <v>-</v>
      </c>
    </row>
    <row r="300" xml:space="preserve">
      <c r="A300">
        <v>27299</v>
      </c>
      <c r="B300" t="str" xml:space="preserve">
        <f xml:space="preserve">HYPERLINK("https://www.facebook.com/policetamgiang/?locale=vi_VN", "Công an xã Tam Giang _x000d__x000d__x000d_
 _x000d__x000d__x000d_
  tỉnh Quảng Nam")</f>
        <v xml:space="preserve">Công an xã Tam Giang _x000d__x000d__x000d_
 _x000d__x000d__x000d_
  tỉnh Quảng Nam</v>
      </c>
      <c r="C300" t="str">
        <v>https://www.facebook.com/policetamgiang/?locale=vi_VN</v>
      </c>
      <c r="D300" t="str">
        <v>-</v>
      </c>
      <c r="E300" t="str">
        <v/>
      </c>
      <c r="F300" t="str">
        <v>-</v>
      </c>
      <c r="G300" t="str">
        <v>-</v>
      </c>
    </row>
    <row r="301" xml:space="preserve">
      <c r="A301">
        <v>27300</v>
      </c>
      <c r="B301" t="str" xml:space="preserve">
        <f xml:space="preserve">HYPERLINK("https://tamgiangdong.namcan.camau.gov.vn/", "UBND Ủy ban nhân dân xã Tam Giang _x000d__x000d__x000d_
 _x000d__x000d__x000d_
  tỉnh Quảng Nam")</f>
        <v xml:space="preserve">UBND Ủy ban nhân dân xã Tam Giang _x000d__x000d__x000d_
 _x000d__x000d__x000d_
  tỉnh Quảng Nam</v>
      </c>
      <c r="C301" t="str">
        <v>https://tamgiangdong.namcan.camau.gov.vn/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27301</v>
      </c>
      <c r="B302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302" t="str">
        <v>https://www.facebook.com/p/C%C3%B4ng-an-x%C3%A3-Tam-H%E1%BB%A3p-huy%E1%BB%87n-Qu%E1%BB%B3-H%E1%BB%A3p-100032787262165/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27302</v>
      </c>
      <c r="B303" t="str">
        <f>HYPERLINK("https://tamhop.quyhop.nghean.gov.vn/", "UBND Ủy ban nhân dân xã Tam Hợp tỉnh Nghệ An")</f>
        <v>UBND Ủy ban nhân dân xã Tam Hợp tỉnh Nghệ An</v>
      </c>
      <c r="C303" t="str">
        <v>https://tamhop.quyhop.nghean.gov.vn/</v>
      </c>
      <c r="D303" t="str">
        <v>-</v>
      </c>
      <c r="E303" t="str">
        <v>-</v>
      </c>
      <c r="F303" t="str">
        <v>-</v>
      </c>
      <c r="G303" t="str">
        <v>-</v>
      </c>
    </row>
    <row r="304" xml:space="preserve">
      <c r="A304">
        <v>27303</v>
      </c>
      <c r="B304" t="str" xml:space="preserve">
        <f xml:space="preserve">HYPERLINK("https://www.facebook.com/p/Tr%C6%B0%E1%BB%9Dng-THCS-Tam-Hi%E1%BB%87p-100070619213908/", "Công an xã Tam Hiệp _x000d__x000d__x000d_
 _x000d__x000d__x000d_
  thành phố Hà Nội")</f>
        <v xml:space="preserve">Công an xã Tam Hiệp _x000d__x000d__x000d_
 _x000d__x000d__x000d_
  thành phố Hà Nội</v>
      </c>
      <c r="C304" t="str">
        <v>https://www.facebook.com/p/Tr%C6%B0%E1%BB%9Dng-THCS-Tam-Hi%E1%BB%87p-100070619213908/</v>
      </c>
      <c r="D304" t="str">
        <v>-</v>
      </c>
      <c r="E304" t="str">
        <v/>
      </c>
      <c r="F304" t="str">
        <v>-</v>
      </c>
      <c r="G304" t="str">
        <v>-</v>
      </c>
    </row>
    <row r="305" xml:space="preserve">
      <c r="A305">
        <v>27304</v>
      </c>
      <c r="B305" t="str" xml:space="preserve">
        <f xml:space="preserve">HYPERLINK("https://tamhiep.thanhtri.hanoi.gov.vn/", "UBND Ủy ban nhân dân xã Tam Hiệp _x000d__x000d__x000d_
 _x000d__x000d__x000d_
  thành phố Hà Nội")</f>
        <v xml:space="preserve">UBND Ủy ban nhân dân xã Tam Hiệp _x000d__x000d__x000d_
 _x000d__x000d__x000d_
  thành phố Hà Nội</v>
      </c>
      <c r="C305" t="str">
        <v>https://tamhiep.thanhtri.hanoi.gov.vn/</v>
      </c>
      <c r="D305" t="str">
        <v>-</v>
      </c>
      <c r="E305" t="str">
        <v>-</v>
      </c>
      <c r="F305" t="str">
        <v>-</v>
      </c>
      <c r="G305" t="str">
        <v>-</v>
      </c>
    </row>
    <row r="306" xml:space="preserve">
      <c r="A306">
        <v>27305</v>
      </c>
      <c r="B306" t="str" xml:space="preserve">
        <f xml:space="preserve">HYPERLINK("https://www.facebook.com/policetamlanh/", "Công an xã Tam Lãnh _x000d__x000d__x000d_
 _x000d__x000d__x000d_
  tỉnh Quảng Nam")</f>
        <v xml:space="preserve">Công an xã Tam Lãnh _x000d__x000d__x000d_
 _x000d__x000d__x000d_
  tỉnh Quảng Nam</v>
      </c>
      <c r="C306" t="str">
        <v>https://www.facebook.com/policetamlanh/</v>
      </c>
      <c r="D306" t="str">
        <v>-</v>
      </c>
      <c r="E306" t="str">
        <v/>
      </c>
      <c r="F306" t="str">
        <v>-</v>
      </c>
      <c r="G306" t="str">
        <v>-</v>
      </c>
    </row>
    <row r="307" xml:space="preserve">
      <c r="A307">
        <v>27306</v>
      </c>
      <c r="B307" t="str" xml:space="preserve">
        <f xml:space="preserve">HYPERLINK("https://xatamlanh.gov.vn/", "UBND Ủy ban nhân dân xã Tam Lãnh _x000d__x000d__x000d_
 _x000d__x000d__x000d_
  tỉnh Quảng Nam")</f>
        <v xml:space="preserve">UBND Ủy ban nhân dân xã Tam Lãnh _x000d__x000d__x000d_
 _x000d__x000d__x000d_
  tỉnh Quảng Nam</v>
      </c>
      <c r="C307" t="str">
        <v>https://xatamlanh.gov.vn/</v>
      </c>
      <c r="D307" t="str">
        <v>-</v>
      </c>
      <c r="E307" t="str">
        <v>-</v>
      </c>
      <c r="F307" t="str">
        <v>-</v>
      </c>
      <c r="G307" t="str">
        <v>-</v>
      </c>
    </row>
    <row r="308" xml:space="preserve">
      <c r="A308">
        <v>27307</v>
      </c>
      <c r="B308" t="str" xml:space="preserve">
        <f xml:space="preserve">HYPERLINK("https://www.facebook.com/policetammydong/", "Công an Tam Mỹ Đông _x000d__x000d__x000d_
 _x000d__x000d__x000d_
  tỉnh Quảng Nam")</f>
        <v xml:space="preserve">Công an Tam Mỹ Đông _x000d__x000d__x000d_
 _x000d__x000d__x000d_
  tỉnh Quảng Nam</v>
      </c>
      <c r="C308" t="str">
        <v>https://www.facebook.com/policetammydong/</v>
      </c>
      <c r="D308" t="str">
        <v>-</v>
      </c>
      <c r="E308" t="str">
        <v/>
      </c>
      <c r="F308" t="str">
        <v>-</v>
      </c>
      <c r="G308" t="str">
        <v>-</v>
      </c>
    </row>
    <row r="309" xml:space="preserve">
      <c r="A309">
        <v>27308</v>
      </c>
      <c r="B309" t="str" xml:space="preserve">
        <f xml:space="preserve">HYPERLINK("https://qppl.quangnam.gov.vn/", "UBND Ủy ban nhân dân Tam Mỹ Đông _x000d__x000d__x000d_
 _x000d__x000d__x000d_
  tỉnh Quảng Nam")</f>
        <v xml:space="preserve">UBND Ủy ban nhân dân Tam Mỹ Đông _x000d__x000d__x000d_
 _x000d__x000d__x000d_
  tỉnh Quảng Nam</v>
      </c>
      <c r="C309" t="str">
        <v>https://qppl.quangnam.gov.vn/</v>
      </c>
      <c r="D309" t="str">
        <v>-</v>
      </c>
      <c r="E309" t="str">
        <v>-</v>
      </c>
      <c r="F309" t="str">
        <v>-</v>
      </c>
      <c r="G309" t="str">
        <v>-</v>
      </c>
    </row>
    <row r="310" xml:space="preserve">
      <c r="A310">
        <v>27309</v>
      </c>
      <c r="B310" t="str" xml:space="preserve">
        <f xml:space="preserve">HYPERLINK("https://www.facebook.com/policetamngoc/", "Công an xã Tam Ngọc _x000d__x000d__x000d_
 _x000d__x000d__x000d_
  tỉnh Quảng Nam")</f>
        <v xml:space="preserve">Công an xã Tam Ngọc _x000d__x000d__x000d_
 _x000d__x000d__x000d_
  tỉnh Quảng Nam</v>
      </c>
      <c r="C310" t="str">
        <v>https://www.facebook.com/policetamngoc/</v>
      </c>
      <c r="D310" t="str">
        <v>-</v>
      </c>
      <c r="E310" t="str">
        <v/>
      </c>
      <c r="F310" t="str">
        <v>-</v>
      </c>
      <c r="G310" t="str">
        <v>-</v>
      </c>
    </row>
    <row r="311" xml:space="preserve">
      <c r="A311">
        <v>27310</v>
      </c>
      <c r="B311" t="str" xml:space="preserve">
        <f xml:space="preserve">HYPERLINK("https://stttt.quangnam.gov.vn/webcenter/portal/bantiepcongdan/pages_tin-tuc/chi-tiet-tin?dDocName=PORTAL279184", "UBND Ủy ban nhân dân xã Tam Ngọc _x000d__x000d__x000d_
 _x000d__x000d__x000d_
  tỉnh Quảng Nam")</f>
        <v xml:space="preserve">UBND Ủy ban nhân dân xã Tam Ngọc _x000d__x000d__x000d_
 _x000d__x000d__x000d_
  tỉnh Quảng Nam</v>
      </c>
      <c r="C311" t="str">
        <v>https://stttt.quangnam.gov.vn/webcenter/portal/bantiepcongdan/pages_tin-tuc/chi-tiet-tin?dDocName=PORTAL279184</v>
      </c>
      <c r="D311" t="str">
        <v>-</v>
      </c>
      <c r="E311" t="str">
        <v>-</v>
      </c>
      <c r="F311" t="str">
        <v>-</v>
      </c>
      <c r="G311" t="str">
        <v>-</v>
      </c>
    </row>
    <row r="312" xml:space="preserve">
      <c r="A312">
        <v>27311</v>
      </c>
      <c r="B312" t="str" xml:space="preserve">
        <f xml:space="preserve">HYPERLINK("https://www.facebook.com/policetamthanh/", "Công an xã Tam Thạnh _x000d__x000d__x000d_
 _x000d__x000d__x000d_
  tỉnh Quảng Nam")</f>
        <v xml:space="preserve">Công an xã Tam Thạnh _x000d__x000d__x000d_
 _x000d__x000d__x000d_
  tỉnh Quảng Nam</v>
      </c>
      <c r="C312" t="str">
        <v>https://www.facebook.com/policetamthanh/</v>
      </c>
      <c r="D312" t="str">
        <v>-</v>
      </c>
      <c r="E312" t="str">
        <v/>
      </c>
      <c r="F312" t="str">
        <v>-</v>
      </c>
      <c r="G312" t="str">
        <v>-</v>
      </c>
    </row>
    <row r="313" xml:space="preserve">
      <c r="A313">
        <v>27312</v>
      </c>
      <c r="B313" t="str" xml:space="preserve">
        <f xml:space="preserve">HYPERLINK("https://sldtbxh.quangnam.gov.vn/webcenter/portal/nuithanh/pages_tin-tuc/chi-tiet?dDocName=PORTAL488211", "UBND Ủy ban nhân dân xã Tam Thạnh _x000d__x000d__x000d_
 _x000d__x000d__x000d_
  tỉnh Quảng Nam")</f>
        <v xml:space="preserve">UBND Ủy ban nhân dân xã Tam Thạnh _x000d__x000d__x000d_
 _x000d__x000d__x000d_
  tỉnh Quảng Nam</v>
      </c>
      <c r="C313" t="str">
        <v>https://sldtbxh.quangnam.gov.vn/webcenter/portal/nuithanh/pages_tin-tuc/chi-tiet?dDocName=PORTAL488211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27313</v>
      </c>
      <c r="B314" t="str">
        <f>HYPERLINK("https://www.facebook.com/thanhthieunhihungvuong/", "Công an xã Tam Thanh tỉnh Phú Thọ")</f>
        <v>Công an xã Tam Thanh tỉnh Phú Thọ</v>
      </c>
      <c r="C314" t="str">
        <v>https://www.facebook.com/thanhthieunhihungvuong/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27314</v>
      </c>
      <c r="B315" t="str">
        <f>HYPERLINK("https://phuquy.binhthuan.gov.vn/ubnd-cac-xa/uy-ban-dan-dan-xa-tam-thanh-576869", "UBND Ủy ban nhân dân xã Tam Thanh tỉnh Phú Thọ")</f>
        <v>UBND Ủy ban nhân dân xã Tam Thanh tỉnh Phú Thọ</v>
      </c>
      <c r="C315" t="str">
        <v>https://phuquy.binhthuan.gov.vn/ubnd-cac-xa/uy-ban-dan-dan-xa-tam-thanh-576869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27315</v>
      </c>
      <c r="B316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316" t="str">
        <v>https://www.facebook.com/p/C%C3%B4ng-an-x%C3%A3-Tam-Thanh-V%E1%BB%A5-B%E1%BA%A3n-Nam-%C4%90%E1%BB%8Bnh-100071344872117/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27316</v>
      </c>
      <c r="B317" t="str">
        <f>HYPERLINK("https://tamthanh.namdinh.gov.vn/", "UBND Ủy ban nhân dân xã Tam Thanh tỉnh Nam Định")</f>
        <v>UBND Ủy ban nhân dân xã Tam Thanh tỉnh Nam Định</v>
      </c>
      <c r="C317" t="str">
        <v>https://tamthanh.namdinh.gov.vn/</v>
      </c>
      <c r="D317" t="str">
        <v>-</v>
      </c>
      <c r="E317" t="str">
        <v>-</v>
      </c>
      <c r="F317" t="str">
        <v>-</v>
      </c>
      <c r="G317" t="str">
        <v>-</v>
      </c>
    </row>
    <row r="318" xml:space="preserve">
      <c r="A318">
        <v>27317</v>
      </c>
      <c r="B318" t="str" xml:space="preserve">
        <f xml:space="preserve">HYPERLINK("https://www.facebook.com/doantn.tamxuan/", "Công an Tam Xuân II _x000d__x000d__x000d_
 _x000d__x000d__x000d_
  tỉnh Quảng Nam")</f>
        <v xml:space="preserve">Công an Tam Xuân II _x000d__x000d__x000d_
 _x000d__x000d__x000d_
  tỉnh Quảng Nam</v>
      </c>
      <c r="C318" t="str">
        <v>https://www.facebook.com/doantn.tamxuan/</v>
      </c>
      <c r="D318" t="str">
        <v>-</v>
      </c>
      <c r="E318" t="str">
        <v/>
      </c>
      <c r="F318" t="str">
        <v>-</v>
      </c>
      <c r="G318" t="str">
        <v>-</v>
      </c>
    </row>
    <row r="319" xml:space="preserve">
      <c r="A319">
        <v>27318</v>
      </c>
      <c r="B319" t="str" xml:space="preserve">
        <f xml:space="preserve">HYPERLINK("https://sgddt.quangnam.gov.vn/webcenter/portal/bantiepcongdan/pages_tin-tuc/chi-tiet-tin?dDocName=PORTAL259690", "UBND Ủy ban nhân dân Tam Xuân II _x000d__x000d__x000d_
 _x000d__x000d__x000d_
  tỉnh Quảng Nam")</f>
        <v xml:space="preserve">UBND Ủy ban nhân dân Tam Xuân II _x000d__x000d__x000d_
 _x000d__x000d__x000d_
  tỉnh Quảng Nam</v>
      </c>
      <c r="C319" t="str">
        <v>https://sgddt.quangnam.gov.vn/webcenter/portal/bantiepcongdan/pages_tin-tuc/chi-tiet-tin?dDocName=PORTAL259690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27319</v>
      </c>
      <c r="B320" t="str">
        <f>HYPERLINK("https://www.facebook.com/p/C%C3%B4ng-An-Th%C3%A0nh-Ph%E1%BB%91-H%C6%B0ng-Y%C3%AAn-100057576334172/", "Công an xã Thành Công tỉnh Hưng Yên")</f>
        <v>Công an xã Thành Công tỉnh Hưng Yên</v>
      </c>
      <c r="C320" t="str">
        <v>https://www.facebook.com/p/C%C3%B4ng-An-Th%C3%A0nh-Ph%E1%BB%91-H%C6%B0ng-Y%C3%AAn-100057576334172/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27320</v>
      </c>
      <c r="B321" t="str">
        <f>HYPERLINK("https://congan.hungyen.gov.vn/cong-dien-cua-chu-tich-uy-ban-nhan-dan-tinh-hung-yen-ve-viec-tang-cuong-cong-tac-phong-chay-chua-chay-tren-dia-ban-tinh-c217560.html", "UBND Ủy ban nhân dân xã Thành Công tỉnh Hưng Yên")</f>
        <v>UBND Ủy ban nhân dân xã Thành Công tỉnh Hưng Yên</v>
      </c>
      <c r="C321" t="str">
        <v>https://congan.hungyen.gov.vn/cong-dien-cua-chu-tich-uy-ban-nhan-dan-tinh-hung-yen-ve-viec-tang-cuong-cong-tac-phong-chay-chua-chay-tren-dia-ban-tinh-c217560.html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27321</v>
      </c>
      <c r="B322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322" t="str">
        <v>https://www.facebook.com/p/C%C3%B4ng-an-x%C3%A3-Th%C3%A0nh-C%C3%B4ng-th%C3%A0nh-ph%E1%BB%91-Ph%E1%BB%95-Y%C3%AAn-t%E1%BB%89nh-Th%C3%A1i-Nguy%C3%AAn-100075734363130/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27322</v>
      </c>
      <c r="B323" t="str">
        <f>HYPERLINK("https://thanhcong.phoyen.thainguyen.gov.vn/he-thong-chinh-tri/-/asset_publisher/2tcC5Qe2kAsY/content/bo-may-to-chuc-xa-thanh-cong?inheritRedirect=true", "UBND Ủy ban nhân dân xã Thành Công tỉnh Thái Nguyên")</f>
        <v>UBND Ủy ban nhân dân xã Thành Công tỉnh Thái Nguyên</v>
      </c>
      <c r="C323" t="str">
        <v>https://thanhcong.phoyen.thainguyen.gov.vn/he-thong-chinh-tri/-/asset_publisher/2tcC5Qe2kAsY/content/bo-may-to-chuc-xa-thanh-cong?inheritRedirect=true</v>
      </c>
      <c r="D323" t="str">
        <v>-</v>
      </c>
      <c r="E323" t="str">
        <v>-</v>
      </c>
      <c r="F323" t="str">
        <v>-</v>
      </c>
      <c r="G323" t="str">
        <v>-</v>
      </c>
    </row>
    <row r="324" xml:space="preserve">
      <c r="A324">
        <v>27323</v>
      </c>
      <c r="B324" t="str" xml:space="preserve">
        <f xml:space="preserve">HYPERLINK("https://www.facebook.com/p/C%C3%B4ng-an-x%C3%A3-Th%C3%A0nh-H%C6%B0ng-100069839448537/", "Công an xã Thành Hưng _x000d__x000d__x000d_
 _x000d__x000d__x000d_
  tỉnh Thanh Hóa")</f>
        <v xml:space="preserve">Công an xã Thành Hưng _x000d__x000d__x000d_
 _x000d__x000d__x000d_
  tỉnh Thanh Hóa</v>
      </c>
      <c r="C324" t="str">
        <v>https://www.facebook.com/p/C%C3%B4ng-an-x%C3%A3-Th%C3%A0nh-H%C6%B0ng-100069839448537/</v>
      </c>
      <c r="D324" t="str">
        <v>-</v>
      </c>
      <c r="E324" t="str">
        <v/>
      </c>
      <c r="F324" t="str">
        <v>-</v>
      </c>
      <c r="G324" t="str">
        <v>-</v>
      </c>
    </row>
    <row r="325" xml:space="preserve">
      <c r="A325">
        <v>27324</v>
      </c>
      <c r="B325" t="str" xml:space="preserve">
        <f xml:space="preserve">HYPERLINK("https://thanhhung.thachthanh.thanhhoa.gov.vn/", "UBND Ủy ban nhân dân xã Thành Hưng _x000d__x000d__x000d_
 _x000d__x000d__x000d_
  tỉnh Thanh Hóa")</f>
        <v xml:space="preserve">UBND Ủy ban nhân dân xã Thành Hưng _x000d__x000d__x000d_
 _x000d__x000d__x000d_
  tỉnh Thanh Hóa</v>
      </c>
      <c r="C325" t="str">
        <v>https://thanhhung.thachthanh.thanhhoa.gov.vn/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27325</v>
      </c>
      <c r="B326" t="str">
        <v>Công an xã Thành Lộc tỉnh Thanh Hóa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27326</v>
      </c>
      <c r="B327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327" t="str">
        <v>https://qppl.thanhhoa.gov.vn/vbpq_thanhhoa.nsf/6DB03FEC3B72C3B7472585F20037AEDD/$file/DT-VBDTPT592110411-9-20201601281214779chanth28.09.2020_17h38p37_liemmx_29-09-2020-07-56-32_signed.pdf</v>
      </c>
      <c r="D327" t="str">
        <v>-</v>
      </c>
      <c r="E327" t="str">
        <v>-</v>
      </c>
      <c r="F327" t="str">
        <v>-</v>
      </c>
      <c r="G327" t="str">
        <v>-</v>
      </c>
    </row>
    <row r="328" xml:space="preserve">
      <c r="A328">
        <v>27327</v>
      </c>
      <c r="B328" t="str" xml:space="preserve">
        <v xml:space="preserve">Công an xã Thành Thới A _x000d__x000d__x000d_
 _x000d__x000d__x000d_
  tỉnh Bến Tre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 xml:space="preserve">
      <c r="A329">
        <v>27328</v>
      </c>
      <c r="B329" t="str" xml:space="preserve">
        <f xml:space="preserve">HYPERLINK("https://csdl.bentre.gov.vn/Lists/VanBanChiDaoDieuHanh/DispForm.aspx?ID=758&amp;ContentTypeId=0x010013D40C43AE4D47C78EE7336BF64FB5D900F9B2BABB9E8AAC4D8F48FD887E17532C", "UBND Ủy ban nhân dân xã Thành Thới A _x000d__x000d__x000d_
 _x000d__x000d__x000d_
  tỉnh Bến Tre")</f>
        <v xml:space="preserve">UBND Ủy ban nhân dân xã Thành Thới A _x000d__x000d__x000d_
 _x000d__x000d__x000d_
  tỉnh Bến Tre</v>
      </c>
      <c r="C329" t="str">
        <v>https://csdl.bentre.gov.vn/Lists/VanBanChiDaoDieuHanh/DispForm.aspx?ID=758&amp;ContentTypeId=0x010013D40C43AE4D47C78EE7336BF64FB5D900F9B2BABB9E8AAC4D8F48FD887E17532C</v>
      </c>
      <c r="D329" t="str">
        <v>-</v>
      </c>
      <c r="E329" t="str">
        <v>-</v>
      </c>
      <c r="F329" t="str">
        <v>-</v>
      </c>
      <c r="G329" t="str">
        <v>-</v>
      </c>
    </row>
    <row r="330" xml:space="preserve">
      <c r="A330">
        <v>27329</v>
      </c>
      <c r="B330" t="str" xml:space="preserve">
        <v xml:space="preserve">Công an xã Thành Triệu _x000d__x000d__x000d_
 _x000d__x000d__x000d_
  tỉnh Bến Tre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 xml:space="preserve">
      <c r="A331">
        <v>27330</v>
      </c>
      <c r="B331" t="str" xml:space="preserve">
        <f xml:space="preserve">HYPERLINK("https://bentre.baohiemxahoi.gov.vn/UserControls/Publishing/News/BinhLuan/pFormPrint.aspx?UrlListProcess=/content/tintuc/Lists/News&amp;ItemID=6630&amp;IsTA=False", "UBND Ủy ban nhân dân xã Thành Triệu _x000d__x000d__x000d_
 _x000d__x000d__x000d_
  tỉnh Bến Tre")</f>
        <v xml:space="preserve">UBND Ủy ban nhân dân xã Thành Triệu _x000d__x000d__x000d_
 _x000d__x000d__x000d_
  tỉnh Bến Tre</v>
      </c>
      <c r="C331" t="str">
        <v>https://bentre.baohiemxahoi.gov.vn/UserControls/Publishing/News/BinhLuan/pFormPrint.aspx?UrlListProcess=/content/tintuc/Lists/News&amp;ItemID=6630&amp;IsTA=False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27331</v>
      </c>
      <c r="B332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332" t="str">
        <v>https://www.facebook.com/p/C%C3%B4ng-an-x%C3%A3-Th%C3%A0nh-Y%C3%AAn-huy%E1%BB%87n-Th%E1%BA%A1ch-Th%C3%A0nh-100028768525191/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27332</v>
      </c>
      <c r="B333" t="str">
        <f>HYPERLINK("https://thanhson.quanhoa.thanhhoa.gov.vn/", "UBND Ủy ban nhân dân xã Thành Yên tỉnh Thanh Hóa")</f>
        <v>UBND Ủy ban nhân dân xã Thành Yên tỉnh Thanh Hóa</v>
      </c>
      <c r="C333" t="str">
        <v>https://thanhson.quanhoa.thanhhoa.gov.vn/</v>
      </c>
      <c r="D333" t="str">
        <v>-</v>
      </c>
      <c r="E333" t="str">
        <v>-</v>
      </c>
      <c r="F333" t="str">
        <v>-</v>
      </c>
      <c r="G333" t="str">
        <v>-</v>
      </c>
    </row>
    <row r="334" xml:space="preserve">
      <c r="A334">
        <v>27333</v>
      </c>
      <c r="B334" t="str" xml:space="preserve">
        <f xml:space="preserve">HYPERLINK("https://www.facebook.com/p/Tu%E1%BB%95i-tr%E1%BA%BB-C%C3%B4ng-an-Th%C3%A1i-B%C3%ACnh-100068113789461/", "Công an xã Thái Nguyên _x000d__x000d__x000d_
 _x000d__x000d__x000d_
  tỉnh Thái Bình")</f>
        <v xml:space="preserve">Công an xã Thái Nguyên _x000d__x000d__x000d_
 _x000d__x000d__x000d_
  tỉnh Thái Bình</v>
      </c>
      <c r="C334" t="str">
        <v>https://www.facebook.com/p/Tu%E1%BB%95i-tr%E1%BA%BB-C%C3%B4ng-an-Th%C3%A1i-B%C3%ACnh-100068113789461/</v>
      </c>
      <c r="D334" t="str">
        <v>-</v>
      </c>
      <c r="E334" t="str">
        <v/>
      </c>
      <c r="F334" t="str">
        <v>-</v>
      </c>
      <c r="G334" t="str">
        <v>-</v>
      </c>
    </row>
    <row r="335" xml:space="preserve">
      <c r="A335">
        <v>27334</v>
      </c>
      <c r="B335" t="str" xml:space="preserve">
        <f xml:space="preserve">HYPERLINK("https://thaithuy.thaibinh.gov.vn/", "UBND Ủy ban nhân dân xã Thái Nguyên _x000d__x000d__x000d_
 _x000d__x000d__x000d_
  tỉnh Thái Bình")</f>
        <v xml:space="preserve">UBND Ủy ban nhân dân xã Thái Nguyên _x000d__x000d__x000d_
 _x000d__x000d__x000d_
  tỉnh Thái Bình</v>
      </c>
      <c r="C335" t="str">
        <v>https://thaithuy.thaibinh.gov.vn/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27335</v>
      </c>
      <c r="B336" t="str">
        <v>Công an xã Thái Phúc tỉnh Thái Bình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27336</v>
      </c>
      <c r="B337" t="str">
        <f>HYPERLINK("https://thaiphuc.thaithuy.thaibinh.gov.vn/", "UBND Ủy ban nhân dân xã Thái Phúc tỉnh Thái Bình")</f>
        <v>UBND Ủy ban nhân dân xã Thái Phúc tỉnh Thái Bình</v>
      </c>
      <c r="C337" t="str">
        <v>https://thaiphuc.thaithuy.thaibinh.gov.vn/</v>
      </c>
      <c r="D337" t="str">
        <v>-</v>
      </c>
      <c r="E337" t="str">
        <v>-</v>
      </c>
      <c r="F337" t="str">
        <v>-</v>
      </c>
      <c r="G337" t="str">
        <v>-</v>
      </c>
    </row>
    <row r="338" xml:space="preserve">
      <c r="A338">
        <v>27337</v>
      </c>
      <c r="B338" t="str" xml:space="preserve">
        <f xml:space="preserve">HYPERLINK("https://www.facebook.com/p/C%C3%B4ng-an-x%C3%A3-Th%C3%A1i-S%C6%A1n-100076040301406/", "Công an xã Thái Sơn _x000d__x000d__x000d_
 _x000d__x000d__x000d_
  tỉnh Nghệ An")</f>
        <v xml:space="preserve">Công an xã Thái Sơn _x000d__x000d__x000d_
 _x000d__x000d__x000d_
  tỉnh Nghệ An</v>
      </c>
      <c r="C338" t="str">
        <v>https://www.facebook.com/p/C%C3%B4ng-an-x%C3%A3-Th%C3%A1i-S%C6%A1n-100076040301406/</v>
      </c>
      <c r="D338" t="str">
        <v>-</v>
      </c>
      <c r="E338" t="str">
        <v/>
      </c>
      <c r="F338" t="str">
        <v>-</v>
      </c>
      <c r="G338" t="str">
        <v>-</v>
      </c>
    </row>
    <row r="339" xml:space="preserve">
      <c r="A339">
        <v>27338</v>
      </c>
      <c r="B339" t="str" xml:space="preserve">
        <f xml:space="preserve">HYPERLINK("https://doluong.nghean.gov.vn/thai-son/gioi-thieu-chung-xa-thai-son-365196", "UBND Ủy ban nhân dân xã Thái Sơn _x000d__x000d__x000d_
 _x000d__x000d__x000d_
  tỉnh Nghệ An")</f>
        <v xml:space="preserve">UBND Ủy ban nhân dân xã Thái Sơn _x000d__x000d__x000d_
 _x000d__x000d__x000d_
  tỉnh Nghệ An</v>
      </c>
      <c r="C339" t="str">
        <v>https://doluong.nghean.gov.vn/thai-son/gioi-thieu-chung-xa-thai-son-365196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27339</v>
      </c>
      <c r="B340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340" t="str">
        <v>https://www.facebook.com/p/C%C3%B4ng-an-x%C3%A3-Th%C3%A1i-T%C3%A2n-Huy%E1%BB%87n-Nam-S%C3%A1ch-T%E1%BB%89nh-H%E1%BA%A3i-D%C6%B0%C6%A1ng-100083052713048/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27340</v>
      </c>
      <c r="B341" t="str">
        <f>HYPERLINK("http://thaitan.namsach.haiduong.gov.vn/", "UBND Ủy ban nhân dân xã Thái Tân tỉnh Hải Dương")</f>
        <v>UBND Ủy ban nhân dân xã Thái Tân tỉnh Hải Dương</v>
      </c>
      <c r="C341" t="str">
        <v>http://thaitan.namsach.haiduong.gov.vn/</v>
      </c>
      <c r="D341" t="str">
        <v>-</v>
      </c>
      <c r="E341" t="str">
        <v>-</v>
      </c>
      <c r="F341" t="str">
        <v>-</v>
      </c>
      <c r="G341" t="str">
        <v>-</v>
      </c>
    </row>
    <row r="342" xml:space="preserve">
      <c r="A342">
        <v>27341</v>
      </c>
      <c r="B342" t="str" xml:space="preserve">
        <f xml:space="preserve">HYPERLINK("https://www.facebook.com/p/Tu%E1%BB%95i-tr%E1%BA%BB-C%C3%B4ng-an-huy%E1%BB%87n-Th%C3%A1i-Th%E1%BB%A5y-100083773900284/", "Công an xã Thái Thủy _x000d__x000d__x000d_
 _x000d__x000d__x000d_
  tỉnh Quảng Bình")</f>
        <v xml:space="preserve">Công an xã Thái Thủy _x000d__x000d__x000d_
 _x000d__x000d__x000d_
  tỉnh Quảng Bình</v>
      </c>
      <c r="C342" t="str">
        <v>https://www.facebook.com/p/Tu%E1%BB%95i-tr%E1%BA%BB-C%C3%B4ng-an-huy%E1%BB%87n-Th%C3%A1i-Th%E1%BB%A5y-100083773900284/</v>
      </c>
      <c r="D342" t="str">
        <v>-</v>
      </c>
      <c r="E342" t="str">
        <v/>
      </c>
      <c r="F342" t="str">
        <v>-</v>
      </c>
      <c r="G342" t="str">
        <v>-</v>
      </c>
    </row>
    <row r="343" xml:space="preserve">
      <c r="A343">
        <v>27342</v>
      </c>
      <c r="B343" t="str" xml:space="preserve">
        <f xml:space="preserve">HYPERLINK("https://thaithuy.quangbinh.gov.vn/", "UBND Ủy ban nhân dân xã Thái Thủy _x000d__x000d__x000d_
 _x000d__x000d__x000d_
  tỉnh Quảng Bình")</f>
        <v xml:space="preserve">UBND Ủy ban nhân dân xã Thái Thủy _x000d__x000d__x000d_
 _x000d__x000d__x000d_
  tỉnh Quảng Bình</v>
      </c>
      <c r="C343" t="str">
        <v>https://thaithuy.quangbinh.gov.vn/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27343</v>
      </c>
      <c r="B344" t="str">
        <f>HYPERLINK("https://www.facebook.com/cax.thangbinh/", "Công an xã Thăng Bình tỉnh Thanh Hóa")</f>
        <v>Công an xã Thăng Bình tỉnh Thanh Hóa</v>
      </c>
      <c r="C344" t="str">
        <v>https://www.facebook.com/cax.thangbinh/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27344</v>
      </c>
      <c r="B345" t="str">
        <f>HYPERLINK("https://thangbinh.nongcong.thanhhoa.gov.vn/", "UBND Ủy ban nhân dân xã Thăng Bình tỉnh Thanh Hóa")</f>
        <v>UBND Ủy ban nhân dân xã Thăng Bình tỉnh Thanh Hóa</v>
      </c>
      <c r="C345" t="str">
        <v>https://thangbinh.nongcong.thanhhoa.gov.vn/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27345</v>
      </c>
      <c r="B346" t="str">
        <v>Công an xã Thăng Long tỉnh Hải Dương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27346</v>
      </c>
      <c r="B347" t="str">
        <f>HYPERLINK("https://thainguyen.gov.vn/van-hoa-xa-hoi/-/asset_publisher/L0n17VJXU23O/content/cong-nhan-them-29-bao-vat-quoc-gia/20181", "UBND Ủy ban nhân dân xã Thăng Long tỉnh Hải Dương")</f>
        <v>UBND Ủy ban nhân dân xã Thăng Long tỉnh Hải Dương</v>
      </c>
      <c r="C347" t="str">
        <v>https://thainguyen.gov.vn/van-hoa-xa-hoi/-/asset_publisher/L0n17VJXU23O/content/cong-nhan-them-29-bao-vat-quoc-gia/20181</v>
      </c>
      <c r="D347" t="str">
        <v>-</v>
      </c>
      <c r="E347" t="str">
        <v>-</v>
      </c>
      <c r="F347" t="str">
        <v>-</v>
      </c>
      <c r="G347" t="str">
        <v>-</v>
      </c>
    </row>
    <row r="348" xml:space="preserve">
      <c r="A348">
        <v>27347</v>
      </c>
      <c r="B348" t="str" xml:space="preserve">
        <f xml:space="preserve">HYPERLINK("https://www.facebook.com/p/C%C3%B4ng-an-x%C3%A3-Th%C4%83ng-Th%E1%BB%8D-100064402525235/", "Công an xã Thăng Thọ _x000d__x000d__x000d_
 _x000d__x000d__x000d_
  tỉnh Thanh Hóa")</f>
        <v xml:space="preserve">Công an xã Thăng Thọ _x000d__x000d__x000d_
 _x000d__x000d__x000d_
  tỉnh Thanh Hóa</v>
      </c>
      <c r="C348" t="str">
        <v>https://www.facebook.com/p/C%C3%B4ng-an-x%C3%A3-Th%C4%83ng-Th%E1%BB%8D-100064402525235/</v>
      </c>
      <c r="D348" t="str">
        <v>-</v>
      </c>
      <c r="E348" t="str">
        <v/>
      </c>
      <c r="F348" t="str">
        <v>-</v>
      </c>
      <c r="G348" t="str">
        <v>-</v>
      </c>
    </row>
    <row r="349" xml:space="preserve">
      <c r="A349">
        <v>27348</v>
      </c>
      <c r="B349" t="str" xml:space="preserve">
        <f xml:space="preserve">HYPERLINK("https://thangtho.nongcong.thanhhoa.gov.vn/web/trang-chu/he-thong-chinh-tri/uy-ban-nhan-dan-xa", "UBND Ủy ban nhân dân xã Thăng Thọ _x000d__x000d__x000d_
 _x000d__x000d__x000d_
  tỉnh Thanh Hóa")</f>
        <v xml:space="preserve">UBND Ủy ban nhân dân xã Thăng Thọ _x000d__x000d__x000d_
 _x000d__x000d__x000d_
  tỉnh Thanh Hóa</v>
      </c>
      <c r="C349" t="str">
        <v>https://thangtho.nongcong.thanhhoa.gov.vn/web/trang-chu/he-thong-chinh-tri/uy-ban-nhan-dan-xa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27349</v>
      </c>
      <c r="B350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350" t="str">
        <v>https://www.facebook.com/p/C%C3%B4ng-an-x%C3%A3-Th%C6%B0%E1%BB%A3ng-%C4%90%C3%ACnh-huy%E1%BB%87n-Ph%C3%BA-B%C3%ACnh-t%E1%BB%89nh-Th%C3%A1i-Nguy%C3%AAn-100076089672984/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27350</v>
      </c>
      <c r="B351" t="str">
        <f>HYPERLINK("https://phubinh.thainguyen.gov.vn/xa-thuong-dinh", "UBND Ủy ban nhân dân xã Thượng Đình tỉnh Thái Nguyên")</f>
        <v>UBND Ủy ban nhân dân xã Thượng Đình tỉnh Thái Nguyên</v>
      </c>
      <c r="C351" t="str">
        <v>https://phubinh.thainguyen.gov.vn/xa-thuong-dinh</v>
      </c>
      <c r="D351" t="str">
        <v>-</v>
      </c>
      <c r="E351" t="str">
        <v>-</v>
      </c>
      <c r="F351" t="str">
        <v>-</v>
      </c>
      <c r="G351" t="str">
        <v>-</v>
      </c>
    </row>
    <row r="352" xml:space="preserve">
      <c r="A352">
        <v>27351</v>
      </c>
      <c r="B352" t="str" xml:space="preserve">
        <v xml:space="preserve">Công an xã Thượng Ấm _x000d__x000d__x000d_
 _x000d__x000d__x000d_
  tỉnh Tuyên Quang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 xml:space="preserve">
      <c r="A353">
        <v>27352</v>
      </c>
      <c r="B353" t="str" xml:space="preserve">
        <f xml:space="preserve">HYPERLINK("http://www.tuyenquang.gov.vn/vi/post/quyet-dinh-ve-viec-cong-nhan-xa-thuong-am-huyen-son-duong-tinh-tuyen-quang-dat-chuan-nong-thon-moi?type=EXECUTIVE_DIRECTION&amp;id=33594", "UBND Ủy ban nhân dân xã Thượng Ấm _x000d__x000d__x000d_
 _x000d__x000d__x000d_
  tỉnh Tuyên Quang")</f>
        <v xml:space="preserve">UBND Ủy ban nhân dân xã Thượng Ấm _x000d__x000d__x000d_
 _x000d__x000d__x000d_
  tỉnh Tuyên Quang</v>
      </c>
      <c r="C353" t="str">
        <v>http://www.tuyenquang.gov.vn/vi/post/quyet-dinh-ve-viec-cong-nhan-xa-thuong-am-huyen-son-duong-tinh-tuyen-quang-dat-chuan-nong-thon-moi?type=EXECUTIVE_DIRECTION&amp;id=33594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27353</v>
      </c>
      <c r="B354" t="str">
        <v>Công an xã Thượng Giáp tỉnh Tuyên Quang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27354</v>
      </c>
      <c r="B355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355" t="str">
        <v>http://congbao.tuyenquang.gov.vn/van-ban/noi-ban-hanh/ubnd-huyen-na-hang/trang-3.html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27355</v>
      </c>
      <c r="B356" t="str">
        <f>HYPERLINK("https://www.facebook.com/TuoitreConganCaoBang/", "Công an xã Thượng Hà tỉnh Cao Bằng")</f>
        <v>Công an xã Thượng Hà tỉnh Cao Bằng</v>
      </c>
      <c r="C356" t="str">
        <v>https://www.facebook.com/TuoitreConganCaoBang/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27356</v>
      </c>
      <c r="B357" t="str">
        <f>HYPERLINK("https://baolac.caobang.gov.vn/ubnd-xa-thuong-ha", "UBND Ủy ban nhân dân xã Thượng Hà tỉnh Cao Bằng")</f>
        <v>UBND Ủy ban nhân dân xã Thượng Hà tỉnh Cao Bằng</v>
      </c>
      <c r="C357" t="str">
        <v>https://baolac.caobang.gov.vn/ubnd-xa-thuong-ha</v>
      </c>
      <c r="D357" t="str">
        <v>-</v>
      </c>
      <c r="E357" t="str">
        <v>-</v>
      </c>
      <c r="F357" t="str">
        <v>-</v>
      </c>
      <c r="G357" t="str">
        <v>-</v>
      </c>
    </row>
    <row r="358" xml:space="preserve">
      <c r="A358">
        <v>27357</v>
      </c>
      <c r="B358" t="str" xml:space="preserve">
        <v xml:space="preserve">Công an xã Thượng Lộc _x000d__x000d__x000d_
 _x000d__x000d__x000d_
  tỉnh Hà Tĩnh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 xml:space="preserve">
      <c r="A359">
        <v>27358</v>
      </c>
      <c r="B359" t="str" xml:space="preserve">
        <f xml:space="preserve">HYPERLINK("https://qppl.hatinh.gov.vn/vbpq_hatinh.nsf/fa2574656c45e81e4725791a0012a9cc/54DF1AB546E74E584725860F002FC5AD/$file/QD3587.signed.pdf", "UBND Ủy ban nhân dân xã Thượng Lộc _x000d__x000d__x000d_
 _x000d__x000d__x000d_
  tỉnh Hà Tĩnh")</f>
        <v xml:space="preserve">UBND Ủy ban nhân dân xã Thượng Lộc _x000d__x000d__x000d_
 _x000d__x000d__x000d_
  tỉnh Hà Tĩnh</v>
      </c>
      <c r="C359" t="str">
        <v>https://qppl.hatinh.gov.vn/vbpq_hatinh.nsf/fa2574656c45e81e4725791a0012a9cc/54DF1AB546E74E584725860F002FC5AD/$file/QD3587.signed.pdf</v>
      </c>
      <c r="D359" t="str">
        <v>-</v>
      </c>
      <c r="E359" t="str">
        <v>-</v>
      </c>
      <c r="F359" t="str">
        <v>-</v>
      </c>
      <c r="G359" t="str">
        <v>-</v>
      </c>
    </row>
    <row r="360" xml:space="preserve">
      <c r="A360">
        <v>27359</v>
      </c>
      <c r="B360" t="str" xml:space="preserve">
        <f xml:space="preserve">HYPERLINK("https://www.facebook.com/p/C%C3%B4ng-an-x%C3%A3-Th%C6%B0%E1%BB%A3ng-Long-100080038914428/", "Công an xã Thượng Long _x000d__x000d__x000d_
 _x000d__x000d__x000d_
  tỉnh Phú Thọ")</f>
        <v xml:space="preserve">Công an xã Thượng Long _x000d__x000d__x000d_
 _x000d__x000d__x000d_
  tỉnh Phú Thọ</v>
      </c>
      <c r="C360" t="str">
        <v>https://www.facebook.com/p/C%C3%B4ng-an-x%C3%A3-Th%C6%B0%E1%BB%A3ng-Long-100080038914428/</v>
      </c>
      <c r="D360" t="str">
        <v>-</v>
      </c>
      <c r="E360" t="str">
        <v/>
      </c>
      <c r="F360" t="str">
        <v>-</v>
      </c>
      <c r="G360" t="str">
        <v>-</v>
      </c>
    </row>
    <row r="361" xml:space="preserve">
      <c r="A361">
        <v>27360</v>
      </c>
      <c r="B361" t="str" xml:space="preserve">
        <f xml:space="preserve">HYPERLINK("https://yenlap.phutho.gov.vn/xa-thuong-long-to-chuc-le-dang-huong-dang-hoa-tuong-nho-cac-anh-hung-liet-sy-nhan-dip-ky-niem-77-nam-ngay-thuong-binh-liet-sy/", "UBND Ủy ban nhân dân xã Thượng Long _x000d__x000d__x000d_
 _x000d__x000d__x000d_
  tỉnh Phú Thọ")</f>
        <v xml:space="preserve">UBND Ủy ban nhân dân xã Thượng Long _x000d__x000d__x000d_
 _x000d__x000d__x000d_
  tỉnh Phú Thọ</v>
      </c>
      <c r="C361" t="str">
        <v>https://yenlap.phutho.gov.vn/xa-thuong-long-to-chuc-le-dang-huong-dang-hoa-tuong-nho-cac-anh-hung-liet-sy-nhan-dip-ky-niem-77-nam-ngay-thuong-binh-liet-sy/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27361</v>
      </c>
      <c r="B362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62" t="str">
        <v>https://www.facebook.com/p/C%C3%B4ng-an-x%C3%A3-Th%E1%BA%A1ch-Ch%C3%A2u-L%E1%BB%99c-H%C3%A0-H%C3%A0-T%C4%A9nh-100066628398459/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27362</v>
      </c>
      <c r="B363" t="str">
        <f>HYPERLINK("https://locha.hatinh.gov.vn/", "UBND Ủy ban nhân dân xã Thạch Châu tỉnh Hà Tĩnh")</f>
        <v>UBND Ủy ban nhân dân xã Thạch Châu tỉnh Hà Tĩnh</v>
      </c>
      <c r="C363" t="str">
        <v>https://locha.hatinh.gov.vn/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27363</v>
      </c>
      <c r="B364" t="str">
        <f>HYPERLINK("https://www.facebook.com/p/C%C3%B4ng-an-x%C3%A3-Th%E1%BA%A1ch-Ho%C3%A1-huy%E1%BB%87n-Tuy%C3%AAn-H%C3%B3a-100079629877167/", "Công an xã Thạch Hoá tỉnh Quảng Bình")</f>
        <v>Công an xã Thạch Hoá tỉnh Quảng Bình</v>
      </c>
      <c r="C364" t="str">
        <v>https://www.facebook.com/p/C%C3%B4ng-an-x%C3%A3-Th%E1%BA%A1ch-Ho%C3%A1-huy%E1%BB%87n-Tuy%C3%AAn-H%C3%B3a-100079629877167/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27364</v>
      </c>
      <c r="B365" t="str">
        <f>HYPERLINK("https://tuyenhoa.quangbinh.gov.vn/chi-tiet-tin/-/view-article/1/440071382670252289/1724403773860", "UBND Ủy ban nhân dân xã Thạch Hoá tỉnh Quảng Bình")</f>
        <v>UBND Ủy ban nhân dân xã Thạch Hoá tỉnh Quảng Bình</v>
      </c>
      <c r="C365" t="str">
        <v>https://tuyenhoa.quangbinh.gov.vn/chi-tiet-tin/-/view-article/1/440071382670252289/1724403773860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27365</v>
      </c>
      <c r="B366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366" t="str">
        <v>https://www.facebook.com/p/C%C3%B4ng-an-x%C3%A3-Th%E1%BA%A1ch-Ki%E1%BB%87t-huy%E1%BB%87n-T%C3%A2n-S%C6%A1nt%E1%BB%89nh-Ph%C3%BA-Th%E1%BB%8D-100068784181253/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27366</v>
      </c>
      <c r="B367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367" t="str">
        <v>https://tanson.phutho.gov.vn/Chuyen-muc-tin/Chi-tiet-tin/t/xa-thach-kiet/title/287/ctitle/78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27367</v>
      </c>
      <c r="B368" t="str">
        <f>HYPERLINK("https://www.facebook.com/100030957087036", "Công an xã Thạch Lâm tỉnh Thanh Hóa")</f>
        <v>Công an xã Thạch Lâm tỉnh Thanh Hóa</v>
      </c>
      <c r="C368" t="str">
        <v>https://www.facebook.com/100030957087036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27368</v>
      </c>
      <c r="B369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369" t="str">
        <v>https://qppl.thanhhoa.gov.vn/vbpq_thanhhoa.nsf/10836407A6FA5CBC472585E4003A1A15/$file/DT-VBDTPT613258870-9-20201600072035779chanth14.09.2020_17h12p57_liemmx_14-09-2020-18-16-49_signed.pdf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27369</v>
      </c>
      <c r="B370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370" t="str">
        <v>https://www.facebook.com/p/C%C3%B4ng-an-x%C3%A3-Th%E1%BA%A1ch-L%E1%BA%ADp-Ng%E1%BB%8Dc-L%E1%BA%B7c-Thanh-h%C3%B3a-100068126476972/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27370</v>
      </c>
      <c r="B371" t="str">
        <f>HYPERLINK("https://qppl.thanhhoa.gov.vn/vbpq_thanhhoa.nsf/5223FC175196BB55472586110003824D/$file/DT-VBDTPT98191461-10-20201603786949498_liemmx_28-10-2020-19-07-26_signed.pdf", "UBND Ủy ban nhân dân xã Thạch Lập tỉnh Thanh Hóa")</f>
        <v>UBND Ủy ban nhân dân xã Thạch Lập tỉnh Thanh Hóa</v>
      </c>
      <c r="C371" t="str">
        <v>https://qppl.thanhhoa.gov.vn/vbpq_thanhhoa.nsf/5223FC175196BB55472586110003824D/$file/DT-VBDTPT98191461-10-20201603786949498_liemmx_28-10-2020-19-07-26_signed.pdf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27371</v>
      </c>
      <c r="B372" t="str">
        <f>HYPERLINK("https://www.facebook.com/tdlongan/?locale=nb_NO", "Công an xã Thạch Long tỉnh Thanh Hóa")</f>
        <v>Công an xã Thạch Long tỉnh Thanh Hóa</v>
      </c>
      <c r="C372" t="str">
        <v>https://www.facebook.com/tdlongan/?locale=nb_NO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27372</v>
      </c>
      <c r="B373" t="str">
        <f>HYPERLINK("http://thachlong.thachthanh.thanhhoa.gov.vn/pho-bien-tuyen-truyen", "UBND Ủy ban nhân dân xã Thạch Long tỉnh Thanh Hóa")</f>
        <v>UBND Ủy ban nhân dân xã Thạch Long tỉnh Thanh Hóa</v>
      </c>
      <c r="C373" t="str">
        <v>http://thachlong.thachthanh.thanhhoa.gov.vn/pho-bien-tuyen-truyen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27373</v>
      </c>
      <c r="B374" t="str">
        <f>HYPERLINK("https://www.facebook.com/p/C%C3%B4ng-an-x%C3%A3-Th%E1%BA%A1ch-S%C6%A1n-Th%E1%BA%A1ch-H%C3%A0-H%C3%A0-T%C4%A9nh-100064831595465/", "Công an xã Thạch Sơn tỉnh Thanh Hóa")</f>
        <v>Công an xã Thạch Sơn tỉnh Thanh Hóa</v>
      </c>
      <c r="C374" t="str">
        <v>https://www.facebook.com/p/C%C3%B4ng-an-x%C3%A3-Th%E1%BA%A1ch-S%C6%A1n-Th%E1%BA%A1ch-H%C3%A0-H%C3%A0-T%C4%A9nh-100064831595465/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27374</v>
      </c>
      <c r="B375" t="str">
        <f>HYPERLINK("https://thachbinh.thachthanh.thanhhoa.gov.vn/", "UBND Ủy ban nhân dân xã Thạch Sơn tỉnh Thanh Hóa")</f>
        <v>UBND Ủy ban nhân dân xã Thạch Sơn tỉnh Thanh Hóa</v>
      </c>
      <c r="C375" t="str">
        <v>https://thachbinh.thachthanh.thanhhoa.gov.vn/</v>
      </c>
      <c r="D375" t="str">
        <v>-</v>
      </c>
      <c r="E375" t="str">
        <v>-</v>
      </c>
      <c r="F375" t="str">
        <v>-</v>
      </c>
      <c r="G375" t="str">
        <v>-</v>
      </c>
    </row>
    <row r="376" xml:space="preserve">
      <c r="A376">
        <v>27375</v>
      </c>
      <c r="B376" t="str" xml:space="preserve">
        <f xml:space="preserve">HYPERLINK("https://www.facebook.com/p/C%C3%B4ng-an-x%C3%A3-Th%E1%BA%A1ch-Y%C3%AAn-100066711754353/", "Công an xã Thạch Yên _x000d__x000d__x000d_
 _x000d__x000d__x000d_
  tỉnh Hòa Bình")</f>
        <v xml:space="preserve">Công an xã Thạch Yên _x000d__x000d__x000d_
 _x000d__x000d__x000d_
  tỉnh Hòa Bình</v>
      </c>
      <c r="C376" t="str">
        <v>https://www.facebook.com/p/C%C3%B4ng-an-x%C3%A3-Th%E1%BA%A1ch-Y%C3%AAn-100066711754353/</v>
      </c>
      <c r="D376" t="str">
        <v>-</v>
      </c>
      <c r="E376" t="str">
        <v/>
      </c>
      <c r="F376" t="str">
        <v>-</v>
      </c>
      <c r="G376" t="str">
        <v>-</v>
      </c>
    </row>
    <row r="377" xml:space="preserve">
      <c r="A377">
        <v>27376</v>
      </c>
      <c r="B377" t="str" xml:space="preserve">
        <f xml:space="preserve">HYPERLINK("https://www.hoabinh.gov.vn/tin-chi-tiet/-/bai-viet/cong-bo-benh-dich-ta-lon-chau-phi-tai-dia-ban-xa-thach-yen-huyen-cao-phong-tinh-hoa-binh-53215-1475.html", "UBND Ủy ban nhân dân xã Thạch Yên _x000d__x000d__x000d_
 _x000d__x000d__x000d_
  tỉnh Hòa Bình")</f>
        <v xml:space="preserve">UBND Ủy ban nhân dân xã Thạch Yên _x000d__x000d__x000d_
 _x000d__x000d__x000d_
  tỉnh Hòa Bình</v>
      </c>
      <c r="C377" t="str">
        <v>https://www.hoabinh.gov.vn/tin-chi-tiet/-/bai-viet/cong-bo-benh-dich-ta-lon-chau-phi-tai-dia-ban-xa-thach-yen-huyen-cao-phong-tinh-hoa-binh-53215-1475.html</v>
      </c>
      <c r="D377" t="str">
        <v>-</v>
      </c>
      <c r="E377" t="str">
        <v>-</v>
      </c>
      <c r="F377" t="str">
        <v>-</v>
      </c>
      <c r="G377" t="str">
        <v>-</v>
      </c>
    </row>
    <row r="378" xml:space="preserve">
      <c r="A378">
        <v>27377</v>
      </c>
      <c r="B378" t="str" xml:space="preserve">
        <v xml:space="preserve">Công an xã Thạnh Phú _x000d__x000d__x000d_
 _x000d__x000d__x000d_
  tỉnh Trà Vinh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 xml:space="preserve">
      <c r="A379">
        <v>27378</v>
      </c>
      <c r="B379" t="str" xml:space="preserve">
        <f xml:space="preserve">HYPERLINK("https://thanhphu.cauke.travinh.gov.vn/", "UBND Ủy ban nhân dân xã Thạnh Phú _x000d__x000d__x000d_
 _x000d__x000d__x000d_
  tỉnh Trà Vinh")</f>
        <v xml:space="preserve">UBND Ủy ban nhân dân xã Thạnh Phú _x000d__x000d__x000d_
 _x000d__x000d__x000d_
  tỉnh Trà Vinh</v>
      </c>
      <c r="C379" t="str">
        <v>https://thanhphu.cauke.travinh.gov.vn/</v>
      </c>
      <c r="D379" t="str">
        <v>-</v>
      </c>
      <c r="E379" t="str">
        <v>-</v>
      </c>
      <c r="F379" t="str">
        <v>-</v>
      </c>
      <c r="G379" t="str">
        <v>-</v>
      </c>
    </row>
    <row r="380" xml:space="preserve">
      <c r="A380">
        <v>27379</v>
      </c>
      <c r="B380" t="str" xml:space="preserve">
        <f xml:space="preserve">HYPERLINK("https://www.facebook.com/p/C%C3%B4ng-an-x%C3%A3-Th%E1%BA%A1nh-Ph%C6%B0%E1%BB%9Bc-100069250576850/", "Công an xã Thạnh Phước _x000d__x000d__x000d_
 _x000d__x000d__x000d_
  tỉnh Bến Tre")</f>
        <v xml:space="preserve">Công an xã Thạnh Phước _x000d__x000d__x000d_
 _x000d__x000d__x000d_
  tỉnh Bến Tre</v>
      </c>
      <c r="C380" t="str">
        <v>https://www.facebook.com/p/C%C3%B4ng-an-x%C3%A3-Th%E1%BA%A1nh-Ph%C6%B0%E1%BB%9Bc-100069250576850/</v>
      </c>
      <c r="D380" t="str">
        <v>-</v>
      </c>
      <c r="E380" t="str">
        <v/>
      </c>
      <c r="F380" t="str">
        <v>-</v>
      </c>
      <c r="G380" t="str">
        <v>-</v>
      </c>
    </row>
    <row r="381" xml:space="preserve">
      <c r="A381">
        <v>27380</v>
      </c>
      <c r="B381" t="str" xml:space="preserve">
        <f xml:space="preserve">HYPERLINK("https://binhdai.bentre.gov.vn/thanhphuoc", "UBND Ủy ban nhân dân xã Thạnh Phước _x000d__x000d__x000d_
 _x000d__x000d__x000d_
  tỉnh Bến Tre")</f>
        <v xml:space="preserve">UBND Ủy ban nhân dân xã Thạnh Phước _x000d__x000d__x000d_
 _x000d__x000d__x000d_
  tỉnh Bến Tre</v>
      </c>
      <c r="C381" t="str">
        <v>https://binhdai.bentre.gov.vn/thanhphuoc</v>
      </c>
      <c r="D381" t="str">
        <v>-</v>
      </c>
      <c r="E381" t="str">
        <v>-</v>
      </c>
      <c r="F381" t="str">
        <v>-</v>
      </c>
      <c r="G381" t="str">
        <v>-</v>
      </c>
    </row>
    <row r="382" xml:space="preserve">
      <c r="A382">
        <v>27381</v>
      </c>
      <c r="B382" t="str" xml:space="preserve">
        <f xml:space="preserve">HYPERLINK("https://www.facebook.com/p/C%C3%B4ng-an-x%C3%A3-Th%E1%BA%A1nh-Qu%E1%BB%9Bi-100067439768110/", "Công an xã Thạnh Quới _x000d__x000d__x000d_
 _x000d__x000d__x000d_
  tỉnh Sóc Trăng")</f>
        <v xml:space="preserve">Công an xã Thạnh Quới _x000d__x000d__x000d_
 _x000d__x000d__x000d_
  tỉnh Sóc Trăng</v>
      </c>
      <c r="C382" t="str">
        <v>https://www.facebook.com/p/C%C3%B4ng-an-x%C3%A3-Th%E1%BA%A1nh-Qu%E1%BB%9Bi-100067439768110/</v>
      </c>
      <c r="D382" t="str">
        <v>-</v>
      </c>
      <c r="E382" t="str">
        <v/>
      </c>
      <c r="F382" t="str">
        <v>-</v>
      </c>
      <c r="G382" t="str">
        <v>-</v>
      </c>
    </row>
    <row r="383" xml:space="preserve">
      <c r="A383">
        <v>27382</v>
      </c>
      <c r="B383" t="str" xml:space="preserve">
        <f xml:space="preserve">HYPERLINK("https://myxuyen.soctrang.gov.vn/huyenmyxuyen/1307/33259/57518/274895/UBND-Xa--Thi-tran/UBND-xa-Thanh-Quoi.aspx", "UBND Ủy ban nhân dân xã Thạnh Quới _x000d__x000d__x000d_
 _x000d__x000d__x000d_
  tỉnh Sóc Trăng")</f>
        <v xml:space="preserve">UBND Ủy ban nhân dân xã Thạnh Quới _x000d__x000d__x000d_
 _x000d__x000d__x000d_
  tỉnh Sóc Trăng</v>
      </c>
      <c r="C383" t="str">
        <v>https://myxuyen.soctrang.gov.vn/huyenmyxuyen/1307/33259/57518/274895/UBND-Xa--Thi-tran/UBND-xa-Thanh-Quoi.aspx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27383</v>
      </c>
      <c r="B384" t="str">
        <f>HYPERLINK("https://www.facebook.com/p/Tu%E1%BB%95i-tr%E1%BA%BB-C%C3%B4ng-an-huy%E1%BB%87n-Ph%C3%BAc-Th%E1%BB%8D-100066934373551/?locale=cy_GB", "Công an xã Thọ Lập tỉnh Thanh Hóa")</f>
        <v>Công an xã Thọ Lập tỉnh Thanh Hóa</v>
      </c>
      <c r="C384" t="str">
        <v>https://www.facebook.com/p/Tu%E1%BB%95i-tr%E1%BA%BB-C%C3%B4ng-an-huy%E1%BB%87n-Ph%C3%BAc-Th%E1%BB%8D-100066934373551/?locale=cy_GB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27384</v>
      </c>
      <c r="B385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385" t="str">
        <v>http://tholap.thoxuan.thanhhoa.gov.vn/web/trang-chu/bo-may-hanh-chinh/uy-ban-nhan-dan-xa</v>
      </c>
      <c r="D385" t="str">
        <v>-</v>
      </c>
      <c r="E385" t="str">
        <v>-</v>
      </c>
      <c r="F385" t="str">
        <v>-</v>
      </c>
      <c r="G385" t="str">
        <v>-</v>
      </c>
    </row>
    <row r="386" xml:space="preserve">
      <c r="A386">
        <v>27385</v>
      </c>
      <c r="B386" t="str" xml:space="preserve">
        <f xml:space="preserve">HYPERLINK("https://www.facebook.com/TNXTND/?locale=vi_VN", "Công an Thọ Nghiệp _x000d__x000d__x000d_
 _x000d__x000d__x000d_
  tỉnh Nam Định")</f>
        <v xml:space="preserve">Công an Thọ Nghiệp _x000d__x000d__x000d_
 _x000d__x000d__x000d_
  tỉnh Nam Định</v>
      </c>
      <c r="C386" t="str">
        <v>https://www.facebook.com/TNXTND/?locale=vi_VN</v>
      </c>
      <c r="D386" t="str">
        <v>-</v>
      </c>
      <c r="E386" t="str">
        <v/>
      </c>
      <c r="F386" t="str">
        <v>-</v>
      </c>
      <c r="G386" t="str">
        <v>-</v>
      </c>
    </row>
    <row r="387" xml:space="preserve">
      <c r="A387">
        <v>27386</v>
      </c>
      <c r="B387" t="str" xml:space="preserve">
        <f xml:space="preserve">HYPERLINK("https://thonghiep-xuantruong.namdinh.gov.vn/uy-ban-nhan-dan", "UBND Ủy ban nhân dân Thọ Nghiệp _x000d__x000d__x000d_
 _x000d__x000d__x000d_
  tỉnh Nam Định")</f>
        <v xml:space="preserve">UBND Ủy ban nhân dân Thọ Nghiệp _x000d__x000d__x000d_
 _x000d__x000d__x000d_
  tỉnh Nam Định</v>
      </c>
      <c r="C387" t="str">
        <v>https://thonghiep-xuantruong.namdinh.gov.vn/uy-ban-nhan-dan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27387</v>
      </c>
      <c r="B388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88" t="str">
        <v>https://www.facebook.com/p/C%C3%B4ng-an-x%C3%A3-Th%E1%BB%8D-Ti%E1%BA%BFn-huy%E1%BB%87n-Tri%E1%BB%87u-S%C6%A1n-t%E1%BB%89nh-Thanh-H%C3%B3a-100065385013084/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27388</v>
      </c>
      <c r="B389" t="str">
        <f>HYPERLINK("https://thotien.trieuson.thanhhoa.gov.vn/", "UBND Ủy ban nhân dân xã Thọ Tiến tỉnh Thanh Hóa")</f>
        <v>UBND Ủy ban nhân dân xã Thọ Tiến tỉnh Thanh Hóa</v>
      </c>
      <c r="C389" t="str">
        <v>https://thotien.trieuson.thanhhoa.gov.vn/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27389</v>
      </c>
      <c r="B390" t="str">
        <v>Công an xã Thọ Văn tỉnh Phú Thọ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27390</v>
      </c>
      <c r="B391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391" t="str">
        <v>https://tamnong.phutho.gov.vn/Chuyen-muc-tin/Chi-tiet-tin/t/xa-tho-van/title/242/ctitle/198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27391</v>
      </c>
      <c r="B392" t="str">
        <f>HYPERLINK("https://www.facebook.com/416476173096722", "Công an xã Thống Kênh tỉnh Hải Dương")</f>
        <v>Công an xã Thống Kênh tỉnh Hải Dương</v>
      </c>
      <c r="C392" t="str">
        <v>https://www.facebook.com/416476173096722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27392</v>
      </c>
      <c r="B393" t="str">
        <f>HYPERLINK("http://thongkenh.gialoc.haiduong.gov.vn/", "UBND Ủy ban nhân dân xã Thống Kênh tỉnh Hải Dương")</f>
        <v>UBND Ủy ban nhân dân xã Thống Kênh tỉnh Hải Dương</v>
      </c>
      <c r="C393" t="str">
        <v>http://thongkenh.gialoc.haiduong.gov.vn/</v>
      </c>
      <c r="D393" t="str">
        <v>-</v>
      </c>
      <c r="E393" t="str">
        <v>-</v>
      </c>
      <c r="F393" t="str">
        <v>-</v>
      </c>
      <c r="G393" t="str">
        <v>-</v>
      </c>
    </row>
    <row r="394" xml:space="preserve">
      <c r="A394">
        <v>27393</v>
      </c>
      <c r="B394" t="str" xml:space="preserve">
        <f xml:space="preserve">HYPERLINK("https://www.facebook.com/p/Tu%E1%BB%95i-tr%E1%BA%BB-C%C3%B4ng-an-huy%E1%BB%87n-Ninh-Ph%C6%B0%E1%BB%9Bc-100068114569027/", "Công an xã Thống Nhất _x000d__x000d__x000d_
 _x000d__x000d__x000d_
  tỉnh Bình Phước")</f>
        <v xml:space="preserve">Công an xã Thống Nhất _x000d__x000d__x000d_
 _x000d__x000d__x000d_
  tỉnh Bình Phước</v>
      </c>
      <c r="C394" t="str">
        <v>https://www.facebook.com/p/Tu%E1%BB%95i-tr%E1%BA%BB-C%C3%B4ng-an-huy%E1%BB%87n-Ninh-Ph%C6%B0%E1%BB%9Bc-100068114569027/</v>
      </c>
      <c r="D394" t="str">
        <v>-</v>
      </c>
      <c r="E394" t="str">
        <v/>
      </c>
      <c r="F394" t="str">
        <v>-</v>
      </c>
      <c r="G394" t="str">
        <v>-</v>
      </c>
    </row>
    <row r="395" xml:space="preserve">
      <c r="A395">
        <v>27394</v>
      </c>
      <c r="B395" t="str" xml:space="preserve">
        <f xml:space="preserve">HYPERLINK("https://binhphuoc.gov.vn/vi/news/xay-dung-nong-thon-moi/xa-thong-nhat-dat-chuan-nong-thon-moi-29311.html", "UBND Ủy ban nhân dân xã Thống Nhất _x000d__x000d__x000d_
 _x000d__x000d__x000d_
  tỉnh Bình Phước")</f>
        <v xml:space="preserve">UBND Ủy ban nhân dân xã Thống Nhất _x000d__x000d__x000d_
 _x000d__x000d__x000d_
  tỉnh Bình Phước</v>
      </c>
      <c r="C395" t="str">
        <v>https://binhphuoc.gov.vn/vi/news/xay-dung-nong-thon-moi/xa-thong-nhat-dat-chuan-nong-thon-moi-29311.html</v>
      </c>
      <c r="D395" t="str">
        <v>-</v>
      </c>
      <c r="E395" t="str">
        <v>-</v>
      </c>
      <c r="F395" t="str">
        <v>-</v>
      </c>
      <c r="G395" t="str">
        <v>-</v>
      </c>
    </row>
    <row r="396" xml:space="preserve">
      <c r="A396">
        <v>27395</v>
      </c>
      <c r="B396" t="str" xml:space="preserve">
        <f xml:space="preserve">HYPERLINK("https://www.facebook.com/truyenhinhanninhCaoBang/?locale=vi_VN", "Công an xã Thống Nhất _x000d__x000d__x000d_
 _x000d__x000d__x000d_
  tỉnh Cao Bằng")</f>
        <v xml:space="preserve">Công an xã Thống Nhất _x000d__x000d__x000d_
 _x000d__x000d__x000d_
  tỉnh Cao Bằng</v>
      </c>
      <c r="C396" t="str">
        <v>https://www.facebook.com/truyenhinhanninhCaoBang/?locale=vi_VN</v>
      </c>
      <c r="D396" t="str">
        <v>-</v>
      </c>
      <c r="E396" t="str">
        <v/>
      </c>
      <c r="F396" t="str">
        <v>-</v>
      </c>
      <c r="G396" t="str">
        <v>-</v>
      </c>
    </row>
    <row r="397" xml:space="preserve">
      <c r="A397">
        <v>27396</v>
      </c>
      <c r="B397" t="str" xml:space="preserve">
        <f xml:space="preserve">HYPERLINK("https://halang.caobang.gov.vn/1349/34022/69180/ubnd-xa-thong-nhat", "UBND Ủy ban nhân dân xã Thống Nhất _x000d__x000d__x000d_
 _x000d__x000d__x000d_
  tỉnh Cao Bằng")</f>
        <v xml:space="preserve">UBND Ủy ban nhân dân xã Thống Nhất _x000d__x000d__x000d_
 _x000d__x000d__x000d_
  tỉnh Cao Bằng</v>
      </c>
      <c r="C397" t="str">
        <v>https://halang.caobang.gov.vn/1349/34022/69180/ubnd-xa-thong-nhat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27397</v>
      </c>
      <c r="B398" t="str">
        <f>HYPERLINK("https://www.facebook.com/TuoitreConganbentre/", "Công an xã Thới Thạnh tỉnh Bến Tre")</f>
        <v>Công an xã Thới Thạnh tỉnh Bến Tre</v>
      </c>
      <c r="C398" t="str">
        <v>https://www.facebook.com/TuoitreConganbentre/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27398</v>
      </c>
      <c r="B399" t="str">
        <f>HYPERLINK("https://bentre.gov.vn/Documents/848_danh_sach%20nguoi%20phat%20ngon.pdf", "UBND Ủy ban nhân dân xã Thới Thạnh tỉnh Bến Tre")</f>
        <v>UBND Ủy ban nhân dân xã Thới Thạnh tỉnh Bến Tre</v>
      </c>
      <c r="C399" t="str">
        <v>https://bentre.gov.vn/Documents/848_danh_sach%20nguoi%20phat%20ngon.pdf</v>
      </c>
      <c r="D399" t="str">
        <v>-</v>
      </c>
      <c r="E399" t="str">
        <v>-</v>
      </c>
      <c r="F399" t="str">
        <v>-</v>
      </c>
      <c r="G399" t="str">
        <v>-</v>
      </c>
    </row>
    <row r="400" xml:space="preserve">
      <c r="A400">
        <v>27399</v>
      </c>
      <c r="B400" t="str" xml:space="preserve">
        <f xml:space="preserve">HYPERLINK("https://www.facebook.com/ThcsThuyLam.da/", "Công an xã Thụy Lâm _x000d__x000d__x000d_
 _x000d__x000d__x000d_
  thành phố Hà Nội")</f>
        <v xml:space="preserve">Công an xã Thụy Lâm _x000d__x000d__x000d_
 _x000d__x000d__x000d_
  thành phố Hà Nội</v>
      </c>
      <c r="C400" t="str">
        <v>https://www.facebook.com/ThcsThuyLam.da/</v>
      </c>
      <c r="D400" t="str">
        <v>-</v>
      </c>
      <c r="E400" t="str">
        <v/>
      </c>
      <c r="F400" t="str">
        <v>-</v>
      </c>
      <c r="G400" t="str">
        <v>-</v>
      </c>
    </row>
    <row r="401" xml:space="preserve">
      <c r="A401">
        <v>27400</v>
      </c>
      <c r="B401" t="str" xml:space="preserve">
        <f xml:space="preserve">HYPERLINK("https://thuylam.donganh.hanoi.gov.vn/", "UBND Ủy ban nhân dân xã Thụy Lâm _x000d__x000d__x000d_
 _x000d__x000d__x000d_
  thành phố Hà Nội")</f>
        <v xml:space="preserve">UBND Ủy ban nhân dân xã Thụy Lâm _x000d__x000d__x000d_
 _x000d__x000d__x000d_
  thành phố Hà Nội</v>
      </c>
      <c r="C401" t="str">
        <v>https://thuylam.donganh.hanoi.gov.vn/</v>
      </c>
      <c r="D401" t="str">
        <v>-</v>
      </c>
      <c r="E401" t="str">
        <v>-</v>
      </c>
      <c r="F401" t="str">
        <v>-</v>
      </c>
      <c r="G401" t="str">
        <v>-</v>
      </c>
    </row>
    <row r="402" xml:space="preserve">
      <c r="A402">
        <v>27401</v>
      </c>
      <c r="B402" t="str" xml:space="preserve">
        <f xml:space="preserve">HYPERLINK("https://www.facebook.com/p/C%C3%B4ng-an-x%C3%A3-Thanh-An-100045274099754/", "Công an xã Thanh An _x000d__x000d__x000d_
 _x000d__x000d__x000d_
  tỉnh Quảng Trị")</f>
        <v xml:space="preserve">Công an xã Thanh An _x000d__x000d__x000d_
 _x000d__x000d__x000d_
  tỉnh Quảng Trị</v>
      </c>
      <c r="C402" t="str">
        <v>https://www.facebook.com/p/C%C3%B4ng-an-x%C3%A3-Thanh-An-100045274099754/</v>
      </c>
      <c r="D402" t="str">
        <v>-</v>
      </c>
      <c r="E402" t="str">
        <v/>
      </c>
      <c r="F402" t="str">
        <v>-</v>
      </c>
      <c r="G402" t="str">
        <v>-</v>
      </c>
    </row>
    <row r="403" xml:space="preserve">
      <c r="A403">
        <v>27402</v>
      </c>
      <c r="B403" t="str" xml:space="preserve">
        <f xml:space="preserve">HYPERLINK("https://thanhan.camlo.quangtri.gov.vn/", "UBND Ủy ban nhân dân xã Thanh An _x000d__x000d__x000d_
 _x000d__x000d__x000d_
  tỉnh Quảng Trị")</f>
        <v xml:space="preserve">UBND Ủy ban nhân dân xã Thanh An _x000d__x000d__x000d_
 _x000d__x000d__x000d_
  tỉnh Quảng Trị</v>
      </c>
      <c r="C403" t="str">
        <v>https://thanhan.camlo.quangtri.gov.vn/</v>
      </c>
      <c r="D403" t="str">
        <v>-</v>
      </c>
      <c r="E403" t="str">
        <v>-</v>
      </c>
      <c r="F403" t="str">
        <v>-</v>
      </c>
      <c r="G403" t="str">
        <v>-</v>
      </c>
    </row>
    <row r="404" xml:space="preserve">
      <c r="A404">
        <v>27403</v>
      </c>
      <c r="B404" t="str" xml:space="preserve">
        <f xml:space="preserve">HYPERLINK("https://www.facebook.com/p/Tu%E1%BB%95i-tr%E1%BA%BB-C%C3%B4ng-an-Th%C3%A0nh-ph%E1%BB%91-V%C4%A9nh-Y%C3%AAn-100066497717181/?locale=gl_ES", "Công an xã Thanh An _x000d__x000d__x000d_
 _x000d__x000d__x000d_
  tỉnh Nghệ An")</f>
        <v xml:space="preserve">Công an xã Thanh An _x000d__x000d__x000d_
 _x000d__x000d__x000d_
  tỉnh Nghệ An</v>
      </c>
      <c r="C404" t="str">
        <v>https://www.facebook.com/p/Tu%E1%BB%95i-tr%E1%BA%BB-C%C3%B4ng-an-Th%C3%A0nh-ph%E1%BB%91-V%C4%A9nh-Y%C3%AAn-100066497717181/?locale=gl_ES</v>
      </c>
      <c r="D404" t="str">
        <v>-</v>
      </c>
      <c r="E404" t="str">
        <v/>
      </c>
      <c r="F404" t="str">
        <v>-</v>
      </c>
      <c r="G404" t="str">
        <v>-</v>
      </c>
    </row>
    <row r="405" xml:space="preserve">
      <c r="A405">
        <v>27404</v>
      </c>
      <c r="B405" t="str" xml:space="preserve">
        <f xml:space="preserve">HYPERLINK("https://www.nghean.gov.vn/uy-ban-nhan-dan-tinh", "UBND Ủy ban nhân dân xã Thanh An _x000d__x000d__x000d_
 _x000d__x000d__x000d_
  tỉnh Nghệ An")</f>
        <v xml:space="preserve">UBND Ủy ban nhân dân xã Thanh An _x000d__x000d__x000d_
 _x000d__x000d__x000d_
  tỉnh Nghệ An</v>
      </c>
      <c r="C405" t="str">
        <v>https://www.nghean.gov.vn/uy-ban-nhan-dan-tinh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27405</v>
      </c>
      <c r="B406" t="str">
        <f>HYPERLINK("https://www.facebook.com/Conganxathanhsonthanhhahaiduong/", "Công an xã Thanh An tỉnh Hải Dương")</f>
        <v>Công an xã Thanh An tỉnh Hải Dương</v>
      </c>
      <c r="C406" t="str">
        <v>https://www.facebook.com/Conganxathanhsonthanhhahaiduong/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27406</v>
      </c>
      <c r="B407" t="str">
        <f>HYPERLINK("http://thanhgiang.thanhmien.haiduong.gov.vn/", "UBND Ủy ban nhân dân xã Thanh An tỉnh Hải Dương")</f>
        <v>UBND Ủy ban nhân dân xã Thanh An tỉnh Hải Dương</v>
      </c>
      <c r="C407" t="str">
        <v>http://thanhgiang.thanhmien.haiduong.gov.vn/</v>
      </c>
      <c r="D407" t="str">
        <v>-</v>
      </c>
      <c r="E407" t="str">
        <v>-</v>
      </c>
      <c r="F407" t="str">
        <v>-</v>
      </c>
      <c r="G407" t="str">
        <v>-</v>
      </c>
    </row>
    <row r="408" xml:space="preserve">
      <c r="A408">
        <v>27407</v>
      </c>
      <c r="B408" t="str" xml:space="preserve">
        <v xml:space="preserve">Công an xã Thanh Cao _x000d__x000d__x000d_
 _x000d__x000d__x000d_
  tỉnh Hòa Bình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 xml:space="preserve">
      <c r="A409">
        <v>27408</v>
      </c>
      <c r="B409" t="str" xml:space="preserve">
        <f xml:space="preserve">HYPERLINK("https://xathanhcao.hoabinh.gov.vn/", "UBND Ủy ban nhân dân xã Thanh Cao _x000d__x000d__x000d_
 _x000d__x000d__x000d_
  tỉnh Hòa Bình")</f>
        <v xml:space="preserve">UBND Ủy ban nhân dân xã Thanh Cao _x000d__x000d__x000d_
 _x000d__x000d__x000d_
  tỉnh Hòa Bình</v>
      </c>
      <c r="C409" t="str">
        <v>https://xathanhcao.hoabinh.gov.vn/</v>
      </c>
      <c r="D409" t="str">
        <v>-</v>
      </c>
      <c r="E409" t="str">
        <v>-</v>
      </c>
      <c r="F409" t="str">
        <v>-</v>
      </c>
      <c r="G409" t="str">
        <v>-</v>
      </c>
    </row>
    <row r="410" xml:space="preserve">
      <c r="A410">
        <v>27409</v>
      </c>
      <c r="B410" t="str" xml:space="preserve">
        <f xml:space="preserve">HYPERLINK("https://www.facebook.com/nguyensysach/", "Công an xã Thanh Dương _x000d__x000d__x000d_
 _x000d__x000d__x000d_
  tỉnh Nghệ An")</f>
        <v xml:space="preserve">Công an xã Thanh Dương _x000d__x000d__x000d_
 _x000d__x000d__x000d_
  tỉnh Nghệ An</v>
      </c>
      <c r="C410" t="str">
        <v>https://www.facebook.com/nguyensysach/</v>
      </c>
      <c r="D410" t="str">
        <v>-</v>
      </c>
      <c r="E410" t="str">
        <v/>
      </c>
      <c r="F410" t="str">
        <v>-</v>
      </c>
      <c r="G410" t="str">
        <v>-</v>
      </c>
    </row>
    <row r="411" xml:space="preserve">
      <c r="A411">
        <v>27410</v>
      </c>
      <c r="B411" t="str" xml:space="preserve">
        <f xml:space="preserve">HYPERLINK("http://thanhduong.thanhchuong.nghean.gov.vn/", "UBND Ủy ban nhân dân xã Thanh Dương _x000d__x000d__x000d_
 _x000d__x000d__x000d_
  tỉnh Nghệ An")</f>
        <v xml:space="preserve">UBND Ủy ban nhân dân xã Thanh Dương _x000d__x000d__x000d_
 _x000d__x000d__x000d_
  tỉnh Nghệ An</v>
      </c>
      <c r="C411" t="str">
        <v>http://thanhduong.thanhchuong.nghean.gov.vn/</v>
      </c>
      <c r="D411" t="str">
        <v>-</v>
      </c>
      <c r="E411" t="str">
        <v>-</v>
      </c>
      <c r="F411" t="str">
        <v>-</v>
      </c>
      <c r="G411" t="str">
        <v>-</v>
      </c>
    </row>
    <row r="412" xml:space="preserve">
      <c r="A412">
        <v>27411</v>
      </c>
      <c r="B412" t="str" xml:space="preserve">
        <f xml:space="preserve">HYPERLINK("https://www.facebook.com/nguyensysach/", "Công an xã Thanh Dương _x000d__x000d__x000d_
 _x000d__x000d__x000d_
  tỉnh Nghệ An")</f>
        <v xml:space="preserve">Công an xã Thanh Dương _x000d__x000d__x000d_
 _x000d__x000d__x000d_
  tỉnh Nghệ An</v>
      </c>
      <c r="C412" t="str">
        <v>https://www.facebook.com/nguyensysach/</v>
      </c>
      <c r="D412" t="str">
        <v>-</v>
      </c>
      <c r="E412" t="str">
        <v/>
      </c>
      <c r="F412" t="str">
        <v>-</v>
      </c>
      <c r="G412" t="str">
        <v>-</v>
      </c>
    </row>
    <row r="413" xml:space="preserve">
      <c r="A413">
        <v>27412</v>
      </c>
      <c r="B413" t="str" xml:space="preserve">
        <f xml:space="preserve">HYPERLINK("http://thanhduong.thanhchuong.nghean.gov.vn/", "UBND Ủy ban nhân dân xã Thanh Dương _x000d__x000d__x000d_
 _x000d__x000d__x000d_
  tỉnh Nghệ An")</f>
        <v xml:space="preserve">UBND Ủy ban nhân dân xã Thanh Dương _x000d__x000d__x000d_
 _x000d__x000d__x000d_
  tỉnh Nghệ An</v>
      </c>
      <c r="C413" t="str">
        <v>http://thanhduong.thanhchuong.nghean.gov.vn/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27413</v>
      </c>
      <c r="B414" t="str">
        <v>Công an xã Thanh Hòa tỉnh Thanh Hóa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27414</v>
      </c>
      <c r="B415" t="str">
        <f>HYPERLINK("https://txcailay.tiengiang.gov.vn/chi-tiet-tin?/xa-thanh-hoa/10911534", "UBND Ủy ban nhân dân xã Thanh Hòa tỉnh Thanh Hóa")</f>
        <v>UBND Ủy ban nhân dân xã Thanh Hòa tỉnh Thanh Hóa</v>
      </c>
      <c r="C415" t="str">
        <v>https://txcailay.tiengiang.gov.vn/chi-tiet-tin?/xa-thanh-hoa/10911534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27415</v>
      </c>
      <c r="B416" t="str">
        <f>HYPERLINK("https://www.facebook.com/doanthanhnienconganhanam/", "Công an xã Thanh Hương tỉnh Hà Nam")</f>
        <v>Công an xã Thanh Hương tỉnh Hà Nam</v>
      </c>
      <c r="C416" t="str">
        <v>https://www.facebook.com/doanthanhnienconganhanam/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27416</v>
      </c>
      <c r="B417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417" t="str">
        <v>https://hanam.gov.vn/Pages/lanh-dao-tinh-du-ngay-hoi-dai-doan-ket-toan-dan-toc-tai-thon-nguyen-phu-xa-thanh-huong.aspx</v>
      </c>
      <c r="D417" t="str">
        <v>-</v>
      </c>
      <c r="E417" t="str">
        <v>-</v>
      </c>
      <c r="F417" t="str">
        <v>-</v>
      </c>
      <c r="G417" t="str">
        <v>-</v>
      </c>
    </row>
    <row r="418" xml:space="preserve">
      <c r="A418">
        <v>27417</v>
      </c>
      <c r="B418" t="str" xml:space="preserve">
        <f xml:space="preserve">HYPERLINK("https://www.facebook.com/doanthanhnien.1956/?locale=vi_VN", "Công an xã Thanh Lâm _x000d__x000d__x000d_
 _x000d__x000d__x000d_
  thành phố Hà Nội")</f>
        <v xml:space="preserve">Công an xã Thanh Lâm _x000d__x000d__x000d_
 _x000d__x000d__x000d_
  thành phố Hà Nội</v>
      </c>
      <c r="C418" t="str">
        <v>https://www.facebook.com/doanthanhnien.1956/?locale=vi_VN</v>
      </c>
      <c r="D418" t="str">
        <v>-</v>
      </c>
      <c r="E418" t="str">
        <v/>
      </c>
      <c r="F418" t="str">
        <v>-</v>
      </c>
      <c r="G418" t="str">
        <v>-</v>
      </c>
    </row>
    <row r="419" xml:space="preserve">
      <c r="A419">
        <v>27418</v>
      </c>
      <c r="B419" t="str" xml:space="preserve">
        <f xml:space="preserve">HYPERLINK("https://melinh.hanoi.gov.vn/xa-thanh-lam/gioi-thieu.htm", "UBND Ủy ban nhân dân xã Thanh Lâm _x000d__x000d__x000d_
 _x000d__x000d__x000d_
  thành phố Hà Nội")</f>
        <v xml:space="preserve">UBND Ủy ban nhân dân xã Thanh Lâm _x000d__x000d__x000d_
 _x000d__x000d__x000d_
  thành phố Hà Nội</v>
      </c>
      <c r="C419" t="str">
        <v>https://melinh.hanoi.gov.vn/xa-thanh-lam/gioi-thieu.htm</v>
      </c>
      <c r="D419" t="str">
        <v>-</v>
      </c>
      <c r="E419" t="str">
        <v>-</v>
      </c>
      <c r="F419" t="str">
        <v>-</v>
      </c>
      <c r="G419" t="str">
        <v>-</v>
      </c>
    </row>
    <row r="420" xml:space="preserve">
      <c r="A420">
        <v>27419</v>
      </c>
      <c r="B420" t="str" xml:space="preserve">
        <f xml:space="preserve">HYPERLINK("https://www.facebook.com/p/C%C3%B4ng-an-x%C3%A3-Thanh-L%C6%B0%C6%A1ng-100063607404733/", "Công an xã Thanh Lương _x000d__x000d__x000d_
 _x000d__x000d__x000d_
  tỉnh Nghệ An")</f>
        <v xml:space="preserve">Công an xã Thanh Lương _x000d__x000d__x000d_
 _x000d__x000d__x000d_
  tỉnh Nghệ An</v>
      </c>
      <c r="C420" t="str">
        <v>https://www.facebook.com/p/C%C3%B4ng-an-x%C3%A3-Thanh-L%C6%B0%C6%A1ng-100063607404733/</v>
      </c>
      <c r="D420" t="str">
        <v>-</v>
      </c>
      <c r="E420" t="str">
        <v/>
      </c>
      <c r="F420" t="str">
        <v>-</v>
      </c>
      <c r="G420" t="str">
        <v>-</v>
      </c>
    </row>
    <row r="421" xml:space="preserve">
      <c r="A421">
        <v>27420</v>
      </c>
      <c r="B421" t="str" xml:space="preserve">
        <f xml:space="preserve">HYPERLINK("https://thanhchuong.nghean.gov.vn/kinh-te-chinh-tri/thanh-luong-to-chuc-ky-niem-70-nam-ngay-thanh-lap-xa-13-3-2054-13-3-2024-626130", "UBND Ủy ban nhân dân xã Thanh Lương _x000d__x000d__x000d_
 _x000d__x000d__x000d_
  tỉnh Nghệ An")</f>
        <v xml:space="preserve">UBND Ủy ban nhân dân xã Thanh Lương _x000d__x000d__x000d_
 _x000d__x000d__x000d_
  tỉnh Nghệ An</v>
      </c>
      <c r="C421" t="str">
        <v>https://thanhchuong.nghean.gov.vn/kinh-te-chinh-tri/thanh-luong-to-chuc-ky-niem-70-nam-ngay-thanh-lap-xa-13-3-2054-13-3-2024-626130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27421</v>
      </c>
      <c r="B422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422" t="str">
        <v>https://www.facebook.com/p/C%C3%B4ng-An-X%C3%A3-Thanh-LangThanh-H%C3%A0H%E1%BA%A3i-D%C6%B0%C6%A1ng-100075433197554/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27422</v>
      </c>
      <c r="B423" t="str">
        <f>HYPERLINK("http://thanhlang.thanhha.haiduong.gov.vn/", "UBND Ủy ban nhân dân xã Thanh Lang tỉnh Hải Dương")</f>
        <v>UBND Ủy ban nhân dân xã Thanh Lang tỉnh Hải Dương</v>
      </c>
      <c r="C423" t="str">
        <v>http://thanhlang.thanhha.haiduong.gov.vn/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27423</v>
      </c>
      <c r="B424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424" t="str">
        <v>https://www.facebook.com/p/C%C3%B4ng-an-x%C3%A3-Thanh-Long-huy%E1%BB%87n-V%C4%83n-L%C3%A3ng-t%E1%BB%89nh-L%E1%BA%A1ng-S%C6%A1n-100077594354406/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27424</v>
      </c>
      <c r="B425" t="str">
        <f>HYPERLINK("https://vanlang.langson.gov.vn/", "UBND Ủy ban nhân dân xã Thanh Long tỉnh Lạng Sơn")</f>
        <v>UBND Ủy ban nhân dân xã Thanh Long tỉnh Lạng Sơn</v>
      </c>
      <c r="C425" t="str">
        <v>https://vanlang.langson.gov.vn/</v>
      </c>
      <c r="D425" t="str">
        <v>-</v>
      </c>
      <c r="E425" t="str">
        <v>-</v>
      </c>
      <c r="F425" t="str">
        <v>-</v>
      </c>
      <c r="G425" t="str">
        <v>-</v>
      </c>
    </row>
    <row r="426" xml:space="preserve">
      <c r="A426">
        <v>27425</v>
      </c>
      <c r="B426" t="str" xml:space="preserve">
        <v xml:space="preserve">Công an xã Thanh Minh _x000d__x000d__x000d_
 _x000d__x000d__x000d_
  tỉnh Phú Thọ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 xml:space="preserve">
      <c r="A427">
        <v>27426</v>
      </c>
      <c r="B427" t="str" xml:space="preserve">
        <f xml:space="preserve">HYPERLINK("http://thixaphutho.gov.vn/thanhminh/Lists/DocsItem/Attachments/63/signed-signed-quyet%20dinh%20cong%20nhan%20don%20vi%20hoc%20tap.pdf", "UBND Ủy ban nhân dân xã Thanh Minh _x000d__x000d__x000d_
 _x000d__x000d__x000d_
  tỉnh Phú Thọ")</f>
        <v xml:space="preserve">UBND Ủy ban nhân dân xã Thanh Minh _x000d__x000d__x000d_
 _x000d__x000d__x000d_
  tỉnh Phú Thọ</v>
      </c>
      <c r="C427" t="str">
        <v>http://thixaphutho.gov.vn/thanhminh/Lists/DocsItem/Attachments/63/signed-signed-quyet%20dinh%20cong%20nhan%20don%20vi%20hoc%20tap.pdf</v>
      </c>
      <c r="D427" t="str">
        <v>-</v>
      </c>
      <c r="E427" t="str">
        <v>-</v>
      </c>
      <c r="F427" t="str">
        <v>-</v>
      </c>
      <c r="G427" t="str">
        <v>-</v>
      </c>
    </row>
    <row r="428" xml:space="preserve">
      <c r="A428">
        <v>27427</v>
      </c>
      <c r="B428" t="str" xml:space="preserve">
        <v xml:space="preserve">Công an xã Thanh Nưa _x000d__x000d__x000d_
 _x000d__x000d__x000d_
  tỉnh Điện Biên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 xml:space="preserve">
      <c r="A429">
        <v>27428</v>
      </c>
      <c r="B429" t="str" xml:space="preserve">
        <f xml:space="preserve">HYPERLINK("https://huyendienbien.dienbien.gov.vn/thanhnua/", "UBND Ủy ban nhân dân xã Thanh Nưa _x000d__x000d__x000d_
 _x000d__x000d__x000d_
  tỉnh Điện Biên")</f>
        <v xml:space="preserve">UBND Ủy ban nhân dân xã Thanh Nưa _x000d__x000d__x000d_
 _x000d__x000d__x000d_
  tỉnh Điện Biên</v>
      </c>
      <c r="C429" t="str">
        <v>https://huyendienbien.dienbien.gov.vn/thanhnua/</v>
      </c>
      <c r="D429" t="str">
        <v>-</v>
      </c>
      <c r="E429" t="str">
        <v>-</v>
      </c>
      <c r="F429" t="str">
        <v>-</v>
      </c>
      <c r="G429" t="str">
        <v>-</v>
      </c>
    </row>
    <row r="430" xml:space="preserve">
      <c r="A430">
        <v>27429</v>
      </c>
      <c r="B430" t="str" xml:space="preserve">
        <f xml:space="preserve">HYPERLINK("https://www.facebook.com/ConganxaThanhPhuoc/", "Công an xã Thanh Phước _x000d__x000d__x000d_
 _x000d__x000d__x000d_
  tỉnh TÂY NINH")</f>
        <v xml:space="preserve">Công an xã Thanh Phước _x000d__x000d__x000d_
 _x000d__x000d__x000d_
  tỉnh TÂY NINH</v>
      </c>
      <c r="C430" t="str">
        <v>https://www.facebook.com/ConganxaThanhPhuoc/</v>
      </c>
      <c r="D430" t="str">
        <v>-</v>
      </c>
      <c r="E430" t="str">
        <v/>
      </c>
      <c r="F430" t="str">
        <v>-</v>
      </c>
      <c r="G430" t="str">
        <v>-</v>
      </c>
    </row>
    <row r="431" xml:space="preserve">
      <c r="A431">
        <v>27430</v>
      </c>
      <c r="B431" t="str" xml:space="preserve">
        <f xml:space="preserve">HYPERLINK("https://godau.tayninh.gov.vn/vi/page/Uy-ban-nhan-dan-xa-Thanh-Phuoc.html", "UBND Ủy ban nhân dân xã Thanh Phước _x000d__x000d__x000d_
 _x000d__x000d__x000d_
  tỉnh TÂY NINH")</f>
        <v xml:space="preserve">UBND Ủy ban nhân dân xã Thanh Phước _x000d__x000d__x000d_
 _x000d__x000d__x000d_
  tỉnh TÂY NINH</v>
      </c>
      <c r="C431" t="str">
        <v>https://godau.tayninh.gov.vn/vi/page/Uy-ban-nhan-dan-xa-Thanh-Phuoc.html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27431</v>
      </c>
      <c r="B432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432" t="str">
        <v>https://www.facebook.com/p/C%C3%B4ng-an-x%C3%A3-Thanh-Phong-Thanh-Ch%C6%B0%C6%A1ng-Ngh%E1%BB%87-An-100071548539806/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27432</v>
      </c>
      <c r="B433" t="str">
        <f>HYPERLINK("https://nghean.gov.vn/kinh-te/xa-thanh-phong-huyen-thanh-chuong-don-bang-cong-nhan-xa-dat-chuan-nong-thon-moi-nang-cao-606565", "UBND Ủy ban nhân dân xã Thanh Phong tỉnh Nghệ An")</f>
        <v>UBND Ủy ban nhân dân xã Thanh Phong tỉnh Nghệ An</v>
      </c>
      <c r="C433" t="str">
        <v>https://nghean.gov.vn/kinh-te/xa-thanh-phong-huyen-thanh-chuong-don-bang-cong-nhan-xa-dat-chuan-nong-thon-moi-nang-cao-606565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27433</v>
      </c>
      <c r="B434" t="str">
        <f>HYPERLINK("https://www.facebook.com/p/C%C3%B4ng-an-x%C3%A3-Th%C3%A0nh-T%C3%A2n-huy%E1%BB%87n-Th%E1%BA%A1ch-Th%C3%A0nh-t%E1%BB%89nh-Thanh-H%C3%B3a-100066669759630/", "Công an xã Thanh Tân tỉnh Thanh Hóa")</f>
        <v>Công an xã Thanh Tân tỉnh Thanh Hóa</v>
      </c>
      <c r="C434" t="str">
        <v>https://www.facebook.com/p/C%C3%B4ng-an-x%C3%A3-Th%C3%A0nh-T%C3%A2n-huy%E1%BB%87n-Th%E1%BA%A1ch-Th%C3%A0nh-t%E1%BB%89nh-Thanh-H%C3%B3a-100066669759630/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27434</v>
      </c>
      <c r="B435" t="str">
        <f>HYPERLINK("http://thanhtan.nhuthanh.thanhhoa.gov.vn/", "UBND Ủy ban nhân dân xã Thanh Tân tỉnh Thanh Hóa")</f>
        <v>UBND Ủy ban nhân dân xã Thanh Tân tỉnh Thanh Hóa</v>
      </c>
      <c r="C435" t="str">
        <v>http://thanhtan.nhuthanh.thanhhoa.gov.vn/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27435</v>
      </c>
      <c r="B436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436" t="str">
        <v>https://www.facebook.com/p/C%C3%B4ng-an-x%C3%A3-Thanh-T%C3%B9ng-Thanh-Mi%E1%BB%87n-H%E1%BA%A3i-D%C6%B0%C6%A1ng-100064610231916/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27436</v>
      </c>
      <c r="B437" t="str">
        <f>HYPERLINK("http://thanhtung.thanhmien.haiduong.gov.vn/", "UBND Ủy ban nhân dân xã Thanh Tùng tỉnh Hải Dương")</f>
        <v>UBND Ủy ban nhân dân xã Thanh Tùng tỉnh Hải Dương</v>
      </c>
      <c r="C437" t="str">
        <v>http://thanhtung.thanhmien.haiduong.gov.vn/</v>
      </c>
      <c r="D437" t="str">
        <v>-</v>
      </c>
      <c r="E437" t="str">
        <v>-</v>
      </c>
      <c r="F437" t="str">
        <v>-</v>
      </c>
      <c r="G437" t="str">
        <v>-</v>
      </c>
    </row>
    <row r="438" xml:space="preserve">
      <c r="A438">
        <v>27437</v>
      </c>
      <c r="B438" t="str" xml:space="preserve">
        <f xml:space="preserve">HYPERLINK("https://www.facebook.com/p/C%C3%B4ng-an-x%C3%A3-Thanh-Th%E1%BB%A7y-100063537911822/", "Công an xã Thanh Thủy _x000d__x000d__x000d_
 _x000d__x000d__x000d_
  tỉnh Nghệ An")</f>
        <v xml:space="preserve">Công an xã Thanh Thủy _x000d__x000d__x000d_
 _x000d__x000d__x000d_
  tỉnh Nghệ An</v>
      </c>
      <c r="C438" t="str">
        <v>https://www.facebook.com/p/C%C3%B4ng-an-x%C3%A3-Thanh-Th%E1%BB%A7y-100063537911822/</v>
      </c>
      <c r="D438" t="str">
        <v>-</v>
      </c>
      <c r="E438" t="str">
        <v/>
      </c>
      <c r="F438" t="str">
        <v>-</v>
      </c>
      <c r="G438" t="str">
        <v>-</v>
      </c>
    </row>
    <row r="439" xml:space="preserve">
      <c r="A439">
        <v>27438</v>
      </c>
      <c r="B439" t="str" xml:space="preserve">
        <f xml:space="preserve">HYPERLINK("https://nghean.gov.vn/tin-noi-bat/doan-giam-sat-cua-uy-ban-doi-ngoai-quoc-hoi-khao-sat-va-lam-viec-tai-don-bien-phong-cua-khau-tha-618986?fbclid=IwAR0Mvs475zKCLL2_RXHkuJjGAjSDjFZ2TpWnS3-z0oESy4lEXVk3JGvYZS8", "UBND Ủy ban nhân dân xã Thanh Thủy _x000d__x000d__x000d_
 _x000d__x000d__x000d_
  tỉnh Nghệ An")</f>
        <v xml:space="preserve">UBND Ủy ban nhân dân xã Thanh Thủy _x000d__x000d__x000d_
 _x000d__x000d__x000d_
  tỉnh Nghệ An</v>
      </c>
      <c r="C439" t="str">
        <v>https://nghean.gov.vn/tin-noi-bat/doan-giam-sat-cua-uy-ban-doi-ngoai-quoc-hoi-khao-sat-va-lam-viec-tai-don-bien-phong-cua-khau-tha-618986?fbclid=IwAR0Mvs475zKCLL2_RXHkuJjGAjSDjFZ2TpWnS3-z0oESy4lEXVk3JGvYZS8</v>
      </c>
      <c r="D439" t="str">
        <v>-</v>
      </c>
      <c r="E439" t="str">
        <v>-</v>
      </c>
      <c r="F439" t="str">
        <v>-</v>
      </c>
      <c r="G439" t="str">
        <v>-</v>
      </c>
    </row>
    <row r="440" xml:space="preserve">
      <c r="A440">
        <v>27439</v>
      </c>
      <c r="B440" t="str" xml:space="preserve">
        <v xml:space="preserve">Công an xã Thanh Xuân _x000d__x000d__x000d_
 _x000d__x000d__x000d_
  tỉnh Quảng Nam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 xml:space="preserve">
      <c r="A441">
        <v>27440</v>
      </c>
      <c r="B441" t="str" xml:space="preserve">
        <f xml:space="preserve">HYPERLINK("https://hiepduc.quangnam.gov.vn/webcenter/documentContent?dDocName=PORTAL922767", "UBND Ủy ban nhân dân xã Thanh Xuân _x000d__x000d__x000d_
 _x000d__x000d__x000d_
  tỉnh Quảng Nam")</f>
        <v xml:space="preserve">UBND Ủy ban nhân dân xã Thanh Xuân _x000d__x000d__x000d_
 _x000d__x000d__x000d_
  tỉnh Quảng Nam</v>
      </c>
      <c r="C441" t="str">
        <v>https://hiepduc.quangnam.gov.vn/webcenter/documentContent?dDocName=PORTAL922767</v>
      </c>
      <c r="D441" t="str">
        <v>-</v>
      </c>
      <c r="E441" t="str">
        <v>-</v>
      </c>
      <c r="F441" t="str">
        <v>-</v>
      </c>
      <c r="G441" t="str">
        <v>-</v>
      </c>
    </row>
    <row r="442" xml:space="preserve">
      <c r="A442">
        <v>27441</v>
      </c>
      <c r="B442" t="str" xml:space="preserve">
        <v xml:space="preserve">Công an xã Thanh Xuân _x000d__x000d__x000d_
 _x000d__x000d__x000d_
  tỉnh Thanh Hóa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 xml:space="preserve">
      <c r="A443">
        <v>27442</v>
      </c>
      <c r="B443" t="str" xml:space="preserve">
        <f xml:space="preserve">HYPERLINK("https://thanhxuan.nhuxuan.thanhhoa.gov.vn/", "UBND Ủy ban nhân dân xã Thanh Xuân _x000d__x000d__x000d_
 _x000d__x000d__x000d_
  tỉnh Thanh Hóa")</f>
        <v xml:space="preserve">UBND Ủy ban nhân dân xã Thanh Xuân _x000d__x000d__x000d_
 _x000d__x000d__x000d_
  tỉnh Thanh Hóa</v>
      </c>
      <c r="C443" t="str">
        <v>https://thanhxuan.nhuxuan.thanhhoa.gov.vn/</v>
      </c>
      <c r="D443" t="str">
        <v>-</v>
      </c>
      <c r="E443" t="str">
        <v>-</v>
      </c>
      <c r="F443" t="str">
        <v>-</v>
      </c>
      <c r="G443" t="str">
        <v>-</v>
      </c>
    </row>
    <row r="444" xml:space="preserve">
      <c r="A444">
        <v>27443</v>
      </c>
      <c r="B444" t="str" xml:space="preserve">
        <f xml:space="preserve">HYPERLINK("https://www.facebook.com/p/C%C3%B4ng-an-x%C3%A3-Thanh-Xu%C3%A2n-huy%E1%BB%87n-Thanh-H%C3%A0-t%E1%BB%89nh-H%E1%BA%A3i-D%C6%B0%C6%A1ng-100077193318197/", "Công an xã Thanh Xuân _x000d__x000d__x000d_
 _x000d__x000d__x000d_
  tỉnh Hải Dương")</f>
        <v xml:space="preserve">Công an xã Thanh Xuân _x000d__x000d__x000d_
 _x000d__x000d__x000d_
  tỉnh Hải Dương</v>
      </c>
      <c r="C444" t="str">
        <v>https://www.facebook.com/p/C%C3%B4ng-an-x%C3%A3-Thanh-Xu%C3%A2n-huy%E1%BB%87n-Thanh-H%C3%A0-t%E1%BB%89nh-H%E1%BA%A3i-D%C6%B0%C6%A1ng-100077193318197/</v>
      </c>
      <c r="D444" t="str">
        <v>-</v>
      </c>
      <c r="E444" t="str">
        <v/>
      </c>
      <c r="F444" t="str">
        <v>-</v>
      </c>
      <c r="G444" t="str">
        <v>-</v>
      </c>
    </row>
    <row r="445" xml:space="preserve">
      <c r="A445">
        <v>27444</v>
      </c>
      <c r="B445" t="str" xml:space="preserve">
        <f xml:space="preserve">HYPERLINK("http://thanhxuan.thanhha.haiduong.gov.vn/", "UBND Ủy ban nhân dân xã Thanh Xuân _x000d__x000d__x000d_
 _x000d__x000d__x000d_
  tỉnh Hải Dương")</f>
        <v xml:space="preserve">UBND Ủy ban nhân dân xã Thanh Xuân _x000d__x000d__x000d_
 _x000d__x000d__x000d_
  tỉnh Hải Dương</v>
      </c>
      <c r="C445" t="str">
        <v>http://thanhxuan.thanhha.haiduong.gov.vn/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27445</v>
      </c>
      <c r="B446" t="str">
        <v>Công an xã Thanh Xuân tỉnh Nghệ An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27446</v>
      </c>
      <c r="B447" t="str">
        <f>HYPERLINK("http://thanhxuan.thanhchuong.nghean.gov.vn/", "UBND Ủy ban nhân dân xã Thanh Xuân tỉnh Nghệ An")</f>
        <v>UBND Ủy ban nhân dân xã Thanh Xuân tỉnh Nghệ An</v>
      </c>
      <c r="C447" t="str">
        <v>http://thanhxuan.thanhchuong.nghean.gov.vn/</v>
      </c>
      <c r="D447" t="str">
        <v>-</v>
      </c>
      <c r="E447" t="str">
        <v>-</v>
      </c>
      <c r="F447" t="str">
        <v>-</v>
      </c>
      <c r="G447" t="str">
        <v>-</v>
      </c>
    </row>
    <row r="448" xml:space="preserve">
      <c r="A448">
        <v>27447</v>
      </c>
      <c r="B448" t="str" xml:space="preserve">
        <f xml:space="preserve">HYPERLINK("https://www.facebook.com/p/Tu%E1%BB%95i-tr%E1%BA%BB-C%C3%B4ng-an-Th%C3%A0nh-ph%E1%BB%91-V%C4%A9nh-Y%C3%AAn-100066497717181/?locale=gl_ES", "Công an xã Thanh Yên _x000d__x000d__x000d_
 _x000d__x000d__x000d_
  tỉnh Nghệ An")</f>
        <v xml:space="preserve">Công an xã Thanh Yên _x000d__x000d__x000d_
 _x000d__x000d__x000d_
  tỉnh Nghệ An</v>
      </c>
      <c r="C448" t="str">
        <v>https://www.facebook.com/p/Tu%E1%BB%95i-tr%E1%BA%BB-C%C3%B4ng-an-Th%C3%A0nh-ph%E1%BB%91-V%C4%A9nh-Y%C3%AAn-100066497717181/?locale=gl_ES</v>
      </c>
      <c r="D448" t="str">
        <v>-</v>
      </c>
      <c r="E448" t="str">
        <v/>
      </c>
      <c r="F448" t="str">
        <v>-</v>
      </c>
      <c r="G448" t="str">
        <v>-</v>
      </c>
    </row>
    <row r="449" xml:space="preserve">
      <c r="A449">
        <v>27448</v>
      </c>
      <c r="B449" t="str" xml:space="preserve">
        <f xml:space="preserve">HYPERLINK("https://namthanh.yenthanh.nghean.gov.vn/", "UBND Ủy ban nhân dân xã Thanh Yên _x000d__x000d__x000d_
 _x000d__x000d__x000d_
  tỉnh Nghệ An")</f>
        <v xml:space="preserve">UBND Ủy ban nhân dân xã Thanh Yên _x000d__x000d__x000d_
 _x000d__x000d__x000d_
  tỉnh Nghệ An</v>
      </c>
      <c r="C449" t="str">
        <v>https://namthanh.yenthanh.nghean.gov.vn/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27449</v>
      </c>
      <c r="B450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450" t="str">
        <v>https://www.facebook.com/p/C%C3%B4ng-an-x%C3%A3-Thi%C3%AAn-L%E1%BB%99c-huy%E1%BB%87n-Can-L%E1%BB%99c-t%E1%BB%89nh-H%C3%A0-T%C4%A9nh-100063467591792/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27450</v>
      </c>
      <c r="B451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451" t="str">
        <v>https://hscvcl.hatinh.gov.vn/canloc/vbpq.nsf/60F0017749D6E95D472586F4003E845B/$file/THONG-BAO.docx</v>
      </c>
      <c r="D451" t="str">
        <v>-</v>
      </c>
      <c r="E451" t="str">
        <v>-</v>
      </c>
      <c r="F451" t="str">
        <v>-</v>
      </c>
      <c r="G451" t="str">
        <v>-</v>
      </c>
    </row>
    <row r="452" xml:space="preserve">
      <c r="A452">
        <v>27451</v>
      </c>
      <c r="B452" t="str" xml:space="preserve">
        <f xml:space="preserve">HYPERLINK("https://www.facebook.com/tuoitreconganthuathienhue/", "Công an xã Thiên Phủ _x000d__x000d__x000d_
 _x000d__x000d__x000d_
  tỉnh Thanh Hóa")</f>
        <v xml:space="preserve">Công an xã Thiên Phủ _x000d__x000d__x000d_
 _x000d__x000d__x000d_
  tỉnh Thanh Hóa</v>
      </c>
      <c r="C452" t="str">
        <v>https://www.facebook.com/tuoitreconganthuathienhue/</v>
      </c>
      <c r="D452" t="str">
        <v>-</v>
      </c>
      <c r="E452" t="str">
        <v/>
      </c>
      <c r="F452" t="str">
        <v>-</v>
      </c>
      <c r="G452" t="str">
        <v>-</v>
      </c>
    </row>
    <row r="453" xml:space="preserve">
      <c r="A453">
        <v>27452</v>
      </c>
      <c r="B453" t="str" xml:space="preserve">
        <f xml:space="preserve">HYPERLINK("https://thienphu.quanhoa.thanhhoa.gov.vn/", "UBND Ủy ban nhân dân xã Thiên Phủ _x000d__x000d__x000d_
 _x000d__x000d__x000d_
  tỉnh Thanh Hóa")</f>
        <v xml:space="preserve">UBND Ủy ban nhân dân xã Thiên Phủ _x000d__x000d__x000d_
 _x000d__x000d__x000d_
  tỉnh Thanh Hóa</v>
      </c>
      <c r="C453" t="str">
        <v>https://thienphu.quanhoa.thanhhoa.gov.vn/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27453</v>
      </c>
      <c r="B454" t="str">
        <f>HYPERLINK("https://www.facebook.com/2441856602784111", "Công an xã Thiết Kế tỉnh Thanh Hóa")</f>
        <v>Công an xã Thiết Kế tỉnh Thanh Hóa</v>
      </c>
      <c r="C454" t="str">
        <v>https://www.facebook.com/2441856602784111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27454</v>
      </c>
      <c r="B455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455" t="str">
        <v>https://congbao.thanhhoa.gov.vn/congbao/congbao_th.nsf/str/191242FF3DC7D8824725881A0024041D?openDocument&amp;returncrud=%24ViewTemplateForList%3FopenForm%26view%3DGazettesList%26form%3DGazette</v>
      </c>
      <c r="D455" t="str">
        <v>-</v>
      </c>
      <c r="E455" t="str">
        <v>-</v>
      </c>
      <c r="F455" t="str">
        <v>-</v>
      </c>
      <c r="G455" t="str">
        <v>-</v>
      </c>
    </row>
    <row r="456" xml:space="preserve">
      <c r="A456">
        <v>27455</v>
      </c>
      <c r="B456" t="str" xml:space="preserve">
        <f xml:space="preserve">HYPERLINK("https://www.facebook.com/C%C3%B4ng-an-x%C3%A3-Thi%E1%BB%87n-K%E1%BA%BF-106816967481208/", "Công an xã Thiện Kế _x000d__x000d__x000d_
 _x000d__x000d__x000d_
  tỉnh Vĩnh Phúc")</f>
        <v xml:space="preserve">Công an xã Thiện Kế _x000d__x000d__x000d_
 _x000d__x000d__x000d_
  tỉnh Vĩnh Phúc</v>
      </c>
      <c r="C456" t="str">
        <v>https://www.facebook.com/C%C3%B4ng-an-x%C3%A3-Thi%E1%BB%87n-K%E1%BA%BF-106816967481208/</v>
      </c>
      <c r="D456" t="str">
        <v>-</v>
      </c>
      <c r="E456" t="str">
        <v/>
      </c>
      <c r="F456" t="str">
        <v>-</v>
      </c>
      <c r="G456" t="str">
        <v>-</v>
      </c>
    </row>
    <row r="457" xml:space="preserve">
      <c r="A457">
        <v>27456</v>
      </c>
      <c r="B457" t="str" xml:space="preserve">
        <f xml:space="preserve">HYPERLINK("https://vinhphuc.gov.vn/ct/cms/thongbao/Lists/dauthau/View_Detail.aspx?ItemID=1458", "UBND Ủy ban nhân dân xã Thiện Kế _x000d__x000d__x000d_
 _x000d__x000d__x000d_
  tỉnh Vĩnh Phúc")</f>
        <v xml:space="preserve">UBND Ủy ban nhân dân xã Thiện Kế _x000d__x000d__x000d_
 _x000d__x000d__x000d_
  tỉnh Vĩnh Phúc</v>
      </c>
      <c r="C457" t="str">
        <v>https://vinhphuc.gov.vn/ct/cms/thongbao/Lists/dauthau/View_Detail.aspx?ItemID=1458</v>
      </c>
      <c r="D457" t="str">
        <v>-</v>
      </c>
      <c r="E457" t="str">
        <v>-</v>
      </c>
      <c r="F457" t="str">
        <v>-</v>
      </c>
      <c r="G457" t="str">
        <v>-</v>
      </c>
    </row>
    <row r="458" xml:space="preserve">
      <c r="A458">
        <v>27457</v>
      </c>
      <c r="B458" t="str" xml:space="preserve">
        <f xml:space="preserve">HYPERLINK("https://www.facebook.com/p/C%C3%B4ng-an-X%C3%A3-Thi%E1%BB%87n-M%E1%BB%B9-100075639384653/", "Công an xã Thiện Mỹ _x000d__x000d__x000d_
 _x000d__x000d__x000d_
  tỉnh Vĩnh Long")</f>
        <v xml:space="preserve">Công an xã Thiện Mỹ _x000d__x000d__x000d_
 _x000d__x000d__x000d_
  tỉnh Vĩnh Long</v>
      </c>
      <c r="C458" t="str">
        <v>https://www.facebook.com/p/C%C3%B4ng-an-X%C3%A3-Thi%E1%BB%87n-M%E1%BB%B9-100075639384653/</v>
      </c>
      <c r="D458" t="str">
        <v>-</v>
      </c>
      <c r="E458" t="str">
        <v/>
      </c>
      <c r="F458" t="str">
        <v>-</v>
      </c>
      <c r="G458" t="str">
        <v>-</v>
      </c>
    </row>
    <row r="459" xml:space="preserve">
      <c r="A459">
        <v>27458</v>
      </c>
      <c r="B459" t="str" xml:space="preserve">
        <f xml:space="preserve">HYPERLINK("https://thienmy.vinhlong.gov.vn/", "UBND Ủy ban nhân dân xã Thiện Mỹ _x000d__x000d__x000d_
 _x000d__x000d__x000d_
  tỉnh Vĩnh Long")</f>
        <v xml:space="preserve">UBND Ủy ban nhân dân xã Thiện Mỹ _x000d__x000d__x000d_
 _x000d__x000d__x000d_
  tỉnh Vĩnh Long</v>
      </c>
      <c r="C459" t="str">
        <v>https://thienmy.vinhlong.gov.vn/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27459</v>
      </c>
      <c r="B460" t="str">
        <f>HYPERLINK("https://www.facebook.com/Conganxathieuphucvinhandanphucvu/", "Công an xã Thiệu Công tỉnh Thanh Hóa")</f>
        <v>Công an xã Thiệu Công tỉnh Thanh Hóa</v>
      </c>
      <c r="C460" t="str">
        <v>https://www.facebook.com/Conganxathieuphucvinhandanphucvu/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27460</v>
      </c>
      <c r="B461" t="str">
        <f>HYPERLINK("http://thieuvan.thieuhoa.thanhhoa.gov.vn/", "UBND Ủy ban nhân dân xã Thiệu Công tỉnh Thanh Hóa")</f>
        <v>UBND Ủy ban nhân dân xã Thiệu Công tỉnh Thanh Hóa</v>
      </c>
      <c r="C461" t="str">
        <v>http://thieuvan.thieuhoa.thanhhoa.gov.vn/</v>
      </c>
      <c r="D461" t="str">
        <v>-</v>
      </c>
      <c r="E461" t="str">
        <v>-</v>
      </c>
      <c r="F461" t="str">
        <v>-</v>
      </c>
      <c r="G461" t="str">
        <v>-</v>
      </c>
    </row>
    <row r="462" xml:space="preserve">
      <c r="A462">
        <v>27461</v>
      </c>
      <c r="B462" t="str" xml:space="preserve">
        <f xml:space="preserve">HYPERLINK("https://www.facebook.com/p/C%C3%B4ng-an-x%C3%A3-Thi%E1%BB%87u-D%C6%B0%C6%A1ng-100064542890354/", "Công an xã Thiệu Dương _x000d__x000d__x000d_
 _x000d__x000d__x000d_
  tỉnh Thanh Hóa")</f>
        <v xml:space="preserve">Công an xã Thiệu Dương _x000d__x000d__x000d_
 _x000d__x000d__x000d_
  tỉnh Thanh Hóa</v>
      </c>
      <c r="C462" t="str">
        <v>https://www.facebook.com/p/C%C3%B4ng-an-x%C3%A3-Thi%E1%BB%87u-D%C6%B0%C6%A1ng-100064542890354/</v>
      </c>
      <c r="D462" t="str">
        <v>-</v>
      </c>
      <c r="E462" t="str">
        <v/>
      </c>
      <c r="F462" t="str">
        <v>-</v>
      </c>
      <c r="G462" t="str">
        <v>-</v>
      </c>
    </row>
    <row r="463" xml:space="preserve">
      <c r="A463">
        <v>27462</v>
      </c>
      <c r="B463" t="str" xml:space="preserve">
        <f xml:space="preserve">HYPERLINK("https://tpthanhhoa.thanhhoa.gov.vn/web/gioi-thieu-chung/tin-tuc/xa-thieu-van-thuc-hien-chi-thi-so-22-ct-tu-cua-btv-tinh-uy.html", "UBND Ủy ban nhân dân xã Thiệu Dương _x000d__x000d__x000d_
 _x000d__x000d__x000d_
  tỉnh Thanh Hóa")</f>
        <v xml:space="preserve">UBND Ủy ban nhân dân xã Thiệu Dương _x000d__x000d__x000d_
 _x000d__x000d__x000d_
  tỉnh Thanh Hóa</v>
      </c>
      <c r="C463" t="str">
        <v>https://tpthanhhoa.thanhhoa.gov.vn/web/gioi-thieu-chung/tin-tuc/xa-thieu-van-thuc-hien-chi-thi-so-22-ct-tu-cua-btv-tinh-uy.html</v>
      </c>
      <c r="D463" t="str">
        <v>-</v>
      </c>
      <c r="E463" t="str">
        <v>-</v>
      </c>
      <c r="F463" t="str">
        <v>-</v>
      </c>
      <c r="G463" t="str">
        <v>-</v>
      </c>
    </row>
    <row r="464" xml:space="preserve">
      <c r="A464">
        <v>27463</v>
      </c>
      <c r="B464" t="str" xml:space="preserve">
        <f xml:space="preserve">HYPERLINK("https://www.facebook.com/p/C%C3%B4ng-an-x%C3%A3-Thi%E1%BB%87u-Long-100080680838162/", "Công an xã Thiệu Long _x000d__x000d__x000d_
 _x000d__x000d__x000d_
  tỉnh Thanh Hóa")</f>
        <v xml:space="preserve">Công an xã Thiệu Long _x000d__x000d__x000d_
 _x000d__x000d__x000d_
  tỉnh Thanh Hóa</v>
      </c>
      <c r="C464" t="str">
        <v>https://www.facebook.com/p/C%C3%B4ng-an-x%C3%A3-Thi%E1%BB%87u-Long-100080680838162/</v>
      </c>
      <c r="D464" t="str">
        <v>-</v>
      </c>
      <c r="E464" t="str">
        <v/>
      </c>
      <c r="F464" t="str">
        <v>-</v>
      </c>
      <c r="G464" t="str">
        <v>-</v>
      </c>
    </row>
    <row r="465" xml:space="preserve">
      <c r="A465">
        <v>27464</v>
      </c>
      <c r="B465" t="str" xml:space="preserve">
        <f xml:space="preserve">HYPERLINK("http://thieuvan.thieuhoa.thanhhoa.gov.vn/", "UBND Ủy ban nhân dân xã Thiệu Long _x000d__x000d__x000d_
 _x000d__x000d__x000d_
  tỉnh Thanh Hóa")</f>
        <v xml:space="preserve">UBND Ủy ban nhân dân xã Thiệu Long _x000d__x000d__x000d_
 _x000d__x000d__x000d_
  tỉnh Thanh Hóa</v>
      </c>
      <c r="C465" t="str">
        <v>http://thieuvan.thieuhoa.thanhhoa.gov.vn/</v>
      </c>
      <c r="D465" t="str">
        <v>-</v>
      </c>
      <c r="E465" t="str">
        <v>-</v>
      </c>
      <c r="F465" t="str">
        <v>-</v>
      </c>
      <c r="G465" t="str">
        <v>-</v>
      </c>
    </row>
    <row r="466" xml:space="preserve">
      <c r="A466">
        <v>27465</v>
      </c>
      <c r="B466" t="str" xml:space="preserve">
        <f xml:space="preserve">HYPERLINK("https://www.facebook.com/p/C%C3%B4ng-An-X%C3%A3-Thi%E1%BB%87u-Nguy%C3%AAn-100063695132875/?locale=vi_VN", "Công an xã Thiệu Nguyên _x000d__x000d__x000d_
 _x000d__x000d__x000d_
  tỉnh Thanh Hóa")</f>
        <v xml:space="preserve">Công an xã Thiệu Nguyên _x000d__x000d__x000d_
 _x000d__x000d__x000d_
  tỉnh Thanh Hóa</v>
      </c>
      <c r="C466" t="str">
        <v>https://www.facebook.com/p/C%C3%B4ng-An-X%C3%A3-Thi%E1%BB%87u-Nguy%C3%AAn-100063695132875/?locale=vi_VN</v>
      </c>
      <c r="D466" t="str">
        <v>-</v>
      </c>
      <c r="E466" t="str">
        <v/>
      </c>
      <c r="F466" t="str">
        <v>-</v>
      </c>
      <c r="G466" t="str">
        <v>-</v>
      </c>
    </row>
    <row r="467" xml:space="preserve">
      <c r="A467">
        <v>27466</v>
      </c>
      <c r="B467" t="str" xml:space="preserve">
        <f xml:space="preserve">HYPERLINK("https://qppl.thanhhoa.gov.vn/vbpq_thanhhoa.nsf/D6D5A1481A9323BA47258588003A8037/$file/DT-VBDTPT589259415-6-20201591954237917_quyennd_13-06-2020-07-51-19_signed.pdf", "UBND Ủy ban nhân dân xã Thiệu Nguyên _x000d__x000d__x000d_
 _x000d__x000d__x000d_
  tỉnh Thanh Hóa")</f>
        <v xml:space="preserve">UBND Ủy ban nhân dân xã Thiệu Nguyên _x000d__x000d__x000d_
 _x000d__x000d__x000d_
  tỉnh Thanh Hóa</v>
      </c>
      <c r="C467" t="str">
        <v>https://qppl.thanhhoa.gov.vn/vbpq_thanhhoa.nsf/D6D5A1481A9323BA47258588003A8037/$file/DT-VBDTPT589259415-6-20201591954237917_quyennd_13-06-2020-07-51-19_signed.pdf</v>
      </c>
      <c r="D467" t="str">
        <v>-</v>
      </c>
      <c r="E467" t="str">
        <v>-</v>
      </c>
      <c r="F467" t="str">
        <v>-</v>
      </c>
      <c r="G467" t="str">
        <v>-</v>
      </c>
    </row>
    <row r="468" xml:space="preserve">
      <c r="A468">
        <v>27467</v>
      </c>
      <c r="B468" t="str" xml:space="preserve">
        <v xml:space="preserve">Công an xã Thuần Lộc _x000d__x000d__x000d_
 _x000d__x000d__x000d_
  tỉnh Thanh Hóa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 xml:space="preserve">
      <c r="A469">
        <v>27468</v>
      </c>
      <c r="B469" t="str" xml:space="preserve">
        <f xml:space="preserve">HYPERLINK("https://thuanloc.hauloc.thanhhoa.gov.vn/", "UBND Ủy ban nhân dân xã Thuần Lộc _x000d__x000d__x000d_
 _x000d__x000d__x000d_
  tỉnh Thanh Hóa")</f>
        <v xml:space="preserve">UBND Ủy ban nhân dân xã Thuần Lộc _x000d__x000d__x000d_
 _x000d__x000d__x000d_
  tỉnh Thanh Hóa</v>
      </c>
      <c r="C469" t="str">
        <v>https://thuanloc.hauloc.thanhhoa.gov.vn/</v>
      </c>
      <c r="D469" t="str">
        <v>-</v>
      </c>
      <c r="E469" t="str">
        <v>-</v>
      </c>
      <c r="F469" t="str">
        <v>-</v>
      </c>
      <c r="G469" t="str">
        <v>-</v>
      </c>
    </row>
    <row r="470" xml:space="preserve">
      <c r="A470">
        <v>27469</v>
      </c>
      <c r="B470" t="str" xml:space="preserve">
        <f xml:space="preserve">HYPERLINK("https://www.facebook.com/groups/285691011883996/", "Công an xã Thuần Thành _x000d__x000d__x000d_
 _x000d__x000d__x000d_
  tỉnh Thái Bình")</f>
        <v xml:space="preserve">Công an xã Thuần Thành _x000d__x000d__x000d_
 _x000d__x000d__x000d_
  tỉnh Thái Bình</v>
      </c>
      <c r="C470" t="str">
        <v>https://www.facebook.com/groups/285691011883996/</v>
      </c>
      <c r="D470" t="str">
        <v>-</v>
      </c>
      <c r="E470" t="str">
        <v/>
      </c>
      <c r="F470" t="str">
        <v>-</v>
      </c>
      <c r="G470" t="str">
        <v>-</v>
      </c>
    </row>
    <row r="471" xml:space="preserve">
      <c r="A471">
        <v>27470</v>
      </c>
      <c r="B471" t="str" xml:space="preserve">
        <f xml:space="preserve">HYPERLINK("https://thuanthanh.thaithuy.thaibinh.gov.vn/", "UBND Ủy ban nhân dân xã Thuần Thành _x000d__x000d__x000d_
 _x000d__x000d__x000d_
  tỉnh Thái Bình")</f>
        <v xml:space="preserve">UBND Ủy ban nhân dân xã Thuần Thành _x000d__x000d__x000d_
 _x000d__x000d__x000d_
  tỉnh Thái Bình</v>
      </c>
      <c r="C471" t="str">
        <v>https://thuanthanh.thaithuy.thaibinh.gov.vn/</v>
      </c>
      <c r="D471" t="str">
        <v>-</v>
      </c>
      <c r="E471" t="str">
        <v>-</v>
      </c>
      <c r="F471" t="str">
        <v>-</v>
      </c>
      <c r="G471" t="str">
        <v>-</v>
      </c>
    </row>
    <row r="472" xml:space="preserve">
      <c r="A472">
        <v>27471</v>
      </c>
      <c r="B472" t="str" xml:space="preserve">
        <f xml:space="preserve">HYPERLINK("https://www.facebook.com/p/C%C3%B4ng-an-x%C3%A3-Thu%E1%BA%ADn-%C4%90%E1%BB%A9c-100080583796182/", "Công an xã Thuận Đức _x000d__x000d__x000d_
 _x000d__x000d__x000d_
  tỉnh Quảng Bình")</f>
        <v xml:space="preserve">Công an xã Thuận Đức _x000d__x000d__x000d_
 _x000d__x000d__x000d_
  tỉnh Quảng Bình</v>
      </c>
      <c r="C472" t="str">
        <v>https://www.facebook.com/p/C%C3%B4ng-an-x%C3%A3-Thu%E1%BA%ADn-%C4%90%E1%BB%A9c-100080583796182/</v>
      </c>
      <c r="D472" t="str">
        <v>-</v>
      </c>
      <c r="E472" t="str">
        <v/>
      </c>
      <c r="F472" t="str">
        <v>-</v>
      </c>
      <c r="G472" t="str">
        <v>-</v>
      </c>
    </row>
    <row r="473" xml:space="preserve">
      <c r="A473">
        <v>27472</v>
      </c>
      <c r="B473" t="str" xml:space="preserve">
        <f xml:space="preserve">HYPERLINK("https://thuanduc.quangbinh.gov.vn/", "UBND Ủy ban nhân dân xã Thuận Đức _x000d__x000d__x000d_
 _x000d__x000d__x000d_
  tỉnh Quảng Bình")</f>
        <v xml:space="preserve">UBND Ủy ban nhân dân xã Thuận Đức _x000d__x000d__x000d_
 _x000d__x000d__x000d_
  tỉnh Quảng Bình</v>
      </c>
      <c r="C473" t="str">
        <v>https://thuanduc.quangbinh.gov.vn/</v>
      </c>
      <c r="D473" t="str">
        <v>-</v>
      </c>
      <c r="E473" t="str">
        <v>-</v>
      </c>
      <c r="F473" t="str">
        <v>-</v>
      </c>
      <c r="G473" t="str">
        <v>-</v>
      </c>
    </row>
    <row r="474" xml:space="preserve">
      <c r="A474">
        <v>27473</v>
      </c>
      <c r="B474" t="str" xml:space="preserve">
        <v xml:space="preserve">Công an xã Thuận Hóa _x000d__x000d__x000d_
 _x000d__x000d__x000d_
  tỉnh Quảng Bình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 xml:space="preserve">
      <c r="A475">
        <v>27474</v>
      </c>
      <c r="B475" t="str" xml:space="preserve">
        <f xml:space="preserve">HYPERLINK("https://tuyenhoa.quangbinh.gov.vn/chi-tiet-tin/-/view-article/1/440071382670252289/1625561355933", "UBND Ủy ban nhân dân xã Thuận Hóa _x000d__x000d__x000d_
 _x000d__x000d__x000d_
  tỉnh Quảng Bình")</f>
        <v xml:space="preserve">UBND Ủy ban nhân dân xã Thuận Hóa _x000d__x000d__x000d_
 _x000d__x000d__x000d_
  tỉnh Quảng Bình</v>
      </c>
      <c r="C475" t="str">
        <v>https://tuyenhoa.quangbinh.gov.vn/chi-tiet-tin/-/view-article/1/440071382670252289/1625561355933</v>
      </c>
      <c r="D475" t="str">
        <v>-</v>
      </c>
      <c r="E475" t="str">
        <v>-</v>
      </c>
      <c r="F475" t="str">
        <v>-</v>
      </c>
      <c r="G475" t="str">
        <v>-</v>
      </c>
    </row>
    <row r="476" xml:space="preserve">
      <c r="A476">
        <v>27475</v>
      </c>
      <c r="B476" t="str" xml:space="preserve">
        <f xml:space="preserve">HYPERLINK("https://www.facebook.com/p/C%C3%B4ng-an-x%C3%A3-Thu%E1%BA%ADn-Ho%C3%A0-100082979456509/", "Công an xã Thuận Hoà _x000d__x000d__x000d_
 _x000d__x000d__x000d_
  tỉnh Trà Vinh")</f>
        <v xml:space="preserve">Công an xã Thuận Hoà _x000d__x000d__x000d_
 _x000d__x000d__x000d_
  tỉnh Trà Vinh</v>
      </c>
      <c r="C476" t="str">
        <v>https://www.facebook.com/p/C%C3%B4ng-an-x%C3%A3-Thu%E1%BA%ADn-Ho%C3%A0-100082979456509/</v>
      </c>
      <c r="D476" t="str">
        <v>-</v>
      </c>
      <c r="E476" t="str">
        <v/>
      </c>
      <c r="F476" t="str">
        <v>-</v>
      </c>
      <c r="G476" t="str">
        <v>-</v>
      </c>
    </row>
    <row r="477" xml:space="preserve">
      <c r="A477">
        <v>27476</v>
      </c>
      <c r="B477" t="str" xml:space="preserve">
        <f xml:space="preserve">HYPERLINK("https://thuanhoa.caungang.travinh.gov.vn/", "UBND Ủy ban nhân dân xã Thuận Hoà _x000d__x000d__x000d_
 _x000d__x000d__x000d_
  tỉnh Trà Vinh")</f>
        <v xml:space="preserve">UBND Ủy ban nhân dân xã Thuận Hoà _x000d__x000d__x000d_
 _x000d__x000d__x000d_
  tỉnh Trà Vinh</v>
      </c>
      <c r="C477" t="str">
        <v>https://thuanhoa.caungang.travinh.gov.vn/</v>
      </c>
      <c r="D477" t="str">
        <v>-</v>
      </c>
      <c r="E477" t="str">
        <v>-</v>
      </c>
      <c r="F477" t="str">
        <v>-</v>
      </c>
      <c r="G477" t="str">
        <v>-</v>
      </c>
    </row>
    <row r="478" xml:space="preserve">
      <c r="A478">
        <v>27477</v>
      </c>
      <c r="B478" t="str" xml:space="preserve">
        <v xml:space="preserve">Công an xã Thuận Lợi _x000d__x000d__x000d_
 _x000d__x000d__x000d_
  tỉnh Quảng Bình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 xml:space="preserve">
      <c r="A479">
        <v>27478</v>
      </c>
      <c r="B479" t="str" xml:space="preserve">
        <f xml:space="preserve">HYPERLINK("https://tuyenhoa.quangbinh.gov.vn/chi-tiet-tin/-/view-article/1/440071402277494958/1616079069003", "UBND Ủy ban nhân dân xã Thuận Lợi _x000d__x000d__x000d_
 _x000d__x000d__x000d_
  tỉnh Quảng Bình")</f>
        <v xml:space="preserve">UBND Ủy ban nhân dân xã Thuận Lợi _x000d__x000d__x000d_
 _x000d__x000d__x000d_
  tỉnh Quảng Bình</v>
      </c>
      <c r="C479" t="str">
        <v>https://tuyenhoa.quangbinh.gov.vn/chi-tiet-tin/-/view-article/1/440071402277494958/1616079069003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27479</v>
      </c>
      <c r="B480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480" t="str">
        <v>https://www.facebook.com/people/C%C3%B4ng-An-X%C3%A3-Thu%E1%BA%ADn-Minh-Huy%E1%BB%87n-Th%E1%BB%8D-Xu%C3%A2n/100079942642310/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27480</v>
      </c>
      <c r="B481" t="str">
        <f>HYPERLINK("https://thuanminh.thoxuan.thanhhoa.gov.vn/", "UBND Ủy ban nhân dân xã Thuận Minh tỉnh Thanh Hóa")</f>
        <v>UBND Ủy ban nhân dân xã Thuận Minh tỉnh Thanh Hóa</v>
      </c>
      <c r="C481" t="str">
        <v>https://thuanminh.thoxuan.thanhhoa.gov.vn/</v>
      </c>
      <c r="D481" t="str">
        <v>-</v>
      </c>
      <c r="E481" t="str">
        <v>-</v>
      </c>
      <c r="F481" t="str">
        <v>-</v>
      </c>
      <c r="G481" t="str">
        <v>-</v>
      </c>
    </row>
    <row r="482" xml:space="preserve">
      <c r="A482">
        <v>27481</v>
      </c>
      <c r="B482" t="str" xml:space="preserve">
        <f xml:space="preserve">HYPERLINK("https://www.facebook.com/p/C%C3%B4ng-an-x%C3%A3-Thu%E1%BA%ADn-Ph%C3%BA-100083360500120/", "Công an xã Thuận Phú _x000d__x000d__x000d_
 _x000d__x000d__x000d_
  tỉnh Bình Phước")</f>
        <v xml:space="preserve">Công an xã Thuận Phú _x000d__x000d__x000d_
 _x000d__x000d__x000d_
  tỉnh Bình Phước</v>
      </c>
      <c r="C482" t="str">
        <v>https://www.facebook.com/p/C%C3%B4ng-an-x%C3%A3-Thu%E1%BA%ADn-Ph%C3%BA-100083360500120/</v>
      </c>
      <c r="D482" t="str">
        <v>-</v>
      </c>
      <c r="E482" t="str">
        <v/>
      </c>
      <c r="F482" t="str">
        <v>-</v>
      </c>
      <c r="G482" t="str">
        <v>-</v>
      </c>
    </row>
    <row r="483" xml:space="preserve">
      <c r="A483">
        <v>27482</v>
      </c>
      <c r="B483" t="str" xml:space="preserve">
        <f xml:space="preserve">HYPERLINK("https://thuanphu.dongphu.binhphuoc.gov.vn/", "UBND Ủy ban nhân dân xã Thuận Phú _x000d__x000d__x000d_
 _x000d__x000d__x000d_
  tỉnh Bình Phước")</f>
        <v xml:space="preserve">UBND Ủy ban nhân dân xã Thuận Phú _x000d__x000d__x000d_
 _x000d__x000d__x000d_
  tỉnh Bình Phước</v>
      </c>
      <c r="C483" t="str">
        <v>https://thuanphu.dongphu.binhphuoc.gov.vn/</v>
      </c>
      <c r="D483" t="str">
        <v>-</v>
      </c>
      <c r="E483" t="str">
        <v>-</v>
      </c>
      <c r="F483" t="str">
        <v>-</v>
      </c>
      <c r="G483" t="str">
        <v>-</v>
      </c>
    </row>
    <row r="484" xml:space="preserve">
      <c r="A484">
        <v>27483</v>
      </c>
      <c r="B484" t="str" xml:space="preserve">
        <f xml:space="preserve">HYPERLINK("https://www.facebook.com/p/C%C3%B4ng-an-x%C3%A3-Thu%E1%BA%ADn-Th%E1%BB%9Bi-100079997432819/", "Công an xã Thuận Thới _x000d__x000d__x000d_
 _x000d__x000d__x000d_
  tỉnh Vĩnh Long")</f>
        <v xml:space="preserve">Công an xã Thuận Thới _x000d__x000d__x000d_
 _x000d__x000d__x000d_
  tỉnh Vĩnh Long</v>
      </c>
      <c r="C484" t="str">
        <v>https://www.facebook.com/p/C%C3%B4ng-an-x%C3%A3-Thu%E1%BA%ADn-Th%E1%BB%9Bi-100079997432819/</v>
      </c>
      <c r="D484" t="str">
        <v>-</v>
      </c>
      <c r="E484" t="str">
        <v/>
      </c>
      <c r="F484" t="str">
        <v>-</v>
      </c>
      <c r="G484" t="str">
        <v>-</v>
      </c>
    </row>
    <row r="485" xml:space="preserve">
      <c r="A485">
        <v>27484</v>
      </c>
      <c r="B485" t="str" xml:space="preserve">
        <f xml:space="preserve">HYPERLINK("https://thuanthoi.vinhlong.gov.vn/", "UBND Ủy ban nhân dân xã Thuận Thới _x000d__x000d__x000d_
 _x000d__x000d__x000d_
  tỉnh Vĩnh Long")</f>
        <v xml:space="preserve">UBND Ủy ban nhân dân xã Thuận Thới _x000d__x000d__x000d_
 _x000d__x000d__x000d_
  tỉnh Vĩnh Long</v>
      </c>
      <c r="C485" t="str">
        <v>https://thuanthoi.vinhlong.gov.vn/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27485</v>
      </c>
      <c r="B486" t="str">
        <f>HYPERLINK("https://www.facebook.com/p/Tu%E1%BB%95i-tr%E1%BA%BB-C%C3%B4ng-an-huy%E1%BB%87n-Th%C3%A1i-Th%E1%BB%A5y-100083773900284/", "Công an xã Thuỵ Ninh tỉnh Thái Bình")</f>
        <v>Công an xã Thuỵ Ninh tỉnh Thái Bình</v>
      </c>
      <c r="C486" t="str">
        <v>https://www.facebook.com/p/Tu%E1%BB%95i-tr%E1%BA%BB-C%C3%B4ng-an-huy%E1%BB%87n-Th%C3%A1i-Th%E1%BB%A5y-100083773900284/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27486</v>
      </c>
      <c r="B487" t="str">
        <f>HYPERLINK("https://thaibinh.gov.vn/van-ban-phap-luat/van-ban-dieu-hanh/cho-phep-uy-ban-nhan-dan-xa-thuy-ninh-huyen-thai-thuy-chuyen.html", "UBND Ủy ban nhân dân xã Thuỵ Ninh tỉnh Thái Bình")</f>
        <v>UBND Ủy ban nhân dân xã Thuỵ Ninh tỉnh Thái Bình</v>
      </c>
      <c r="C487" t="str">
        <v>https://thaibinh.gov.vn/van-ban-phap-luat/van-ban-dieu-hanh/cho-phep-uy-ban-nhan-dan-xa-thuy-ninh-huyen-thai-thuy-chuyen.html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27487</v>
      </c>
      <c r="B488" t="str">
        <f>HYPERLINK("https://www.facebook.com/p/C%C3%B4ng-an-x%C3%A3-Thu-C%C3%BAc-T%C3%A2n-S%C6%A1n-Ph%C3%BA-Th%E1%BB%8D-100067623113750/", "Công an xã Thu Cúc tỉnh Phú Thọ")</f>
        <v>Công an xã Thu Cúc tỉnh Phú Thọ</v>
      </c>
      <c r="C488" t="str">
        <v>https://www.facebook.com/p/C%C3%B4ng-an-x%C3%A3-Thu-C%C3%BAc-T%C3%A2n-S%C6%A1n-Ph%C3%BA-Th%E1%BB%8D-100067623113750/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27488</v>
      </c>
      <c r="B489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489" t="str">
        <v>https://tanson.phutho.gov.vn/Chuyen-muc-tin/Chi-tiet-tin/t/xa-thu-cuc/title/288/ctitle/543341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27489</v>
      </c>
      <c r="B490" t="str">
        <v>Công an xã Thu Ngạc tỉnh Phú Thọ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27490</v>
      </c>
      <c r="B491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491" t="str">
        <v>https://tanson.phutho.gov.vn/Chuyen-muc-tin/Chi-tiet-tin/t/xa-thu-ngac/title/289/ctitle/78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27491</v>
      </c>
      <c r="B492" t="str">
        <f>HYPERLINK("https://www.facebook.com/684179775668234", "Công an xã Tiên Hội tỉnh Vĩnh Phúc")</f>
        <v>Công an xã Tiên Hội tỉnh Vĩnh Phúc</v>
      </c>
      <c r="C492" t="str">
        <v>https://www.facebook.com/684179775668234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27492</v>
      </c>
      <c r="B493" t="str">
        <f>HYPERLINK("https://vinhphuc.gov.vn/ct/cms/HeThongChinhTriTinh/uybannhandan/Lists/QuyetDinh/View_Detail.aspx?ItemID=151", "UBND Ủy ban nhân dân xã Tiên Hội tỉnh Vĩnh Phúc")</f>
        <v>UBND Ủy ban nhân dân xã Tiên Hội tỉnh Vĩnh Phúc</v>
      </c>
      <c r="C493" t="str">
        <v>https://vinhphuc.gov.vn/ct/cms/HeThongChinhTriTinh/uybannhandan/Lists/QuyetDinh/View_Detail.aspx?ItemID=151</v>
      </c>
      <c r="D493" t="str">
        <v>-</v>
      </c>
      <c r="E493" t="str">
        <v>-</v>
      </c>
      <c r="F493" t="str">
        <v>-</v>
      </c>
      <c r="G493" t="str">
        <v>-</v>
      </c>
    </row>
    <row r="494" xml:space="preserve">
      <c r="A494">
        <v>27493</v>
      </c>
      <c r="B494" t="str" xml:space="preserve">
        <f xml:space="preserve">HYPERLINK("https://www.facebook.com/doanthanhnienconganhanam/", "Công an xã Tiên Hiệp _x000d__x000d__x000d_
 _x000d__x000d__x000d_
  tỉnh Hà Nam")</f>
        <v xml:space="preserve">Công an xã Tiên Hiệp _x000d__x000d__x000d_
 _x000d__x000d__x000d_
  tỉnh Hà Nam</v>
      </c>
      <c r="C494" t="str">
        <v>https://www.facebook.com/doanthanhnienconganhanam/</v>
      </c>
      <c r="D494" t="str">
        <v>-</v>
      </c>
      <c r="E494" t="str">
        <v/>
      </c>
      <c r="F494" t="str">
        <v>-</v>
      </c>
      <c r="G494" t="str">
        <v>-</v>
      </c>
    </row>
    <row r="495" xml:space="preserve">
      <c r="A495">
        <v>27494</v>
      </c>
      <c r="B495" t="str" xml:space="preserve">
        <f xml:space="preserve">HYPERLINK("https://hanam.gov.vn/Pages/chu-tich-ubnd-tinh-doi-thoai-voi-nhan-dan-xa-tien-hiep-thanh-pho-phu-ly-ve-cong-tac-giai-phong-mat-bang-khu-do-thi-thoi.aspx", "UBND Ủy ban nhân dân xã Tiên Hiệp _x000d__x000d__x000d_
 _x000d__x000d__x000d_
  tỉnh Hà Nam")</f>
        <v xml:space="preserve">UBND Ủy ban nhân dân xã Tiên Hiệp _x000d__x000d__x000d_
 _x000d__x000d__x000d_
  tỉnh Hà Nam</v>
      </c>
      <c r="C495" t="str">
        <v>https://hanam.gov.vn/Pages/chu-tich-ubnd-tinh-doi-thoai-voi-nhan-dan-xa-tien-hiep-thanh-pho-phu-ly-ve-cong-tac-giai-phong-mat-bang-khu-do-thi-thoi.aspx</v>
      </c>
      <c r="D495" t="str">
        <v>-</v>
      </c>
      <c r="E495" t="str">
        <v>-</v>
      </c>
      <c r="F495" t="str">
        <v>-</v>
      </c>
      <c r="G495" t="str">
        <v>-</v>
      </c>
    </row>
    <row r="496" xml:space="preserve">
      <c r="A496">
        <v>27495</v>
      </c>
      <c r="B496" t="str" xml:space="preserve">
        <f xml:space="preserve">HYPERLINK("https://www.facebook.com/doanthanhnienconganhanam/", "Công an xã Tiên Hiệp _x000d__x000d__x000d_
 _x000d__x000d__x000d_
  tỉnh Hà Nam")</f>
        <v xml:space="preserve">Công an xã Tiên Hiệp _x000d__x000d__x000d_
 _x000d__x000d__x000d_
  tỉnh Hà Nam</v>
      </c>
      <c r="C496" t="str">
        <v>https://www.facebook.com/doanthanhnienconganhanam/</v>
      </c>
      <c r="D496" t="str">
        <v>-</v>
      </c>
      <c r="E496" t="str">
        <v/>
      </c>
      <c r="F496" t="str">
        <v>-</v>
      </c>
      <c r="G496" t="str">
        <v>-</v>
      </c>
    </row>
    <row r="497" xml:space="preserve">
      <c r="A497">
        <v>27496</v>
      </c>
      <c r="B497" t="str" xml:space="preserve">
        <f xml:space="preserve">HYPERLINK("https://hanam.gov.vn/Pages/chu-tich-ubnd-tinh-doi-thoai-voi-nhan-dan-xa-tien-hiep-thanh-pho-phu-ly-ve-cong-tac-giai-phong-mat-bang-khu-do-thi-thoi.aspx", "UBND Ủy ban nhân dân xã Tiên Hiệp _x000d__x000d__x000d_
 _x000d__x000d__x000d_
  tỉnh Hà Nam")</f>
        <v xml:space="preserve">UBND Ủy ban nhân dân xã Tiên Hiệp _x000d__x000d__x000d_
 _x000d__x000d__x000d_
  tỉnh Hà Nam</v>
      </c>
      <c r="C497" t="str">
        <v>https://hanam.gov.vn/Pages/chu-tich-ubnd-tinh-doi-thoai-voi-nhan-dan-xa-tien-hiep-thanh-pho-phu-ly-ve-cong-tac-giai-phong-mat-bang-khu-do-thi-thoi.aspx</v>
      </c>
      <c r="D497" t="str">
        <v>-</v>
      </c>
      <c r="E497" t="str">
        <v>-</v>
      </c>
      <c r="F497" t="str">
        <v>-</v>
      </c>
      <c r="G497" t="str">
        <v>-</v>
      </c>
    </row>
    <row r="498" xml:space="preserve">
      <c r="A498">
        <v>27497</v>
      </c>
      <c r="B498" t="str" xml:space="preserve">
        <f xml:space="preserve">HYPERLINK("https://www.facebook.com/trungtamvanhoathethaovatruyenthongtanky/?locale=vi_VN", "Công an xã Tiên Kỳ _x000d__x000d__x000d_
 _x000d__x000d__x000d_
  tỉnh Nghệ An")</f>
        <v xml:space="preserve">Công an xã Tiên Kỳ _x000d__x000d__x000d_
 _x000d__x000d__x000d_
  tỉnh Nghệ An</v>
      </c>
      <c r="C498" t="str">
        <v>https://www.facebook.com/trungtamvanhoathethaovatruyenthongtanky/?locale=vi_VN</v>
      </c>
      <c r="D498" t="str">
        <v>-</v>
      </c>
      <c r="E498" t="str">
        <v/>
      </c>
      <c r="F498" t="str">
        <v>-</v>
      </c>
      <c r="G498" t="str">
        <v>-</v>
      </c>
    </row>
    <row r="499" xml:space="preserve">
      <c r="A499">
        <v>27498</v>
      </c>
      <c r="B499" t="str" xml:space="preserve">
        <f xml:space="preserve">HYPERLINK("https://tanky.nghean.gov.vn/di-tich-huyen-tan-ky/tan-ky-to-chuc-le-don-nhan-bang-xep-hang-di-tich-lich-su-cap-tinh-thanh-le-loi-va-den-tho-le-tha-610339", "UBND Ủy ban nhân dân xã Tiên Kỳ _x000d__x000d__x000d_
 _x000d__x000d__x000d_
  tỉnh Nghệ An")</f>
        <v xml:space="preserve">UBND Ủy ban nhân dân xã Tiên Kỳ _x000d__x000d__x000d_
 _x000d__x000d__x000d_
  tỉnh Nghệ An</v>
      </c>
      <c r="C499" t="str">
        <v>https://tanky.nghean.gov.vn/di-tich-huyen-tan-ky/tan-ky-to-chuc-le-don-nhan-bang-xep-hang-di-tich-lich-su-cap-tinh-thanh-le-loi-va-den-tho-le-tha-610339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27499</v>
      </c>
      <c r="B500" t="str">
        <f>HYPERLINK("https://www.facebook.com/p/%C4%90o%C3%A0n-TN-x%C3%A3-Ti%C3%AAn-L%C3%A3ng-100083504244301/", "Công an xã Tiên Lãng tỉnh Quảng Ninh")</f>
        <v>Công an xã Tiên Lãng tỉnh Quảng Ninh</v>
      </c>
      <c r="C500" t="str">
        <v>https://www.facebook.com/p/%C4%90o%C3%A0n-TN-x%C3%A3-Ti%C3%AAn-L%C3%A3ng-100083504244301/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27500</v>
      </c>
      <c r="B501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501" t="str">
        <v>https://www.quangninh.gov.vn/donvi/huyentienyen/Trang/ChiTietBVGioiThieu.aspx?bvid=69</v>
      </c>
      <c r="D501" t="str">
        <v>-</v>
      </c>
      <c r="E501" t="str">
        <v>-</v>
      </c>
      <c r="F501" t="str">
        <v>-</v>
      </c>
      <c r="G501" t="str">
        <v>-</v>
      </c>
    </row>
    <row r="502" xml:space="preserve">
      <c r="A502">
        <v>27501</v>
      </c>
      <c r="B502" t="str" xml:space="preserve">
        <f xml:space="preserve">HYPERLINK("https://www.facebook.com/p/C%C3%B4ng-an-x%C3%A3-Ti%C3%AAn-L%E1%BB%A5c-100068308819972/", "Công an xã Tiên Lục _x000d__x000d__x000d_
 _x000d__x000d__x000d_
  tỉnh Bắc Giang")</f>
        <v xml:space="preserve">Công an xã Tiên Lục _x000d__x000d__x000d_
 _x000d__x000d__x000d_
  tỉnh Bắc Giang</v>
      </c>
      <c r="C502" t="str">
        <v>https://www.facebook.com/p/C%C3%B4ng-an-x%C3%A3-Ti%C3%AAn-L%E1%BB%A5c-100068308819972/</v>
      </c>
      <c r="D502" t="str">
        <v>-</v>
      </c>
      <c r="E502" t="str">
        <v/>
      </c>
      <c r="F502" t="str">
        <v>-</v>
      </c>
      <c r="G502" t="str">
        <v>-</v>
      </c>
    </row>
    <row r="503" xml:space="preserve">
      <c r="A503">
        <v>27502</v>
      </c>
      <c r="B503" t="str" xml:space="preserve">
        <f xml:space="preserve">HYPERLINK("https://tienluc.langgiang.bacgiang.gov.vn/", "UBND Ủy ban nhân dân xã Tiên Lục _x000d__x000d__x000d_
 _x000d__x000d__x000d_
  tỉnh Bắc Giang")</f>
        <v xml:space="preserve">UBND Ủy ban nhân dân xã Tiên Lục _x000d__x000d__x000d_
 _x000d__x000d__x000d_
  tỉnh Bắc Giang</v>
      </c>
      <c r="C503" t="str">
        <v>https://tienluc.langgiang.bacgiang.gov.vn/</v>
      </c>
      <c r="D503" t="str">
        <v>-</v>
      </c>
      <c r="E503" t="str">
        <v>-</v>
      </c>
      <c r="F503" t="str">
        <v>-</v>
      </c>
      <c r="G503" t="str">
        <v>-</v>
      </c>
    </row>
    <row r="504" xml:space="preserve">
      <c r="A504">
        <v>27503</v>
      </c>
      <c r="B504" t="str" xml:space="preserve">
        <f xml:space="preserve">HYPERLINK("https://www.facebook.com/p/C%C3%B4ng-an-x%C3%A3-Ti%C3%AAn-Long-100069766944571/", "Công an xã Tiên Long _x000d__x000d__x000d_
 _x000d__x000d__x000d_
  tỉnh Bến Tre")</f>
        <v xml:space="preserve">Công an xã Tiên Long _x000d__x000d__x000d_
 _x000d__x000d__x000d_
  tỉnh Bến Tre</v>
      </c>
      <c r="C504" t="str">
        <v>https://www.facebook.com/p/C%C3%B4ng-an-x%C3%A3-Ti%C3%AAn-Long-100069766944571/</v>
      </c>
      <c r="D504" t="str">
        <v>-</v>
      </c>
      <c r="E504" t="str">
        <v/>
      </c>
      <c r="F504" t="str">
        <v>-</v>
      </c>
      <c r="G504" t="str">
        <v>-</v>
      </c>
    </row>
    <row r="505" xml:space="preserve">
      <c r="A505">
        <v>27504</v>
      </c>
      <c r="B505" t="str" xml:space="preserve">
        <f xml:space="preserve">HYPERLINK("http://tienlong.chauthanh.bentre.gov.vn/", "UBND Ủy ban nhân dân xã Tiên Long _x000d__x000d__x000d_
 _x000d__x000d__x000d_
  tỉnh Bến Tre")</f>
        <v xml:space="preserve">UBND Ủy ban nhân dân xã Tiên Long _x000d__x000d__x000d_
 _x000d__x000d__x000d_
  tỉnh Bến Tre</v>
      </c>
      <c r="C505" t="str">
        <v>http://tienlong.chauthanh.bentre.gov.vn/</v>
      </c>
      <c r="D505" t="str">
        <v>-</v>
      </c>
      <c r="E505" t="str">
        <v>-</v>
      </c>
      <c r="F505" t="str">
        <v>-</v>
      </c>
      <c r="G505" t="str">
        <v>-</v>
      </c>
    </row>
    <row r="506" xml:space="preserve">
      <c r="A506">
        <v>27505</v>
      </c>
      <c r="B506" t="str" xml:space="preserve">
        <f xml:space="preserve">HYPERLINK("https://www.facebook.com/p/C%C3%B4ng-An-X%C3%A3-Ti%C3%AAn-S%C6%A1n-100081826667879/", "Công an xã Tiên Sơn _x000d__x000d__x000d_
 _x000d__x000d__x000d_
  tỉnh Hà Nam")</f>
        <v xml:space="preserve">Công an xã Tiên Sơn _x000d__x000d__x000d_
 _x000d__x000d__x000d_
  tỉnh Hà Nam</v>
      </c>
      <c r="C506" t="str">
        <v>https://www.facebook.com/p/C%C3%B4ng-An-X%C3%A3-Ti%C3%AAn-S%C6%A1n-100081826667879/</v>
      </c>
      <c r="D506" t="str">
        <v>-</v>
      </c>
      <c r="E506" t="str">
        <v/>
      </c>
      <c r="F506" t="str">
        <v>-</v>
      </c>
      <c r="G506" t="str">
        <v>-</v>
      </c>
    </row>
    <row r="507" xml:space="preserve">
      <c r="A507">
        <v>27506</v>
      </c>
      <c r="B507" t="str" xml:space="preserve">
        <f xml:space="preserve">HYPERLINK("https://www.duytien.gov.vn/", "UBND Ủy ban nhân dân xã Tiên Sơn _x000d__x000d__x000d_
 _x000d__x000d__x000d_
  tỉnh Hà Nam")</f>
        <v xml:space="preserve">UBND Ủy ban nhân dân xã Tiên Sơn _x000d__x000d__x000d_
 _x000d__x000d__x000d_
  tỉnh Hà Nam</v>
      </c>
      <c r="C507" t="str">
        <v>https://www.duytien.gov.vn/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27507</v>
      </c>
      <c r="B508" t="str">
        <f>HYPERLINK("https://www.facebook.com/TuoitreConganCaoBang/", "Công an xã Tiên Thành tỉnh Cao Bằng")</f>
        <v>Công an xã Tiên Thành tỉnh Cao Bằng</v>
      </c>
      <c r="C508" t="str">
        <v>https://www.facebook.com/TuoitreConganCaoBang/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27508</v>
      </c>
      <c r="B509" t="str">
        <f>HYPERLINK("https://tienthanh.quanghoa.caobang.gov.vn/", "UBND Ủy ban nhân dân xã Tiên Thành tỉnh Cao Bằng")</f>
        <v>UBND Ủy ban nhân dân xã Tiên Thành tỉnh Cao Bằng</v>
      </c>
      <c r="C509" t="str">
        <v>https://tienthanh.quanghoa.caobang.gov.vn/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27509</v>
      </c>
      <c r="B510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510" t="str">
        <v>https://www.facebook.com/p/C%C3%B4ng-an-x%C3%A3-Ti%C3%AAu-S%C6%A1n-%C4%90oan-H%C3%B9ng-Ph%C3%BA-Th%E1%BB%8D-100083094554676/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27510</v>
      </c>
      <c r="B511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511" t="str">
        <v>https://doanhung.phutho.gov.vn/Chuyen-muc-tin/Chi-tiet-tin/tabid/92/title/1709/ctitle/240/language/vi-VN/Default.aspx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27511</v>
      </c>
      <c r="B512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512" t="str">
        <v>https://www.facebook.com/p/C%C3%B4ng-an-x%C3%A3-Ti%E1%BA%BFn-D%C5%A9ng-huy%E1%BB%87n-Y%C3%AAn-D%C5%A9ng-100067905488210/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27512</v>
      </c>
      <c r="B513" t="str">
        <f>HYPERLINK("https://tiendung.yendung.bacgiang.gov.vn/co-cau-to-chuc", "UBND Ủy ban nhân dân xã Tiến Dũng tỉnh Bắc Giang")</f>
        <v>UBND Ủy ban nhân dân xã Tiến Dũng tỉnh Bắc Giang</v>
      </c>
      <c r="C513" t="str">
        <v>https://tiendung.yendung.bacgiang.gov.vn/co-cau-to-chuc</v>
      </c>
      <c r="D513" t="str">
        <v>-</v>
      </c>
      <c r="E513" t="str">
        <v>-</v>
      </c>
      <c r="F513" t="str">
        <v>-</v>
      </c>
      <c r="G513" t="str">
        <v>-</v>
      </c>
    </row>
    <row r="514" xml:space="preserve">
      <c r="A514">
        <v>27513</v>
      </c>
      <c r="B514" t="str" xml:space="preserve">
        <v xml:space="preserve">Công an xã Tiến Hóa _x000d__x000d__x000d_
 _x000d__x000d__x000d_
  tỉnh Thanh Hóa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 xml:space="preserve">
      <c r="A515">
        <v>27514</v>
      </c>
      <c r="B515" t="str" xml:space="preserve">
        <f xml:space="preserve">HYPERLINK("https://tienhoa.quangbinh.gov.vn/", "UBND Ủy ban nhân dân xã Tiến Hóa _x000d__x000d__x000d_
 _x000d__x000d__x000d_
  tỉnh Thanh Hóa")</f>
        <v xml:space="preserve">UBND Ủy ban nhân dân xã Tiến Hóa _x000d__x000d__x000d_
 _x000d__x000d__x000d_
  tỉnh Thanh Hóa</v>
      </c>
      <c r="C515" t="str">
        <v>https://tienhoa.quangbinh.gov.vn/</v>
      </c>
      <c r="D515" t="str">
        <v>-</v>
      </c>
      <c r="E515" t="str">
        <v>-</v>
      </c>
      <c r="F515" t="str">
        <v>-</v>
      </c>
      <c r="G515" t="str">
        <v>-</v>
      </c>
    </row>
    <row r="516" xml:space="preserve">
      <c r="A516">
        <v>27515</v>
      </c>
      <c r="B516" t="str" xml:space="preserve">
        <f xml:space="preserve">HYPERLINK("https://www.facebook.com/p/C%C3%B4ng-an-x%C3%A3-Ti%E1%BA%BFn-N%C3%B4ng-100081636183886/", "Công an xã Tiến Nông _x000d__x000d__x000d_
 _x000d__x000d__x000d_
  tỉnh Thanh Hóa")</f>
        <v xml:space="preserve">Công an xã Tiến Nông _x000d__x000d__x000d_
 _x000d__x000d__x000d_
  tỉnh Thanh Hóa</v>
      </c>
      <c r="C516" t="str">
        <v>https://www.facebook.com/p/C%C3%B4ng-an-x%C3%A3-Ti%E1%BA%BFn-N%C3%B4ng-100081636183886/</v>
      </c>
      <c r="D516" t="str">
        <v>-</v>
      </c>
      <c r="E516" t="str">
        <v/>
      </c>
      <c r="F516" t="str">
        <v>-</v>
      </c>
      <c r="G516" t="str">
        <v>-</v>
      </c>
    </row>
    <row r="517" xml:space="preserve">
      <c r="A517">
        <v>27516</v>
      </c>
      <c r="B517" t="str" xml:space="preserve">
        <f xml:space="preserve">HYPERLINK("http://tiennong.trieuson.thanhhoa.gov.vn/van-hoa-xa-hoi", "UBND Ủy ban nhân dân xã Tiến Nông _x000d__x000d__x000d_
 _x000d__x000d__x000d_
  tỉnh Thanh Hóa")</f>
        <v xml:space="preserve">UBND Ủy ban nhân dân xã Tiến Nông _x000d__x000d__x000d_
 _x000d__x000d__x000d_
  tỉnh Thanh Hóa</v>
      </c>
      <c r="C517" t="str">
        <v>http://tiennong.trieuson.thanhhoa.gov.vn/van-hoa-xa-hoi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27517</v>
      </c>
      <c r="B518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518" t="str">
        <v>https://www.facebook.com/p/C%C3%B4ng-an-x%C3%A3-Ti%E1%BA%BFn-Th%E1%BA%AFng-L%C3%BD-Nh%C3%A2n-H%C3%A0-Nam-100082075132355/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27518</v>
      </c>
      <c r="B519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519" t="str">
        <v>https://lynhan.hanam.gov.vn/Pages/Thong-tin-ve-lanh-%C4%91ao-xa--thi-tran792346957.aspx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27519</v>
      </c>
      <c r="B520" t="str">
        <v>Công an xã Tiền Phong tỉnh Hưng Yên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27520</v>
      </c>
      <c r="B521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521" t="str">
        <v>https://www.quangninh.gov.vn/donvi/TXQuangYen/Trang/ChiTietBVGioiThieu.aspx?bvid=212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27521</v>
      </c>
      <c r="B522" t="str">
        <f>HYPERLINK("https://www.facebook.com/groups/131767698914811/_join_/", "Công an xã Tiền Phong tỉnh Hòa Bình")</f>
        <v>Công an xã Tiền Phong tỉnh Hòa Bình</v>
      </c>
      <c r="C522" t="str">
        <v>https://www.facebook.com/groups/131767698914811/_join_/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27522</v>
      </c>
      <c r="B523" t="str">
        <f>HYPERLINK("https://www.quangninh.gov.vn/donvi/TXQuangYen/Trang/ChiTietBVGioiThieu.aspx?bvid=212", "UBND Ủy ban nhân dân xã Tiền Phong tỉnh Hòa Bình")</f>
        <v>UBND Ủy ban nhân dân xã Tiền Phong tỉnh Hòa Bình</v>
      </c>
      <c r="C523" t="str">
        <v>https://www.quangninh.gov.vn/donvi/TXQuangYen/Trang/ChiTietBVGioiThieu.aspx?bvid=212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27523</v>
      </c>
      <c r="B524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524" t="str">
        <v>https://www.facebook.com/p/C%C3%B4ng-an-x%C3%A3-Ti%E1%BB%81n-Phong-Y%C3%AAn-D%C5%A9ng-B%E1%BA%AFc-Giang-100067110930337/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27524</v>
      </c>
      <c r="B525" t="str">
        <f>HYPERLINK("https://tienphong.yendung.bacgiang.gov.vn/", "UBND Ủy ban nhân dân xã Tiền Phong tỉnh Bắc Giang")</f>
        <v>UBND Ủy ban nhân dân xã Tiền Phong tỉnh Bắc Giang</v>
      </c>
      <c r="C525" t="str">
        <v>https://tienphong.yendung.bacgiang.gov.vn/</v>
      </c>
      <c r="D525" t="str">
        <v>-</v>
      </c>
      <c r="E525" t="str">
        <v>-</v>
      </c>
      <c r="F525" t="str">
        <v>-</v>
      </c>
      <c r="G525" t="str">
        <v>-</v>
      </c>
    </row>
    <row r="526" xml:space="preserve">
      <c r="A526">
        <v>27525</v>
      </c>
      <c r="B526" t="str" xml:space="preserve">
        <f xml:space="preserve">HYPERLINK("https://www.facebook.com/p/%C4%90%E1%BA%A3ng-%E1%BB%A7y-H%C4%90ND-UBND-x%C3%A3-Ti%E1%BB%81n-Ti%E1%BA%BFn-TP-H%E1%BA%A3i-D%C6%B0%C6%A1ng-100086683202237/", "Công an xã Tiền Tiến _x000d__x000d__x000d_
 _x000d__x000d__x000d_
  tỉnh Hải Dương")</f>
        <v xml:space="preserve">Công an xã Tiền Tiến _x000d__x000d__x000d_
 _x000d__x000d__x000d_
  tỉnh Hải Dương</v>
      </c>
      <c r="C526" t="str">
        <v>https://www.facebook.com/p/%C4%90%E1%BA%A3ng-%E1%BB%A7y-H%C4%90ND-UBND-x%C3%A3-Ti%E1%BB%81n-Ti%E1%BA%BFn-TP-H%E1%BA%A3i-D%C6%B0%C6%A1ng-100086683202237/</v>
      </c>
      <c r="D526" t="str">
        <v>-</v>
      </c>
      <c r="E526" t="str">
        <v/>
      </c>
      <c r="F526" t="str">
        <v>-</v>
      </c>
      <c r="G526" t="str">
        <v>-</v>
      </c>
    </row>
    <row r="527" xml:space="preserve">
      <c r="A527">
        <v>27526</v>
      </c>
      <c r="B527" t="str" xml:space="preserve">
        <f xml:space="preserve">HYPERLINK("http://tientien.tphaiduong.haiduong.gov.vn/", "UBND Ủy ban nhân dân xã Tiền Tiến _x000d__x000d__x000d_
 _x000d__x000d__x000d_
  tỉnh Hải Dương")</f>
        <v xml:space="preserve">UBND Ủy ban nhân dân xã Tiền Tiến _x000d__x000d__x000d_
 _x000d__x000d__x000d_
  tỉnh Hải Dương</v>
      </c>
      <c r="C527" t="str">
        <v>http://tientien.tphaiduong.haiduong.gov.vn/</v>
      </c>
      <c r="D527" t="str">
        <v>-</v>
      </c>
      <c r="E527" t="str">
        <v>-</v>
      </c>
      <c r="F527" t="str">
        <v>-</v>
      </c>
      <c r="G527" t="str">
        <v>-</v>
      </c>
    </row>
    <row r="528" xml:space="preserve">
      <c r="A528">
        <v>27527</v>
      </c>
      <c r="B528" t="str" xml:space="preserve">
        <v xml:space="preserve">Công an xã Tinh Nhuệ _x000d__x000d__x000d_
 _x000d__x000d__x000d_
  tỉnh Phú Thọ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 xml:space="preserve">
      <c r="A529">
        <v>27528</v>
      </c>
      <c r="B529" t="str" xml:space="preserve">
        <f xml:space="preserve">HYPERLINK("https://tinhnhue.thanhson.phutho.gov.vn/", "UBND Ủy ban nhân dân xã Tinh Nhuệ _x000d__x000d__x000d_
 _x000d__x000d__x000d_
  tỉnh Phú Thọ")</f>
        <v xml:space="preserve">UBND Ủy ban nhân dân xã Tinh Nhuệ _x000d__x000d__x000d_
 _x000d__x000d__x000d_
  tỉnh Phú Thọ</v>
      </c>
      <c r="C529" t="str">
        <v>https://tinhnhue.thanhson.phutho.gov.vn/</v>
      </c>
      <c r="D529" t="str">
        <v>-</v>
      </c>
      <c r="E529" t="str">
        <v>-</v>
      </c>
      <c r="F529" t="str">
        <v>-</v>
      </c>
      <c r="G529" t="str">
        <v>-</v>
      </c>
    </row>
    <row r="530" xml:space="preserve">
      <c r="A530">
        <v>27529</v>
      </c>
      <c r="B530" t="str" xml:space="preserve">
        <v xml:space="preserve">Công an xã Trà Bui _x000d__x000d__x000d_
 _x000d__x000d__x000d_
  tỉnh Quảng Nam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 xml:space="preserve">
      <c r="A531">
        <v>27530</v>
      </c>
      <c r="B531" t="str" xml:space="preserve">
        <f xml:space="preserve">HYPERLINK("https://xatrabui.trabong.quangngai.gov.vn/", "UBND Ủy ban nhân dân xã Trà Bui _x000d__x000d__x000d_
 _x000d__x000d__x000d_
  tỉnh Quảng Nam")</f>
        <v xml:space="preserve">UBND Ủy ban nhân dân xã Trà Bui _x000d__x000d__x000d_
 _x000d__x000d__x000d_
  tỉnh Quảng Nam</v>
      </c>
      <c r="C531" t="str">
        <v>https://xatrabui.trabong.quangngai.gov.vn/</v>
      </c>
      <c r="D531" t="str">
        <v>-</v>
      </c>
      <c r="E531" t="str">
        <v>-</v>
      </c>
      <c r="F531" t="str">
        <v>-</v>
      </c>
      <c r="G531" t="str">
        <v>-</v>
      </c>
    </row>
    <row r="532" xml:space="preserve">
      <c r="A532">
        <v>27531</v>
      </c>
      <c r="B532" t="str" xml:space="preserve">
        <f xml:space="preserve">HYPERLINK("https://www.facebook.com/policetraduong/", "Công an xã Trà Dương _x000d__x000d__x000d_
 _x000d__x000d__x000d_
  tỉnh Quảng Nam")</f>
        <v xml:space="preserve">Công an xã Trà Dương _x000d__x000d__x000d_
 _x000d__x000d__x000d_
  tỉnh Quảng Nam</v>
      </c>
      <c r="C532" t="str">
        <v>https://www.facebook.com/policetraduong/</v>
      </c>
      <c r="D532" t="str">
        <v>-</v>
      </c>
      <c r="E532" t="str">
        <v/>
      </c>
      <c r="F532" t="str">
        <v>-</v>
      </c>
      <c r="G532" t="str">
        <v>-</v>
      </c>
    </row>
    <row r="533" xml:space="preserve">
      <c r="A533">
        <v>27532</v>
      </c>
      <c r="B533" t="str" xml:space="preserve">
        <f xml:space="preserve">HYPERLINK("http://traduong.bactramy.quangnam.gov.vn/", "UBND Ủy ban nhân dân xã Trà Dương _x000d__x000d__x000d_
 _x000d__x000d__x000d_
  tỉnh Quảng Nam")</f>
        <v xml:space="preserve">UBND Ủy ban nhân dân xã Trà Dương _x000d__x000d__x000d_
 _x000d__x000d__x000d_
  tỉnh Quảng Nam</v>
      </c>
      <c r="C533" t="str">
        <v>http://traduong.bactramy.quangnam.gov.vn/</v>
      </c>
      <c r="D533" t="str">
        <v>-</v>
      </c>
      <c r="E533" t="str">
        <v>-</v>
      </c>
      <c r="F533" t="str">
        <v>-</v>
      </c>
      <c r="G533" t="str">
        <v>-</v>
      </c>
    </row>
    <row r="534" xml:space="preserve">
      <c r="A534">
        <v>27533</v>
      </c>
      <c r="B534" t="str" xml:space="preserve">
        <v xml:space="preserve">Công an xã Trà Giáp _x000d__x000d__x000d_
 _x000d__x000d__x000d_
  tỉnh Quảng Nam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 xml:space="preserve">
      <c r="A535">
        <v>27534</v>
      </c>
      <c r="B535" t="str" xml:space="preserve">
        <f xml:space="preserve">HYPERLINK("https://snv.quangngai.gov.vn/xem-chi-tiet/-/asset_publisher/Content/thong-tin-ve-ia-gioi-hanh-chinh-giua-xa-tra-thanh-huyen-tra-bong-quang-ngai-va-xa-tra-giap-huyen-bac-tra-my-quang-nam-?24917318", "UBND Ủy ban nhân dân xã Trà Giáp _x000d__x000d__x000d_
 _x000d__x000d__x000d_
  tỉnh Quảng Nam")</f>
        <v xml:space="preserve">UBND Ủy ban nhân dân xã Trà Giáp _x000d__x000d__x000d_
 _x000d__x000d__x000d_
  tỉnh Quảng Nam</v>
      </c>
      <c r="C535" t="str">
        <v>https://snv.quangngai.gov.vn/xem-chi-tiet/-/asset_publisher/Content/thong-tin-ve-ia-gioi-hanh-chinh-giua-xa-tra-thanh-huyen-tra-bong-quang-ngai-va-xa-tra-giap-huyen-bac-tra-my-quang-nam-?24917318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27535</v>
      </c>
      <c r="B536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36" t="str">
        <v>https://www.facebook.com/p/C%C3%B4ng-an-x%C3%A3-Tr%C3%A0-Giang-C%C3%B4ng-an-Huy%E1%BB%87n-Ki%E1%BA%BFn-X%C6%B0%C6%A1ng-100067087161929/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27536</v>
      </c>
      <c r="B537" t="str">
        <f>HYPERLINK("https://kienxuong.thaibinh.gov.vn/cac-don-vi-hanh-chinh/xa-tra-giang", "UBND Ủy ban nhân dân xã Trà Giang tỉnh Thái Bình")</f>
        <v>UBND Ủy ban nhân dân xã Trà Giang tỉnh Thái Bình</v>
      </c>
      <c r="C537" t="str">
        <v>https://kienxuong.thaibinh.gov.vn/cac-don-vi-hanh-chinh/xa-tra-giang</v>
      </c>
      <c r="D537" t="str">
        <v>-</v>
      </c>
      <c r="E537" t="str">
        <v>-</v>
      </c>
      <c r="F537" t="str">
        <v>-</v>
      </c>
      <c r="G537" t="str">
        <v>-</v>
      </c>
    </row>
    <row r="538" xml:space="preserve">
      <c r="A538">
        <v>27537</v>
      </c>
      <c r="B538" t="str" xml:space="preserve">
        <v xml:space="preserve">Công an xã Trà Nú _x000d__x000d__x000d_
 _x000d__x000d__x000d_
  tỉnh Quảng Nam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 xml:space="preserve">
      <c r="A539">
        <v>27538</v>
      </c>
      <c r="B539" t="str" xml:space="preserve">
        <f xml:space="preserve">HYPERLINK("https://sldtbxh.quangnam.gov.vn/webcenter/portal/bactramy/pages_tin-tuc/chi-tiet?dDocName=PORTAL329326", "UBND Ủy ban nhân dân xã Trà Nú _x000d__x000d__x000d_
 _x000d__x000d__x000d_
  tỉnh Quảng Nam")</f>
        <v xml:space="preserve">UBND Ủy ban nhân dân xã Trà Nú _x000d__x000d__x000d_
 _x000d__x000d__x000d_
  tỉnh Quảng Nam</v>
      </c>
      <c r="C539" t="str">
        <v>https://sldtbxh.quangnam.gov.vn/webcenter/portal/bactramy/pages_tin-tuc/chi-tiet?dDocName=PORTAL329326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27539</v>
      </c>
      <c r="B540" t="str">
        <v>Công an xã Tràng Đà tỉnh Tuyên Quang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27540</v>
      </c>
      <c r="B541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541" t="str">
        <v>http://congbao.tuyenquang.gov.vn/van-ban/linh-vuc/tai-nguyen-va-moi-truong/trang-8.html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27541</v>
      </c>
      <c r="B542" t="str">
        <v>Công an xã Tràng Xá tỉnh Thái Nguyên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27542</v>
      </c>
      <c r="B543" t="str">
        <f>HYPERLINK("https://trangxa.vonhai.thainguyen.gov.vn/uy-ban-nhan-dan", "UBND Ủy ban nhân dân xã Tràng Xá tỉnh Thái Nguyên")</f>
        <v>UBND Ủy ban nhân dân xã Tràng Xá tỉnh Thái Nguyên</v>
      </c>
      <c r="C543" t="str">
        <v>https://trangxa.vonhai.thainguyen.gov.vn/uy-ban-nhan-dan</v>
      </c>
      <c r="D543" t="str">
        <v>-</v>
      </c>
      <c r="E543" t="str">
        <v>-</v>
      </c>
      <c r="F543" t="str">
        <v>-</v>
      </c>
      <c r="G543" t="str">
        <v>-</v>
      </c>
    </row>
    <row r="544" xml:space="preserve">
      <c r="A544">
        <v>27543</v>
      </c>
      <c r="B544" t="str" xml:space="preserve">
        <v xml:space="preserve">Công an xã Trà Tân _x000d__x000d__x000d_
 _x000d__x000d__x000d_
  tỉnh Quảng Nam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 xml:space="preserve">
      <c r="A545">
        <v>27544</v>
      </c>
      <c r="B545" t="str" xml:space="preserve">
        <f xml:space="preserve"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_x000d__x000d__x000d_
 _x000d__x000d__x000d_
  tỉnh Quảng Nam")</f>
        <v xml:space="preserve">UBND Ủy ban nhân dân xã Trà Tân _x000d__x000d__x000d_
 _x000d__x000d__x000d_
  tỉnh Quảng Nam</v>
      </c>
      <c r="C545" t="str">
        <v>https://quangngai.gov.vn/web/xa-tra-tan/xem-chi-tiet/-/asset_publisher//Content/uy-ban-nhan-dan-xa-tra-tan-to-chuc-hoi-nghi-chu-tich-ubnd-xa-oi-thoai-voi-to-chuc-ca-nhan-ve-giai-quyet-thu-tuc-hanh-chinh-va-tiep-nhan-phan-anh-kie-1?21523171</v>
      </c>
      <c r="D545" t="str">
        <v>-</v>
      </c>
      <c r="E545" t="str">
        <v>-</v>
      </c>
      <c r="F545" t="str">
        <v>-</v>
      </c>
      <c r="G545" t="str">
        <v>-</v>
      </c>
    </row>
    <row r="546" xml:space="preserve">
      <c r="A546">
        <v>27545</v>
      </c>
      <c r="B546" t="str" xml:space="preserve">
        <v xml:space="preserve">Công an xã Trác Văn _x000d__x000d__x000d_
 _x000d__x000d__x000d_
  tỉnh Hà Nam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 xml:space="preserve">
      <c r="A547">
        <v>27546</v>
      </c>
      <c r="B547" t="str" xml:space="preserve">
        <f xml:space="preserve">HYPERLINK("https://duytien.hanam.gov.vn/Pages/danh-sach-so-dien-thoai-cua-lanh-dao-cac-xa-thi-tran-tren-dia-ban-huyen-duy-tien.aspx", "UBND Ủy ban nhân dân xã Trác Văn _x000d__x000d__x000d_
 _x000d__x000d__x000d_
  tỉnh Hà Nam")</f>
        <v xml:space="preserve">UBND Ủy ban nhân dân xã Trác Văn _x000d__x000d__x000d_
 _x000d__x000d__x000d_
  tỉnh Hà Nam</v>
      </c>
      <c r="C547" t="str">
        <v>https://duytien.hanam.gov.vn/Pages/danh-sach-so-dien-thoai-cua-lanh-dao-cac-xa-thi-tran-tren-dia-ban-huyen-duy-tien.aspx</v>
      </c>
      <c r="D547" t="str">
        <v>-</v>
      </c>
      <c r="E547" t="str">
        <v>-</v>
      </c>
      <c r="F547" t="str">
        <v>-</v>
      </c>
      <c r="G547" t="str">
        <v>-</v>
      </c>
    </row>
    <row r="548" xml:space="preserve">
      <c r="A548">
        <v>27547</v>
      </c>
      <c r="B548" t="str" xml:space="preserve">
        <f xml:space="preserve">HYPERLINK("https://www.facebook.com/DoanThanhnienCongantinhLaoCai/", "Công an xã Trì Quang _x000d__x000d__x000d_
 _x000d__x000d__x000d_
  tỉnh Lào Cai")</f>
        <v xml:space="preserve">Công an xã Trì Quang _x000d__x000d__x000d_
 _x000d__x000d__x000d_
  tỉnh Lào Cai</v>
      </c>
      <c r="C548" t="str">
        <v>https://www.facebook.com/DoanThanhnienCongantinhLaoCai/</v>
      </c>
      <c r="D548" t="str">
        <v>-</v>
      </c>
      <c r="E548" t="str">
        <v/>
      </c>
      <c r="F548" t="str">
        <v>-</v>
      </c>
      <c r="G548" t="str">
        <v>-</v>
      </c>
    </row>
    <row r="549" xml:space="preserve">
      <c r="A549">
        <v>27548</v>
      </c>
      <c r="B549" t="str" xml:space="preserve">
        <f xml:space="preserve">HYPERLINK("https://laocai.gov.vn/thong-tin-nganh-dia-phuong/lanh-dao-huyen-bao-thang-kiem-tra-thuc-te-chi-dao-khac-phuc-thiet-hai-do-anh-huong-bao-so-3-1288088", "UBND Ủy ban nhân dân xã Trì Quang _x000d__x000d__x000d_
 _x000d__x000d__x000d_
  tỉnh Lào Cai")</f>
        <v xml:space="preserve">UBND Ủy ban nhân dân xã Trì Quang _x000d__x000d__x000d_
 _x000d__x000d__x000d_
  tỉnh Lào Cai</v>
      </c>
      <c r="C549" t="str">
        <v>https://laocai.gov.vn/thong-tin-nganh-dia-phuong/lanh-dao-huyen-bao-thang-kiem-tra-thuc-te-chi-dao-khac-phuc-thiet-hai-do-anh-huong-bao-so-3-1288088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27549</v>
      </c>
      <c r="B550" t="str">
        <f>HYPERLINK("https://www.facebook.com/conganBaTri/", "Công an xã Trí Bình tỉnh TÂY NINH")</f>
        <v>Công an xã Trí Bình tỉnh TÂY NINH</v>
      </c>
      <c r="C550" t="str">
        <v>https://www.facebook.com/conganBaTri/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27550</v>
      </c>
      <c r="B551" t="str">
        <f>HYPERLINK("https://chauthanh.tayninh.gov.vn/vi/co-cau-to-chuc/vieworg/UBND-xa-Tri-Binh-45/", "UBND Ủy ban nhân dân xã Trí Bình tỉnh TÂY NINH")</f>
        <v>UBND Ủy ban nhân dân xã Trí Bình tỉnh TÂY NINH</v>
      </c>
      <c r="C551" t="str">
        <v>https://chauthanh.tayninh.gov.vn/vi/co-cau-to-chuc/vieworg/UBND-xa-Tri-Binh-45/</v>
      </c>
      <c r="D551" t="str">
        <v>-</v>
      </c>
      <c r="E551" t="str">
        <v>-</v>
      </c>
      <c r="F551" t="str">
        <v>-</v>
      </c>
      <c r="G551" t="str">
        <v>-</v>
      </c>
    </row>
    <row r="552" xml:space="preserve">
      <c r="A552">
        <v>27551</v>
      </c>
      <c r="B552" t="str" xml:space="preserve">
        <v xml:space="preserve">Công an xã Trí Nang _x000d__x000d__x000d_
 _x000d__x000d__x000d_
  tỉnh Thanh Hóa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 xml:space="preserve">
      <c r="A553">
        <v>27552</v>
      </c>
      <c r="B553" t="str" xml:space="preserve">
        <f xml:space="preserve">HYPERLINK("https://trinang.langchanh.thanhhoa.gov.vn/", "UBND Ủy ban nhân dân xã Trí Nang _x000d__x000d__x000d_
 _x000d__x000d__x000d_
  tỉnh Thanh Hóa")</f>
        <v xml:space="preserve">UBND Ủy ban nhân dân xã Trí Nang _x000d__x000d__x000d_
 _x000d__x000d__x000d_
  tỉnh Thanh Hóa</v>
      </c>
      <c r="C553" t="str">
        <v>https://trinang.langchanh.thanhhoa.gov.vn/</v>
      </c>
      <c r="D553" t="str">
        <v>-</v>
      </c>
      <c r="E553" t="str">
        <v>-</v>
      </c>
      <c r="F553" t="str">
        <v>-</v>
      </c>
      <c r="G553" t="str">
        <v>-</v>
      </c>
    </row>
    <row r="554" xml:space="preserve">
      <c r="A554">
        <v>27553</v>
      </c>
      <c r="B554" t="str" xml:space="preserve">
        <f xml:space="preserve">HYPERLINK("https://www.facebook.com/p/Tu%E1%BB%95i-tr%E1%BA%BB-C%C3%B4ng-an-Th%C3%A0nh-ph%E1%BB%91-V%C4%A9nh-Y%C3%AAn-100066497717181/?locale=gl_ES", "Công an xã Trù Sơn _x000d__x000d__x000d_
 _x000d__x000d__x000d_
  tỉnh Nghệ An")</f>
        <v xml:space="preserve">Công an xã Trù Sơn _x000d__x000d__x000d_
 _x000d__x000d__x000d_
  tỉnh Nghệ An</v>
      </c>
      <c r="C554" t="str">
        <v>https://www.facebook.com/p/Tu%E1%BB%95i-tr%E1%BA%BB-C%C3%B4ng-an-Th%C3%A0nh-ph%E1%BB%91-V%C4%A9nh-Y%C3%AAn-100066497717181/?locale=gl_ES</v>
      </c>
      <c r="D554" t="str">
        <v>-</v>
      </c>
      <c r="E554" t="str">
        <v/>
      </c>
      <c r="F554" t="str">
        <v>-</v>
      </c>
      <c r="G554" t="str">
        <v>-</v>
      </c>
    </row>
    <row r="555" xml:space="preserve">
      <c r="A555">
        <v>27554</v>
      </c>
      <c r="B555" t="str" xml:space="preserve">
        <f xml:space="preserve">HYPERLINK("https://doluong.nghean.gov.vn/tru-son", "UBND Ủy ban nhân dân xã Trù Sơn _x000d__x000d__x000d_
 _x000d__x000d__x000d_
  tỉnh Nghệ An")</f>
        <v xml:space="preserve">UBND Ủy ban nhân dân xã Trù Sơn _x000d__x000d__x000d_
 _x000d__x000d__x000d_
  tỉnh Nghệ An</v>
      </c>
      <c r="C555" t="str">
        <v>https://doluong.nghean.gov.vn/tru-son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27555</v>
      </c>
      <c r="B556" t="str">
        <v>Công an xã Trương Lương, tỉnh Cao Bằng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27556</v>
      </c>
      <c r="B557" t="str">
        <f>HYPERLINK("https://hoaan.caobang.gov.vn/truong-luong", "UBND Ủy ban nhân dân xã Trương Lương, tỉnh Cao Bằng")</f>
        <v>UBND Ủy ban nhân dân xã Trương Lương, tỉnh Cao Bằng</v>
      </c>
      <c r="C557" t="str">
        <v>https://hoaan.caobang.gov.vn/truong-luong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27557</v>
      </c>
      <c r="B558" t="str">
        <v>Công an xã Trương Lương, tỉnh Cao Bằng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27558</v>
      </c>
      <c r="B559" t="str">
        <f>HYPERLINK("https://hoaan.caobang.gov.vn/truong-luong", "UBND Ủy ban nhân dân xã Trương Lương, tỉnh Cao Bằng")</f>
        <v>UBND Ủy ban nhân dân xã Trương Lương, tỉnh Cao Bằng</v>
      </c>
      <c r="C559" t="str">
        <v>https://hoaan.caobang.gov.vn/truong-luong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27559</v>
      </c>
      <c r="B560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560" t="str">
        <v>https://www.facebook.com/p/C%C3%B4ng-An-x%C3%A3-Tr%C6%B0%E1%BB%9Dng-Minh-huy%E1%BB%87n-N%C3%B4ng-C%E1%BB%91ng-100061370296115/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27560</v>
      </c>
      <c r="B561" t="str">
        <f>HYPERLINK("https://truongminh.nongcong.thanhhoa.gov.vn/", "UBND Ủy ban nhân dân xã Trường Minh tỉnh Thanh Hóa")</f>
        <v>UBND Ủy ban nhân dân xã Trường Minh tỉnh Thanh Hóa</v>
      </c>
      <c r="C561" t="str">
        <v>https://truongminh.nongcong.thanhhoa.gov.vn/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27561</v>
      </c>
      <c r="B562" t="str">
        <f>HYPERLINK("https://www.facebook.com/p/Tu%E1%BB%95i-tr%E1%BA%BB-C%C3%B4ng-an-TP-S%E1%BA%A7m-S%C6%A1n-100069346653553/?locale=hi_IN", "Công an xã Trường Sơn tỉnh Thanh Hóa")</f>
        <v>Công an xã Trường Sơn tỉnh Thanh Hóa</v>
      </c>
      <c r="C562" t="str">
        <v>https://www.facebook.com/p/Tu%E1%BB%95i-tr%E1%BA%BB-C%C3%B4ng-an-TP-S%E1%BA%A7m-S%C6%A1n-100069346653553/?locale=hi_IN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27562</v>
      </c>
      <c r="B563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563" t="str">
        <v>https://truongson.nongcong.thanhhoa.gov.vn/web/trang-chu/he-thong-chinh-tri/uy-ban-nhan-dan-xa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27563</v>
      </c>
      <c r="B564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564" t="str">
        <v>https://www.facebook.com/p/C%C3%B4ng-an-x%C3%A3-Tr%C6%B0%E1%BB%9Dng-S%C6%A1n-huy%E1%BB%87n-%C4%90%E1%BB%A9c-Th%E1%BB%8D-t%E1%BB%89nh-H%C3%A0-T%C4%A9nh-100077920311253/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27564</v>
      </c>
      <c r="B565" t="str">
        <f>HYPERLINK("https://xasontruong.hatinh.gov.vn/", "UBND Ủy ban nhân dân xã Trường Sơn tỉnh Hà Tĩnh")</f>
        <v>UBND Ủy ban nhân dân xã Trường Sơn tỉnh Hà Tĩnh</v>
      </c>
      <c r="C565" t="str">
        <v>https://xasontruong.hatinh.gov.vn/</v>
      </c>
      <c r="D565" t="str">
        <v>-</v>
      </c>
      <c r="E565" t="str">
        <v>-</v>
      </c>
      <c r="F565" t="str">
        <v>-</v>
      </c>
      <c r="G565" t="str">
        <v>-</v>
      </c>
    </row>
    <row r="566" xml:space="preserve">
      <c r="A566">
        <v>27565</v>
      </c>
      <c r="B566" t="str" xml:space="preserve">
        <f xml:space="preserve">HYPERLINK("https://www.facebook.com/p/C%C3%B4ng-an-x%C3%A3-Tr%C6%B0%E1%BB%9Dng-Xu%C3%A2n-100057042440120/", "Công an xã Trường Xuân _x000d__x000d__x000d_
 _x000d__x000d__x000d_
  tỉnh Thanh Hóa")</f>
        <v xml:space="preserve">Công an xã Trường Xuân _x000d__x000d__x000d_
 _x000d__x000d__x000d_
  tỉnh Thanh Hóa</v>
      </c>
      <c r="C566" t="str">
        <v>https://www.facebook.com/p/C%C3%B4ng-an-x%C3%A3-Tr%C6%B0%E1%BB%9Dng-Xu%C3%A2n-100057042440120/</v>
      </c>
      <c r="D566" t="str">
        <v>-</v>
      </c>
      <c r="E566" t="str">
        <v/>
      </c>
      <c r="F566" t="str">
        <v>-</v>
      </c>
      <c r="G566" t="str">
        <v>-</v>
      </c>
    </row>
    <row r="567" xml:space="preserve">
      <c r="A567">
        <v>27566</v>
      </c>
      <c r="B567" t="str" xml:space="preserve">
        <f xml:space="preserve">HYPERLINK("https://truongxuan.thoxuan.thanhhoa.gov.vn/", "UBND Ủy ban nhân dân xã Trường Xuân _x000d__x000d__x000d_
 _x000d__x000d__x000d_
  tỉnh Thanh Hóa")</f>
        <v xml:space="preserve">UBND Ủy ban nhân dân xã Trường Xuân _x000d__x000d__x000d_
 _x000d__x000d__x000d_
  tỉnh Thanh Hóa</v>
      </c>
      <c r="C567" t="str">
        <v>https://truongxuan.thoxuan.thanhhoa.gov.vn/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27567</v>
      </c>
      <c r="B568" t="str">
        <v>Công an xã Trường Yên tỉnh Ninh Bình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27568</v>
      </c>
      <c r="B569" t="str">
        <f>HYPERLINK("https://truongyen.hoalu.ninhbinh.gov.vn/", "UBND Ủy ban nhân dân xã Trường Yên tỉnh Ninh Bình")</f>
        <v>UBND Ủy ban nhân dân xã Trường Yên tỉnh Ninh Bình</v>
      </c>
      <c r="C569" t="str">
        <v>https://truongyen.hoalu.ninhbinh.gov.vn/</v>
      </c>
      <c r="D569" t="str">
        <v>-</v>
      </c>
      <c r="E569" t="str">
        <v>-</v>
      </c>
      <c r="F569" t="str">
        <v>-</v>
      </c>
      <c r="G569" t="str">
        <v>-</v>
      </c>
    </row>
    <row r="570" xml:space="preserve">
      <c r="A570">
        <v>27569</v>
      </c>
      <c r="B570" t="str" xml:space="preserve">
        <f xml:space="preserve">HYPERLINK("https://www.facebook.com/TuoitreConganCaoBang/", "Công an xã Trọng Con _x000d__x000d__x000d_
 _x000d__x000d__x000d_
  tỉnh Cao Bằng")</f>
        <v xml:space="preserve">Công an xã Trọng Con _x000d__x000d__x000d_
 _x000d__x000d__x000d_
  tỉnh Cao Bằng</v>
      </c>
      <c r="C570" t="str">
        <v>https://www.facebook.com/TuoitreConganCaoBang/</v>
      </c>
      <c r="D570" t="str">
        <v>-</v>
      </c>
      <c r="E570" t="str">
        <v/>
      </c>
      <c r="F570" t="str">
        <v>-</v>
      </c>
      <c r="G570" t="str">
        <v>-</v>
      </c>
    </row>
    <row r="571" xml:space="preserve">
      <c r="A571">
        <v>27570</v>
      </c>
      <c r="B571" t="str" xml:space="preserve">
        <f xml:space="preserve">HYPERLINK("https://thachan.caobang.gov.vn/", "UBND Ủy ban nhân dân xã Trọng Con _x000d__x000d__x000d_
 _x000d__x000d__x000d_
  tỉnh Cao Bằng")</f>
        <v xml:space="preserve">UBND Ủy ban nhân dân xã Trọng Con _x000d__x000d__x000d_
 _x000d__x000d__x000d_
  tỉnh Cao Bằng</v>
      </c>
      <c r="C571" t="str">
        <v>https://thachan.caobang.gov.vn/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27571</v>
      </c>
      <c r="B572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572" t="str">
        <v>https://www.facebook.com/p/X%C3%A3-Tr%E1%BB%B1c-%C4%90%E1%BA%A1o-Huy%E1%BB%87n-Tr%E1%BB%B1c-Ninh-T%E1%BB%89nh-Nam-%C4%90%E1%BB%8Bnh-100046095555990/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27572</v>
      </c>
      <c r="B573" t="str">
        <f>HYPERLINK("https://trucdao.namdinh.gov.vn/", "UBND Ủy ban nhân dân xã Trực Đạo tỉnh Nam Định")</f>
        <v>UBND Ủy ban nhân dân xã Trực Đạo tỉnh Nam Định</v>
      </c>
      <c r="C573" t="str">
        <v>https://trucdao.namdinh.gov.vn/</v>
      </c>
      <c r="D573" t="str">
        <v>-</v>
      </c>
      <c r="E573" t="str">
        <v>-</v>
      </c>
      <c r="F573" t="str">
        <v>-</v>
      </c>
      <c r="G573" t="str">
        <v>-</v>
      </c>
    </row>
    <row r="574" xml:space="preserve">
      <c r="A574">
        <v>27573</v>
      </c>
      <c r="B574" t="str" xml:space="preserve">
        <v xml:space="preserve">Công an xã Trực Cường _x000d__x000d__x000d_
 _x000d__x000d__x000d_
  tỉnh Nam Định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 xml:space="preserve">
      <c r="A575">
        <v>27574</v>
      </c>
      <c r="B575" t="str" xml:space="preserve">
        <f xml:space="preserve">HYPERLINK("https://dichvucong.namdinh.gov.vn/portaldvc/KenhTin/dich-vu-cong-truc-tuyen.aspx?_dv=B4B36E7B-F4CA-038C-D5FA-1394863766D8", "UBND Ủy ban nhân dân xã Trực Cường _x000d__x000d__x000d_
 _x000d__x000d__x000d_
  tỉnh Nam Định")</f>
        <v xml:space="preserve">UBND Ủy ban nhân dân xã Trực Cường _x000d__x000d__x000d_
 _x000d__x000d__x000d_
  tỉnh Nam Định</v>
      </c>
      <c r="C575" t="str">
        <v>https://dichvucong.namdinh.gov.vn/portaldvc/KenhTin/dich-vu-cong-truc-tuyen.aspx?_dv=B4B36E7B-F4CA-038C-D5FA-1394863766D8</v>
      </c>
      <c r="D575" t="str">
        <v>-</v>
      </c>
      <c r="E575" t="str">
        <v>-</v>
      </c>
      <c r="F575" t="str">
        <v>-</v>
      </c>
      <c r="G575" t="str">
        <v>-</v>
      </c>
    </row>
    <row r="576" xml:space="preserve">
      <c r="A576">
        <v>27575</v>
      </c>
      <c r="B576" t="str" xml:space="preserve">
        <f xml:space="preserve">HYPERLINK("https://www.facebook.com/p/An-ninh-tr%E1%BA%ADt-t%E1%BB%B1-x%C3%A3-Tr%E1%BB%B1c-H%C3%B9ng-100071263414324/", "Công an xã Trực Hùng _x000d__x000d__x000d_
 _x000d__x000d__x000d_
  tỉnh Nam Định")</f>
        <v xml:space="preserve">Công an xã Trực Hùng _x000d__x000d__x000d_
 _x000d__x000d__x000d_
  tỉnh Nam Định</v>
      </c>
      <c r="C576" t="str">
        <v>https://www.facebook.com/p/An-ninh-tr%E1%BA%ADt-t%E1%BB%B1-x%C3%A3-Tr%E1%BB%B1c-H%C3%B9ng-100071263414324/</v>
      </c>
      <c r="D576" t="str">
        <v>-</v>
      </c>
      <c r="E576" t="str">
        <v/>
      </c>
      <c r="F576" t="str">
        <v>-</v>
      </c>
      <c r="G576" t="str">
        <v>-</v>
      </c>
    </row>
    <row r="577" xml:space="preserve">
      <c r="A577">
        <v>27576</v>
      </c>
      <c r="B577" t="str" xml:space="preserve">
        <f xml:space="preserve">HYPERLINK("https://truchung4.namdinh.gov.vn/", "UBND Ủy ban nhân dân xã Trực Hùng _x000d__x000d__x000d_
 _x000d__x000d__x000d_
  tỉnh Nam Định")</f>
        <v xml:space="preserve">UBND Ủy ban nhân dân xã Trực Hùng _x000d__x000d__x000d_
 _x000d__x000d__x000d_
  tỉnh Nam Định</v>
      </c>
      <c r="C577" t="str">
        <v>https://truchung4.namdinh.gov.vn/</v>
      </c>
      <c r="D577" t="str">
        <v>-</v>
      </c>
      <c r="E577" t="str">
        <v>-</v>
      </c>
      <c r="F577" t="str">
        <v>-</v>
      </c>
      <c r="G577" t="str">
        <v>-</v>
      </c>
    </row>
    <row r="578" xml:space="preserve">
      <c r="A578">
        <v>27577</v>
      </c>
      <c r="B578" t="str" xml:space="preserve">
        <v xml:space="preserve">Công an xã Trực Thanh _x000d__x000d__x000d_
 _x000d__x000d__x000d_
  tỉnh Nam Định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 xml:space="preserve">
      <c r="A579">
        <v>27578</v>
      </c>
      <c r="B579" t="str" xml:space="preserve">
        <f xml:space="preserve">HYPERLINK("https://trucninh.namdinh.gov.vn/", "UBND Ủy ban nhân dân xã Trực Thanh _x000d__x000d__x000d_
 _x000d__x000d__x000d_
  tỉnh Nam Định")</f>
        <v xml:space="preserve">UBND Ủy ban nhân dân xã Trực Thanh _x000d__x000d__x000d_
 _x000d__x000d__x000d_
  tỉnh Nam Định</v>
      </c>
      <c r="C579" t="str">
        <v>https://trucninh.namdinh.gov.vn/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27579</v>
      </c>
      <c r="B580" t="str">
        <f>HYPERLINK("https://www.facebook.com/TuoitreConganCaoBang/?locale=vi_VN", "Công an xã Triệu Nguyên tỉnh Cao Bằng")</f>
        <v>Công an xã Triệu Nguyên tỉnh Cao Bằng</v>
      </c>
      <c r="C580" t="str">
        <v>https://www.facebook.com/TuoitreConganCaoBang/?locale=vi_VN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27580</v>
      </c>
      <c r="B581" t="str">
        <f>HYPERLINK("https://nguyenbinh.caobang.gov.vn/xa-trieu-nguyen", "UBND Ủy ban nhân dân xã Triệu Nguyên tỉnh Cao Bằng")</f>
        <v>UBND Ủy ban nhân dân xã Triệu Nguyên tỉnh Cao Bằng</v>
      </c>
      <c r="C581" t="str">
        <v>https://nguyenbinh.caobang.gov.vn/xa-trieu-nguyen</v>
      </c>
      <c r="D581" t="str">
        <v>-</v>
      </c>
      <c r="E581" t="str">
        <v>-</v>
      </c>
      <c r="F581" t="str">
        <v>-</v>
      </c>
      <c r="G581" t="str">
        <v>-</v>
      </c>
    </row>
    <row r="582" xml:space="preserve">
      <c r="A582">
        <v>27581</v>
      </c>
      <c r="B582" t="str" xml:space="preserve">
        <f xml:space="preserve">HYPERLINK("https://www.facebook.com/xatrieuthuan.quangtri.gov.vn/", "Công an xã Triệu Thuận _x000d__x000d__x000d_
 _x000d__x000d__x000d_
  tỉnh Thanh Hóa")</f>
        <v xml:space="preserve">Công an xã Triệu Thuận _x000d__x000d__x000d_
 _x000d__x000d__x000d_
  tỉnh Thanh Hóa</v>
      </c>
      <c r="C582" t="str">
        <v>https://www.facebook.com/xatrieuthuan.quangtri.gov.vn/</v>
      </c>
      <c r="D582" t="str">
        <v>-</v>
      </c>
      <c r="E582" t="str">
        <v/>
      </c>
      <c r="F582" t="str">
        <v>-</v>
      </c>
      <c r="G582" t="str">
        <v>-</v>
      </c>
    </row>
    <row r="583" xml:space="preserve">
      <c r="A583">
        <v>27582</v>
      </c>
      <c r="B583" t="str" xml:space="preserve">
        <f xml:space="preserve">HYPERLINK("https://nguyenbinh.caobang.gov.vn/xa-trieu-nguyen", "UBND Ủy ban nhân dân xã Triệu Thuận _x000d__x000d__x000d_
 _x000d__x000d__x000d_
  tỉnh Thanh Hóa")</f>
        <v xml:space="preserve">UBND Ủy ban nhân dân xã Triệu Thuận _x000d__x000d__x000d_
 _x000d__x000d__x000d_
  tỉnh Thanh Hóa</v>
      </c>
      <c r="C583" t="str">
        <v>https://nguyenbinh.caobang.gov.vn/xa-trieu-nguyen</v>
      </c>
      <c r="D583" t="str">
        <v>-</v>
      </c>
      <c r="E583" t="str">
        <v>-</v>
      </c>
      <c r="F583" t="str">
        <v>-</v>
      </c>
      <c r="G583" t="str">
        <v>-</v>
      </c>
    </row>
    <row r="584" xml:space="preserve">
      <c r="A584">
        <v>27583</v>
      </c>
      <c r="B584" t="str" xml:space="preserve">
        <f xml:space="preserve">HYPERLINK("https://www.facebook.com/p/C%C3%B4ng-an-x%C3%A3-Tri%E1%BB%87u-Trung-100064115859330/", "Công an xã Triệu Trung _x000d__x000d__x000d_
 _x000d__x000d__x000d_
  tỉnh Quảng Trị")</f>
        <v xml:space="preserve">Công an xã Triệu Trung _x000d__x000d__x000d_
 _x000d__x000d__x000d_
  tỉnh Quảng Trị</v>
      </c>
      <c r="C584" t="str">
        <v>https://www.facebook.com/p/C%C3%B4ng-an-x%C3%A3-Tri%E1%BB%87u-Trung-100064115859330/</v>
      </c>
      <c r="D584" t="str">
        <v>-</v>
      </c>
      <c r="E584" t="str">
        <v/>
      </c>
      <c r="F584" t="str">
        <v>-</v>
      </c>
      <c r="G584" t="str">
        <v>-</v>
      </c>
    </row>
    <row r="585" xml:space="preserve">
      <c r="A585">
        <v>27584</v>
      </c>
      <c r="B585" t="str" xml:space="preserve">
        <f xml:space="preserve">HYPERLINK("https://trieutrung.trieuphong.quangtri.gov.vn/", "UBND Ủy ban nhân dân xã Triệu Trung _x000d__x000d__x000d_
 _x000d__x000d__x000d_
  tỉnh Quảng Trị")</f>
        <v xml:space="preserve">UBND Ủy ban nhân dân xã Triệu Trung _x000d__x000d__x000d_
 _x000d__x000d__x000d_
  tỉnh Quảng Trị</v>
      </c>
      <c r="C585" t="str">
        <v>https://trieutrung.trieuphong.quangtri.gov.vn/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27585</v>
      </c>
      <c r="B586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586" t="str">
        <v>https://www.facebook.com/p/C%C3%B4ng-an-x%C3%A3-Tri-Ph%C6%B0%C6%A1ng-Ti%C3%AAn-Du-B%E1%BA%AFc-Ninh-100083233423887/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27586</v>
      </c>
      <c r="B587" t="str">
        <f>HYPERLINK("https://www.bacninh.gov.vn/web/xa-tri-phuong", "UBND Ủy ban nhân dân xã Tri Phương tỉnh Bắc Ninh")</f>
        <v>UBND Ủy ban nhân dân xã Tri Phương tỉnh Bắc Ninh</v>
      </c>
      <c r="C587" t="str">
        <v>https://www.bacninh.gov.vn/web/xa-tri-phuong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27587</v>
      </c>
      <c r="B588" t="str">
        <f>HYPERLINK("https://www.facebook.com/tuoitreconganhagiang/", "Công an xã Trung Hà tỉnh Hà Giang")</f>
        <v>Công an xã Trung Hà tỉnh Hà Giang</v>
      </c>
      <c r="C588" t="str">
        <v>https://www.facebook.com/tuoitreconganhagiang/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27588</v>
      </c>
      <c r="B589" t="str">
        <f>HYPERLINK("https://hagiang.gov.vn/", "UBND Ủy ban nhân dân xã Trung Hà tỉnh Hà Giang")</f>
        <v>UBND Ủy ban nhân dân xã Trung Hà tỉnh Hà Giang</v>
      </c>
      <c r="C589" t="str">
        <v>https://hagiang.gov.vn/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27589</v>
      </c>
      <c r="B590" t="str">
        <v>Công an xã Trung Lý tỉnh Thanh Hóa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27590</v>
      </c>
      <c r="B591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591" t="str">
        <v>https://trungly.muonglat.thanhhoa.gov.vn/web/danh-ba-co-quan-chuc-nang/danh-sach-can-bo-xa-trung-ly.html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27591</v>
      </c>
      <c r="B592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592" t="str">
        <v>https://www.facebook.com/p/C%C3%B4ng-an-x%C3%A3-Trung-L%C6%B0%C6%A1ng-%C4%90%E1%BB%8Bnh-H%C3%B3a-Th%C3%A1i-Nguy%C3%AAn-100068996101343/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27592</v>
      </c>
      <c r="B593" t="str">
        <f>HYPERLINK("https://trungluong.dinhhoa.thainguyen.gov.vn/tin-xa-phuong", "UBND Ủy ban nhân dân xã Trung Lương tỉnh Thái Nguyên")</f>
        <v>UBND Ủy ban nhân dân xã Trung Lương tỉnh Thái Nguyên</v>
      </c>
      <c r="C593" t="str">
        <v>https://trungluong.dinhhoa.thainguyen.gov.vn/tin-xa-phuong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27593</v>
      </c>
      <c r="B594" t="str">
        <v>Công an xã Trung Minh tỉnh Tuyên Quang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27594</v>
      </c>
      <c r="B595" t="str">
        <f>HYPERLINK("https://yenson.tuyenquang.gov.vn/", "UBND Ủy ban nhân dân xã Trung Minh tỉnh Tuyên Quang")</f>
        <v>UBND Ủy ban nhân dân xã Trung Minh tỉnh Tuyên Quang</v>
      </c>
      <c r="C595" t="str">
        <v>https://yenson.tuyenquang.gov.vn/</v>
      </c>
      <c r="D595" t="str">
        <v>-</v>
      </c>
      <c r="E595" t="str">
        <v>-</v>
      </c>
      <c r="F595" t="str">
        <v>-</v>
      </c>
      <c r="G595" t="str">
        <v>-</v>
      </c>
    </row>
    <row r="596" xml:space="preserve">
      <c r="A596">
        <v>27595</v>
      </c>
      <c r="B596" t="str" xml:space="preserve">
        <f xml:space="preserve">HYPERLINK("https://www.facebook.com/p/C%C3%B4ng-an-x%C3%A3-Trung-Ngh%C4%A9a-100078959583797/", "Công an xã Trung Nghĩa _x000d__x000d__x000d_
 _x000d__x000d__x000d_
  tỉnh Bắc Ninh")</f>
        <v xml:space="preserve">Công an xã Trung Nghĩa _x000d__x000d__x000d_
 _x000d__x000d__x000d_
  tỉnh Bắc Ninh</v>
      </c>
      <c r="C596" t="str">
        <v>https://www.facebook.com/p/C%C3%B4ng-an-x%C3%A3-Trung-Ngh%C4%A9a-100078959583797/</v>
      </c>
      <c r="D596" t="str">
        <v>-</v>
      </c>
      <c r="E596" t="str">
        <v/>
      </c>
      <c r="F596" t="str">
        <v>-</v>
      </c>
      <c r="G596" t="str">
        <v>-</v>
      </c>
    </row>
    <row r="597" xml:space="preserve">
      <c r="A597">
        <v>27596</v>
      </c>
      <c r="B597" t="str" xml:space="preserve">
        <f xml:space="preserve">HYPERLINK("https://www.bacninh.gov.vn/web/ubnd-xa-trung-nghia", "UBND Ủy ban nhân dân xã Trung Nghĩa _x000d__x000d__x000d_
 _x000d__x000d__x000d_
  tỉnh Bắc Ninh")</f>
        <v xml:space="preserve">UBND Ủy ban nhân dân xã Trung Nghĩa _x000d__x000d__x000d_
 _x000d__x000d__x000d_
  tỉnh Bắc Ninh</v>
      </c>
      <c r="C597" t="str">
        <v>https://www.bacninh.gov.vn/web/ubnd-xa-trung-nghia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27597</v>
      </c>
      <c r="B598" t="str">
        <f>HYPERLINK("https://www.facebook.com/p/Tu%E1%BB%95i-tr%E1%BA%BB-C%C3%B4ng-an-TP-S%E1%BA%A7m-S%C6%A1n-100069346653553/?locale=hi_IN", "Công an xã Trung Sơn tỉnh Thanh Hóa")</f>
        <v>Công an xã Trung Sơn tỉnh Thanh Hóa</v>
      </c>
      <c r="C598" t="str">
        <v>https://www.facebook.com/p/Tu%E1%BB%95i-tr%E1%BA%BB-C%C3%B4ng-an-TP-S%E1%BA%A7m-S%C6%A1n-100069346653553/?locale=hi_IN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27598</v>
      </c>
      <c r="B599" t="str">
        <f>HYPERLINK("https://trungson.quanhoa.thanhhoa.gov.vn/", "UBND Ủy ban nhân dân xã Trung Sơn tỉnh Thanh Hóa")</f>
        <v>UBND Ủy ban nhân dân xã Trung Sơn tỉnh Thanh Hóa</v>
      </c>
      <c r="C599" t="str">
        <v>https://trungson.quanhoa.thanhhoa.gov.vn/</v>
      </c>
      <c r="D599" t="str">
        <v>-</v>
      </c>
      <c r="E599" t="str">
        <v>-</v>
      </c>
      <c r="F599" t="str">
        <v>-</v>
      </c>
      <c r="G599" t="str">
        <v>-</v>
      </c>
    </row>
    <row r="600" xml:space="preserve">
      <c r="A600">
        <v>27599</v>
      </c>
      <c r="B600" t="str" xml:space="preserve">
        <f xml:space="preserve">HYPERLINK("https://www.facebook.com/p/C%C3%B4ng-an-x%C3%A3-Trung-Th%C3%A0nh-Huy%E1%BB%87n-N%C3%B4ng-C%E1%BB%91ng-100064656882887/", "Công an xã Trung Thành _x000d__x000d__x000d_
 _x000d__x000d__x000d_
  tỉnh Thanh Hóa")</f>
        <v xml:space="preserve">Công an xã Trung Thành _x000d__x000d__x000d_
 _x000d__x000d__x000d_
  tỉnh Thanh Hóa</v>
      </c>
      <c r="C600" t="str">
        <v>https://www.facebook.com/p/C%C3%B4ng-an-x%C3%A3-Trung-Th%C3%A0nh-Huy%E1%BB%87n-N%C3%B4ng-C%E1%BB%91ng-100064656882887/</v>
      </c>
      <c r="D600" t="str">
        <v>-</v>
      </c>
      <c r="E600" t="str">
        <v/>
      </c>
      <c r="F600" t="str">
        <v>-</v>
      </c>
      <c r="G600" t="str">
        <v>-</v>
      </c>
    </row>
    <row r="601" xml:space="preserve">
      <c r="A601">
        <v>27600</v>
      </c>
      <c r="B601" t="str" xml:space="preserve">
        <f xml:space="preserve">HYPERLINK("https://trungthanh.quanhoa.thanhhoa.gov.vn/", "UBND Ủy ban nhân dân xã Trung Thành _x000d__x000d__x000d_
 _x000d__x000d__x000d_
  tỉnh Thanh Hóa")</f>
        <v xml:space="preserve">UBND Ủy ban nhân dân xã Trung Thành _x000d__x000d__x000d_
 _x000d__x000d__x000d_
  tỉnh Thanh Hóa</v>
      </c>
      <c r="C601" t="str">
        <v>https://trungthanh.quanhoa.thanhhoa.gov.vn/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27601</v>
      </c>
      <c r="B602" t="str">
        <v>Công an xã Trung Thượng tỉnh Thanh Hóa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27602</v>
      </c>
      <c r="B603" t="str">
        <f>HYPERLINK("https://trungthuong.quanson.thanhhoa.gov.vn/quoc-phong-an-ninh", "UBND Ủy ban nhân dân xã Trung Thượng tỉnh Thanh Hóa")</f>
        <v>UBND Ủy ban nhân dân xã Trung Thượng tỉnh Thanh Hóa</v>
      </c>
      <c r="C603" t="str">
        <v>https://trungthuong.quanson.thanhhoa.gov.vn/quoc-phong-an-ninh</v>
      </c>
      <c r="D603" t="str">
        <v>-</v>
      </c>
      <c r="E603" t="str">
        <v>-</v>
      </c>
      <c r="F603" t="str">
        <v>-</v>
      </c>
      <c r="G603" t="str">
        <v>-</v>
      </c>
    </row>
    <row r="604" xml:space="preserve">
      <c r="A604">
        <v>27603</v>
      </c>
      <c r="B604" t="str" xml:space="preserve">
        <f xml:space="preserve">HYPERLINK("https://www.facebook.com/p/Tu%E1%BB%95i-tr%E1%BA%BB-C%C3%B4ng-an-Th%C3%A0nh-ph%E1%BB%91-V%C4%A9nh-Y%C3%AAn-100066497717181/?locale=gl_ES", "Công an xã Trung Tiến _x000d__x000d__x000d_
 _x000d__x000d__x000d_
  tỉnh Thanh Hóa")</f>
        <v xml:space="preserve">Công an xã Trung Tiến _x000d__x000d__x000d_
 _x000d__x000d__x000d_
  tỉnh Thanh Hóa</v>
      </c>
      <c r="C604" t="str">
        <v>https://www.facebook.com/p/Tu%E1%BB%95i-tr%E1%BA%BB-C%C3%B4ng-an-Th%C3%A0nh-ph%E1%BB%91-V%C4%A9nh-Y%C3%AAn-100066497717181/?locale=gl_ES</v>
      </c>
      <c r="D604" t="str">
        <v>-</v>
      </c>
      <c r="E604" t="str">
        <v/>
      </c>
      <c r="F604" t="str">
        <v>-</v>
      </c>
      <c r="G604" t="str">
        <v>-</v>
      </c>
    </row>
    <row r="605" xml:space="preserve">
      <c r="A605">
        <v>27604</v>
      </c>
      <c r="B605" t="str" xml:space="preserve">
        <f xml:space="preserve">HYPERLINK("https://trungtien.quanson.thanhhoa.gov.vn/", "UBND Ủy ban nhân dân xã Trung Tiến _x000d__x000d__x000d_
 _x000d__x000d__x000d_
  tỉnh Thanh Hóa")</f>
        <v xml:space="preserve">UBND Ủy ban nhân dân xã Trung Tiến _x000d__x000d__x000d_
 _x000d__x000d__x000d_
  tỉnh Thanh Hóa</v>
      </c>
      <c r="C605" t="str">
        <v>https://trungtien.quanson.thanhhoa.gov.vn/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27605</v>
      </c>
      <c r="B606" t="str">
        <f>HYPERLINK("https://www.facebook.com/p/C%C3%B4ng-an-x%C3%A3-Trung-Xu%C3%A2n-huy%E1%BB%87n-Quan-S%C6%A1n-100069557631134/", "Công an xã Trung Xuân tỉnh Thanh Hóa")</f>
        <v>Công an xã Trung Xuân tỉnh Thanh Hóa</v>
      </c>
      <c r="C606" t="str">
        <v>https://www.facebook.com/p/C%C3%B4ng-an-x%C3%A3-Trung-Xu%C3%A2n-huy%E1%BB%87n-Quan-S%C6%A1n-100069557631134/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27606</v>
      </c>
      <c r="B607" t="str">
        <f>HYPERLINK("https://qppl.thanhhoa.gov.vn/vbpq_thanhhoa.nsf/9e6a1e4b64680bd247256801000a8614/EC9F58FCB921D72A47257D6A0038D985/$file/d3309.pdf", "UBND Ủy ban nhân dân xã Trung Xuân tỉnh Thanh Hóa")</f>
        <v>UBND Ủy ban nhân dân xã Trung Xuân tỉnh Thanh Hóa</v>
      </c>
      <c r="C607" t="str">
        <v>https://qppl.thanhhoa.gov.vn/vbpq_thanhhoa.nsf/9e6a1e4b64680bd247256801000a8614/EC9F58FCB921D72A47257D6A0038D985/$file/d3309.pdf</v>
      </c>
      <c r="D607" t="str">
        <v>-</v>
      </c>
      <c r="E607" t="str">
        <v>-</v>
      </c>
      <c r="F607" t="str">
        <v>-</v>
      </c>
      <c r="G607" t="str">
        <v>-</v>
      </c>
    </row>
    <row r="608" xml:space="preserve">
      <c r="A608">
        <v>27607</v>
      </c>
      <c r="B608" t="str" xml:space="preserve">
        <v xml:space="preserve">Công an xã Tu Mơ Rông _x000d__x000d__x000d_
 _x000d__x000d__x000d_
  tỉnh Kon Tum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 xml:space="preserve">
      <c r="A609">
        <v>27608</v>
      </c>
      <c r="B609" t="str" xml:space="preserve">
        <f xml:space="preserve">HYPERLINK("https://tumorong.huyentumorong.kontum.gov.vn/", "UBND Ủy ban nhân dân xã Tu Mơ Rông _x000d__x000d__x000d_
 _x000d__x000d__x000d_
  tỉnh Kon Tum")</f>
        <v xml:space="preserve">UBND Ủy ban nhân dân xã Tu Mơ Rông _x000d__x000d__x000d_
 _x000d__x000d__x000d_
  tỉnh Kon Tum</v>
      </c>
      <c r="C609" t="str">
        <v>https://tumorong.huyentumorong.kontum.gov.vn/</v>
      </c>
      <c r="D609" t="str">
        <v>-</v>
      </c>
      <c r="E609" t="str">
        <v>-</v>
      </c>
      <c r="F609" t="str">
        <v>-</v>
      </c>
      <c r="G609" t="str">
        <v>-</v>
      </c>
    </row>
    <row r="610" xml:space="preserve">
      <c r="A610">
        <v>27609</v>
      </c>
      <c r="B610" t="str" xml:space="preserve">
        <f xml:space="preserve">HYPERLINK("https://www.facebook.com/p/Tr%C6%B0%E1%BB%9Dng-Ththcs-Tung-Chung-Ph%E1%BB%91-100066876255150/", "Công an xã Tung Chung Phố _x000d__x000d__x000d_
 _x000d__x000d__x000d_
  tỉnh Lào Cai")</f>
        <v xml:space="preserve">Công an xã Tung Chung Phố _x000d__x000d__x000d_
 _x000d__x000d__x000d_
  tỉnh Lào Cai</v>
      </c>
      <c r="C610" t="str">
        <v>https://www.facebook.com/p/Tr%C6%B0%E1%BB%9Dng-Ththcs-Tung-Chung-Ph%E1%BB%91-100066876255150/</v>
      </c>
      <c r="D610" t="str">
        <v>-</v>
      </c>
      <c r="E610" t="str">
        <v/>
      </c>
      <c r="F610" t="str">
        <v>-</v>
      </c>
      <c r="G610" t="str">
        <v>-</v>
      </c>
    </row>
    <row r="611" xml:space="preserve">
      <c r="A611">
        <v>27610</v>
      </c>
      <c r="B611" t="str" xml:space="preserve">
        <f xml:space="preserve">HYPERLINK("http://tungchungpho.muongkhuong.laocai.gov.vn/tin-hdnd/hoi-dong-nhan-dan-xa-tung-chung-pho-to-chuc-ky-hop-thuong-le-giua-nam-2024-1280651", "UBND Ủy ban nhân dân xã Tung Chung Phố _x000d__x000d__x000d_
 _x000d__x000d__x000d_
  tỉnh Lào Cai")</f>
        <v xml:space="preserve">UBND Ủy ban nhân dân xã Tung Chung Phố _x000d__x000d__x000d_
 _x000d__x000d__x000d_
  tỉnh Lào Cai</v>
      </c>
      <c r="C611" t="str">
        <v>http://tungchungpho.muongkhuong.laocai.gov.vn/tin-hdnd/hoi-dong-nhan-dan-xa-tung-chung-pho-to-chuc-ky-hop-thuong-le-giua-nam-2024-1280651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27611</v>
      </c>
      <c r="B612" t="str">
        <f>HYPERLINK("https://www.facebook.com/p/C%C3%B4ng-an-x%C3%A3-Tu-V%C5%A9-C%C3%B4ng-an-huy%E1%BB%87n-Thanh-Thu%E1%BB%B7-100081964353541/", "Công an xã Tu Vũ tỉnh Phú Thọ")</f>
        <v>Công an xã Tu Vũ tỉnh Phú Thọ</v>
      </c>
      <c r="C612" t="str">
        <v>https://www.facebook.com/p/C%C3%B4ng-an-x%C3%A3-Tu-V%C5%A9-C%C3%B4ng-an-huy%E1%BB%87n-Thanh-Thu%E1%BB%B7-100081964353541/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27612</v>
      </c>
      <c r="B613" t="str">
        <f>HYPERLINK("https://thanhthuy.phutho.gov.vn/Chuyen-muc-tin/Chi-tiet-tin/t/cong-bo-quyet-dinh-cong-nhan-khu-1-xa-tu-vu-huyen-thanh-thuy-dat-ntm-kieu-mau/title/65646/ctitle/156", "UBND Ủy ban nhân dân xã Tu Vũ tỉnh Phú Thọ")</f>
        <v>UBND Ủy ban nhân dân xã Tu Vũ tỉnh Phú Thọ</v>
      </c>
      <c r="C613" t="str">
        <v>https://thanhthuy.phutho.gov.vn/Chuyen-muc-tin/Chi-tiet-tin/t/cong-bo-quyet-dinh-cong-nhan-khu-1-xa-tu-vu-huyen-thanh-thuy-dat-ntm-kieu-mau/title/65646/ctitle/156</v>
      </c>
      <c r="D613" t="str">
        <v>-</v>
      </c>
      <c r="E613" t="str">
        <v>-</v>
      </c>
      <c r="F613" t="str">
        <v>-</v>
      </c>
      <c r="G613" t="str">
        <v>-</v>
      </c>
    </row>
    <row r="614" xml:space="preserve">
      <c r="A614">
        <v>27613</v>
      </c>
      <c r="B614" t="str" xml:space="preserve">
        <f xml:space="preserve">HYPERLINK("https://www.facebook.com/haulocthanhhoa.vn/", "Công an xã Tuy Lộc _x000d__x000d__x000d_
 _x000d__x000d__x000d_
  tỉnh Thanh Hóa")</f>
        <v xml:space="preserve">Công an xã Tuy Lộc _x000d__x000d__x000d_
 _x000d__x000d__x000d_
  tỉnh Thanh Hóa</v>
      </c>
      <c r="C614" t="str">
        <v>https://www.facebook.com/haulocthanhhoa.vn/</v>
      </c>
      <c r="D614" t="str">
        <v>-</v>
      </c>
      <c r="E614" t="str">
        <v/>
      </c>
      <c r="F614" t="str">
        <v>-</v>
      </c>
      <c r="G614" t="str">
        <v>-</v>
      </c>
    </row>
    <row r="615" xml:space="preserve">
      <c r="A615">
        <v>27614</v>
      </c>
      <c r="B615" t="str" xml:space="preserve">
        <f xml:space="preserve">HYPERLINK("https://thanhphoyenbai.yenbai.gov.vn/cac-xa-phuong/xa-tuy-loc-288595", "UBND Ủy ban nhân dân xã Tuy Lộc _x000d__x000d__x000d_
 _x000d__x000d__x000d_
  tỉnh Thanh Hóa")</f>
        <v xml:space="preserve">UBND Ủy ban nhân dân xã Tuy Lộc _x000d__x000d__x000d_
 _x000d__x000d__x000d_
  tỉnh Thanh Hóa</v>
      </c>
      <c r="C615" t="str">
        <v>https://thanhphoyenbai.yenbai.gov.vn/cac-xa-phuong/xa-tuy-loc-288595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27615</v>
      </c>
      <c r="B616" t="str">
        <f>HYPERLINK("https://www.facebook.com/p/C%C3%B4ng-an-x%C3%A3-Uar-Kr%C3%B4ng-Pa-Gia-Lai-100083354889843/", "Công an xã Uar tỉnh Gia Lai")</f>
        <v>Công an xã Uar tỉnh Gia Lai</v>
      </c>
      <c r="C616" t="str">
        <v>https://www.facebook.com/p/C%C3%B4ng-an-x%C3%A3-Uar-Kr%C3%B4ng-Pa-Gia-Lai-100083354889843/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27616</v>
      </c>
      <c r="B617" t="str">
        <f>HYPERLINK("https://krongpa.gialai.gov.vn/Xa-Uar/Chuyen-muc/Bo-thu-tuc-hanh-chinh-cong/Van-hoa-The-thao.aspx", "UBND Ủy ban nhân dân xã Uar tỉnh Gia Lai")</f>
        <v>UBND Ủy ban nhân dân xã Uar tỉnh Gia Lai</v>
      </c>
      <c r="C617" t="str">
        <v>https://krongpa.gialai.gov.vn/Xa-Uar/Chuyen-muc/Bo-thu-tuc-hanh-chinh-cong/Van-hoa-The-thao.aspx</v>
      </c>
      <c r="D617" t="str">
        <v>-</v>
      </c>
      <c r="E617" t="str">
        <v>-</v>
      </c>
      <c r="F617" t="str">
        <v>-</v>
      </c>
      <c r="G617" t="str">
        <v>-</v>
      </c>
    </row>
    <row r="618" xml:space="preserve">
      <c r="A618">
        <v>27617</v>
      </c>
      <c r="B618" t="str" xml:space="preserve">
        <f xml:space="preserve">HYPERLINK("https://www.facebook.com/trungtamvhttttngoclac/videos/x%C3%A3-v%C3%A2n-am-c%C3%B4ng-b%E1%BB%91-quy%E1%BA%BFt-%C4%91%E1%BB%8Bnh-c%C3%A1c-th%C3%B4n-%C4%91%E1%BA%A1t-chu%E1%BA%A9n-ntm/952067500311358/", "Công an xã Vân Am _x000d__x000d__x000d_
 _x000d__x000d__x000d_
  tỉnh Thanh Hóa")</f>
        <v xml:space="preserve">Công an xã Vân Am _x000d__x000d__x000d_
 _x000d__x000d__x000d_
  tỉnh Thanh Hóa</v>
      </c>
      <c r="C618" t="str">
        <v>https://www.facebook.com/trungtamvhttttngoclac/videos/x%C3%A3-v%C3%A2n-am-c%C3%B4ng-b%E1%BB%91-quy%E1%BA%BFt-%C4%91%E1%BB%8Bnh-c%C3%A1c-th%C3%B4n-%C4%91%E1%BA%A1t-chu%E1%BA%A9n-ntm/952067500311358/</v>
      </c>
      <c r="D618" t="str">
        <v>-</v>
      </c>
      <c r="E618" t="str">
        <v/>
      </c>
      <c r="F618" t="str">
        <v>-</v>
      </c>
      <c r="G618" t="str">
        <v>-</v>
      </c>
    </row>
    <row r="619" xml:space="preserve">
      <c r="A619">
        <v>27618</v>
      </c>
      <c r="B619" t="str" xml:space="preserve">
        <f xml:space="preserve">HYPERLINK("http://vanam.ngoclac.thanhhoa.gov.vn/tin-kinh-te-chinh-tri", "UBND Ủy ban nhân dân xã Vân Am _x000d__x000d__x000d_
 _x000d__x000d__x000d_
  tỉnh Thanh Hóa")</f>
        <v xml:space="preserve">UBND Ủy ban nhân dân xã Vân Am _x000d__x000d__x000d_
 _x000d__x000d__x000d_
  tỉnh Thanh Hóa</v>
      </c>
      <c r="C619" t="str">
        <v>http://vanam.ngoclac.thanhhoa.gov.vn/tin-kinh-te-chinh-tri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27619</v>
      </c>
      <c r="B620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620" t="str">
        <v>https://www.facebook.com/p/C%C3%B4ng-an-x%C3%A3-V%C3%B4-Tranh-huy%E1%BB%87n-Ph%C3%BA-L%C6%B0%C6%A1ng-t%E1%BB%89nh-Th%C3%A1i-Nguy%C3%AAn-100066671147630/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27620</v>
      </c>
      <c r="B621" t="str">
        <f>HYPERLINK("https://votranh.phuluong.thainguyen.gov.vn/uy-ban-nhan-dan", "UBND Ủy ban nhân dân xã Vô Tranh tỉnh Thái Nguyên")</f>
        <v>UBND Ủy ban nhân dân xã Vô Tranh tỉnh Thái Nguyên</v>
      </c>
      <c r="C621" t="str">
        <v>https://votranh.phuluong.thainguyen.gov.vn/uy-ban-nhan-dan</v>
      </c>
      <c r="D621" t="str">
        <v>-</v>
      </c>
      <c r="E621" t="str">
        <v>-</v>
      </c>
      <c r="F621" t="str">
        <v>-</v>
      </c>
      <c r="G621" t="str">
        <v>-</v>
      </c>
    </row>
    <row r="622" xml:space="preserve">
      <c r="A622">
        <v>27621</v>
      </c>
      <c r="B622" t="str" xml:space="preserve">
        <f xml:space="preserve">HYPERLINK("https://www.facebook.com/p/UBND-x%C3%A3-V%C3%B5ng-La-huy%E1%BB%87n-%C4%90%C3%B4ng-Anh-TP-H%C3%A0-N%E1%BB%99i-100068982827310/", "Công an xã Võng La _x000d__x000d__x000d_
 _x000d__x000d__x000d_
  thành phố Hà Nội")</f>
        <v xml:space="preserve">Công an xã Võng La _x000d__x000d__x000d_
 _x000d__x000d__x000d_
  thành phố Hà Nội</v>
      </c>
      <c r="C622" t="str">
        <v>https://www.facebook.com/p/UBND-x%C3%A3-V%C3%B5ng-La-huy%E1%BB%87n-%C4%90%C3%B4ng-Anh-TP-H%C3%A0-N%E1%BB%99i-100068982827310/</v>
      </c>
      <c r="D622" t="str">
        <v>-</v>
      </c>
      <c r="E622" t="str">
        <v/>
      </c>
      <c r="F622" t="str">
        <v>-</v>
      </c>
      <c r="G622" t="str">
        <v>-</v>
      </c>
    </row>
    <row r="623" xml:space="preserve">
      <c r="A623">
        <v>27622</v>
      </c>
      <c r="B623" t="str" xml:space="preserve">
        <f xml:space="preserve">HYPERLINK("https://vongla.donganh.hanoi.gov.vn/", "UBND Ủy ban nhân dân xã Võng La _x000d__x000d__x000d_
 _x000d__x000d__x000d_
  thành phố Hà Nội")</f>
        <v xml:space="preserve">UBND Ủy ban nhân dân xã Võng La _x000d__x000d__x000d_
 _x000d__x000d__x000d_
  thành phố Hà Nội</v>
      </c>
      <c r="C623" t="str">
        <v>https://vongla.donganh.hanoi.gov.vn/</v>
      </c>
      <c r="D623" t="str">
        <v>-</v>
      </c>
      <c r="E623" t="str">
        <v>-</v>
      </c>
      <c r="F623" t="str">
        <v>-</v>
      </c>
      <c r="G623" t="str">
        <v>-</v>
      </c>
    </row>
    <row r="624" xml:space="preserve">
      <c r="A624">
        <v>27623</v>
      </c>
      <c r="B624" t="str" xml:space="preserve">
        <f xml:space="preserve">HYPERLINK("https://www.facebook.com/p/UBND-X%C3%83-V%C3%95-NINH-100095050035884/", "Công an xã Võ Ninh _x000d__x000d__x000d_
 _x000d__x000d__x000d_
  tỉnh Quảng Bình")</f>
        <v xml:space="preserve">Công an xã Võ Ninh _x000d__x000d__x000d_
 _x000d__x000d__x000d_
  tỉnh Quảng Bình</v>
      </c>
      <c r="C624" t="str">
        <v>https://www.facebook.com/p/UBND-X%C3%83-V%C3%95-NINH-100095050035884/</v>
      </c>
      <c r="D624" t="str">
        <v>-</v>
      </c>
      <c r="E624" t="str">
        <v/>
      </c>
      <c r="F624" t="str">
        <v>-</v>
      </c>
      <c r="G624" t="str">
        <v>-</v>
      </c>
    </row>
    <row r="625" xml:space="preserve">
      <c r="A625">
        <v>27624</v>
      </c>
      <c r="B625" t="str" xml:space="preserve">
        <f xml:space="preserve">HYPERLINK("https://quangninh.quangbinh.gov.vn/chi-tiet-tin/-/view-article/1/13836141260677/14079557009117", "UBND Ủy ban nhân dân xã Võ Ninh _x000d__x000d__x000d_
 _x000d__x000d__x000d_
  tỉnh Quảng Bình")</f>
        <v xml:space="preserve">UBND Ủy ban nhân dân xã Võ Ninh _x000d__x000d__x000d_
 _x000d__x000d__x000d_
  tỉnh Quảng Bình</v>
      </c>
      <c r="C625" t="str">
        <v>https://quangninh.quangbinh.gov.vn/chi-tiet-tin/-/view-article/1/13836141260677/14079557009117</v>
      </c>
      <c r="D625" t="str">
        <v>-</v>
      </c>
      <c r="E625" t="str">
        <v>-</v>
      </c>
      <c r="F625" t="str">
        <v>-</v>
      </c>
      <c r="G625" t="str">
        <v>-</v>
      </c>
    </row>
    <row r="626" xml:space="preserve">
      <c r="A626">
        <v>27625</v>
      </c>
      <c r="B626" t="str" xml:space="preserve">
        <f xml:space="preserve">HYPERLINK("https://www.facebook.com/doanthanhnienconganhanam/", "Công an xã Văn Lý _x000d__x000d__x000d_
 _x000d__x000d__x000d_
  tỉnh Hà Nam")</f>
        <v xml:space="preserve">Công an xã Văn Lý _x000d__x000d__x000d_
 _x000d__x000d__x000d_
  tỉnh Hà Nam</v>
      </c>
      <c r="C626" t="str">
        <v>https://www.facebook.com/doanthanhnienconganhanam/</v>
      </c>
      <c r="D626" t="str">
        <v>-</v>
      </c>
      <c r="E626" t="str">
        <v/>
      </c>
      <c r="F626" t="str">
        <v>-</v>
      </c>
      <c r="G626" t="str">
        <v>-</v>
      </c>
    </row>
    <row r="627" xml:space="preserve">
      <c r="A627">
        <v>27626</v>
      </c>
      <c r="B627" t="str" xml:space="preserve">
        <f xml:space="preserve">HYPERLINK("https://lynhan.hanam.gov.vn/Pages/Thong-tin-ve-lanh-%C4%91ao-xa--thi-tran792346957.aspx", "UBND Ủy ban nhân dân xã Văn Lý _x000d__x000d__x000d_
 _x000d__x000d__x000d_
  tỉnh Hà Nam")</f>
        <v xml:space="preserve">UBND Ủy ban nhân dân xã Văn Lý _x000d__x000d__x000d_
 _x000d__x000d__x000d_
  tỉnh Hà Nam</v>
      </c>
      <c r="C627" t="str">
        <v>https://lynhan.hanam.gov.vn/Pages/Thong-tin-ve-lanh-%C4%91ao-xa--thi-tran792346957.aspx</v>
      </c>
      <c r="D627" t="str">
        <v>-</v>
      </c>
      <c r="E627" t="str">
        <v>-</v>
      </c>
      <c r="F627" t="str">
        <v>-</v>
      </c>
      <c r="G627" t="str">
        <v>-</v>
      </c>
    </row>
    <row r="628" xml:space="preserve">
      <c r="A628">
        <v>27627</v>
      </c>
      <c r="B628" t="str" xml:space="preserve">
        <f xml:space="preserve">HYPERLINK("https://www.facebook.com/tuoitreconganhuyenvanquan/", "Công an xã Văn Lang _x000d__x000d__x000d_
 _x000d__x000d__x000d_
  tỉnh Phú Thọ")</f>
        <v xml:space="preserve">Công an xã Văn Lang _x000d__x000d__x000d_
 _x000d__x000d__x000d_
  tỉnh Phú Thọ</v>
      </c>
      <c r="C628" t="str">
        <v>https://www.facebook.com/tuoitreconganhuyenvanquan/</v>
      </c>
      <c r="D628" t="str">
        <v>-</v>
      </c>
      <c r="E628" t="str">
        <v/>
      </c>
      <c r="F628" t="str">
        <v>-</v>
      </c>
      <c r="G628" t="str">
        <v>-</v>
      </c>
    </row>
    <row r="629" xml:space="preserve">
      <c r="A629">
        <v>27628</v>
      </c>
      <c r="B629" t="str" xml:space="preserve">
        <f xml:space="preserve">HYPERLINK("https://tamnong.phutho.gov.vn/Chuyen-muc-tin/Chi-tiet-tin/t/xa-van-luong/title/245/ctitle/204", "UBND Ủy ban nhân dân xã Văn Lang _x000d__x000d__x000d_
 _x000d__x000d__x000d_
  tỉnh Phú Thọ")</f>
        <v xml:space="preserve">UBND Ủy ban nhân dân xã Văn Lang _x000d__x000d__x000d_
 _x000d__x000d__x000d_
  tỉnh Phú Thọ</v>
      </c>
      <c r="C629" t="str">
        <v>https://tamnong.phutho.gov.vn/Chuyen-muc-tin/Chi-tiet-tin/t/xa-van-luong/title/245/ctitle/204</v>
      </c>
      <c r="D629" t="str">
        <v>-</v>
      </c>
      <c r="E629" t="str">
        <v>-</v>
      </c>
      <c r="F629" t="str">
        <v>-</v>
      </c>
      <c r="G629" t="str">
        <v>-</v>
      </c>
    </row>
    <row r="630" xml:space="preserve">
      <c r="A630">
        <v>27629</v>
      </c>
      <c r="B630" t="str" xml:space="preserve">
        <f xml:space="preserve">HYPERLINK("https://www.facebook.com/p/C%C3%B4ng-an-x%C3%A3-V%C4%83n-Lung-100080040833299/", "Công an xã Văn Lung _x000d__x000d__x000d_
 _x000d__x000d__x000d_
  tỉnh Phú Thọ")</f>
        <v xml:space="preserve">Công an xã Văn Lung _x000d__x000d__x000d_
 _x000d__x000d__x000d_
  tỉnh Phú Thọ</v>
      </c>
      <c r="C630" t="str">
        <v>https://www.facebook.com/p/C%C3%B4ng-an-x%C3%A3-V%C4%83n-Lung-100080040833299/</v>
      </c>
      <c r="D630" t="str">
        <v>-</v>
      </c>
      <c r="E630" t="str">
        <v/>
      </c>
      <c r="F630" t="str">
        <v>-</v>
      </c>
      <c r="G630" t="str">
        <v>-</v>
      </c>
    </row>
    <row r="631" xml:space="preserve">
      <c r="A631">
        <v>27630</v>
      </c>
      <c r="B631" t="str" xml:space="preserve">
        <f xml:space="preserve">HYPERLINK("http://thixaphutho.gov.vn/vanlung", "UBND Ủy ban nhân dân xã Văn Lung _x000d__x000d__x000d_
 _x000d__x000d__x000d_
  tỉnh Phú Thọ")</f>
        <v xml:space="preserve">UBND Ủy ban nhân dân xã Văn Lung _x000d__x000d__x000d_
 _x000d__x000d__x000d_
  tỉnh Phú Thọ</v>
      </c>
      <c r="C631" t="str">
        <v>http://thixaphutho.gov.vn/vanlung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27631</v>
      </c>
      <c r="B632" t="str">
        <v>Công an xã Văn Môn tỉnh Bắc Ninh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27632</v>
      </c>
      <c r="B633" t="str">
        <f>HYPERLINK("https://www.bacninh.gov.vn/web/ubnd-xa-van-mon", "UBND Ủy ban nhân dân xã Văn Môn tỉnh Bắc Ninh")</f>
        <v>UBND Ủy ban nhân dân xã Văn Môn tỉnh Bắc Ninh</v>
      </c>
      <c r="C633" t="str">
        <v>https://www.bacninh.gov.vn/web/ubnd-xa-van-mon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27633</v>
      </c>
      <c r="B634" t="str">
        <v>Công an xã Văn Nghĩa tỉnh Hòa Bình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27634</v>
      </c>
      <c r="B635" t="str">
        <f>HYPERLINK("https://xavannghia.hoabinh.gov.vn/", "UBND Ủy ban nhân dân xã Văn Nghĩa tỉnh Hòa Bình")</f>
        <v>UBND Ủy ban nhân dân xã Văn Nghĩa tỉnh Hòa Bình</v>
      </c>
      <c r="C635" t="str">
        <v>https://xavannghia.hoabinh.gov.vn/</v>
      </c>
      <c r="D635" t="str">
        <v>-</v>
      </c>
      <c r="E635" t="str">
        <v>-</v>
      </c>
      <c r="F635" t="str">
        <v>-</v>
      </c>
      <c r="G635" t="str">
        <v>-</v>
      </c>
    </row>
    <row r="636" xml:space="preserve">
      <c r="A636">
        <v>27635</v>
      </c>
      <c r="B636" t="str" xml:space="preserve">
        <f xml:space="preserve">HYPERLINK("https://www.facebook.com/p/C%C3%B4ng-an-x%C3%A3-V%C4%83n-Nho-100063597817923/", "Công an xã Văn Nho _x000d__x000d__x000d_
 _x000d__x000d__x000d_
  tỉnh Thanh Hóa")</f>
        <v xml:space="preserve">Công an xã Văn Nho _x000d__x000d__x000d_
 _x000d__x000d__x000d_
  tỉnh Thanh Hóa</v>
      </c>
      <c r="C636" t="str">
        <v>https://www.facebook.com/p/C%C3%B4ng-an-x%C3%A3-V%C4%83n-Nho-100063597817923/</v>
      </c>
      <c r="D636" t="str">
        <v>-</v>
      </c>
      <c r="E636" t="str">
        <v/>
      </c>
      <c r="F636" t="str">
        <v>-</v>
      </c>
      <c r="G636" t="str">
        <v>-</v>
      </c>
    </row>
    <row r="637" xml:space="preserve">
      <c r="A637">
        <v>27636</v>
      </c>
      <c r="B637" t="str" xml:space="preserve">
        <f xml:space="preserve">HYPERLINK("http://vannho.bathuoc.gov.vn/web/trang-chu/he-thong-chinh-tri/uy-ban-nhan-dan", "UBND Ủy ban nhân dân xã Văn Nho _x000d__x000d__x000d_
 _x000d__x000d__x000d_
  tỉnh Thanh Hóa")</f>
        <v xml:space="preserve">UBND Ủy ban nhân dân xã Văn Nho _x000d__x000d__x000d_
 _x000d__x000d__x000d_
  tỉnh Thanh Hóa</v>
      </c>
      <c r="C637" t="str">
        <v>http://vannho.bathuoc.gov.vn/web/trang-chu/he-thong-chinh-tri/uy-ban-nhan-dan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27637</v>
      </c>
      <c r="B638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638" t="str">
        <v>https://www.facebook.com/p/C%C3%B4ng-an-x%C3%A3-V%C4%83n-Nhu%E1%BB%87-%C3%82n-Thi-H%C6%B0ng-Y%C3%AAn-100070008631894/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27638</v>
      </c>
      <c r="B639" t="str">
        <f>HYPERLINK("https://muasamcong.mpi.gov.vn/edoc-oldproxy-service/api/download/file/browser?filePath=/WAS/e-doc/BID/EVAL/2021/04/20210425199/00/SUCC/Q%C4%90+trung+thau+Tram+y+te+VN.pdf", "UBND Ủy ban nhân dân xã Văn Nhuệ tỉnh Hưng Yên")</f>
        <v>UBND Ủy ban nhân dân xã Văn Nhuệ tỉnh Hưng Yên</v>
      </c>
      <c r="C639" t="str">
        <v>https://muasamcong.mpi.gov.vn/edoc-oldproxy-service/api/download/file/browser?filePath=/WAS/e-doc/BID/EVAL/2021/04/20210425199/00/SUCC/Q%C4%90+trung+thau+Tram+y+te+VN.pdf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27639</v>
      </c>
      <c r="B640" t="str">
        <f>HYPERLINK("https://www.facebook.com/p/C%C3%B4ng-an-x%C3%A3-V%C4%83n-Ph%C3%BA-TP-Y%C3%AAn-B%C3%A1i-100067045363307/", "Công an xã Văn Phú tỉnh Yên Bái")</f>
        <v>Công an xã Văn Phú tỉnh Yên Bái</v>
      </c>
      <c r="C640" t="str">
        <v>https://www.facebook.com/p/C%C3%B4ng-an-x%C3%A3-V%C4%83n-Ph%C3%BA-TP-Y%C3%AAn-B%C3%A1i-100067045363307/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27640</v>
      </c>
      <c r="B641" t="str">
        <f>HYPERLINK("http://vanphu.thanhphoyenbai.yenbai.gov.vn/", "UBND Ủy ban nhân dân xã Văn Phú tỉnh Yên Bái")</f>
        <v>UBND Ủy ban nhân dân xã Văn Phú tỉnh Yên Bái</v>
      </c>
      <c r="C641" t="str">
        <v>http://vanphu.thanhphoyenbai.yenbai.gov.vn/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27641</v>
      </c>
      <c r="B642" t="str">
        <f>HYPERLINK("https://www.facebook.com/tuoitreconganhuyenvanquan/", "Công an xã Văn Sơn tỉnh Lạng Sơn")</f>
        <v>Công an xã Văn Sơn tỉnh Lạng Sơn</v>
      </c>
      <c r="C642" t="str">
        <v>https://www.facebook.com/tuoitreconganhuyenvanquan/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27642</v>
      </c>
      <c r="B643" t="str">
        <f>HYPERLINK("https://www.vanson.doluong.nghean.gov.vn/", "UBND Ủy ban nhân dân xã Văn Sơn tỉnh Lạng Sơn")</f>
        <v>UBND Ủy ban nhân dân xã Văn Sơn tỉnh Lạng Sơn</v>
      </c>
      <c r="C643" t="str">
        <v>https://www.vanson.doluong.nghean.gov.vn/</v>
      </c>
      <c r="D643" t="str">
        <v>-</v>
      </c>
      <c r="E643" t="str">
        <v>-</v>
      </c>
      <c r="F643" t="str">
        <v>-</v>
      </c>
      <c r="G643" t="str">
        <v>-</v>
      </c>
    </row>
    <row r="644" xml:space="preserve">
      <c r="A644">
        <v>27643</v>
      </c>
      <c r="B644" t="str" xml:space="preserve">
        <v xml:space="preserve">Công an xã Văn Thành _x000d__x000d__x000d_
 _x000d__x000d__x000d_
  tỉnh Khánh Hòa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 xml:space="preserve">
      <c r="A645">
        <v>27644</v>
      </c>
      <c r="B645" t="str" xml:space="preserve">
        <f xml:space="preserve">HYPERLINK("https://vanthanh.vanninh.khanhhoa.gov.vn/Default.aspx?TopicId=904c8c06-ed37-40c0-9cbc-dbecf41b9052", "UBND Ủy ban nhân dân xã Văn Thành _x000d__x000d__x000d_
 _x000d__x000d__x000d_
  tỉnh Khánh Hòa")</f>
        <v xml:space="preserve">UBND Ủy ban nhân dân xã Văn Thành _x000d__x000d__x000d_
 _x000d__x000d__x000d_
  tỉnh Khánh Hòa</v>
      </c>
      <c r="C645" t="str">
        <v>https://vanthanh.vanninh.khanhhoa.gov.vn/Default.aspx?TopicId=904c8c06-ed37-40c0-9cbc-dbecf41b9052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27645</v>
      </c>
      <c r="B646" t="str">
        <v>Công an xã Văn Vũ tỉnh Bắc Kạn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27646</v>
      </c>
      <c r="B647" t="str">
        <f>HYPERLINK("http://vpubnd.backan.gov.vn/", "UBND Ủy ban nhân dân xã Văn Vũ tỉnh Bắc Kạn")</f>
        <v>UBND Ủy ban nhân dân xã Văn Vũ tỉnh Bắc Kạn</v>
      </c>
      <c r="C647" t="str">
        <v>http://vpubnd.backan.gov.vn/</v>
      </c>
      <c r="D647" t="str">
        <v>-</v>
      </c>
      <c r="E647" t="str">
        <v>-</v>
      </c>
      <c r="F647" t="str">
        <v>-</v>
      </c>
      <c r="G647" t="str">
        <v>-</v>
      </c>
    </row>
    <row r="648" xml:space="preserve">
      <c r="A648">
        <v>27647</v>
      </c>
      <c r="B648" t="str" xml:space="preserve">
        <f xml:space="preserve">HYPERLINK("https://www.facebook.com/p/V%C4%83n-X%C3%A1-Kim-B%E1%BA%A3ng-H%C3%A0-Nam-100069675380524/", "Công an xã văn xá _x000d__x000d__x000d_
 _x000d__x000d__x000d_
  tỉnh Hà Nam")</f>
        <v xml:space="preserve">Công an xã văn xá _x000d__x000d__x000d_
 _x000d__x000d__x000d_
  tỉnh Hà Nam</v>
      </c>
      <c r="C648" t="str">
        <v>https://www.facebook.com/p/V%C4%83n-X%C3%A1-Kim-B%E1%BA%A3ng-H%C3%A0-Nam-100069675380524/</v>
      </c>
      <c r="D648" t="str">
        <v>-</v>
      </c>
      <c r="E648" t="str">
        <v/>
      </c>
      <c r="F648" t="str">
        <v>-</v>
      </c>
      <c r="G648" t="str">
        <v>-</v>
      </c>
    </row>
    <row r="649" xml:space="preserve">
      <c r="A649">
        <v>27648</v>
      </c>
      <c r="B649" t="str" xml:space="preserve">
        <f xml:space="preserve">HYPERLINK("https://kimbang.hanam.gov.vn/Pages/thong-bao-to-chuc-dau-gia-quyen-su-dung-dat-tai-xa-van-xa-huyen-kim-bang.aspx", "UBND Ủy ban nhân dân xã văn xá _x000d__x000d__x000d_
 _x000d__x000d__x000d_
  tỉnh Hà Nam")</f>
        <v xml:space="preserve">UBND Ủy ban nhân dân xã văn xá _x000d__x000d__x000d_
 _x000d__x000d__x000d_
  tỉnh Hà Nam</v>
      </c>
      <c r="C649" t="str">
        <v>https://kimbang.hanam.gov.vn/Pages/thong-bao-to-chuc-dau-gia-quyen-su-dung-dat-tai-xa-van-xa-huyen-kim-bang.aspx</v>
      </c>
      <c r="D649" t="str">
        <v>-</v>
      </c>
      <c r="E649" t="str">
        <v>-</v>
      </c>
      <c r="F649" t="str">
        <v>-</v>
      </c>
      <c r="G649" t="str">
        <v>-</v>
      </c>
    </row>
    <row r="650" xml:space="preserve">
      <c r="A650">
        <v>27649</v>
      </c>
      <c r="B650" t="str" xml:space="preserve">
        <f xml:space="preserve">HYPERLINK("https://www.facebook.com/p/C%C3%B4ng-an-x%C3%A3-V%C4%A9nh-An-huy%E1%BB%87n-Ba-Tri-t%E1%BB%89nh-B%E1%BA%BFn-Tre-100078673167528/", "Công an xã Vĩnh An _x000d__x000d__x000d_
 _x000d__x000d__x000d_
  tỉnh Bến Tre")</f>
        <v xml:space="preserve">Công an xã Vĩnh An _x000d__x000d__x000d_
 _x000d__x000d__x000d_
  tỉnh Bến Tre</v>
      </c>
      <c r="C650" t="str">
        <v>https://www.facebook.com/p/C%C3%B4ng-an-x%C3%A3-V%C4%A9nh-An-huy%E1%BB%87n-Ba-Tri-t%E1%BB%89nh-B%E1%BA%BFn-Tre-100078673167528/</v>
      </c>
      <c r="D650" t="str">
        <v>-</v>
      </c>
      <c r="E650" t="str">
        <v/>
      </c>
      <c r="F650" t="str">
        <v>-</v>
      </c>
      <c r="G650" t="str">
        <v>-</v>
      </c>
    </row>
    <row r="651" xml:space="preserve">
      <c r="A651">
        <v>27650</v>
      </c>
      <c r="B651" t="str" xml:space="preserve">
        <f xml:space="preserve">HYPERLINK("https://bentre.gov.vn/Documents/848_danh_sach%20nguoi%20phat%20ngon.pdf", "UBND Ủy ban nhân dân xã Vĩnh An _x000d__x000d__x000d_
 _x000d__x000d__x000d_
  tỉnh Bến Tre")</f>
        <v xml:space="preserve">UBND Ủy ban nhân dân xã Vĩnh An _x000d__x000d__x000d_
 _x000d__x000d__x000d_
  tỉnh Bến Tre</v>
      </c>
      <c r="C651" t="str">
        <v>https://bentre.gov.vn/Documents/848_danh_sach%20nguoi%20phat%20ngon.pdf</v>
      </c>
      <c r="D651" t="str">
        <v>-</v>
      </c>
      <c r="E651" t="str">
        <v>-</v>
      </c>
      <c r="F651" t="str">
        <v>-</v>
      </c>
      <c r="G651" t="str">
        <v>-</v>
      </c>
    </row>
    <row r="652" xml:space="preserve">
      <c r="A652">
        <v>27651</v>
      </c>
      <c r="B652" t="str" xml:space="preserve">
        <f xml:space="preserve">HYPERLINK("https://www.facebook.com/p/C%C3%B4ng-an-x%C3%A3-V%C4%A9nh-An-huy%E1%BB%87n-Ba-Tri-t%E1%BB%89nh-B%E1%BA%BFn-Tre-100078673167528/", "Công an xã Vĩnh An _x000d__x000d__x000d_
 _x000d__x000d__x000d_
  tỉnh Bến Tre")</f>
        <v xml:space="preserve">Công an xã Vĩnh An _x000d__x000d__x000d_
 _x000d__x000d__x000d_
  tỉnh Bến Tre</v>
      </c>
      <c r="C652" t="str">
        <v>https://www.facebook.com/p/C%C3%B4ng-an-x%C3%A3-V%C4%A9nh-An-huy%E1%BB%87n-Ba-Tri-t%E1%BB%89nh-B%E1%BA%BFn-Tre-100078673167528/</v>
      </c>
      <c r="D652" t="str">
        <v>-</v>
      </c>
      <c r="E652" t="str">
        <v/>
      </c>
      <c r="F652" t="str">
        <v>-</v>
      </c>
      <c r="G652" t="str">
        <v>-</v>
      </c>
    </row>
    <row r="653" xml:space="preserve">
      <c r="A653">
        <v>27652</v>
      </c>
      <c r="B653" t="str" xml:space="preserve">
        <f xml:space="preserve">HYPERLINK("https://bentre.gov.vn/Documents/848_danh_sach%20nguoi%20phat%20ngon.pdf", "UBND Ủy ban nhân dân xã Vĩnh An _x000d__x000d__x000d_
 _x000d__x000d__x000d_
  tỉnh Bến Tre")</f>
        <v xml:space="preserve">UBND Ủy ban nhân dân xã Vĩnh An _x000d__x000d__x000d_
 _x000d__x000d__x000d_
  tỉnh Bến Tre</v>
      </c>
      <c r="C653" t="str">
        <v>https://bentre.gov.vn/Documents/848_danh_sach%20nguoi%20phat%20ngon.pdf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27653</v>
      </c>
      <c r="B654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654" t="str">
        <v>https://www.facebook.com/p/C%C3%B4ng-an-x%C3%A3-V%C4%A9nh-B%C3%ACnh-Huy%E1%BB%87n-Ch%E1%BB%A3-L%C3%A1ch-100077502714690/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27654</v>
      </c>
      <c r="B655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655" t="str">
        <v>https://bentre.gov.vn/news/Pages/Tintucsukien.aspx?Term=Tin%20Huy%E1%BB%87n%20Th%C3%A0nh%20ph%E1%BB%91&amp;ItemID=34200</v>
      </c>
      <c r="D655" t="str">
        <v>-</v>
      </c>
      <c r="E655" t="str">
        <v>-</v>
      </c>
      <c r="F655" t="str">
        <v>-</v>
      </c>
      <c r="G655" t="str">
        <v>-</v>
      </c>
    </row>
    <row r="656" xml:space="preserve">
      <c r="A656">
        <v>27655</v>
      </c>
      <c r="B656" t="str" xml:space="preserve">
        <v xml:space="preserve">Công an xã Vĩnh Chấp _x000d__x000d__x000d_
 _x000d__x000d__x000d_
  tỉnh Quảng Trị</v>
      </c>
      <c r="C656" t="str">
        <v>-</v>
      </c>
      <c r="D656" t="str">
        <v>-</v>
      </c>
      <c r="E656" t="str">
        <v/>
      </c>
      <c r="F656" t="str">
        <v>-</v>
      </c>
      <c r="G656" t="str">
        <v>-</v>
      </c>
    </row>
    <row r="657" xml:space="preserve">
      <c r="A657">
        <v>27656</v>
      </c>
      <c r="B657" t="str" xml:space="preserve">
        <f xml:space="preserve">HYPERLINK("https://vinhchap.vinhlinh.quangtri.gov.vn/", "UBND Ủy ban nhân dân xã Vĩnh Chấp _x000d__x000d__x000d_
 _x000d__x000d__x000d_
  tỉnh Quảng Trị")</f>
        <v xml:space="preserve">UBND Ủy ban nhân dân xã Vĩnh Chấp _x000d__x000d__x000d_
 _x000d__x000d__x000d_
  tỉnh Quảng Trị</v>
      </c>
      <c r="C657" t="str">
        <v>https://vinhchap.vinhlinh.quangtri.gov.vn/</v>
      </c>
      <c r="D657" t="str">
        <v>-</v>
      </c>
      <c r="E657" t="str">
        <v>-</v>
      </c>
      <c r="F657" t="str">
        <v>-</v>
      </c>
      <c r="G657" t="str">
        <v>-</v>
      </c>
    </row>
    <row r="658" xml:space="preserve">
      <c r="A658">
        <v>27657</v>
      </c>
      <c r="B658" t="str" xml:space="preserve">
        <v xml:space="preserve">Công an xã Vĩnh Giang _x000d__x000d__x000d_
 _x000d__x000d__x000d_
  tỉnh Quảng Trị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 xml:space="preserve">
      <c r="A659">
        <v>27658</v>
      </c>
      <c r="B659" t="str" xml:space="preserve">
        <f xml:space="preserve">HYPERLINK("https://vinhgiang.vinhlinh.quangtri.gov.vn/", "UBND Ủy ban nhân dân xã Vĩnh Giang _x000d__x000d__x000d_
 _x000d__x000d__x000d_
  tỉnh Quảng Trị")</f>
        <v xml:space="preserve">UBND Ủy ban nhân dân xã Vĩnh Giang _x000d__x000d__x000d_
 _x000d__x000d__x000d_
  tỉnh Quảng Trị</v>
      </c>
      <c r="C659" t="str">
        <v>https://vinhgiang.vinhlinh.quangtri.gov.vn/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27659</v>
      </c>
      <c r="B660" t="str">
        <v>Công an xã Vĩnh Hòa tỉnh Bến Tre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27660</v>
      </c>
      <c r="B661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661" t="str">
        <v>https://bentre.gov.vn/Chinh-quyen/Lists/YKienPhanHoiXuLyKienNghi/DispForm.aspx?ID=284&amp;RootFolder=%2A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27661</v>
      </c>
      <c r="B662" t="str">
        <v>Công an xã Vĩnh Hòa tỉnh Bình Định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27662</v>
      </c>
      <c r="B663" t="str">
        <f>HYPERLINK("https://vinhthanh.binhdinh.gov.vn/Index.aspx?P=B02&amp;M=61&amp;I=070757389", "UBND Ủy ban nhân dân xã Vĩnh Hòa tỉnh Bình Định")</f>
        <v>UBND Ủy ban nhân dân xã Vĩnh Hòa tỉnh Bình Định</v>
      </c>
      <c r="C663" t="str">
        <v>https://vinhthanh.binhdinh.gov.vn/Index.aspx?P=B02&amp;M=61&amp;I=070757389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27663</v>
      </c>
      <c r="B664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664" t="str">
        <v>https://www.facebook.com/p/C%C3%B4ng-an-x%C3%A3-V%C4%A9nh-H%E1%BB%93ng-huy%E1%BB%87n-B%C3%ACnh-Giang-t%E1%BB%89nh-H%E1%BA%A3i-D%C6%B0%C6%A1ng-100078889874988/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27664</v>
      </c>
      <c r="B665" t="str">
        <f>HYPERLINK("http://vinhhong.binhgiang.haiduong.gov.vn/", "UBND Ủy ban nhân dân xã Vĩnh Hồng tỉnh Hải Dương")</f>
        <v>UBND Ủy ban nhân dân xã Vĩnh Hồng tỉnh Hải Dương</v>
      </c>
      <c r="C665" t="str">
        <v>http://vinhhong.binhgiang.haiduong.gov.vn/</v>
      </c>
      <c r="D665" t="str">
        <v>-</v>
      </c>
      <c r="E665" t="str">
        <v>-</v>
      </c>
      <c r="F665" t="str">
        <v>-</v>
      </c>
      <c r="G665" t="str">
        <v>-</v>
      </c>
    </row>
    <row r="666" xml:space="preserve">
      <c r="A666">
        <v>27665</v>
      </c>
      <c r="B666" t="str" xml:space="preserve">
        <v xml:space="preserve">Công an xã Vĩnh Khê _x000d__x000d__x000d_
 _x000d__x000d__x000d_
  tỉnh Quảng Trị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 xml:space="preserve">
      <c r="A667">
        <v>27666</v>
      </c>
      <c r="B667" t="str" xml:space="preserve">
        <f xml:space="preserve">HYPERLINK("https://vinhkhe.vinhlinh.quangtri.gov.vn/xem-chi-tiet-gioi-thieu/-/view-article/1/0/1651139019488", "UBND Ủy ban nhân dân xã Vĩnh Khê _x000d__x000d__x000d_
 _x000d__x000d__x000d_
  tỉnh Quảng Trị")</f>
        <v xml:space="preserve">UBND Ủy ban nhân dân xã Vĩnh Khê _x000d__x000d__x000d_
 _x000d__x000d__x000d_
  tỉnh Quảng Trị</v>
      </c>
      <c r="C667" t="str">
        <v>https://vinhkhe.vinhlinh.quangtri.gov.vn/xem-chi-tiet-gioi-thieu/-/view-article/1/0/1651139019488</v>
      </c>
      <c r="D667" t="str">
        <v>-</v>
      </c>
      <c r="E667" t="str">
        <v>-</v>
      </c>
      <c r="F667" t="str">
        <v>-</v>
      </c>
      <c r="G667" t="str">
        <v>-</v>
      </c>
    </row>
    <row r="668" xml:space="preserve">
      <c r="A668">
        <v>27667</v>
      </c>
      <c r="B668" t="str" xml:space="preserve">
        <v xml:space="preserve">Công an xã Vĩnh Kim _x000d__x000d__x000d_
 _x000d__x000d__x000d_
  tỉnh Bình Định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 xml:space="preserve">
      <c r="A669">
        <v>27668</v>
      </c>
      <c r="B669" t="str" xml:space="preserve">
        <f xml:space="preserve">HYPERLINK("https://vinhthanh.binhdinh.gov.vn/Index.aspx?P=B02&amp;M=61&amp;I=070801079", "UBND Ủy ban nhân dân xã Vĩnh Kim _x000d__x000d__x000d_
 _x000d__x000d__x000d_
  tỉnh Bình Định")</f>
        <v xml:space="preserve">UBND Ủy ban nhân dân xã Vĩnh Kim _x000d__x000d__x000d_
 _x000d__x000d__x000d_
  tỉnh Bình Định</v>
      </c>
      <c r="C669" t="str">
        <v>https://vinhthanh.binhdinh.gov.vn/Index.aspx?P=B02&amp;M=61&amp;I=070801079</v>
      </c>
      <c r="D669" t="str">
        <v>-</v>
      </c>
      <c r="E669" t="str">
        <v>-</v>
      </c>
      <c r="F669" t="str">
        <v>-</v>
      </c>
      <c r="G669" t="str">
        <v>-</v>
      </c>
    </row>
    <row r="670" xml:space="preserve">
      <c r="A670">
        <v>27669</v>
      </c>
      <c r="B670" t="str" xml:space="preserve">
        <v xml:space="preserve">Công an xã Vĩnh Lạc _x000d__x000d__x000d_
 _x000d__x000d__x000d_
  tỉnh Bình Định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 xml:space="preserve">
      <c r="A671">
        <v>27670</v>
      </c>
      <c r="B671" t="str" xml:space="preserve">
        <f xml:space="preserve">HYPERLINK("http://vinhquang.vinhthanh.binhdinh.gov.vn/Index.aspx?P=B02&amp;M=14&amp;I=021014288", "UBND Ủy ban nhân dân xã Vĩnh Lạc _x000d__x000d__x000d_
 _x000d__x000d__x000d_
  tỉnh Bình Định")</f>
        <v xml:space="preserve">UBND Ủy ban nhân dân xã Vĩnh Lạc _x000d__x000d__x000d_
 _x000d__x000d__x000d_
  tỉnh Bình Định</v>
      </c>
      <c r="C671" t="str">
        <v>http://vinhquang.vinhthanh.binhdinh.gov.vn/Index.aspx?P=B02&amp;M=14&amp;I=021014288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27671</v>
      </c>
      <c r="B672" t="str">
        <v>Công an xã Vĩnh Lợi tỉnh Tuyên Quang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27672</v>
      </c>
      <c r="B673" t="str">
        <f>HYPERLINK("https://tamdao.vinhphuc.gov.vn/ct/cms/hethongchinhtri/uybanhuyen/Lists/xathitran/View_Detail.aspx?ItemID=24", "UBND Ủy ban nhân dânan xã Vĩnh Lợi tỉnh Tuyên Quang")</f>
        <v>UBND Ủy ban nhân dânan xã Vĩnh Lợi tỉnh Tuyên Quang</v>
      </c>
      <c r="C673" t="str">
        <v>https://tamdao.vinhphuc.gov.vn/ct/cms/hethongchinhtri/uybanhuyen/Lists/xathitran/View_Detail.aspx?ItemID=24</v>
      </c>
      <c r="D673" t="str">
        <v>-</v>
      </c>
      <c r="E673" t="str">
        <v>-</v>
      </c>
      <c r="F673" t="str">
        <v>-</v>
      </c>
      <c r="G673" t="str">
        <v>-</v>
      </c>
    </row>
    <row r="674" xml:space="preserve">
      <c r="A674">
        <v>27673</v>
      </c>
      <c r="B674" t="str" xml:space="preserve">
        <f xml:space="preserve">HYPERLINK("https://www.facebook.com/p/C%C3%B4ng-an-x%C3%A3-V%C4%A9nh-Long-100068525307147/", "Công an xã Vĩnh Long _x000d__x000d__x000d_
 _x000d__x000d__x000d_
  tỉnh Quảng Trị")</f>
        <v xml:space="preserve">Công an xã Vĩnh Long _x000d__x000d__x000d_
 _x000d__x000d__x000d_
  tỉnh Quảng Trị</v>
      </c>
      <c r="C674" t="str">
        <v>https://www.facebook.com/p/C%C3%B4ng-an-x%C3%A3-V%C4%A9nh-Long-100068525307147/</v>
      </c>
      <c r="D674" t="str">
        <v>-</v>
      </c>
      <c r="E674" t="str">
        <v/>
      </c>
      <c r="F674" t="str">
        <v>-</v>
      </c>
      <c r="G674" t="str">
        <v>-</v>
      </c>
    </row>
    <row r="675" xml:space="preserve">
      <c r="A675">
        <v>27674</v>
      </c>
      <c r="B675" t="str" xml:space="preserve">
        <f xml:space="preserve">HYPERLINK("https://vinhlong.vinhlinh.quangtri.gov.vn/", "UBND Ủy ban nhân dân xã Vĩnh Long _x000d__x000d__x000d_
 _x000d__x000d__x000d_
  tỉnh Quảng Trị")</f>
        <v xml:space="preserve">UBND Ủy ban nhân dân xã Vĩnh Long _x000d__x000d__x000d_
 _x000d__x000d__x000d_
  tỉnh Quảng Trị</v>
      </c>
      <c r="C675" t="str">
        <v>https://vinhlong.vinhlinh.quangtri.gov.vn/</v>
      </c>
      <c r="D675" t="str">
        <v>-</v>
      </c>
      <c r="E675" t="str">
        <v>-</v>
      </c>
      <c r="F675" t="str">
        <v>-</v>
      </c>
      <c r="G675" t="str">
        <v>-</v>
      </c>
    </row>
    <row r="676" xml:space="preserve">
      <c r="A676">
        <v>27675</v>
      </c>
      <c r="B676" t="str" xml:space="preserve">
        <f xml:space="preserve">HYPERLINK("https://www.facebook.com/p/C%C3%B4ng-an-x%C3%A3-V%C4%A9nh-Long-100068525307147/", "Công an xã Vĩnh Long _x000d__x000d__x000d_
 _x000d__x000d__x000d_
  tỉnh Vĩnh Long")</f>
        <v xml:space="preserve">Công an xã Vĩnh Long _x000d__x000d__x000d_
 _x000d__x000d__x000d_
  tỉnh Vĩnh Long</v>
      </c>
      <c r="C676" t="str">
        <v>https://www.facebook.com/p/C%C3%B4ng-an-x%C3%A3-V%C4%A9nh-Long-100068525307147/</v>
      </c>
      <c r="D676" t="str">
        <v>-</v>
      </c>
      <c r="E676" t="str">
        <v/>
      </c>
      <c r="F676" t="str">
        <v>-</v>
      </c>
      <c r="G676" t="str">
        <v>-</v>
      </c>
    </row>
    <row r="677" xml:space="preserve">
      <c r="A677">
        <v>27676</v>
      </c>
      <c r="B677" t="str" xml:space="preserve">
        <f xml:space="preserve">HYPERLINK("https://vinhlong.gov.vn/", "UBND Ủy ban nhân dân xã Vĩnh Long _x000d__x000d__x000d_
 _x000d__x000d__x000d_
  tỉnh Vĩnh Long")</f>
        <v xml:space="preserve">UBND Ủy ban nhân dân xã Vĩnh Long _x000d__x000d__x000d_
 _x000d__x000d__x000d_
  tỉnh Vĩnh Long</v>
      </c>
      <c r="C677" t="str">
        <v>https://vinhlong.gov.vn/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27677</v>
      </c>
      <c r="B678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678" t="str">
        <v>https://www.facebook.com/p/C%C3%B4ng-an-x%C3%A3-V%C4%A9nh-Ninh-huy%E1%BB%87n-Qu%E1%BA%A3ng-Ninh-t%E1%BB%89nh-Qu%E1%BA%A3ng-B%C3%ACnh-100071436484628/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27678</v>
      </c>
      <c r="B679" t="str">
        <f>HYPERLINK("https://vinhninh.quangbinh.gov.vn/", "UBND Ủy ban nhân dân xã Vĩnh Ninh tỉnh Quảng Bình")</f>
        <v>UBND Ủy ban nhân dân xã Vĩnh Ninh tỉnh Quảng Bình</v>
      </c>
      <c r="C679" t="str">
        <v>https://vinhninh.quangbinh.gov.vn/</v>
      </c>
      <c r="D679" t="str">
        <v>-</v>
      </c>
      <c r="E679" t="str">
        <v>-</v>
      </c>
      <c r="F679" t="str">
        <v>-</v>
      </c>
      <c r="G679" t="str">
        <v>-</v>
      </c>
    </row>
    <row r="680" xml:space="preserve">
      <c r="A680">
        <v>27679</v>
      </c>
      <c r="B680" t="str" xml:space="preserve">
        <f xml:space="preserve">HYPERLINK("https://www.facebook.com/p/Tu%E1%BB%95i-tr%E1%BA%BB-C%C3%B4ng-an-t%E1%BB%89nh-Ki%C3%AAn-Giang-100064349125717/", "Công an xã Vĩnh Phong _x000d__x000d__x000d_
 _x000d__x000d__x000d_
  tỉnh Kiên Giang")</f>
        <v xml:space="preserve">Công an xã Vĩnh Phong _x000d__x000d__x000d_
 _x000d__x000d__x000d_
  tỉnh Kiên Giang</v>
      </c>
      <c r="C680" t="str">
        <v>https://www.facebook.com/p/Tu%E1%BB%95i-tr%E1%BA%BB-C%C3%B4ng-an-t%E1%BB%89nh-Ki%C3%AAn-Giang-100064349125717/</v>
      </c>
      <c r="D680" t="str">
        <v>-</v>
      </c>
      <c r="E680" t="str">
        <v/>
      </c>
      <c r="F680" t="str">
        <v>-</v>
      </c>
      <c r="G680" t="str">
        <v>-</v>
      </c>
    </row>
    <row r="681" xml:space="preserve">
      <c r="A681">
        <v>27680</v>
      </c>
      <c r="B681" t="str" xml:space="preserve">
        <f xml:space="preserve">HYPERLINK("https://vinhthuan.kiengiang.gov.vn/m/138/4445/Xa-Vinh-Phong-to-chuc-ky-hop-thu-nhat-kien-toan-cac-chuc-danh-HDND-UBND.html", "UBND Ủy ban nhân dân xã Vĩnh Phong _x000d__x000d__x000d_
 _x000d__x000d__x000d_
  tỉnh Kiên Giang")</f>
        <v xml:space="preserve">UBND Ủy ban nhân dân xã Vĩnh Phong _x000d__x000d__x000d_
 _x000d__x000d__x000d_
  tỉnh Kiên Giang</v>
      </c>
      <c r="C681" t="str">
        <v>https://vinhthuan.kiengiang.gov.vn/m/138/4445/Xa-Vinh-Phong-to-chuc-ky-hop-thu-nhat-kien-toan-cac-chuc-danh-HDND-UBND.html</v>
      </c>
      <c r="D681" t="str">
        <v>-</v>
      </c>
      <c r="E681" t="str">
        <v>-</v>
      </c>
      <c r="F681" t="str">
        <v>-</v>
      </c>
      <c r="G681" t="str">
        <v>-</v>
      </c>
    </row>
    <row r="682" xml:space="preserve">
      <c r="A682">
        <v>27681</v>
      </c>
      <c r="B682" t="str" xml:space="preserve">
        <f xml:space="preserve">HYPERLINK("https://www.facebook.com/p/Tu%E1%BB%95i-tr%E1%BA%BB-C%C3%B4ng-an-Th%C3%A0nh-ph%E1%BB%91-V%C4%A9nh-Y%C3%AAn-100066497717181/?locale=gl_ES", "Công an xã Vĩnh Tân _x000d__x000d__x000d_
 _x000d__x000d__x000d_
  tỉnh Quảng Bình")</f>
        <v xml:space="preserve">Công an xã Vĩnh Tân _x000d__x000d__x000d_
 _x000d__x000d__x000d_
  tỉnh Quảng Bình</v>
      </c>
      <c r="C682" t="str">
        <v>https://www.facebook.com/p/Tu%E1%BB%95i-tr%E1%BA%BB-C%C3%B4ng-an-Th%C3%A0nh-ph%E1%BB%91-V%C4%A9nh-Y%C3%AAn-100066497717181/?locale=gl_ES</v>
      </c>
      <c r="D682" t="str">
        <v>-</v>
      </c>
      <c r="E682" t="str">
        <v/>
      </c>
      <c r="F682" t="str">
        <v>-</v>
      </c>
      <c r="G682" t="str">
        <v>-</v>
      </c>
    </row>
    <row r="683" xml:space="preserve">
      <c r="A683">
        <v>27682</v>
      </c>
      <c r="B683" t="str" xml:space="preserve">
        <f xml:space="preserve">HYPERLINK("http://vinhtan.tanuyen.binhduong.gov.vn/", "UBND Ủy ban nhân dân xã Vĩnh Tân _x000d__x000d__x000d_
 _x000d__x000d__x000d_
  tỉnh Quảng Bình")</f>
        <v xml:space="preserve">UBND Ủy ban nhân dân xã Vĩnh Tân _x000d__x000d__x000d_
 _x000d__x000d__x000d_
  tỉnh Quảng Bình</v>
      </c>
      <c r="C683" t="str">
        <v>http://vinhtan.tanuyen.binhduong.gov.vn/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27683</v>
      </c>
      <c r="B684" t="str">
        <f>HYPERLINK("https://www.facebook.com/TuoitreConganbentre/", "Công an xã Vĩnh Thành tỉnh Bến Tre")</f>
        <v>Công an xã Vĩnh Thành tỉnh Bến Tre</v>
      </c>
      <c r="C684" t="str">
        <v>https://www.facebook.com/TuoitreConganbentre/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27684</v>
      </c>
      <c r="B685" t="str">
        <f>HYPERLINK("https://vinhthanh.cholach.bentre.gov.vn/", "UBND Ủy ban nhân dân xã Vĩnh Thành tỉnh Bến Tre")</f>
        <v>UBND Ủy ban nhân dân xã Vĩnh Thành tỉnh Bến Tre</v>
      </c>
      <c r="C685" t="str">
        <v>https://vinhthanh.cholach.bentre.gov.vn/</v>
      </c>
      <c r="D685" t="str">
        <v>-</v>
      </c>
      <c r="E685" t="str">
        <v>-</v>
      </c>
      <c r="F685" t="str">
        <v>-</v>
      </c>
      <c r="G685" t="str">
        <v>-</v>
      </c>
    </row>
    <row r="686" xml:space="preserve">
      <c r="A686">
        <v>27685</v>
      </c>
      <c r="B686" t="str" xml:space="preserve">
        <v xml:space="preserve">Công an xã Vĩnh Thịnh _x000d__x000d__x000d_
 _x000d__x000d__x000d_
  tỉnh Thanh Hóa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 xml:space="preserve">
      <c r="A687">
        <v>27686</v>
      </c>
      <c r="B687" t="str" xml:space="preserve">
        <f xml:space="preserve">HYPERLINK("https://vinhtuong.vinhphuc.gov.vn/ct/cms/tintuc/Lists/CACXATHITRAN/View_Detail.aspx?ItemID=2", "UBND Ủy ban nhân dân xã Vĩnh Thịnh _x000d__x000d__x000d_
 _x000d__x000d__x000d_
  tỉnh Thanh Hóa")</f>
        <v xml:space="preserve">UBND Ủy ban nhân dân xã Vĩnh Thịnh _x000d__x000d__x000d_
 _x000d__x000d__x000d_
  tỉnh Thanh Hóa</v>
      </c>
      <c r="C687" t="str">
        <v>https://vinhtuong.vinhphuc.gov.vn/ct/cms/tintuc/Lists/CACXATHITRAN/View_Detail.aspx?ItemID=2</v>
      </c>
      <c r="D687" t="str">
        <v>-</v>
      </c>
      <c r="E687" t="str">
        <v>-</v>
      </c>
      <c r="F687" t="str">
        <v>-</v>
      </c>
      <c r="G687" t="str">
        <v>-</v>
      </c>
    </row>
    <row r="688" xml:space="preserve">
      <c r="A688">
        <v>27687</v>
      </c>
      <c r="B688" t="str" xml:space="preserve">
        <f xml:space="preserve">HYPERLINK("https://www.facebook.com/p/Tu%E1%BB%95i-tr%E1%BA%BB-C%C3%B4ng-an-Th%C3%A0nh-ph%E1%BB%91-V%C4%A9nh-Y%C3%AAn-100066497717181/?locale=gl_ES", "Công an xã Vĩnh Thịnh _x000d__x000d__x000d_
 _x000d__x000d__x000d_
  tỉnh Bình Định")</f>
        <v xml:space="preserve">Công an xã Vĩnh Thịnh _x000d__x000d__x000d_
 _x000d__x000d__x000d_
  tỉnh Bình Định</v>
      </c>
      <c r="C688" t="str">
        <v>https://www.facebook.com/p/Tu%E1%BB%95i-tr%E1%BA%BB-C%C3%B4ng-an-Th%C3%A0nh-ph%E1%BB%91-V%C4%A9nh-Y%C3%AAn-100066497717181/?locale=gl_ES</v>
      </c>
      <c r="D688" t="str">
        <v>-</v>
      </c>
      <c r="E688" t="str">
        <v/>
      </c>
      <c r="F688" t="str">
        <v>-</v>
      </c>
      <c r="G688" t="str">
        <v>-</v>
      </c>
    </row>
    <row r="689" xml:space="preserve">
      <c r="A689">
        <v>27688</v>
      </c>
      <c r="B689" t="str" xml:space="preserve">
        <f xml:space="preserve">HYPERLINK("https://vinhthanh.binhdinh.gov.vn/Index.aspx?P=B02&amp;M=61&amp;I=070755555", "UBND Ủy ban nhân dân xã Vĩnh Thịnh _x000d__x000d__x000d_
 _x000d__x000d__x000d_
  tỉnh Bình Định")</f>
        <v xml:space="preserve">UBND Ủy ban nhân dân xã Vĩnh Thịnh _x000d__x000d__x000d_
 _x000d__x000d__x000d_
  tỉnh Bình Định</v>
      </c>
      <c r="C689" t="str">
        <v>https://vinhthanh.binhdinh.gov.vn/Index.aspx?P=B02&amp;M=61&amp;I=070755555</v>
      </c>
      <c r="D689" t="str">
        <v>-</v>
      </c>
      <c r="E689" t="str">
        <v>-</v>
      </c>
      <c r="F689" t="str">
        <v>-</v>
      </c>
      <c r="G689" t="str">
        <v>-</v>
      </c>
    </row>
    <row r="690" xml:space="preserve">
      <c r="A690">
        <v>27689</v>
      </c>
      <c r="B690" t="str" xml:space="preserve">
        <v xml:space="preserve">Công an xã Vĩnh Thanh _x000d__x000d__x000d_
 _x000d__x000d__x000d_
  tỉnh Bạc Liêu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 xml:space="preserve">
      <c r="A691">
        <v>27690</v>
      </c>
      <c r="B691" t="str" xml:space="preserve">
        <f xml:space="preserve">HYPERLINK("https://vinhthanh.phuoclong.baclieu.gov.vn/Ban-tin-chi-tiet.html/008/4958/4977/08/202311270004743/Bantin_008_4957_4992_02", "UBND Ủy ban nhân dân xã Vĩnh Thanh _x000d__x000d__x000d_
 _x000d__x000d__x000d_
  tỉnh Bạc Liêu")</f>
        <v xml:space="preserve">UBND Ủy ban nhân dân xã Vĩnh Thanh _x000d__x000d__x000d_
 _x000d__x000d__x000d_
  tỉnh Bạc Liêu</v>
      </c>
      <c r="C691" t="str">
        <v>https://vinhthanh.phuoclong.baclieu.gov.vn/Ban-tin-chi-tiet.html/008/4958/4977/08/202311270004743/Bantin_008_4957_4992_02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27691</v>
      </c>
      <c r="B692" t="str">
        <f>HYPERLINK("https://www.facebook.com/CAXVINHTRACH/?locale=hi_IN", "Công an xã Vĩnh Trạch Đông tỉnh Bạc Liêu")</f>
        <v>Công an xã Vĩnh Trạch Đông tỉnh Bạc Liêu</v>
      </c>
      <c r="C692" t="str">
        <v>https://www.facebook.com/CAXVINHTRACH/?locale=hi_IN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27692</v>
      </c>
      <c r="B693" t="str">
        <f>HYPERLINK("https://baclieu.gov.vn/dsnpn", "UBND Ủy ban nhân dân xã Vĩnh Trạch Đông tỉnh Bạc Liêu")</f>
        <v>UBND Ủy ban nhân dân xã Vĩnh Trạch Đông tỉnh Bạc Liêu</v>
      </c>
      <c r="C693" t="str">
        <v>https://baclieu.gov.vn/dsnpn</v>
      </c>
      <c r="D693" t="str">
        <v>-</v>
      </c>
      <c r="E693" t="str">
        <v>-</v>
      </c>
      <c r="F693" t="str">
        <v>-</v>
      </c>
      <c r="G693" t="str">
        <v>-</v>
      </c>
    </row>
    <row r="694" xml:space="preserve">
      <c r="A694">
        <v>27693</v>
      </c>
      <c r="B694" t="str" xml:space="preserve">
        <v xml:space="preserve">Công an xã Vũ Đài_x000d__x000d__x000d_
 _x000d__x000d__x000d_
  tỉnh Thái Bình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 xml:space="preserve">
      <c r="A695">
        <v>27694</v>
      </c>
      <c r="B695" t="str" xml:space="preserve">
        <f xml:space="preserve">HYPERLINK("https://vuthu.thaibinh.gov.vn/", "UBND Ủy ban nhân dânn xã Vũ Đài_x000d__x000d__x000d_
 _x000d__x000d__x000d_
  tỉnh Thái Bình")</f>
        <v xml:space="preserve">UBND Ủy ban nhân dânn xã Vũ Đài_x000d__x000d__x000d_
 _x000d__x000d__x000d_
  tỉnh Thái Bình</v>
      </c>
      <c r="C695" t="str">
        <v>https://vuthu.thaibinh.gov.vn/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27695</v>
      </c>
      <c r="B696" t="str">
        <v>Công an xã Vũ Bình tỉnh Hòa Bình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27696</v>
      </c>
      <c r="B697" t="str">
        <f>HYPERLINK("https://xavubinh.hoabinh.gov.vn/", "UBND Ủy ban nhân dân xã Vũ Bình tỉnh Hòa Bình")</f>
        <v>UBND Ủy ban nhân dân xã Vũ Bình tỉnh Hòa Bình</v>
      </c>
      <c r="C697" t="str">
        <v>https://xavubinh.hoabinh.gov.vn/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27697</v>
      </c>
      <c r="B698" t="str">
        <v>Công an xã Vũ Minh tỉnh Cao Bằng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27698</v>
      </c>
      <c r="B699" t="str">
        <f>HYPERLINK("https://vuminh.nguyenbinh.caobang.gov.vn/", "UBND Ủy ban nhân dân xã Vũ Minh tỉnh Cao Bằng")</f>
        <v>UBND Ủy ban nhân dân xã Vũ Minh tỉnh Cao Bằng</v>
      </c>
      <c r="C699" t="str">
        <v>https://vuminh.nguyenbinh.caobang.gov.vn/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27699</v>
      </c>
      <c r="B700" t="str">
        <f>HYPERLINK("https://www.facebook.com/p/C%C3%B4ng-an-x%C3%A3-V%C5%A9-X%C3%A1-L%E1%BB%A5c-Nam-B%E1%BA%AFc-Giang-100066610848128/", "Công an xã Vũ Xá tỉnh Bắc Giang")</f>
        <v>Công an xã Vũ Xá tỉnh Bắc Giang</v>
      </c>
      <c r="C700" t="str">
        <v>https://www.facebook.com/p/C%C3%B4ng-an-x%C3%A3-V%C5%A9-X%C3%A1-L%E1%BB%A5c-Nam-B%E1%BA%AFc-Giang-100066610848128/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27700</v>
      </c>
      <c r="B701" t="str">
        <f>HYPERLINK("https://bacgiang.gov.vn/web/ubnd-xa-vu-xa", "UBND Ủy ban nhân dân xã Vũ Xá tỉnh Bắc Giang")</f>
        <v>UBND Ủy ban nhân dân xã Vũ Xá tỉnh Bắc Giang</v>
      </c>
      <c r="C701" t="str">
        <v>https://bacgiang.gov.vn/web/ubnd-xa-vu-xa</v>
      </c>
      <c r="D701" t="str">
        <v>-</v>
      </c>
      <c r="E701" t="str">
        <v>-</v>
      </c>
      <c r="F701" t="str">
        <v>-</v>
      </c>
      <c r="G701" t="str">
        <v>-</v>
      </c>
    </row>
    <row r="702" xml:space="preserve">
      <c r="A702">
        <v>27701</v>
      </c>
      <c r="B702" t="str" xml:space="preserve">
        <f xml:space="preserve">HYPERLINK("https://www.facebook.com/p/C%C3%B4ng-an-x%C3%A3-V%E1%BA%A1n-Th%E1%BA%AFng-N%C3%B4ng-C%E1%BB%91ng-Thanh-Ho%C3%A1-100063504129400/", "Công an xã Vạn Thắng _x000d__x000d__x000d_
 _x000d__x000d__x000d_
  tỉnh Thanh Hóa")</f>
        <v xml:space="preserve">Công an xã Vạn Thắng _x000d__x000d__x000d_
 _x000d__x000d__x000d_
  tỉnh Thanh Hóa</v>
      </c>
      <c r="C702" t="str">
        <v>https://www.facebook.com/p/C%C3%B4ng-an-x%C3%A3-V%E1%BA%A1n-Th%E1%BA%AFng-N%C3%B4ng-C%E1%BB%91ng-Thanh-Ho%C3%A1-100063504129400/</v>
      </c>
      <c r="D702" t="str">
        <v>-</v>
      </c>
      <c r="E702" t="str">
        <v/>
      </c>
      <c r="F702" t="str">
        <v>-</v>
      </c>
      <c r="G702" t="str">
        <v>-</v>
      </c>
    </row>
    <row r="703" xml:space="preserve">
      <c r="A703">
        <v>27702</v>
      </c>
      <c r="B703" t="str" xml:space="preserve">
        <f xml:space="preserve">HYPERLINK("https://vanhoa.nongcong.thanhhoa.gov.vn/web/trang-chu/he-thong-chinh-tri/uy-ban-nhan-dan-xa", "UBND Ủy ban nhân dân xã Vạn Thắng _x000d__x000d__x000d_
 _x000d__x000d__x000d_
  tỉnh Thanh Hóa")</f>
        <v xml:space="preserve">UBND Ủy ban nhân dân xã Vạn Thắng _x000d__x000d__x000d_
 _x000d__x000d__x000d_
  tỉnh Thanh Hóa</v>
      </c>
      <c r="C703" t="str">
        <v>https://vanhoa.nongcong.thanhhoa.gov.vn/web/trang-chu/he-thong-chinh-tri/uy-ban-nhan-dan-xa</v>
      </c>
      <c r="D703" t="str">
        <v>-</v>
      </c>
      <c r="E703" t="str">
        <v>-</v>
      </c>
      <c r="F703" t="str">
        <v>-</v>
      </c>
      <c r="G703" t="str">
        <v>-</v>
      </c>
    </row>
    <row r="704" xml:space="preserve">
      <c r="A704">
        <v>27703</v>
      </c>
      <c r="B704" t="str" xml:space="preserve">
        <f xml:space="preserve">HYPERLINK("https://www.facebook.com/p/C%C3%B4ng-an-x%C3%A3-V%E1%BA%A1n-Th%E1%BA%AFng-N%C3%B4ng-C%E1%BB%91ng-Thanh-Ho%C3%A1-100063504129400/", "Công an xã Vạn Thắng _x000d__x000d__x000d_
 _x000d__x000d__x000d_
  tỉnh Thanh Hóa")</f>
        <v xml:space="preserve">Công an xã Vạn Thắng _x000d__x000d__x000d_
 _x000d__x000d__x000d_
  tỉnh Thanh Hóa</v>
      </c>
      <c r="C704" t="str">
        <v>https://www.facebook.com/p/C%C3%B4ng-an-x%C3%A3-V%E1%BA%A1n-Th%E1%BA%AFng-N%C3%B4ng-C%E1%BB%91ng-Thanh-Ho%C3%A1-100063504129400/</v>
      </c>
      <c r="D704" t="str">
        <v>-</v>
      </c>
      <c r="E704" t="str">
        <v/>
      </c>
      <c r="F704" t="str">
        <v>-</v>
      </c>
      <c r="G704" t="str">
        <v>-</v>
      </c>
    </row>
    <row r="705" xml:space="preserve">
      <c r="A705">
        <v>27704</v>
      </c>
      <c r="B705" t="str" xml:space="preserve">
        <f xml:space="preserve">HYPERLINK("https://vanhoa.nongcong.thanhhoa.gov.vn/web/trang-chu/he-thong-chinh-tri/uy-ban-nhan-dan-xa", "UBND Ủy ban nhân dân xã Vạn Thắng _x000d__x000d__x000d_
 _x000d__x000d__x000d_
  tỉnh Thanh Hóa")</f>
        <v xml:space="preserve">UBND Ủy ban nhân dân xã Vạn Thắng _x000d__x000d__x000d_
 _x000d__x000d__x000d_
  tỉnh Thanh Hóa</v>
      </c>
      <c r="C705" t="str">
        <v>https://vanhoa.nongcong.thanhhoa.gov.vn/web/trang-chu/he-thong-chinh-tri/uy-ban-nhan-dan-xa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27705</v>
      </c>
      <c r="B706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706" t="str">
        <v>https://www.facebook.com/p/C%C3%B4ng-an-x%C3%A3-V%E1%BA%A1n-Th%E1%BB%8D-huy%E1%BB%87n-%C4%90%E1%BA%A1i-T%E1%BB%AB-t%E1%BB%89nh-Th%C3%A1i-Nguy%C3%AAn-100071344072113/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27706</v>
      </c>
      <c r="B707" t="str">
        <f>HYPERLINK("https://vantho.daitu.thainguyen.gov.vn/", "UBND Ủy ban nhân dân xã Vạn Thọ tỉnh Thái Nguyên")</f>
        <v>UBND Ủy ban nhân dân xã Vạn Thọ tỉnh Thái Nguyên</v>
      </c>
      <c r="C707" t="str">
        <v>https://vantho.daitu.thainguyen.gov.vn/</v>
      </c>
      <c r="D707" t="str">
        <v>-</v>
      </c>
      <c r="E707" t="str">
        <v>-</v>
      </c>
      <c r="F707" t="str">
        <v>-</v>
      </c>
      <c r="G707" t="str">
        <v>-</v>
      </c>
    </row>
    <row r="708" xml:space="preserve">
      <c r="A708">
        <v>27707</v>
      </c>
      <c r="B708" t="str" xml:space="preserve">
        <f xml:space="preserve">HYPERLINK("https://www.facebook.com/p/C%C3%B4ng-an-x%C3%A3-Vang-Qu%E1%BB%9Bi-%C4%90%C3%B4ng-100069790532802/", "Công an xã Vang Quới Đông _x000d__x000d__x000d_
 _x000d__x000d__x000d_
  tỉnh Bến Tre")</f>
        <v xml:space="preserve">Công an xã Vang Quới Đông _x000d__x000d__x000d_
 _x000d__x000d__x000d_
  tỉnh Bến Tre</v>
      </c>
      <c r="C708" t="str">
        <v>https://www.facebook.com/p/C%C3%B4ng-an-x%C3%A3-Vang-Qu%E1%BB%9Bi-%C4%90%C3%B4ng-100069790532802/</v>
      </c>
      <c r="D708" t="str">
        <v>-</v>
      </c>
      <c r="E708" t="str">
        <v/>
      </c>
      <c r="F708" t="str">
        <v>-</v>
      </c>
      <c r="G708" t="str">
        <v>-</v>
      </c>
    </row>
    <row r="709" xml:space="preserve">
      <c r="A709">
        <v>27708</v>
      </c>
      <c r="B709" t="str" xml:space="preserve">
        <f xml:space="preserve">HYPERLINK("https://binhdai.bentre.gov.vn/vangquoidong", "UBND Ủy ban nhân dân xã Vang Quới Đông _x000d__x000d__x000d_
 _x000d__x000d__x000d_
  tỉnh Bến Tre")</f>
        <v xml:space="preserve">UBND Ủy ban nhân dân xã Vang Quới Đông _x000d__x000d__x000d_
 _x000d__x000d__x000d_
  tỉnh Bến Tre</v>
      </c>
      <c r="C709" t="str">
        <v>https://binhdai.bentre.gov.vn/vangquoidong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27709</v>
      </c>
      <c r="B710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710" t="str">
        <v>https://www.facebook.com/p/C%C3%B4ng-an-x%C3%A3-Vang-Qu%E1%BB%9Bi-T%C3%A2y-B%C3%ACnh-%C4%90%E1%BA%A1i-B%E1%BA%BFn-Tre-100069673776628/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27710</v>
      </c>
      <c r="B711" t="str">
        <f>HYPERLINK("https://binhdai.bentre.gov.vn/vangquoitay", "UBND Ủy ban nhân dân xã Vang Quới Tây tỉnh Bến Tre")</f>
        <v>UBND Ủy ban nhân dân xã Vang Quới Tây tỉnh Bến Tre</v>
      </c>
      <c r="C711" t="str">
        <v>https://binhdai.bentre.gov.vn/vangquoitay</v>
      </c>
      <c r="D711" t="str">
        <v>-</v>
      </c>
      <c r="E711" t="str">
        <v>-</v>
      </c>
      <c r="F711" t="str">
        <v>-</v>
      </c>
      <c r="G711" t="str">
        <v>-</v>
      </c>
    </row>
    <row r="712" xml:space="preserve">
      <c r="A712">
        <v>27711</v>
      </c>
      <c r="B712" t="str" xml:space="preserve">
        <v xml:space="preserve">Công an xã Viễn Sơn _x000d__x000d__x000d_
 _x000d__x000d__x000d_
  tỉnh Yên Bái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 xml:space="preserve">
      <c r="A713">
        <v>27712</v>
      </c>
      <c r="B713" t="str" xml:space="preserve">
        <f xml:space="preserve">HYPERLINK("https://vanyen.yenbai.gov.vn/to-chuc-bo-may/cac-xa-thi-tran/?UserKey=Xa-Vien-Son", "UBND Ủy ban nhân dân xã Viễn Sơn _x000d__x000d__x000d_
 _x000d__x000d__x000d_
  tỉnh Yên Bái")</f>
        <v xml:space="preserve">UBND Ủy ban nhân dân xã Viễn Sơn _x000d__x000d__x000d_
 _x000d__x000d__x000d_
  tỉnh Yên Bái</v>
      </c>
      <c r="C713" t="str">
        <v>https://vanyen.yenbai.gov.vn/to-chuc-bo-may/cac-xa-thi-tran/?UserKey=Xa-Vien-Son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27713</v>
      </c>
      <c r="B714" t="str">
        <f>HYPERLINK("https://www.facebook.com/p/C%C3%B4ng-an-x%C3%A3-Vi%E1%BB%87t-%C4%90o%C3%A0n-Ti%C3%AAn-Du-B%E1%BA%AFc-Ninh-100083199434016/", "Công an xã Việt Đoàn tỉnh Bắc Ninh")</f>
        <v>Công an xã Việt Đoàn tỉnh Bắc Ninh</v>
      </c>
      <c r="C714" t="str">
        <v>https://www.facebook.com/p/C%C3%B4ng-an-x%C3%A3-Vi%E1%BB%87t-%C4%90o%C3%A0n-Ti%C3%AAn-Du-B%E1%BA%AFc-Ninh-100083199434016/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27714</v>
      </c>
      <c r="B715" t="str">
        <f>HYPERLINK("https://www.bacninh.gov.vn/web/xa-viet-oan", "UBND Ủy ban nhân dân xã Việt Đoàn tỉnh Bắc Ninh")</f>
        <v>UBND Ủy ban nhân dân xã Việt Đoàn tỉnh Bắc Ninh</v>
      </c>
      <c r="C715" t="str">
        <v>https://www.bacninh.gov.vn/web/xa-viet-oan</v>
      </c>
      <c r="D715" t="str">
        <v>-</v>
      </c>
      <c r="E715" t="str">
        <v>-</v>
      </c>
      <c r="F715" t="str">
        <v>-</v>
      </c>
      <c r="G715" t="str">
        <v>-</v>
      </c>
    </row>
    <row r="716" xml:space="preserve">
      <c r="A716">
        <v>27715</v>
      </c>
      <c r="B716" t="str" xml:space="preserve">
        <v xml:space="preserve">Công an xã Việt Cường _x000d__x000d__x000d_
 _x000d__x000d__x000d_
  tỉnh Yên Bái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 xml:space="preserve">
      <c r="A717">
        <v>27716</v>
      </c>
      <c r="B717" t="str" xml:space="preserve">
        <f xml:space="preserve">HYPERLINK("https://tranyen.yenbai.gov.vn/xa-thi-tran/xa-viet-cuong", "UBND Ủy ban nhân dân xã Việt Cường _x000d__x000d__x000d_
 _x000d__x000d__x000d_
  tỉnh Yên Bái")</f>
        <v xml:space="preserve">UBND Ủy ban nhân dân xã Việt Cường _x000d__x000d__x000d_
 _x000d__x000d__x000d_
  tỉnh Yên Bái</v>
      </c>
      <c r="C717" t="str">
        <v>https://tranyen.yenbai.gov.vn/xa-thi-tran/xa-viet-cuong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27717</v>
      </c>
      <c r="B718" t="str">
        <f>HYPERLINK("https://www.facebook.com/p/C%C3%B4ng-an-x%C3%A3-Vi%E1%BB%87t-H%C3%B9ng-Qu%E1%BA%BF-V%C3%B5-B%E1%BA%AFc-Ninh-100080269400368/", "Công an xã Việt Hùng tỉnh Bắc Ninh")</f>
        <v>Công an xã Việt Hùng tỉnh Bắc Ninh</v>
      </c>
      <c r="C718" t="str">
        <v>https://www.facebook.com/p/C%C3%B4ng-an-x%C3%A3-Vi%E1%BB%87t-H%C3%B9ng-Qu%E1%BA%BF-V%C3%B5-B%E1%BA%AFc-Ninh-100080269400368/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27718</v>
      </c>
      <c r="B719" t="str">
        <f>HYPERLINK("https://www.bacninh.gov.vn/web/viet-hung/lien-he", "UBND Ủy ban nhân dân xã Việt Hùng tỉnh Bắc Ninh")</f>
        <v>UBND Ủy ban nhân dân xã Việt Hùng tỉnh Bắc Ninh</v>
      </c>
      <c r="C719" t="str">
        <v>https://www.bacninh.gov.vn/web/viet-hung/lien-he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27719</v>
      </c>
      <c r="B720" t="str">
        <v>Công an xã Việt Hồng tỉnh Yên Bái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27720</v>
      </c>
      <c r="B721" t="str">
        <f>HYPERLINK("https://yenbai.gov.vn/noidung/tintuc/Pages/chi-tiet-tin-tuc.aspx?ItemID=21827&amp;l=Tintrongtinh%3Futm_source=ditatompel.com&amp;lv=5", "UBND Ủy ban nhân dân xã Việt Hồng tỉnh Yên Bái")</f>
        <v>UBND Ủy ban nhân dân xã Việt Hồng tỉnh Yên Bái</v>
      </c>
      <c r="C721" t="str">
        <v>https://yenbai.gov.vn/noidung/tintuc/Pages/chi-tiet-tin-tuc.aspx?ItemID=21827&amp;l=Tintrongtinh%3Futm_source=ditatompel.com&amp;lv=5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27721</v>
      </c>
      <c r="B722" t="str">
        <v>Công an xã Việt Hồng tỉnh Hải Dương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27722</v>
      </c>
      <c r="B723" t="str">
        <f>HYPERLINK("https://haiphong.gov.vn/", "UBND Ủy ban nhân dân xã Việt Hồng tỉnh Hải Dương")</f>
        <v>UBND Ủy ban nhân dân xã Việt Hồng tỉnh Hải Dương</v>
      </c>
      <c r="C723" t="str">
        <v>https://haiphong.gov.vn/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27723</v>
      </c>
      <c r="B724" t="str">
        <v>Công an xã Việt Hoà tỉnh Hưng Yên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27724</v>
      </c>
      <c r="B725" t="str">
        <f>HYPERLINK("https://sotnmt.hungyen.gov.vn/VanBanMoi/tuanquang.PDF", "UBND Ủy ban nhân dân xã Việt Hoà tỉnh Hưng Yên")</f>
        <v>UBND Ủy ban nhân dân xã Việt Hoà tỉnh Hưng Yên</v>
      </c>
      <c r="C725" t="str">
        <v>https://sotnmt.hungyen.gov.vn/VanBanMoi/tuanquang.PDF</v>
      </c>
      <c r="D725" t="str">
        <v>-</v>
      </c>
      <c r="E725" t="str">
        <v>-</v>
      </c>
      <c r="F725" t="str">
        <v>-</v>
      </c>
      <c r="G725" t="str">
        <v>-</v>
      </c>
    </row>
    <row r="726" xml:space="preserve">
      <c r="A726">
        <v>27725</v>
      </c>
      <c r="B726" t="str" xml:space="preserve">
        <v xml:space="preserve">Công an xã Việt Long _x000d__x000d__x000d_
 _x000d__x000d__x000d_
  thành phố Hà Nội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 xml:space="preserve">
      <c r="A727">
        <v>27726</v>
      </c>
      <c r="B727" t="str" xml:space="preserve">
        <f xml:space="preserve">HYPERLINK("http://vietlong.socson.hanoi.gov.vn/", "UBND Ủy ban nhân dân xã Việt Long _x000d__x000d__x000d_
 _x000d__x000d__x000d_
  thành phố Hà Nội")</f>
        <v xml:space="preserve">UBND Ủy ban nhân dân xã Việt Long _x000d__x000d__x000d_
 _x000d__x000d__x000d_
  thành phố Hà Nội</v>
      </c>
      <c r="C727" t="str">
        <v>http://vietlong.socson.hanoi.gov.vn/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27727</v>
      </c>
      <c r="B728" t="str">
        <v>Công an xã Việt Thành tỉnh Yên Bái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27728</v>
      </c>
      <c r="B729" t="str">
        <f>HYPERLINK("https://tranyen.yenbai.gov.vn/xa-thi-tran/xa-viet-thanh", "UBND Ủy ban nhân dân xã Việt Thành tỉnh Yên Bái")</f>
        <v>UBND Ủy ban nhân dân xã Việt Thành tỉnh Yên Bái</v>
      </c>
      <c r="C729" t="str">
        <v>https://tranyen.yenbai.gov.vn/xa-thi-tran/xa-viet-thanh</v>
      </c>
      <c r="D729" t="str">
        <v>-</v>
      </c>
      <c r="E729" t="str">
        <v>-</v>
      </c>
      <c r="F729" t="str">
        <v>-</v>
      </c>
      <c r="G729" t="str">
        <v>-</v>
      </c>
    </row>
    <row r="730" xml:space="preserve">
      <c r="A730">
        <v>27729</v>
      </c>
      <c r="B730" t="str" xml:space="preserve">
        <v xml:space="preserve">Công an xã Vinh Quý _x000d__x000d__x000d_
 _x000d__x000d__x000d_
  tỉnh Cao Bằng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 xml:space="preserve">
      <c r="A731">
        <v>27730</v>
      </c>
      <c r="B731" t="str" xml:space="preserve">
        <f xml:space="preserve">HYPERLINK("https://halang.caobang.gov.vn/ubnd-xa-vinh-quy", "UBND Ủy ban nhân dân xã Vinh Quý _x000d__x000d__x000d_
 _x000d__x000d__x000d_
  tỉnh Cao Bằng")</f>
        <v xml:space="preserve">UBND Ủy ban nhân dân xã Vinh Quý _x000d__x000d__x000d_
 _x000d__x000d__x000d_
  tỉnh Cao Bằng</v>
      </c>
      <c r="C731" t="str">
        <v>https://halang.caobang.gov.vn/ubnd-xa-vinh-quy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27731</v>
      </c>
      <c r="B732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732" t="str">
        <v>https://www.facebook.com/p/C%C3%B4ng-an-x%C3%A3-Vinh-Ti%E1%BB%81n-huy%E1%BB%87n-T%C3%A2n-S%C6%A1n-t%E1%BB%89nh-Ph%C3%BA-Th%E1%BB%8D-100067904854302/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27732</v>
      </c>
      <c r="B733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733" t="str">
        <v>https://tanson.phutho.gov.vn/Chuyen-muc-tin/Chi-tiet-tin/t/xa-vinh-tien/title/291/ctitle/78</v>
      </c>
      <c r="D733" t="str">
        <v>-</v>
      </c>
      <c r="E733" t="str">
        <v>-</v>
      </c>
      <c r="F733" t="str">
        <v>-</v>
      </c>
      <c r="G733" t="str">
        <v>-</v>
      </c>
    </row>
    <row r="734" xml:space="preserve">
      <c r="A734">
        <v>27733</v>
      </c>
      <c r="B734" t="str" xml:space="preserve">
        <v xml:space="preserve">Công an xã Xá Lượng _x000d__x000d__x000d_
 _x000d__x000d__x000d_
  tỉnh Nghệ An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 xml:space="preserve">
      <c r="A735">
        <v>27734</v>
      </c>
      <c r="B735" t="str" xml:space="preserve">
        <f xml:space="preserve">HYPERLINK("https://xaluong.tuongduong.nghean.gov.vn/", "UBND Ủy ban nhân dân xã Xá Lượng _x000d__x000d__x000d_
 _x000d__x000d__x000d_
  tỉnh Nghệ An")</f>
        <v xml:space="preserve">UBND Ủy ban nhân dân xã Xá Lượng _x000d__x000d__x000d_
 _x000d__x000d__x000d_
  tỉnh Nghệ An</v>
      </c>
      <c r="C735" t="str">
        <v>https://xaluong.tuongduong.nghean.gov.vn/</v>
      </c>
      <c r="D735" t="str">
        <v>-</v>
      </c>
      <c r="E735" t="str">
        <v>-</v>
      </c>
      <c r="F735" t="str">
        <v>-</v>
      </c>
      <c r="G735" t="str">
        <v>-</v>
      </c>
    </row>
    <row r="736" xml:space="preserve">
      <c r="A736">
        <v>27735</v>
      </c>
      <c r="B736" t="str" xml:space="preserve">
        <v xml:space="preserve">Công an xã Xá Nhè _x000d__x000d__x000d_
 _x000d__x000d__x000d_
  tỉnh Điện Biên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 xml:space="preserve">
      <c r="A737">
        <v>27736</v>
      </c>
      <c r="B737" t="str" xml:space="preserve">
        <f xml:space="preserve">HYPERLINK("https://stttt.dienbien.gov.vn/vi/about/danh-sach-nguoi-phat-ngon-tinh-dien-bien-nam-2018.html", "UBND Ủy ban nhân dân xã Xá Nhè _x000d__x000d__x000d_
 _x000d__x000d__x000d_
  tỉnh Điện Biên")</f>
        <v xml:space="preserve">UBND Ủy ban nhân dân xã Xá Nhè _x000d__x000d__x000d_
 _x000d__x000d__x000d_
  tỉnh Điện Biên</v>
      </c>
      <c r="C737" t="str">
        <v>https://stttt.dienbien.gov.vn/vi/about/danh-sach-nguoi-phat-ngon-tinh-dien-bien-nam-2018.html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27737</v>
      </c>
      <c r="B738" t="str">
        <f>HYPERLINK("https://www.facebook.com/p/C%C3%B4ng-An-X%C3%A3-X%C3%ADch-Th%E1%BB%95-huy%E1%BB%87n-Nho-Quan-100071329603605/", "Công an xã Xích Thổ tỉnh Ninh Bình")</f>
        <v>Công an xã Xích Thổ tỉnh Ninh Bình</v>
      </c>
      <c r="C738" t="str">
        <v>https://www.facebook.com/p/C%C3%B4ng-An-X%C3%A3-X%C3%ADch-Th%E1%BB%95-huy%E1%BB%87n-Nho-Quan-100071329603605/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27738</v>
      </c>
      <c r="B739" t="str">
        <f>HYPERLINK("https://xichtho.nhoquan.ninhbinh.gov.vn/", "UBND Ủy ban nhân dân xã Xích Thổ tỉnh Ninh Bình")</f>
        <v>UBND Ủy ban nhân dân xã Xích Thổ tỉnh Ninh Bình</v>
      </c>
      <c r="C739" t="str">
        <v>https://xichtho.nhoquan.ninhbinh.gov.vn/</v>
      </c>
      <c r="D739" t="str">
        <v>-</v>
      </c>
      <c r="E739" t="str">
        <v>-</v>
      </c>
      <c r="F739" t="str">
        <v>-</v>
      </c>
      <c r="G739" t="str">
        <v>-</v>
      </c>
    </row>
    <row r="740" xml:space="preserve">
      <c r="A740">
        <v>27739</v>
      </c>
      <c r="B740" t="str" xml:space="preserve">
        <v xml:space="preserve">Công an xã Xốp _x000d__x000d__x000d_
 _x000d__x000d__x000d_
  tỉnh Kon Tum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 xml:space="preserve">
      <c r="A741">
        <v>27740</v>
      </c>
      <c r="B741" t="str" xml:space="preserve">
        <f xml:space="preserve">HYPERLINK("https://huyendakglei.kontum.gov.vn/", "UBND Ủy ban nhân dân xã Xốp _x000d__x000d__x000d_
 _x000d__x000d__x000d_
  tỉnh Kon Tum")</f>
        <v xml:space="preserve">UBND Ủy ban nhân dân xã Xốp _x000d__x000d__x000d_
 _x000d__x000d__x000d_
  tỉnh Kon Tum</v>
      </c>
      <c r="C741" t="str">
        <v>https://huyendakglei.kontum.gov.vn/</v>
      </c>
      <c r="D741" t="str">
        <v>-</v>
      </c>
      <c r="E741" t="str">
        <v>-</v>
      </c>
      <c r="F741" t="str">
        <v>-</v>
      </c>
      <c r="G741" t="str">
        <v>-</v>
      </c>
    </row>
    <row r="742" xml:space="preserve">
      <c r="A742">
        <v>27741</v>
      </c>
      <c r="B742" t="str" xml:space="preserve">
        <f xml:space="preserve">HYPERLINK("https://www.facebook.com/huyendoantanson/?locale=vi_VN", "Công an xã Xuân Đài _x000d__x000d__x000d_
 _x000d__x000d__x000d_
  tỉnh Phú Thọ")</f>
        <v xml:space="preserve">Công an xã Xuân Đài _x000d__x000d__x000d_
 _x000d__x000d__x000d_
  tỉnh Phú Thọ</v>
      </c>
      <c r="C742" t="str">
        <v>https://www.facebook.com/huyendoantanson/?locale=vi_VN</v>
      </c>
      <c r="D742" t="str">
        <v>-</v>
      </c>
      <c r="E742" t="str">
        <v/>
      </c>
      <c r="F742" t="str">
        <v>-</v>
      </c>
      <c r="G742" t="str">
        <v>-</v>
      </c>
    </row>
    <row r="743" xml:space="preserve">
      <c r="A743">
        <v>27742</v>
      </c>
      <c r="B743" t="str" xml:space="preserve">
        <f xml:space="preserve">HYPERLINK("https://tanson.phutho.gov.vn/Chuyen-muc-tin/Chi-tiet-tin/t/xa-xuan-dai/title/292/ctitle/78", "UBND Ủy ban nhân dân xã Xuân Đài _x000d__x000d__x000d_
 _x000d__x000d__x000d_
  tỉnh Phú Thọ")</f>
        <v xml:space="preserve">UBND Ủy ban nhân dân xã Xuân Đài _x000d__x000d__x000d_
 _x000d__x000d__x000d_
  tỉnh Phú Thọ</v>
      </c>
      <c r="C743" t="str">
        <v>https://tanson.phutho.gov.vn/Chuyen-muc-tin/Chi-tiet-tin/t/xa-xuan-dai/title/292/ctitle/78</v>
      </c>
      <c r="D743" t="str">
        <v>-</v>
      </c>
      <c r="E743" t="str">
        <v>-</v>
      </c>
      <c r="F743" t="str">
        <v>-</v>
      </c>
      <c r="G743" t="str">
        <v>-</v>
      </c>
    </row>
    <row r="744" xml:space="preserve">
      <c r="A744">
        <v>27743</v>
      </c>
      <c r="B744" t="str" xml:space="preserve">
        <v xml:space="preserve">Công an xã Xuân An _x000d__x000d__x000d_
 _x000d__x000d__x000d_
  tỉnh Phú Thọ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 xml:space="preserve">
      <c r="A745">
        <v>27744</v>
      </c>
      <c r="B745" t="str" xml:space="preserve">
        <f xml:space="preserve">HYPERLINK("https://xuanphu.thoxuan.thanhhoa.gov.vn/", "UBND Ủy ban nhân dân xã Xuân An _x000d__x000d__x000d_
 _x000d__x000d__x000d_
  tỉnh Phú Thọ")</f>
        <v xml:space="preserve">UBND Ủy ban nhân dân xã Xuân An _x000d__x000d__x000d_
 _x000d__x000d__x000d_
  tỉnh Phú Thọ</v>
      </c>
      <c r="C745" t="str">
        <v>https://xuanphu.thoxuan.thanhhoa.gov.vn/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27745</v>
      </c>
      <c r="B746" t="str">
        <v>Công an xã Xuân Cảnh thành phố Hà Nội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27746</v>
      </c>
      <c r="B747" t="str">
        <f>HYPERLINK("https://xuancanh.donganh.hanoi.gov.vn/", "UBND Ủy ban nhân dân xã Xuân Cảnh thành phố Hà Nội")</f>
        <v>UBND Ủy ban nhân dân xã Xuân Cảnh thành phố Hà Nội</v>
      </c>
      <c r="C747" t="str">
        <v>https://xuancanh.donganh.hanoi.gov.vn/</v>
      </c>
      <c r="D747" t="str">
        <v>-</v>
      </c>
      <c r="E747" t="str">
        <v>-</v>
      </c>
      <c r="F747" t="str">
        <v>-</v>
      </c>
      <c r="G747" t="str">
        <v>-</v>
      </c>
    </row>
    <row r="748" xml:space="preserve">
      <c r="A748">
        <v>27747</v>
      </c>
      <c r="B748" t="str" xml:space="preserve">
        <f xml:space="preserve">HYPERLINK("https://www.facebook.com/p/Tu%E1%BB%95i-tr%E1%BA%BB-C%C3%B4ng-an-TP-S%E1%BA%A7m-S%C6%A1n-100069346653553/?locale=fr_FR", "Công an xã Xuân Chính _x000d__x000d__x000d_
 _x000d__x000d__x000d_
  tỉnh Thanh Hóa")</f>
        <v xml:space="preserve">Công an xã Xuân Chính _x000d__x000d__x000d_
 _x000d__x000d__x000d_
  tỉnh Thanh Hóa</v>
      </c>
      <c r="C748" t="str">
        <v>https://www.facebook.com/p/Tu%E1%BB%95i-tr%E1%BA%BB-C%C3%B4ng-an-TP-S%E1%BA%A7m-S%C6%A1n-100069346653553/?locale=fr_FR</v>
      </c>
      <c r="D748" t="str">
        <v>-</v>
      </c>
      <c r="E748" t="str">
        <v/>
      </c>
      <c r="F748" t="str">
        <v>-</v>
      </c>
      <c r="G748" t="str">
        <v>-</v>
      </c>
    </row>
    <row r="749" xml:space="preserve">
      <c r="A749">
        <v>27748</v>
      </c>
      <c r="B749" t="str" xml:space="preserve">
        <f xml:space="preserve">HYPERLINK("https://xuansinh.thoxuan.thanhhoa.gov.vn/web/trang-chu/bo-may-hanh-chinh/bo-may-hanh-chinh-uy-ban-nhan-dan-xa-xuan-sinh.html", "UBND Ủy ban nhân dân xã Xuân Chính _x000d__x000d__x000d_
 _x000d__x000d__x000d_
  tỉnh Thanh Hóa")</f>
        <v xml:space="preserve">UBND Ủy ban nhân dân xã Xuân Chính _x000d__x000d__x000d_
 _x000d__x000d__x000d_
  tỉnh Thanh Hóa</v>
      </c>
      <c r="C749" t="str">
        <v>https://xuansinh.thoxuan.thanhhoa.gov.vn/web/trang-chu/bo-may-hanh-chinh/bo-may-hanh-chinh-uy-ban-nhan-dan-xa-xuan-sinh.html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27749</v>
      </c>
      <c r="B750" t="str">
        <f>HYPERLINK("https://www.facebook.com/223075009186177", "Công an xã Xuân Dục tỉnh Hưng Yên")</f>
        <v>Công an xã Xuân Dục tỉnh Hưng Yên</v>
      </c>
      <c r="C750" t="str">
        <v>https://www.facebook.com/223075009186177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27750</v>
      </c>
      <c r="B751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751" t="str">
        <v>https://congan.hungyen.gov.vn/khanh-thanh-ban-giao-tru-so-lam-viec-cong-an-xa-xuan-duc-thi-xa-my-hao-c229235.html</v>
      </c>
      <c r="D751" t="str">
        <v>-</v>
      </c>
      <c r="E751" t="str">
        <v>-</v>
      </c>
      <c r="F751" t="str">
        <v>-</v>
      </c>
      <c r="G751" t="str">
        <v>-</v>
      </c>
    </row>
    <row r="752" xml:space="preserve">
      <c r="A752">
        <v>27751</v>
      </c>
      <c r="B752" t="str" xml:space="preserve">
        <f xml:space="preserve">HYPERLINK("https://www.facebook.com/p/Tu%E1%BB%95i-tr%E1%BA%BB-C%C3%B4ng-an-TP-S%E1%BA%A7m-S%C6%A1n-100069346653553/?locale=fr_FR", "Công an xã Xuân Du _x000d__x000d__x000d_
 _x000d__x000d__x000d_
  tỉnh Thanh Hóa")</f>
        <v xml:space="preserve">Công an xã Xuân Du _x000d__x000d__x000d_
 _x000d__x000d__x000d_
  tỉnh Thanh Hóa</v>
      </c>
      <c r="C752" t="str">
        <v>https://www.facebook.com/p/Tu%E1%BB%95i-tr%E1%BA%BB-C%C3%B4ng-an-TP-S%E1%BA%A7m-S%C6%A1n-100069346653553/?locale=fr_FR</v>
      </c>
      <c r="D752" t="str">
        <v>-</v>
      </c>
      <c r="E752" t="str">
        <v/>
      </c>
      <c r="F752" t="str">
        <v>-</v>
      </c>
      <c r="G752" t="str">
        <v>-</v>
      </c>
    </row>
    <row r="753" xml:space="preserve">
      <c r="A753">
        <v>27752</v>
      </c>
      <c r="B753" t="str" xml:space="preserve">
        <f xml:space="preserve">HYPERLINK("https://xuandu.nhuthanh.thanhhoa.gov.vn/web/danh-ba-co-quan-chuc-nang", "UBND Ủy ban nhân dân xã Xuân Du _x000d__x000d__x000d_
 _x000d__x000d__x000d_
  tỉnh Thanh Hóa")</f>
        <v xml:space="preserve">UBND Ủy ban nhân dân xã Xuân Du _x000d__x000d__x000d_
 _x000d__x000d__x000d_
  tỉnh Thanh Hóa</v>
      </c>
      <c r="C753" t="str">
        <v>https://xuandu.nhuthanh.thanhhoa.gov.vn/web/danh-ba-co-quan-chuc-nang</v>
      </c>
      <c r="D753" t="str">
        <v>-</v>
      </c>
      <c r="E753" t="str">
        <v>-</v>
      </c>
      <c r="F753" t="str">
        <v>-</v>
      </c>
      <c r="G753" t="str">
        <v>-</v>
      </c>
    </row>
    <row r="754" xml:space="preserve">
      <c r="A754">
        <v>27753</v>
      </c>
      <c r="B754" t="str" xml:space="preserve">
        <v xml:space="preserve">Công an xã Xuân Giang _x000d__x000d__x000d_
 _x000d__x000d__x000d_
  tỉnh Thanh Hóa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 xml:space="preserve">
      <c r="A755">
        <v>27754</v>
      </c>
      <c r="B755" t="str" xml:space="preserve">
        <f xml:space="preserve">HYPERLINK("https://xuangiang.thoxuan.thanhhoa.gov.vn/web/trang-chu/bo-may-hanh-chinh/uy-ban-nhan-dan-xa", "UBND Ủy ban nhân dân xã Xuân Giang _x000d__x000d__x000d_
 _x000d__x000d__x000d_
  tỉnh Thanh Hóa")</f>
        <v xml:space="preserve">UBND Ủy ban nhân dân xã Xuân Giang _x000d__x000d__x000d_
 _x000d__x000d__x000d_
  tỉnh Thanh Hóa</v>
      </c>
      <c r="C755" t="str">
        <v>https://xuangiang.thoxuan.thanhhoa.gov.vn/web/trang-chu/bo-may-hanh-chinh/uy-ban-nhan-dan-xa</v>
      </c>
      <c r="D755" t="str">
        <v>-</v>
      </c>
      <c r="E755" t="str">
        <v>-</v>
      </c>
      <c r="F755" t="str">
        <v>-</v>
      </c>
      <c r="G755" t="str">
        <v>-</v>
      </c>
    </row>
    <row r="756" xml:space="preserve">
      <c r="A756">
        <v>27755</v>
      </c>
      <c r="B756" t="str" xml:space="preserve">
        <f xml:space="preserve">HYPERLINK("https://www.facebook.com/conganxuanhoa.tx/", "Công an xã Xuân Hòa _x000d__x000d__x000d_
 _x000d__x000d__x000d_
  tỉnh Thanh Hóa")</f>
        <v xml:space="preserve">Công an xã Xuân Hòa _x000d__x000d__x000d_
 _x000d__x000d__x000d_
  tỉnh Thanh Hóa</v>
      </c>
      <c r="C756" t="str">
        <v>https://www.facebook.com/conganxuanhoa.tx/</v>
      </c>
      <c r="D756" t="str">
        <v>-</v>
      </c>
      <c r="E756" t="str">
        <v/>
      </c>
      <c r="F756" t="str">
        <v>-</v>
      </c>
      <c r="G756" t="str">
        <v>-</v>
      </c>
    </row>
    <row r="757" xml:space="preserve">
      <c r="A757">
        <v>27756</v>
      </c>
      <c r="B757" t="str" xml:space="preserve">
        <f xml:space="preserve">HYPERLINK("https://xuanhoa.nhuxuan.thanhhoa.gov.vn/web/trang-chu/he-thong-chinh-tri/uy-ban-nhan-dan-xa", "UBND Ủy ban nhân dân xã Xuân Hòa _x000d__x000d__x000d_
 _x000d__x000d__x000d_
  tỉnh Thanh Hóa")</f>
        <v xml:space="preserve">UBND Ủy ban nhân dân xã Xuân Hòa _x000d__x000d__x000d_
 _x000d__x000d__x000d_
  tỉnh Thanh Hóa</v>
      </c>
      <c r="C757" t="str">
        <v>https://xuanhoa.nhuxuan.thanhhoa.gov.vn/web/trang-chu/he-thong-chinh-tri/uy-ban-nhan-dan-xa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27757</v>
      </c>
      <c r="B758" t="str">
        <f>HYPERLINK("https://www.facebook.com/p/C%C3%B4ng-an-x%C3%A3-Xu%C3%A2n-H%E1%BB%93ng-100057327824815/", "Công an xã Xuân Hồng tỉnh Thanh Hóa")</f>
        <v>Công an xã Xuân Hồng tỉnh Thanh Hóa</v>
      </c>
      <c r="C758" t="str">
        <v>https://www.facebook.com/p/C%C3%B4ng-an-x%C3%A3-Xu%C3%A2n-H%E1%BB%93ng-100057327824815/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27758</v>
      </c>
      <c r="B759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59" t="str">
        <v>https://xuanhong.thoxuan.thanhhoa.gov.vn/web/trang-chu/bo-may-hanh-chinh/uy-ban-nhan-dan-xa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27759</v>
      </c>
      <c r="B760" t="str">
        <f>HYPERLINK("https://www.facebook.com/p/C%C3%B4ng-an-x%C3%A3-Xu%C3%A2n-H%E1%BB%93ng-100057327824815/", "Công an xã Xuân Hồng tỉnh Thanh Hóa")</f>
        <v>Công an xã Xuân Hồng tỉnh Thanh Hóa</v>
      </c>
      <c r="C760" t="str">
        <v>https://www.facebook.com/p/C%C3%B4ng-an-x%C3%A3-Xu%C3%A2n-H%E1%BB%93ng-100057327824815/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27760</v>
      </c>
      <c r="B761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61" t="str">
        <v>https://xuanhong.thoxuan.thanhhoa.gov.vn/web/trang-chu/bo-may-hanh-chinh/uy-ban-nhan-dan-xa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27761</v>
      </c>
      <c r="B762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762" t="str">
        <v>https://www.facebook.com/people/C%C3%B4ng-an-x%C3%A3-Xu%C3%A2n-H%E1%BB%99i-Nghi-Xu%C3%A2n-H%C3%A0-T%C4%A9nh/100068868740393/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27762</v>
      </c>
      <c r="B763" t="str">
        <f>HYPERLINK("http://xuanhoi.nghixuan.hatinh.gov.vn/", "UBND Ủy ban nhân dân xã Xuân Hội tỉnh Hà Tĩnh")</f>
        <v>UBND Ủy ban nhân dân xã Xuân Hội tỉnh Hà Tĩnh</v>
      </c>
      <c r="C763" t="str">
        <v>http://xuanhoi.nghixuan.hatinh.gov.vn/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27763</v>
      </c>
      <c r="B764" t="str">
        <v>Công an xã Xuân Hiệp tỉnh Vĩnh Long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27764</v>
      </c>
      <c r="B765" t="str">
        <f>HYPERLINK("https://xuanhiep.vinhlong.gov.vn/", "UBND Ủy ban nhân dân xã Xuân Hiệp tỉnh Vĩnh Long")</f>
        <v>UBND Ủy ban nhân dân xã Xuân Hiệp tỉnh Vĩnh Long</v>
      </c>
      <c r="C765" t="str">
        <v>https://xuanhiep.vinhlong.gov.vn/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27765</v>
      </c>
      <c r="B766" t="str">
        <f>HYPERLINK("https://www.facebook.com/p/C%C3%B4ng-an-x%C3%A3-Xu%C3%A2n-Ho%C3%A0-Nh%C6%B0-Xu%C3%A2n-Thanh-Ho%C3%A1-100063482105408/?locale=de_DE", "Công an xã Xuân Hoà tỉnh Thanh Hóa")</f>
        <v>Công an xã Xuân Hoà tỉnh Thanh Hóa</v>
      </c>
      <c r="C766" t="str">
        <v>https://www.facebook.com/p/C%C3%B4ng-an-x%C3%A3-Xu%C3%A2n-Ho%C3%A0-Nh%C6%B0-Xu%C3%A2n-Thanh-Ho%C3%A1-100063482105408/?locale=de_DE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27766</v>
      </c>
      <c r="B767" t="str">
        <f>HYPERLINK("https://xuanhoa.nhuxuan.thanhhoa.gov.vn/web/trang-chu/he-thong-chinh-tri/uy-ban-nhan-dan-xa", "UBND Ủy ban nhân dân xã Xuân Hoà tỉnh Thanh Hóa")</f>
        <v>UBND Ủy ban nhân dân xã Xuân Hoà tỉnh Thanh Hóa</v>
      </c>
      <c r="C767" t="str">
        <v>https://xuanhoa.nhuxuan.thanhhoa.gov.vn/web/trang-chu/he-thong-chinh-tri/uy-ban-nhan-dan-xa</v>
      </c>
      <c r="D767" t="str">
        <v>-</v>
      </c>
      <c r="E767" t="str">
        <v>-</v>
      </c>
      <c r="F767" t="str">
        <v>-</v>
      </c>
      <c r="G767" t="str">
        <v>-</v>
      </c>
    </row>
    <row r="768" xml:space="preserve">
      <c r="A768">
        <v>27767</v>
      </c>
      <c r="B768" t="str" xml:space="preserve">
        <f xml:space="preserve">HYPERLINK("https://www.facebook.com/p/C%C3%B4ng-an-x%C3%A3-Xu%C3%A2n-Huy-100067791016460/", "Công an xã Xuân Huy _x000d__x000d__x000d_
 _x000d__x000d__x000d_
  tỉnh Phú Thọ")</f>
        <v xml:space="preserve">Công an xã Xuân Huy _x000d__x000d__x000d_
 _x000d__x000d__x000d_
  tỉnh Phú Thọ</v>
      </c>
      <c r="C768" t="str">
        <v>https://www.facebook.com/p/C%C3%B4ng-an-x%C3%A3-Xu%C3%A2n-Huy-100067791016460/</v>
      </c>
      <c r="D768" t="str">
        <v>-</v>
      </c>
      <c r="E768" t="str">
        <v/>
      </c>
      <c r="F768" t="str">
        <v>-</v>
      </c>
      <c r="G768" t="str">
        <v>-</v>
      </c>
    </row>
    <row r="769" xml:space="preserve">
      <c r="A769">
        <v>27768</v>
      </c>
      <c r="B769" t="str" xml:space="preserve">
        <f xml:space="preserve">HYPERLINK("https://xuanhuy.lamthao.phutho.gov.vn/", "UBND Ủy ban nhân dân xã Xuân Huy _x000d__x000d__x000d_
 _x000d__x000d__x000d_
  tỉnh Phú Thọ")</f>
        <v xml:space="preserve">UBND Ủy ban nhân dân xã Xuân Huy _x000d__x000d__x000d_
 _x000d__x000d__x000d_
  tỉnh Phú Thọ</v>
      </c>
      <c r="C769" t="str">
        <v>https://xuanhuy.lamthao.phutho.gov.vn/</v>
      </c>
      <c r="D769" t="str">
        <v>-</v>
      </c>
      <c r="E769" t="str">
        <v>-</v>
      </c>
      <c r="F769" t="str">
        <v>-</v>
      </c>
      <c r="G769" t="str">
        <v>-</v>
      </c>
    </row>
    <row r="770" xml:space="preserve">
      <c r="A770">
        <v>27769</v>
      </c>
      <c r="B770" t="str" xml:space="preserve">
        <f xml:space="preserve">HYPERLINK("https://www.facebook.com/p/C%C3%B4ng-An-T%E1%BB%89nh-B%E1%BA%AFc-Ninh-100067184832103/", "Công an phường Xuân Lâm _x000d__x000d__x000d_
 _x000d__x000d__x000d_
  tỉnh Bắc Ninh")</f>
        <v xml:space="preserve">Công an phường Xuân Lâm _x000d__x000d__x000d_
 _x000d__x000d__x000d_
  tỉnh Bắc Ninh</v>
      </c>
      <c r="C770" t="str">
        <v>https://www.facebook.com/p/C%C3%B4ng-An-T%E1%BB%89nh-B%E1%BA%AFc-Ninh-100067184832103/</v>
      </c>
      <c r="D770" t="str">
        <v>-</v>
      </c>
      <c r="E770" t="str">
        <v/>
      </c>
      <c r="F770" t="str">
        <v>-</v>
      </c>
      <c r="G770" t="str">
        <v>-</v>
      </c>
    </row>
    <row r="771" xml:space="preserve">
      <c r="A771">
        <v>27770</v>
      </c>
      <c r="B771" t="str" xml:space="preserve">
        <f xml:space="preserve">HYPERLINK("https://www.bacninh.gov.vn/web/xa-xuan-lam/news/-/details/20940549/to-chuc-bo-may-xa-xuan-lam", "UBND Ủy ban nhân dân phường Xuân Lâm _x000d__x000d__x000d_
 _x000d__x000d__x000d_
  tỉnh Bắc Ninh")</f>
        <v xml:space="preserve">UBND Ủy ban nhân dân phường Xuân Lâm _x000d__x000d__x000d_
 _x000d__x000d__x000d_
  tỉnh Bắc Ninh</v>
      </c>
      <c r="C771" t="str">
        <v>https://www.bacninh.gov.vn/web/xa-xuan-lam/news/-/details/20940549/to-chuc-bo-may-xa-xuan-lam</v>
      </c>
      <c r="D771" t="str">
        <v>-</v>
      </c>
      <c r="E771" t="str">
        <v>-</v>
      </c>
      <c r="F771" t="str">
        <v>-</v>
      </c>
      <c r="G771" t="str">
        <v>-</v>
      </c>
    </row>
    <row r="772" xml:space="preserve">
      <c r="A772">
        <v>27771</v>
      </c>
      <c r="B772" t="str" xml:space="preserve">
        <v xml:space="preserve">Công an xã Xuân Lĩnh _x000d__x000d__x000d_
 _x000d__x000d__x000d_
  tỉnh Thanh Hóa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 xml:space="preserve">
      <c r="A773">
        <v>27772</v>
      </c>
      <c r="B773" t="str" xml:space="preserve">
        <f xml:space="preserve">HYPERLINK("http://xuanlinh.nghixuan.hatinh.gov.vn/", "UBND Ủy ban nhân dân xã Xuân Lĩnh _x000d__x000d__x000d_
 _x000d__x000d__x000d_
  tỉnh Thanh Hóa")</f>
        <v xml:space="preserve">UBND Ủy ban nhân dân xã Xuân Lĩnh _x000d__x000d__x000d_
 _x000d__x000d__x000d_
  tỉnh Thanh Hóa</v>
      </c>
      <c r="C773" t="str">
        <v>http://xuanlinh.nghixuan.hatinh.gov.vn/</v>
      </c>
      <c r="D773" t="str">
        <v>-</v>
      </c>
      <c r="E773" t="str">
        <v>-</v>
      </c>
      <c r="F773" t="str">
        <v>-</v>
      </c>
      <c r="G773" t="str">
        <v>-</v>
      </c>
    </row>
    <row r="774" xml:space="preserve">
      <c r="A774">
        <v>27773</v>
      </c>
      <c r="B774" t="str" xml:space="preserve">
        <f xml:space="preserve">HYPERLINK("https://www.facebook.com/p/C%C3%B4ng-an-x%C3%A3-Xu%C3%A2n-L%E1%BA%ADp-100033418363231/", "Công an xã Xuân Lập _x000d__x000d__x000d_
 _x000d__x000d__x000d_
  tỉnh Thanh Hóa")</f>
        <v xml:space="preserve">Công an xã Xuân Lập _x000d__x000d__x000d_
 _x000d__x000d__x000d_
  tỉnh Thanh Hóa</v>
      </c>
      <c r="C774" t="str">
        <v>https://www.facebook.com/p/C%C3%B4ng-an-x%C3%A3-Xu%C3%A2n-L%E1%BA%ADp-100033418363231/</v>
      </c>
      <c r="D774" t="str">
        <v>-</v>
      </c>
      <c r="E774" t="str">
        <v/>
      </c>
      <c r="F774" t="str">
        <v>-</v>
      </c>
      <c r="G774" t="str">
        <v>-</v>
      </c>
    </row>
    <row r="775" xml:space="preserve">
      <c r="A775">
        <v>27774</v>
      </c>
      <c r="B775" t="str" xml:space="preserve">
        <f xml:space="preserve">HYPERLINK("https://xuanlap.thoxuan.thanhhoa.gov.vn/", "UBND Ủy ban nhân dân xã Xuân Lập _x000d__x000d__x000d_
 _x000d__x000d__x000d_
  tỉnh Thanh Hóa")</f>
        <v xml:space="preserve">UBND Ủy ban nhân dân xã Xuân Lập _x000d__x000d__x000d_
 _x000d__x000d__x000d_
  tỉnh Thanh Hóa</v>
      </c>
      <c r="C775" t="str">
        <v>https://xuanlap.thoxuan.thanhhoa.gov.vn/</v>
      </c>
      <c r="D775" t="str">
        <v>-</v>
      </c>
      <c r="E775" t="str">
        <v>-</v>
      </c>
      <c r="F775" t="str">
        <v>-</v>
      </c>
      <c r="G775" t="str">
        <v>-</v>
      </c>
    </row>
    <row r="776" xml:space="preserve">
      <c r="A776">
        <v>27775</v>
      </c>
      <c r="B776" t="str" xml:space="preserve">
        <v xml:space="preserve">Công an xã Xuân Lập _x000d__x000d__x000d_
 _x000d__x000d__x000d_
  tỉnh Tuyên Quang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 xml:space="preserve">
      <c r="A777">
        <v>27776</v>
      </c>
      <c r="B777" t="str" xml:space="preserve">
        <f xml:space="preserve">HYPERLINK("http://lambinh.tuyenquang.gov.vn/vi/tin-bai/dong-chi-pho-chu-tich-ubnd-tinh-nguyen-the-giang-du-ngay-hoi-dai-doan-ket-toan-dan-toc-tai-xa-xuan-lap?type=NEWS&amp;id=131513", "UBND Ủy ban nhân dân xã Xuân Lập _x000d__x000d__x000d_
 _x000d__x000d__x000d_
  tỉnh Tuyên Quang")</f>
        <v xml:space="preserve">UBND Ủy ban nhân dân xã Xuân Lập _x000d__x000d__x000d_
 _x000d__x000d__x000d_
  tỉnh Tuyên Quang</v>
      </c>
      <c r="C777" t="str">
        <v>http://lambinh.tuyenquang.gov.vn/vi/tin-bai/dong-chi-pho-chu-tich-ubnd-tinh-nguyen-the-giang-du-ngay-hoi-dai-doan-ket-toan-dan-toc-tai-xa-xuan-lap?type=NEWS&amp;id=131513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27777</v>
      </c>
      <c r="B778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778" t="str">
        <v>https://www.facebook.com/p/C%C3%B4ng-an-x%C3%A3-Xu%C3%A2n-L%E1%BA%B9-huy%E1%BB%87n-Th%C6%B0%E1%BB%9Dng-Xu%C3%A2n-100069546632976/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27778</v>
      </c>
      <c r="B779" t="str">
        <f>HYPERLINK("https://xuansinh.thoxuan.thanhhoa.gov.vn/web/trang-chu/bo-may-hanh-chinh/bo-may-hanh-chinh-uy-ban-nhan-dan-xa-xuan-sinh.html", "UBND Ủy ban nhân dân xã Xuân Lẹ tỉnh Thanh Hóa")</f>
        <v>UBND Ủy ban nhân dân xã Xuân Lẹ tỉnh Thanh Hóa</v>
      </c>
      <c r="C779" t="str">
        <v>https://xuansinh.thoxuan.thanhhoa.gov.vn/web/trang-chu/bo-may-hanh-chinh/bo-may-hanh-chinh-uy-ban-nhan-dan-xa-xuan-sinh.html</v>
      </c>
      <c r="D779" t="str">
        <v>-</v>
      </c>
      <c r="E779" t="str">
        <v>-</v>
      </c>
      <c r="F779" t="str">
        <v>-</v>
      </c>
      <c r="G779" t="str">
        <v>-</v>
      </c>
    </row>
    <row r="780" xml:space="preserve">
      <c r="A780">
        <v>27779</v>
      </c>
      <c r="B780" t="str" xml:space="preserve">
        <f xml:space="preserve">HYPERLINK("https://www.facebook.com/1873105886179165", "Công an xã Xuân Lộc _x000d__x000d__x000d_
 _x000d__x000d__x000d_
  tỉnh Phú Thọ")</f>
        <v xml:space="preserve">Công an xã Xuân Lộc _x000d__x000d__x000d_
 _x000d__x000d__x000d_
  tỉnh Phú Thọ</v>
      </c>
      <c r="C780" t="str">
        <v>https://www.facebook.com/1873105886179165</v>
      </c>
      <c r="D780" t="str">
        <v>-</v>
      </c>
      <c r="E780" t="str">
        <v/>
      </c>
      <c r="F780" t="str">
        <v>-</v>
      </c>
      <c r="G780" t="str">
        <v>-</v>
      </c>
    </row>
    <row r="781" xml:space="preserve">
      <c r="A781">
        <v>27780</v>
      </c>
      <c r="B781" t="str" xml:space="preserve">
        <f xml:space="preserve">HYPERLINK("https://thanhthuy.phutho.gov.vn/", "UBND Ủy ban nhân dân xã Xuân Lộc _x000d__x000d__x000d_
 _x000d__x000d__x000d_
  tỉnh Phú Thọ")</f>
        <v xml:space="preserve">UBND Ủy ban nhân dân xã Xuân Lộc _x000d__x000d__x000d_
 _x000d__x000d__x000d_
  tỉnh Phú Thọ</v>
      </c>
      <c r="C781" t="str">
        <v>https://thanhthuy.phutho.gov.vn/</v>
      </c>
      <c r="D781" t="str">
        <v>-</v>
      </c>
      <c r="E781" t="str">
        <v>-</v>
      </c>
      <c r="F781" t="str">
        <v>-</v>
      </c>
      <c r="G781" t="str">
        <v>-</v>
      </c>
    </row>
    <row r="782" xml:space="preserve">
      <c r="A782">
        <v>27781</v>
      </c>
      <c r="B782" t="str" xml:space="preserve">
        <f xml:space="preserve">HYPERLINK("https://www.facebook.com/p/C%C3%B4ng-an-X%C3%A3-Xu%C3%A2n-L%E1%BB%99c-huy%E1%BB%87n-Can-L%E1%BB%99c-t%E1%BB%89nh-H%C3%A0-T%C4%A9nh-100063686341582/", "Công an xã Xuân Lộc _x000d__x000d__x000d_
 _x000d__x000d__x000d_
  tỉnh Hà Tĩnh")</f>
        <v xml:space="preserve">Công an xã Xuân Lộc _x000d__x000d__x000d_
 _x000d__x000d__x000d_
  tỉnh Hà Tĩnh</v>
      </c>
      <c r="C782" t="str">
        <v>https://www.facebook.com/p/C%C3%B4ng-an-X%C3%A3-Xu%C3%A2n-L%E1%BB%99c-huy%E1%BB%87n-Can-L%E1%BB%99c-t%E1%BB%89nh-H%C3%A0-T%C4%A9nh-100063686341582/</v>
      </c>
      <c r="D782" t="str">
        <v>-</v>
      </c>
      <c r="E782" t="str">
        <v/>
      </c>
      <c r="F782" t="str">
        <v>-</v>
      </c>
      <c r="G782" t="str">
        <v>-</v>
      </c>
    </row>
    <row r="783" xml:space="preserve">
      <c r="A783">
        <v>27782</v>
      </c>
      <c r="B783" t="str" xml:space="preserve">
        <f xml:space="preserve">HYPERLINK("https://hscvcl.hatinh.gov.vn/canloc/vbpq.nsf/B88BE2D39728380F4725865E00103CD5/$file/QD-UY-BAN-BAU-CU-HDND-CAP-XA-NHIEM-KY-2021-2026(ubxaxuanloccl)(15.01.2021_09h41p53).docx", "UBND Ủy ban nhân dân xã Xuân Lộc _x000d__x000d__x000d_
 _x000d__x000d__x000d_
  tỉnh Hà Tĩnh")</f>
        <v xml:space="preserve">UBND Ủy ban nhân dân xã Xuân Lộc _x000d__x000d__x000d_
 _x000d__x000d__x000d_
  tỉnh Hà Tĩnh</v>
      </c>
      <c r="C783" t="str">
        <v>https://hscvcl.hatinh.gov.vn/canloc/vbpq.nsf/B88BE2D39728380F4725865E00103CD5/$file/QD-UY-BAN-BAU-CU-HDND-CAP-XA-NHIEM-KY-2021-2026(ubxaxuanloccl)(15.01.2021_09h41p53).docx</v>
      </c>
      <c r="D783" t="str">
        <v>-</v>
      </c>
      <c r="E783" t="str">
        <v>-</v>
      </c>
      <c r="F783" t="str">
        <v>-</v>
      </c>
      <c r="G783" t="str">
        <v>-</v>
      </c>
    </row>
    <row r="784" xml:space="preserve">
      <c r="A784">
        <v>27783</v>
      </c>
      <c r="B784" t="str" xml:space="preserve">
        <v xml:space="preserve">Công an xã Xuân Lộc _x000d__x000d__x000d_
 _x000d__x000d__x000d_
  tỉnh Thanh Hóa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 xml:space="preserve">
      <c r="A785">
        <v>27784</v>
      </c>
      <c r="B785" t="str" xml:space="preserve">
        <f xml:space="preserve">HYPERLINK("https://xuanloc.dongnai.gov.vn/", "UBND Ủy ban nhân dân xã Xuân Lộc _x000d__x000d__x000d_
 _x000d__x000d__x000d_
  tỉnh Thanh Hóa")</f>
        <v xml:space="preserve">UBND Ủy ban nhân dân xã Xuân Lộc _x000d__x000d__x000d_
 _x000d__x000d__x000d_
  tỉnh Thanh Hóa</v>
      </c>
      <c r="C785" t="str">
        <v>https://xuanloc.dongnai.gov.vn/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27785</v>
      </c>
      <c r="B786" t="str">
        <v>Công an xã Xuân Lộc tỉnh Thanh Hóa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27786</v>
      </c>
      <c r="B787" t="str">
        <f>HYPERLINK("https://xuanloc.dongnai.gov.vn/", "UBND Ủy ban nhân dân xã Xuân Lộc tỉnh Thanh Hóa")</f>
        <v>UBND Ủy ban nhân dân xã Xuân Lộc tỉnh Thanh Hóa</v>
      </c>
      <c r="C787" t="str">
        <v>https://xuanloc.dongnai.gov.vn/</v>
      </c>
      <c r="D787" t="str">
        <v>-</v>
      </c>
      <c r="E787" t="str">
        <v>-</v>
      </c>
      <c r="F787" t="str">
        <v>-</v>
      </c>
      <c r="G787" t="str">
        <v>-</v>
      </c>
    </row>
    <row r="788" xml:space="preserve">
      <c r="A788">
        <v>27787</v>
      </c>
      <c r="B788" t="str" xml:space="preserve">
        <f xml:space="preserve">HYPERLINK("https://www.facebook.com/p/Tu%E1%BB%95i-tr%E1%BA%BB-C%C3%B4ng-an-t%E1%BB%89nh-B%E1%BA%AFc-K%E1%BA%A1n-100057574024652/", "Công an xã Xuân La _x000d__x000d__x000d_
 _x000d__x000d__x000d_
  tỉnh Bắc Kạn")</f>
        <v xml:space="preserve">Công an xã Xuân La _x000d__x000d__x000d_
 _x000d__x000d__x000d_
  tỉnh Bắc Kạn</v>
      </c>
      <c r="C788" t="str">
        <v>https://www.facebook.com/p/Tu%E1%BB%95i-tr%E1%BA%BB-C%C3%B4ng-an-t%E1%BB%89nh-B%E1%BA%AFc-K%E1%BA%A1n-100057574024652/</v>
      </c>
      <c r="D788" t="str">
        <v>-</v>
      </c>
      <c r="E788" t="str">
        <v/>
      </c>
      <c r="F788" t="str">
        <v>-</v>
      </c>
      <c r="G788" t="str">
        <v>-</v>
      </c>
    </row>
    <row r="789" xml:space="preserve">
      <c r="A789">
        <v>27788</v>
      </c>
      <c r="B789" t="str" xml:space="preserve">
        <f xml:space="preserve">HYPERLINK("https://xuanla.pacnam.gov.vn/", "UBND Ủy ban nhân dân xã Xuân La _x000d__x000d__x000d_
 _x000d__x000d__x000d_
  tỉnh Bắc Kạn")</f>
        <v xml:space="preserve">UBND Ủy ban nhân dân xã Xuân La _x000d__x000d__x000d_
 _x000d__x000d__x000d_
  tỉnh Bắc Kạn</v>
      </c>
      <c r="C789" t="str">
        <v>https://xuanla.pacnam.gov.vn/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27789</v>
      </c>
      <c r="B790" t="str">
        <f>HYPERLINK("https://www.facebook.com/p/C%C3%B4ng-an-x%C3%A3-Xu%C3%A2n-Lai-Th%E1%BB%8D-Xu%C3%A2n-100064785799423/", "Công an xã Xuân Lai tỉnh Thanh Hóa")</f>
        <v>Công an xã Xuân Lai tỉnh Thanh Hóa</v>
      </c>
      <c r="C790" t="str">
        <v>https://www.facebook.com/p/C%C3%B4ng-an-x%C3%A3-Xu%C3%A2n-Lai-Th%E1%BB%8D-Xu%C3%A2n-100064785799423/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27790</v>
      </c>
      <c r="B791" t="str">
        <f>HYPERLINK("https://xuanlai.thoxuan.thanhhoa.gov.vn/", "UBND Ủy ban nhân dân xã Xuân Lai tỉnh Thanh Hóa")</f>
        <v>UBND Ủy ban nhân dân xã Xuân Lai tỉnh Thanh Hóa</v>
      </c>
      <c r="C791" t="str">
        <v>https://xuanlai.thoxuan.thanhhoa.gov.vn/</v>
      </c>
      <c r="D791" t="str">
        <v>-</v>
      </c>
      <c r="E791" t="str">
        <v>-</v>
      </c>
      <c r="F791" t="str">
        <v>-</v>
      </c>
      <c r="G791" t="str">
        <v>-</v>
      </c>
    </row>
    <row r="792" xml:space="preserve">
      <c r="A792">
        <v>27791</v>
      </c>
      <c r="B792" t="str" xml:space="preserve">
        <f xml:space="preserve">HYPERLINK("https://www.facebook.com/p/C%C3%B4ng-an-x%C3%A3-Xu%C3%A2n-L%C4%A9nh-100066855864669/", "Công an xã xuân Linh _x000d__x000d__x000d_
 _x000d__x000d__x000d_
  tỉnh Hà Tĩnh")</f>
        <v xml:space="preserve">Công an xã xuân Linh _x000d__x000d__x000d_
 _x000d__x000d__x000d_
  tỉnh Hà Tĩnh</v>
      </c>
      <c r="C792" t="str">
        <v>https://www.facebook.com/p/C%C3%B4ng-an-x%C3%A3-Xu%C3%A2n-L%C4%A9nh-100066855864669/</v>
      </c>
      <c r="D792" t="str">
        <v>-</v>
      </c>
      <c r="E792" t="str">
        <v/>
      </c>
      <c r="F792" t="str">
        <v>-</v>
      </c>
      <c r="G792" t="str">
        <v>-</v>
      </c>
    </row>
    <row r="793" xml:space="preserve">
      <c r="A793">
        <v>27792</v>
      </c>
      <c r="B793" t="str" xml:space="preserve">
        <f xml:space="preserve">HYPERLINK("http://xuanlinh.nghixuan.hatinh.gov.vn/", "UBND Ủy ban nhân dân xã xuân Linh _x000d__x000d__x000d_
 _x000d__x000d__x000d_
  tỉnh Hà Tĩnh")</f>
        <v xml:space="preserve">UBND Ủy ban nhân dân xã xuân Linh _x000d__x000d__x000d_
 _x000d__x000d__x000d_
  tỉnh Hà Tĩnh</v>
      </c>
      <c r="C793" t="str">
        <v>http://xuanlinh.nghixuan.hatinh.gov.vn/</v>
      </c>
      <c r="D793" t="str">
        <v>-</v>
      </c>
      <c r="E793" t="str">
        <v>-</v>
      </c>
      <c r="F793" t="str">
        <v>-</v>
      </c>
      <c r="G793" t="str">
        <v>-</v>
      </c>
    </row>
    <row r="794" xml:space="preserve">
      <c r="A794">
        <v>27793</v>
      </c>
      <c r="B794" t="str" xml:space="preserve">
        <f xml:space="preserve">HYPERLINK("https://www.facebook.com/p/C%C3%B4ng-an-x%C3%A3-Xu%C3%A2n-Lao-100058435895075/", "Công an xã Xuân Lao _x000d__x000d__x000d_
 _x000d__x000d__x000d_
  tỉnh Điện Biên")</f>
        <v xml:space="preserve">Công an xã Xuân Lao _x000d__x000d__x000d_
 _x000d__x000d__x000d_
  tỉnh Điện Biên</v>
      </c>
      <c r="C794" t="str">
        <v>https://www.facebook.com/p/C%C3%B4ng-an-x%C3%A3-Xu%C3%A2n-Lao-100058435895075/</v>
      </c>
      <c r="D794" t="str">
        <v>-</v>
      </c>
      <c r="E794" t="str">
        <v/>
      </c>
      <c r="F794" t="str">
        <v>-</v>
      </c>
      <c r="G794" t="str">
        <v>-</v>
      </c>
    </row>
    <row r="795" xml:space="preserve">
      <c r="A795">
        <v>27794</v>
      </c>
      <c r="B795" t="str" xml:space="preserve">
        <f xml:space="preserve">HYPERLINK("https://stttt.dienbien.gov.vn/vi/about/danh-sach-nguoi-phat-ngon-tinh-dien-bien-nam-2018.html", "UBND Ủy ban nhân dân xã Xuân Lao _x000d__x000d__x000d_
 _x000d__x000d__x000d_
  tỉnh Điện Biên")</f>
        <v xml:space="preserve">UBND Ủy ban nhân dân xã Xuân Lao _x000d__x000d__x000d_
 _x000d__x000d__x000d_
  tỉnh Điện Biên</v>
      </c>
      <c r="C795" t="str">
        <v>https://stttt.dienbien.gov.vn/vi/about/danh-sach-nguoi-phat-ngon-tinh-dien-bien-nam-2018.html</v>
      </c>
      <c r="D795" t="str">
        <v>-</v>
      </c>
      <c r="E795" t="str">
        <v>-</v>
      </c>
      <c r="F795" t="str">
        <v>-</v>
      </c>
      <c r="G795" t="str">
        <v>-</v>
      </c>
    </row>
    <row r="796" xml:space="preserve">
      <c r="A796">
        <v>27795</v>
      </c>
      <c r="B796" t="str" xml:space="preserve">
        <f xml:space="preserve">HYPERLINK("https://www.facebook.com/p/C%C3%B4ng-an-x%C3%A3-Xu%C3%A2n-Li%C3%AAn-100067547894849/", "Công an xã Xuân Liên _x000d__x000d__x000d_
 _x000d__x000d__x000d_
  tỉnh Hà Tĩnh")</f>
        <v xml:space="preserve">Công an xã Xuân Liên _x000d__x000d__x000d_
 _x000d__x000d__x000d_
  tỉnh Hà Tĩnh</v>
      </c>
      <c r="C796" t="str">
        <v>https://www.facebook.com/p/C%C3%B4ng-an-x%C3%A3-Xu%C3%A2n-Li%C3%AAn-100067547894849/</v>
      </c>
      <c r="D796" t="str">
        <v>-</v>
      </c>
      <c r="E796" t="str">
        <v/>
      </c>
      <c r="F796" t="str">
        <v>-</v>
      </c>
      <c r="G796" t="str">
        <v>-</v>
      </c>
    </row>
    <row r="797" xml:space="preserve">
      <c r="A797">
        <v>27796</v>
      </c>
      <c r="B797" t="str" xml:space="preserve">
        <f xml:space="preserve">HYPERLINK("http://xuanlien.nghixuan.hatinh.gov.vn/", "UBND Ủy ban nhân dân xã Xuân Liên _x000d__x000d__x000d_
 _x000d__x000d__x000d_
  tỉnh Hà Tĩnh")</f>
        <v xml:space="preserve">UBND Ủy ban nhân dân xã Xuân Liên _x000d__x000d__x000d_
 _x000d__x000d__x000d_
  tỉnh Hà Tĩnh</v>
      </c>
      <c r="C797" t="str">
        <v>http://xuanlien.nghixuan.hatinh.gov.vn/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27797</v>
      </c>
      <c r="B798" t="str">
        <f>HYPERLINK("https://www.facebook.com/p/C%C3%B4ng-an-x%C3%A3-Xu%C3%A2n-Minh-Th%E1%BB%8D-Xu%C3%A2n-100068097211386/", "Công an xã Xuân Minh tỉnh Thanh Hóa")</f>
        <v>Công an xã Xuân Minh tỉnh Thanh Hóa</v>
      </c>
      <c r="C798" t="str">
        <v>https://www.facebook.com/p/C%C3%B4ng-an-x%C3%A3-Xu%C3%A2n-Minh-Th%E1%BB%8D-Xu%C3%A2n-100068097211386/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27798</v>
      </c>
      <c r="B799" t="str">
        <f>HYPERLINK("https://xuanminh.thoxuan.thanhhoa.gov.vn/web/trang-chu/pho-bien-tuyen-truyen/ke-hoach-cua-ubnd-xa-xuan-minh-ve-viec-lay-y-kien-nhan-dan-ve-du-thao-luat-dat-dai-sua-doi.html", "UBND Ủy ban nhân dân xã Xuân Minh tỉnh Thanh Hóa")</f>
        <v>UBND Ủy ban nhân dân xã Xuân Minh tỉnh Thanh Hóa</v>
      </c>
      <c r="C799" t="str">
        <v>https://xuanminh.thoxuan.thanhhoa.gov.vn/web/trang-chu/pho-bien-tuyen-truyen/ke-hoach-cua-ubnd-xa-xuan-minh-ve-viec-lay-y-kien-nhan-dan-ve-du-thao-luat-dat-dai-sua-doi.html</v>
      </c>
      <c r="D799" t="str">
        <v>-</v>
      </c>
      <c r="E799" t="str">
        <v>-</v>
      </c>
      <c r="F799" t="str">
        <v>-</v>
      </c>
      <c r="G799" t="str">
        <v>-</v>
      </c>
    </row>
    <row r="800" xml:space="preserve">
      <c r="A800">
        <v>27799</v>
      </c>
      <c r="B800" t="str" xml:space="preserve">
        <f xml:space="preserve">HYPERLINK("https://www.facebook.com/p/C%C3%B4ng-an-x%C3%A3-Xu%C3%A2n-Ninh-100066546561529/", "Công an xã Xuân Ninh _x000d__x000d__x000d_
 _x000d__x000d__x000d_
  tỉnh Quảng Ninh")</f>
        <v xml:space="preserve">Công an xã Xuân Ninh _x000d__x000d__x000d_
 _x000d__x000d__x000d_
  tỉnh Quảng Ninh</v>
      </c>
      <c r="C800" t="str">
        <v>https://www.facebook.com/p/C%C3%B4ng-an-x%C3%A3-Xu%C3%A2n-Ninh-100066546561529/</v>
      </c>
      <c r="D800" t="str">
        <v>-</v>
      </c>
      <c r="E800" t="str">
        <v/>
      </c>
      <c r="F800" t="str">
        <v>-</v>
      </c>
      <c r="G800" t="str">
        <v>-</v>
      </c>
    </row>
    <row r="801" xml:space="preserve">
      <c r="A801">
        <v>27800</v>
      </c>
      <c r="B801" t="str" xml:space="preserve">
        <f xml:space="preserve">HYPERLINK("https://xuanninh.quangbinh.gov.vn/", "UBND Ủy ban nhân dân xã Xuân Ninh _x000d__x000d__x000d_
 _x000d__x000d__x000d_
  tỉnh Quảng Ninh")</f>
        <v xml:space="preserve">UBND Ủy ban nhân dân xã Xuân Ninh _x000d__x000d__x000d_
 _x000d__x000d__x000d_
  tỉnh Quảng Ninh</v>
      </c>
      <c r="C801" t="str">
        <v>https://xuanninh.quangbinh.gov.vn/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27801</v>
      </c>
      <c r="B802" t="str">
        <f>HYPERLINK("https://www.facebook.com/xuanphu000/", "Công an xã Xuân Phú tỉnh Thanh Hóa")</f>
        <v>Công an xã Xuân Phú tỉnh Thanh Hóa</v>
      </c>
      <c r="C802" t="str">
        <v>https://www.facebook.com/xuanphu000/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27802</v>
      </c>
      <c r="B803" t="str">
        <f>HYPERLINK("https://xuanphu.thoxuan.thanhhoa.gov.vn/", "UBND Ủy ban nhân dân xã Xuân Phú tỉnh Thanh Hóa")</f>
        <v>UBND Ủy ban nhân dân xã Xuân Phú tỉnh Thanh Hóa</v>
      </c>
      <c r="C803" t="str">
        <v>https://xuanphu.thoxuan.thanhhoa.gov.vn/</v>
      </c>
      <c r="D803" t="str">
        <v>-</v>
      </c>
      <c r="E803" t="str">
        <v>-</v>
      </c>
      <c r="F803" t="str">
        <v>-</v>
      </c>
      <c r="G803" t="str">
        <v>-</v>
      </c>
    </row>
    <row r="804" xml:space="preserve">
      <c r="A804">
        <v>27803</v>
      </c>
      <c r="B804" t="str" xml:space="preserve">
        <v xml:space="preserve">Công an xã Xuân Quan _x000d__x000d__x000d_
 _x000d__x000d__x000d_
  tỉnh Thanh Hóa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 xml:space="preserve">
      <c r="A805">
        <v>27804</v>
      </c>
      <c r="B805" t="str" xml:space="preserve">
        <f xml:space="preserve">HYPERLINK("https://xuansinh.thoxuan.thanhhoa.gov.vn/web/trang-chu/bo-may-hanh-chinh/bo-may-hanh-chinh-uy-ban-nhan-dan-xa-xuan-sinh.html", "UBND Ủy ban nhân dân xã Xuân Quan _x000d__x000d__x000d_
 _x000d__x000d__x000d_
  tỉnh Thanh Hóa")</f>
        <v xml:space="preserve">UBND Ủy ban nhân dân xã Xuân Quan _x000d__x000d__x000d_
 _x000d__x000d__x000d_
  tỉnh Thanh Hóa</v>
      </c>
      <c r="C805" t="str">
        <v>https://xuansinh.thoxuan.thanhhoa.gov.vn/web/trang-chu/bo-may-hanh-chinh/bo-may-hanh-chinh-uy-ban-nhan-dan-xa-xuan-sinh.html</v>
      </c>
      <c r="D805" t="str">
        <v>-</v>
      </c>
      <c r="E805" t="str">
        <v>-</v>
      </c>
      <c r="F805" t="str">
        <v>-</v>
      </c>
      <c r="G805" t="str">
        <v>-</v>
      </c>
    </row>
    <row r="806" xml:space="preserve">
      <c r="A806">
        <v>27805</v>
      </c>
      <c r="B806" t="str" xml:space="preserve">
        <f xml:space="preserve">HYPERLINK("https://www.facebook.com/reel/513201648108160/", "Công an xã xuân sơn _x000d__x000d__x000d_
 _x000d__x000d__x000d_
  tỉnh Phú Thọ")</f>
        <v xml:space="preserve">Công an xã xuân sơn _x000d__x000d__x000d_
 _x000d__x000d__x000d_
  tỉnh Phú Thọ</v>
      </c>
      <c r="C806" t="str">
        <v>https://www.facebook.com/reel/513201648108160/</v>
      </c>
      <c r="D806" t="str">
        <v>-</v>
      </c>
      <c r="E806" t="str">
        <v/>
      </c>
      <c r="F806" t="str">
        <v>-</v>
      </c>
      <c r="G806" t="str">
        <v>-</v>
      </c>
    </row>
    <row r="807" xml:space="preserve">
      <c r="A807">
        <v>27806</v>
      </c>
      <c r="B807" t="str" xml:space="preserve">
        <f xml:space="preserve">HYPERLINK("https://tanson.phutho.gov.vn/Chuyen-muc-tin/Chi-tiet-tin/t/xa-xuan-son/title/293/ctitle/78", "UBND Ủy ban nhân dân xã xuân sơn _x000d__x000d__x000d_
 _x000d__x000d__x000d_
  tỉnh Phú Thọ")</f>
        <v xml:space="preserve">UBND Ủy ban nhân dân xã xuân sơn _x000d__x000d__x000d_
 _x000d__x000d__x000d_
  tỉnh Phú Thọ</v>
      </c>
      <c r="C807" t="str">
        <v>https://tanson.phutho.gov.vn/Chuyen-muc-tin/Chi-tiet-tin/t/xa-xuan-son/title/293/ctitle/78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27807</v>
      </c>
      <c r="B808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808" t="str">
        <v>https://www.facebook.com/p/C%C3%B4ng-an-X%C3%A3-Xu%C3%A2n-T%C3%A2n-Xu%C3%A2n-Tr%C6%B0%E1%BB%9Dng-Nam-%C4%90%E1%BB%8Bnh-100081772332944/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27808</v>
      </c>
      <c r="B809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809" t="str">
        <v>https://xuantan-xuantruong.namdinh.gov.vn/uy-ban-nhan-dan/uy-ban-nhan-dan-xa-xuan-tan-296894</v>
      </c>
      <c r="D809" t="str">
        <v>-</v>
      </c>
      <c r="E809" t="str">
        <v>-</v>
      </c>
      <c r="F809" t="str">
        <v>-</v>
      </c>
      <c r="G809" t="str">
        <v>-</v>
      </c>
    </row>
    <row r="810" xml:space="preserve">
      <c r="A810">
        <v>27809</v>
      </c>
      <c r="B810" t="str" xml:space="preserve">
        <v xml:space="preserve">Công an xã Xuân Tín _x000d__x000d__x000d_
 _x000d__x000d__x000d_
  tỉnh Thanh Hóa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 xml:space="preserve">
      <c r="A811">
        <v>27810</v>
      </c>
      <c r="B811" t="str" xml:space="preserve">
        <f xml:space="preserve">HYPERLINK("https://xuantin.thoxuan.thanhhoa.gov.vn/", "UBND Ủy ban nhân dân xã Xuân Tín _x000d__x000d__x000d_
 _x000d__x000d__x000d_
  tỉnh Thanh Hóa")</f>
        <v xml:space="preserve">UBND Ủy ban nhân dân xã Xuân Tín _x000d__x000d__x000d_
 _x000d__x000d__x000d_
  tỉnh Thanh Hóa</v>
      </c>
      <c r="C811" t="str">
        <v>https://xuantin.thoxuan.thanhhoa.gov.vn/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27811</v>
      </c>
      <c r="B812" t="str">
        <v>Công an xã Xuân Tầm tỉnh Yên Bái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27812</v>
      </c>
      <c r="B813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813" t="str">
        <v>https://yenbai.gov.vn/dai-hoi-dang-bo/noidung/tintuc/Pages/chi-tiet-tin-tuc.aspx?ItemID=952&amp;l=Tinhoatdong</v>
      </c>
      <c r="D813" t="str">
        <v>-</v>
      </c>
      <c r="E813" t="str">
        <v>-</v>
      </c>
      <c r="F813" t="str">
        <v>-</v>
      </c>
      <c r="G813" t="str">
        <v>-</v>
      </c>
    </row>
    <row r="814" xml:space="preserve">
      <c r="A814">
        <v>27813</v>
      </c>
      <c r="B814" t="str" xml:space="preserve">
        <f xml:space="preserve">HYPERLINK("https://www.facebook.com/p/C%C3%B4ng-an-x%C3%A3-Xu%C3%A2n-Th%C3%A0nh-100063499509521/", "Công an xã Xuân Thành _x000d__x000d__x000d_
 _x000d__x000d__x000d_
  tỉnh Nghệ An")</f>
        <v xml:space="preserve">Công an xã Xuân Thành _x000d__x000d__x000d_
 _x000d__x000d__x000d_
  tỉnh Nghệ An</v>
      </c>
      <c r="C814" t="str">
        <v>https://www.facebook.com/p/C%C3%B4ng-an-x%C3%A3-Xu%C3%A2n-Th%C3%A0nh-100063499509521/</v>
      </c>
      <c r="D814" t="str">
        <v>-</v>
      </c>
      <c r="E814" t="str">
        <v/>
      </c>
      <c r="F814" t="str">
        <v>-</v>
      </c>
      <c r="G814" t="str">
        <v>-</v>
      </c>
    </row>
    <row r="815" xml:space="preserve">
      <c r="A815">
        <v>27814</v>
      </c>
      <c r="B815" t="str" xml:space="preserve">
        <f xml:space="preserve">HYPERLINK("https://nghean.gov.vn/kinh-te/xa-xuan-thanh-huyen-yen-thanh-ky-niem-70-nam-ngay-thanh-lap-va-don-bang-cong-nhan-xa-dat-chuan-n-580485", "UBND Ủy ban nhân dân xã Xuân Thành _x000d__x000d__x000d_
 _x000d__x000d__x000d_
  tỉnh Nghệ An")</f>
        <v xml:space="preserve">UBND Ủy ban nhân dân xã Xuân Thành _x000d__x000d__x000d_
 _x000d__x000d__x000d_
  tỉnh Nghệ An</v>
      </c>
      <c r="C815" t="str">
        <v>https://nghean.gov.vn/kinh-te/xa-xuan-thanh-huyen-yen-thanh-ky-niem-70-nam-ngay-thanh-lap-va-don-bang-cong-nhan-xa-dat-chuan-n-580485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27815</v>
      </c>
      <c r="B816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816" t="str">
        <v>https://www.facebook.com/p/C%C3%B4ng-an-x%C3%A3-Xu%C3%A2n-Th%C3%A1i-huy%E1%BB%87n-Nh%C6%B0-Thanh-100080163405815/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27816</v>
      </c>
      <c r="B817" t="str">
        <f>HYPERLINK("https://xuanthai.nhuthanh.thanhhoa.gov.vn/", "UBND Ủy ban nhân dân xã Xuân Thái tỉnh Thanh Hóa")</f>
        <v>UBND Ủy ban nhân dân xã Xuân Thái tỉnh Thanh Hóa</v>
      </c>
      <c r="C817" t="str">
        <v>https://xuanthai.nhuthanh.thanhhoa.gov.vn/</v>
      </c>
      <c r="D817" t="str">
        <v>-</v>
      </c>
      <c r="E817" t="str">
        <v>-</v>
      </c>
      <c r="F817" t="str">
        <v>-</v>
      </c>
      <c r="G817" t="str">
        <v>-</v>
      </c>
    </row>
    <row r="818" xml:space="preserve">
      <c r="A818">
        <v>27817</v>
      </c>
      <c r="B818" t="str" xml:space="preserve">
        <v xml:space="preserve">Công an xã Xuân Thượng _x000d__x000d__x000d_
 _x000d__x000d__x000d_
  tỉnh Lào Cai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 xml:space="preserve">
      <c r="A819">
        <v>27818</v>
      </c>
      <c r="B819" t="str" xml:space="preserve">
        <f xml:space="preserve">HYPERLINK("https://hdnd.laocai.gov.vn/xa-phuong-thi-tran/hdnd-xa-xuan-thuong-to-chuc-ky-hop-thu-chin-bau-bo-sung-chuc-danh-chu-tich-ubnd-xa-nhiem-ky-2021-1171456", "UBND Ủy ban nhân dân xã Xuân Thượng _x000d__x000d__x000d_
 _x000d__x000d__x000d_
  tỉnh Lào Cai")</f>
        <v xml:space="preserve">UBND Ủy ban nhân dân xã Xuân Thượng _x000d__x000d__x000d_
 _x000d__x000d__x000d_
  tỉnh Lào Cai</v>
      </c>
      <c r="C819" t="str">
        <v>https://hdnd.laocai.gov.vn/xa-phuong-thi-tran/hdnd-xa-xuan-thuong-to-chuc-ky-hop-thu-chin-bau-bo-sung-chuc-danh-chu-tich-ubnd-xa-nhiem-ky-2021-1171456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27819</v>
      </c>
      <c r="B820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820" t="str">
        <v>https://www.facebook.com/p/C%C3%B4ng-an-x%C3%A3-Xu%C3%A2n-Th%E1%BB%8Bnh-huy%E1%BB%87n-Tri%E1%BB%87u-S%C6%A1n-t%E1%BB%89nh-Thanh-H%C3%B3a-100063900770557/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27820</v>
      </c>
      <c r="B821" t="str">
        <f>HYPERLINK("http://xuanthinh.trieuson.thanhhoa.gov.vn/", "UBND Ủy ban nhân dân xã Xuân Thịnh tỉnh Thanh Hóa")</f>
        <v>UBND Ủy ban nhân dân xã Xuân Thịnh tỉnh Thanh Hóa</v>
      </c>
      <c r="C821" t="str">
        <v>http://xuanthinh.trieuson.thanhhoa.gov.vn/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27821</v>
      </c>
      <c r="B822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822" t="str">
        <v>https://www.facebook.com/p/C%C3%B4ng-an-x%C3%A3-Xu%C3%A2n-Th%E1%BB%8D-huy%E1%BB%87n-Tri%E1%BB%87u-S%C6%A1n-t%E1%BB%89nh-Thanh-Ho%C3%A1-100063498731518/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27822</v>
      </c>
      <c r="B823" t="str">
        <f>HYPERLINK("https://thoxuan.thanhhoa.gov.vn/", "UBND Ủy ban nhân dân xã Xuân Thọ tỉnh Thanh Hóa")</f>
        <v>UBND Ủy ban nhân dân xã Xuân Thọ tỉnh Thanh Hóa</v>
      </c>
      <c r="C823" t="str">
        <v>https://thoxuan.thanhhoa.gov.vn/</v>
      </c>
      <c r="D823" t="str">
        <v>-</v>
      </c>
      <c r="E823" t="str">
        <v>-</v>
      </c>
      <c r="F823" t="str">
        <v>-</v>
      </c>
      <c r="G823" t="str">
        <v>-</v>
      </c>
    </row>
    <row r="824" xml:space="preserve">
      <c r="A824">
        <v>27823</v>
      </c>
      <c r="B824" t="str" xml:space="preserve">
        <f xml:space="preserve">HYPERLINK("https://www.facebook.com/p/C%C3%B4ng-an-x%C3%A3-Xu%C3%A2n-Thi%C3%AAn-100069689112137/", "Công an xã Xuân Thiên _x000d__x000d__x000d_
 _x000d__x000d__x000d_
  tỉnh Đồng Nai")</f>
        <v xml:space="preserve">Công an xã Xuân Thiên _x000d__x000d__x000d_
 _x000d__x000d__x000d_
  tỉnh Đồng Nai</v>
      </c>
      <c r="C824" t="str">
        <v>https://www.facebook.com/p/C%C3%B4ng-an-x%C3%A3-Xu%C3%A2n-Thi%C3%AAn-100069689112137/</v>
      </c>
      <c r="D824" t="str">
        <v>-</v>
      </c>
      <c r="E824" t="str">
        <v/>
      </c>
      <c r="F824" t="str">
        <v>-</v>
      </c>
      <c r="G824" t="str">
        <v>-</v>
      </c>
    </row>
    <row r="825" xml:space="preserve">
      <c r="A825">
        <v>27824</v>
      </c>
      <c r="B825" t="str" xml:space="preserve">
        <f xml:space="preserve">HYPERLINK("https://xuanloc.dongnai.gov.vn/", "UBND Ủy ban nhân dân xã Xuân Thiên _x000d__x000d__x000d_
 _x000d__x000d__x000d_
  tỉnh Đồng Nai")</f>
        <v xml:space="preserve">UBND Ủy ban nhân dân xã Xuân Thiên _x000d__x000d__x000d_
 _x000d__x000d__x000d_
  tỉnh Đồng Nai</v>
      </c>
      <c r="C825" t="str">
        <v>https://xuanloc.dongnai.gov.vn/</v>
      </c>
      <c r="D825" t="str">
        <v>-</v>
      </c>
      <c r="E825" t="str">
        <v>-</v>
      </c>
      <c r="F825" t="str">
        <v>-</v>
      </c>
      <c r="G825" t="str">
        <v>-</v>
      </c>
    </row>
    <row r="826" xml:space="preserve">
      <c r="A826">
        <v>27825</v>
      </c>
      <c r="B826" t="str" xml:space="preserve">
        <v xml:space="preserve">Công an xã Xuân Thuỷ _x000d__x000d__x000d_
 _x000d__x000d__x000d_
  tỉnh Nam Định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 xml:space="preserve">
      <c r="A827">
        <v>27826</v>
      </c>
      <c r="B827" t="str" xml:space="preserve">
        <f xml:space="preserve">HYPERLINK("https://dichvucong.namdinh.gov.vn/portaldvc/KenhTin/dich-vu-cong-truc-tuyen.aspx?_dv=E4662776-0DAA-C999-A752-B2C23C32899B", "UBND Ủy ban nhân dân xã Xuân Thuỷ _x000d__x000d__x000d_
 _x000d__x000d__x000d_
  tỉnh Nam Định")</f>
        <v xml:space="preserve">UBND Ủy ban nhân dân xã Xuân Thuỷ _x000d__x000d__x000d_
 _x000d__x000d__x000d_
  tỉnh Nam Định</v>
      </c>
      <c r="C827" t="str">
        <v>https://dichvucong.namdinh.gov.vn/portaldvc/KenhTin/dich-vu-cong-truc-tuyen.aspx?_dv=E4662776-0DAA-C999-A752-B2C23C32899B</v>
      </c>
      <c r="D827" t="str">
        <v>-</v>
      </c>
      <c r="E827" t="str">
        <v>-</v>
      </c>
      <c r="F827" t="str">
        <v>-</v>
      </c>
      <c r="G827" t="str">
        <v>-</v>
      </c>
    </row>
    <row r="828" xml:space="preserve">
      <c r="A828">
        <v>27827</v>
      </c>
      <c r="B828" t="str" xml:space="preserve">
        <v xml:space="preserve">Công an xã Xuân Trường _x000d__x000d__x000d_
 _x000d__x000d__x000d_
  tỉnh Thanh Hóa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 xml:space="preserve">
      <c r="A829">
        <v>27828</v>
      </c>
      <c r="B829" t="str" xml:space="preserve">
        <f xml:space="preserve">HYPERLINK("https://xuantruong.thoxuan.thanhhoa.gov.vn/", "UBND Ủy ban nhân dân xã Xuân Trường _x000d__x000d__x000d_
 _x000d__x000d__x000d_
  tỉnh Thanh Hóa")</f>
        <v xml:space="preserve">UBND Ủy ban nhân dân xã Xuân Trường _x000d__x000d__x000d_
 _x000d__x000d__x000d_
  tỉnh Thanh Hóa</v>
      </c>
      <c r="C829" t="str">
        <v>https://xuantruong.thoxuan.thanhhoa.gov.vn/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27829</v>
      </c>
      <c r="B830" t="str" xml:space="preserve">
        <v xml:space="preserve">Công an xã Xuân Trường _x000d__x000d__x000d_
 _x000d__x000d__x000d_
  tỉnh Thanh Hóa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27830</v>
      </c>
      <c r="B831" t="str" xml:space="preserve">
        <f xml:space="preserve">HYPERLINK("https://xuantruong.thoxuan.thanhhoa.gov.vn/", "UBND Ủy ban nhân dân xã Xuân Trường _x000d__x000d__x000d_
 _x000d__x000d__x000d_
  tỉnh Thanh Hóa")</f>
        <v xml:space="preserve">UBND Ủy ban nhân dân xã Xuân Trường _x000d__x000d__x000d_
 _x000d__x000d__x000d_
  tỉnh Thanh Hóa</v>
      </c>
      <c r="C831" t="str">
        <v>https://xuantruong.thoxuan.thanhhoa.gov.vn/</v>
      </c>
      <c r="D831" t="str">
        <v>-</v>
      </c>
      <c r="E831" t="str">
        <v>-</v>
      </c>
      <c r="F831" t="str">
        <v>-</v>
      </c>
      <c r="G831" t="str">
        <v>-</v>
      </c>
    </row>
    <row r="832" xml:space="preserve">
      <c r="A832">
        <v>27831</v>
      </c>
      <c r="B832" t="str" xml:space="preserve">
        <v xml:space="preserve">Công an xã Xuất Hoá_x000d__x000d__x000d_
 _x000d__x000d__x000d_
  tỉnh Hòa Bình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 xml:space="preserve">
      <c r="A833">
        <v>27832</v>
      </c>
      <c r="B833" t="str" xml:space="preserve">
        <f xml:space="preserve">HYPERLINK("https://xaxuathoa.hoabinh.gov.vn/", "UBND Ủy ban nhân dânn xã Xuất Hoá_x000d__x000d__x000d_
 _x000d__x000d__x000d_
  tỉnh Hòa Bình")</f>
        <v xml:space="preserve">UBND Ủy ban nhân dânn xã Xuất Hoá_x000d__x000d__x000d_
 _x000d__x000d__x000d_
  tỉnh Hòa Bình</v>
      </c>
      <c r="C833" t="str">
        <v>https://xaxuathoa.hoabinh.gov.vn/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27833</v>
      </c>
      <c r="B834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834" t="str">
        <v>https://www.facebook.com/p/C%C3%B4ng-an-x%C3%A3-Y%C3%AAn-%C4%90%E1%BB%95-huy%E1%BB%87n-Ph%C3%BA-L%C6%B0%C6%A1ng-100080020227235/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27834</v>
      </c>
      <c r="B835" t="str">
        <f>HYPERLINK("https://yendo.phuluong.thainguyen.gov.vn/uy-ban-nhan-dan", "UBND Ủy ban nhân dân xã Yên Đổ tỉnh Thái Nguyên")</f>
        <v>UBND Ủy ban nhân dân xã Yên Đổ tỉnh Thái Nguyên</v>
      </c>
      <c r="C835" t="str">
        <v>https://yendo.phuluong.thainguyen.gov.vn/uy-ban-nhan-dan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27835</v>
      </c>
      <c r="B836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836" t="str">
        <v>https://www.facebook.com/p/C%C3%B4ng-an-x%C3%A3-Y%C3%AAn-B%E1%BB%93ng-L%E1%BA%A1c-Thu%E1%BB%B7-Ho%C3%A0-B%C3%ACnh-100065312000900/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27836</v>
      </c>
      <c r="B837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837" t="str">
        <v>https://lacthuy.hoabinh.gov.vn/index.php/thong-tin-co-quan/ubnd-ca-c-xa-tha-tra-n/1107-xa-ya-n-ba-ng</v>
      </c>
      <c r="D837" t="str">
        <v>-</v>
      </c>
      <c r="E837" t="str">
        <v>-</v>
      </c>
      <c r="F837" t="str">
        <v>-</v>
      </c>
      <c r="G837" t="str">
        <v>-</v>
      </c>
    </row>
    <row r="838" xml:space="preserve">
      <c r="A838">
        <v>27837</v>
      </c>
      <c r="B838" t="str" xml:space="preserve">
        <v xml:space="preserve">Công an xã Yên Cư _x000d__x000d__x000d_
 _x000d__x000d__x000d_
  tỉnh Bắc Kạn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 xml:space="preserve">
      <c r="A839">
        <v>27838</v>
      </c>
      <c r="B839" t="str" xml:space="preserve">
        <f xml:space="preserve">HYPERLINK("https://backan.gov.vn/Pages/van-ban.aspx?uid=4fc9b8cb-116a-4275-8ca8-57a8bd45a00e&amp;itemid=4200", "UBND Ủy ban nhân dân xã Yên Cư _x000d__x000d__x000d_
 _x000d__x000d__x000d_
  tỉnh Bắc Kạn")</f>
        <v xml:space="preserve">UBND Ủy ban nhân dân xã Yên Cư _x000d__x000d__x000d_
 _x000d__x000d__x000d_
  tỉnh Bắc Kạn</v>
      </c>
      <c r="C839" t="str">
        <v>https://backan.gov.vn/Pages/van-ban.aspx?uid=4fc9b8cb-116a-4275-8ca8-57a8bd45a00e&amp;itemid=4200</v>
      </c>
      <c r="D839" t="str">
        <v>-</v>
      </c>
      <c r="E839" t="str">
        <v>-</v>
      </c>
      <c r="F839" t="str">
        <v>-</v>
      </c>
      <c r="G839" t="str">
        <v>-</v>
      </c>
    </row>
    <row r="840" xml:space="preserve">
      <c r="A840">
        <v>27839</v>
      </c>
      <c r="B840" t="str" xml:space="preserve">
        <f xml:space="preserve">HYPERLINK("https://www.facebook.com/people/C%C3%B4ng-an-x%C3%A3-Y%C3%AAn-Ch%C3%ADnh/100071867406660/", "Công an xã Yên Chính _x000d__x000d__x000d_
 _x000d__x000d__x000d_
  tỉnh Nam Định")</f>
        <v xml:space="preserve">Công an xã Yên Chính _x000d__x000d__x000d_
 _x000d__x000d__x000d_
  tỉnh Nam Định</v>
      </c>
      <c r="C840" t="str">
        <v>https://www.facebook.com/people/C%C3%B4ng-an-x%C3%A3-Y%C3%AAn-Ch%C3%ADnh/100071867406660/</v>
      </c>
      <c r="D840" t="str">
        <v>-</v>
      </c>
      <c r="E840" t="str">
        <v/>
      </c>
      <c r="F840" t="str">
        <v>-</v>
      </c>
      <c r="G840" t="str">
        <v>-</v>
      </c>
    </row>
    <row r="841" xml:space="preserve">
      <c r="A841">
        <v>27840</v>
      </c>
      <c r="B841" t="str" xml:space="preserve">
        <f xml:space="preserve">HYPERLINK("https://yenchinh.namdinh.gov.vn/uy-ban-nhan-dan-51754", "UBND Ủy ban nhân dân xã Yên Chính _x000d__x000d__x000d_
 _x000d__x000d__x000d_
  tỉnh Nam Định")</f>
        <v xml:space="preserve">UBND Ủy ban nhân dân xã Yên Chính _x000d__x000d__x000d_
 _x000d__x000d__x000d_
  tỉnh Nam Định</v>
      </c>
      <c r="C841" t="str">
        <v>https://yenchinh.namdinh.gov.vn/uy-ban-nhan-dan-51754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27841</v>
      </c>
      <c r="B842" t="str">
        <v>Công an xã Yên Hưng tỉnh Nam Định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27842</v>
      </c>
      <c r="B843" t="str">
        <f>HYPERLINK("https://dichvucong.namdinh.gov.vn/portaldvc/KenhTin/dich-vu-cong-truc-tuyen.aspx?_dv=B53D9860-F22E-3B93-A023-31FB71C1237C", "UBND Ủy ban nhân dân xã Yên Hưng tỉnh Nam Định")</f>
        <v>UBND Ủy ban nhân dân xã Yên Hưng tỉnh Nam Định</v>
      </c>
      <c r="C843" t="str">
        <v>https://dichvucong.namdinh.gov.vn/portaldvc/KenhTin/dich-vu-cong-truc-tuyen.aspx?_dv=B53D9860-F22E-3B93-A023-31FB71C1237C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27843</v>
      </c>
      <c r="B844" t="str">
        <f>HYPERLINK("https://www.facebook.com/tuoitrecongansonla/", "Công an xã Yên Hưng tỉnh Sơn La")</f>
        <v>Công an xã Yên Hưng tỉnh Sơn La</v>
      </c>
      <c r="C844" t="str">
        <v>https://www.facebook.com/tuoitrecongansonla/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27844</v>
      </c>
      <c r="B845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845" t="str">
        <v>https://songma.sonla.gov.vn/1344/37342/72598/578824/uy-ban-mttq-viet-nam-xa/phat-dong-quyen-gop-ung-ho-dong-bao-mien-trung-tay-nguyen-khac-phuc-thiet-hai-do-thien-tai-gay-r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27845</v>
      </c>
      <c r="B846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846" t="str">
        <v>https://www.facebook.com/p/C%C3%B4ng-an-x%C3%A3-Y%C3%AAn-H%C6%B0ng-Y%C3%AAn-M%C3%B4-Ninh-B%C3%ACnh-100079904653113/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27846</v>
      </c>
      <c r="B847" t="str">
        <f>HYPERLINK("https://yenhung.yenmo.ninhbinh.gov.vn/", "UBND Ủy ban nhân dân xã Yên Hưng tỉnh Ninh Bình")</f>
        <v>UBND Ủy ban nhân dân xã Yên Hưng tỉnh Ninh Bình</v>
      </c>
      <c r="C847" t="str">
        <v>https://yenhung.yenmo.ninhbinh.gov.vn/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27847</v>
      </c>
      <c r="B848" t="str">
        <f>HYPERLINK("https://www.facebook.com/ConganxaYenHoDucThoHaTinh/", "Công an xã Yên Hồ tỉnh Hà Tĩnh")</f>
        <v>Công an xã Yên Hồ tỉnh Hà Tĩnh</v>
      </c>
      <c r="C848" t="str">
        <v>https://www.facebook.com/ConganxaYenHoDucThoHaTinh/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27848</v>
      </c>
      <c r="B849" t="str">
        <f>HYPERLINK("https://yenho.ductho.hatinh.gov.vn/YenHo/pages/2024-11-01/HOI-DONG-PHOI-HOP-PHO-BIEN-GIAO-DUC-PHAP-LUAT-XA-Y-480681.aspx", "UBND Ủy ban nhân dân xã Yên Hồ tỉnh Hà Tĩnh")</f>
        <v>UBND Ủy ban nhân dân xã Yên Hồ tỉnh Hà Tĩnh</v>
      </c>
      <c r="C849" t="str">
        <v>https://yenho.ductho.hatinh.gov.vn/YenHo/pages/2024-11-01/HOI-DONG-PHOI-HOP-PHO-BIEN-GIAO-DUC-PHAP-LUAT-XA-Y-480681.aspx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27849</v>
      </c>
      <c r="B850" t="str">
        <v>Công an xã Yên Khánh tỉnh Nam Định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27850</v>
      </c>
      <c r="B851" t="str">
        <f>HYPERLINK("https://yenkhanh.namdinh.gov.vn/uy-ban-nhan-dan", "UBND Ủy ban nhân dân xã Yên Khánh tỉnh Nam Định")</f>
        <v>UBND Ủy ban nhân dân xã Yên Khánh tỉnh Nam Định</v>
      </c>
      <c r="C851" t="str">
        <v>https://yenkhanh.namdinh.gov.vn/uy-ban-nhan-dan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27851</v>
      </c>
      <c r="B852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852" t="str">
        <v>https://www.facebook.com/p/C%C3%B4ng-an-x%C3%A3-Y%C3%AAn-L%C3%A3ng-%C4%90%E1%BA%A1i-T%E1%BB%AB-Th%C3%A1i-Nguy%C3%AAn-100070363596125/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27852</v>
      </c>
      <c r="B853" t="str">
        <f>HYPERLINK("https://yenlang.daitu.thainguyen.gov.vn/", "UBND Ủy ban nhân dân xã Yên Lãng tỉnh Thái Nguyên")</f>
        <v>UBND Ủy ban nhân dân xã Yên Lãng tỉnh Thái Nguyên</v>
      </c>
      <c r="C853" t="str">
        <v>https://yenlang.daitu.thainguyen.gov.vn/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27853</v>
      </c>
      <c r="B854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4" t="str">
        <v>https://www.facebook.com/p/C%C3%B4ng-an-x%C3%A3-Y%C3%AAn-L%C6%B0%C6%A1ng-%C3%9D-Y%C3%AAn-Nam-%C4%90%E1%BB%8Bnh-100071153246794/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27854</v>
      </c>
      <c r="B855" t="str">
        <f>HYPERLINK("https://yenluong.namdinh.gov.vn/", "UBND Ủy ban nhân dân xã Yên Lương tỉnh Nam Định")</f>
        <v>UBND Ủy ban nhân dân xã Yên Lương tỉnh Nam Định</v>
      </c>
      <c r="C855" t="str">
        <v>https://yenluong.namdinh.gov.vn/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27855</v>
      </c>
      <c r="B856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6" t="str">
        <v>https://www.facebook.com/p/C%C3%B4ng-an-x%C3%A3-Y%C3%AAn-L%C6%B0%C6%A1ng-%C3%9D-Y%C3%AAn-Nam-%C4%90%E1%BB%8Bnh-100071153246794/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27856</v>
      </c>
      <c r="B857" t="str">
        <f>HYPERLINK("https://yenluong.namdinh.gov.vn/", "UBND Ủy ban nhân dân xã Yên Lương tỉnh Nam Định")</f>
        <v>UBND Ủy ban nhân dân xã Yên Lương tỉnh Nam Định</v>
      </c>
      <c r="C857" t="str">
        <v>https://yenluong.namdinh.gov.vn/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27857</v>
      </c>
      <c r="B858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858" t="str">
        <v>https://www.facebook.com/p/C%C3%B4ng-an-x%C3%A3-Y%C3%AAn-L%E1%BA%A1c-Y%C3%AAn-%C4%90%E1%BB%8Bnh-Thanh-Ho%C3%A1-100063880762008/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27858</v>
      </c>
      <c r="B859" t="str">
        <f>HYPERLINK("https://yenlac.nhuthanh.thanhhoa.gov.vn/", "UBND Ủy ban nhân dân xã Yên Lạc tỉnh Thanh Hóa")</f>
        <v>UBND Ủy ban nhân dân xã Yên Lạc tỉnh Thanh Hóa</v>
      </c>
      <c r="C859" t="str">
        <v>https://yenlac.nhuthanh.thanhhoa.gov.vn/</v>
      </c>
      <c r="D859" t="str">
        <v>-</v>
      </c>
      <c r="E859" t="str">
        <v>-</v>
      </c>
      <c r="F859" t="str">
        <v>-</v>
      </c>
      <c r="G859" t="str">
        <v>-</v>
      </c>
    </row>
    <row r="860" xml:space="preserve">
      <c r="A860">
        <v>27859</v>
      </c>
      <c r="B860" t="str" xml:space="preserve">
        <v xml:space="preserve">Công an xã Yên Luật _x000d__x000d__x000d_
 _x000d__x000d__x000d_
  tỉnh Phú Thọ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 xml:space="preserve">
      <c r="A861">
        <v>27860</v>
      </c>
      <c r="B861" t="str" xml:space="preserve">
        <f xml:space="preserve">HYPERLINK("http://congbao.phutho.gov.vn/cong-bao.html?a=1&amp;gazetteid=190587&amp;gazettetype=0&amp;publishyear=2023", "UBND Ủy ban nhân dân xã Yên Luật _x000d__x000d__x000d_
 _x000d__x000d__x000d_
  tỉnh Phú Thọ")</f>
        <v xml:space="preserve">UBND Ủy ban nhân dân xã Yên Luật _x000d__x000d__x000d_
 _x000d__x000d__x000d_
  tỉnh Phú Thọ</v>
      </c>
      <c r="C861" t="str">
        <v>http://congbao.phutho.gov.vn/cong-bao.html?a=1&amp;gazetteid=190587&amp;gazettetype=0&amp;publishyear=2023</v>
      </c>
      <c r="D861" t="str">
        <v>-</v>
      </c>
      <c r="E861" t="str">
        <v>-</v>
      </c>
      <c r="F861" t="str">
        <v>-</v>
      </c>
      <c r="G861" t="str">
        <v>-</v>
      </c>
    </row>
    <row r="862" xml:space="preserve">
      <c r="A862">
        <v>27861</v>
      </c>
      <c r="B862" t="str" xml:space="preserve">
        <v xml:space="preserve">Công an xã Yên Mạc _x000d__x000d__x000d_
 _x000d__x000d__x000d_
  tỉnh Ninh Bình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 xml:space="preserve">
      <c r="A863">
        <v>27862</v>
      </c>
      <c r="B863" t="str" xml:space="preserve">
        <f xml:space="preserve">HYPERLINK("https://yenmac.yenmo.ninhbinh.gov.vn/", "UBND Ủy ban nhân dân xã Yên Mạc _x000d__x000d__x000d_
 _x000d__x000d__x000d_
  tỉnh Ninh Bình")</f>
        <v xml:space="preserve">UBND Ủy ban nhân dân xã Yên Mạc _x000d__x000d__x000d_
 _x000d__x000d__x000d_
  tỉnh Ninh Bình</v>
      </c>
      <c r="C863" t="str">
        <v>https://yenmac.yenmo.ninhbinh.gov.vn/</v>
      </c>
      <c r="D863" t="str">
        <v>-</v>
      </c>
      <c r="E863" t="str">
        <v>-</v>
      </c>
      <c r="F863" t="str">
        <v>-</v>
      </c>
      <c r="G863" t="str">
        <v>-</v>
      </c>
    </row>
    <row r="864" xml:space="preserve">
      <c r="A864">
        <v>27863</v>
      </c>
      <c r="B864" t="str" xml:space="preserve">
        <f xml:space="preserve">HYPERLINK("https://www.facebook.com/p/C%C3%B4ng-An-X%C3%A3-Y%C3%AAn-M%E1%BB%B9-100076954121688/", "Công an xã Yên Mỹ _x000d__x000d__x000d_
 _x000d__x000d__x000d_
  tỉnh Ninh Bình")</f>
        <v xml:space="preserve">Công an xã Yên Mỹ _x000d__x000d__x000d_
 _x000d__x000d__x000d_
  tỉnh Ninh Bình</v>
      </c>
      <c r="C864" t="str">
        <v>https://www.facebook.com/p/C%C3%B4ng-An-X%C3%A3-Y%C3%AAn-M%E1%BB%B9-100076954121688/</v>
      </c>
      <c r="D864" t="str">
        <v>-</v>
      </c>
      <c r="E864" t="str">
        <v/>
      </c>
      <c r="F864" t="str">
        <v>-</v>
      </c>
      <c r="G864" t="str">
        <v>-</v>
      </c>
    </row>
    <row r="865" xml:space="preserve">
      <c r="A865">
        <v>27864</v>
      </c>
      <c r="B865" t="str" xml:space="preserve">
        <f xml:space="preserve">HYPERLINK("https://yenmo.ninhbinh.gov.vn/gioi-thieu/xa-yen-my", "UBND Ủy ban nhân dân xã Yên Mỹ _x000d__x000d__x000d_
 _x000d__x000d__x000d_
  tỉnh Ninh Bình")</f>
        <v xml:space="preserve">UBND Ủy ban nhân dân xã Yên Mỹ _x000d__x000d__x000d_
 _x000d__x000d__x000d_
  tỉnh Ninh Bình</v>
      </c>
      <c r="C865" t="str">
        <v>https://yenmo.ninhbinh.gov.vn/gioi-thieu/xa-yen-my</v>
      </c>
      <c r="D865" t="str">
        <v>-</v>
      </c>
      <c r="E865" t="str">
        <v>-</v>
      </c>
      <c r="F865" t="str">
        <v>-</v>
      </c>
      <c r="G865" t="str">
        <v>-</v>
      </c>
    </row>
    <row r="866" xml:space="preserve">
      <c r="A866">
        <v>27865</v>
      </c>
      <c r="B866" t="str" xml:space="preserve">
        <f xml:space="preserve">HYPERLINK("https://www.facebook.com/p/C%C3%B4ng-an-x%C3%A3-Y%C3%AAn-M%E1%BB%B9-huy%E1%BB%87n-N%C3%B4ng-C%E1%BB%91ng-100063982177806/", "Công an xã Yên Mỹ _x000d__x000d__x000d_
 _x000d__x000d__x000d_
  tỉnh Thanh Hóa")</f>
        <v xml:space="preserve">Công an xã Yên Mỹ _x000d__x000d__x000d_
 _x000d__x000d__x000d_
  tỉnh Thanh Hóa</v>
      </c>
      <c r="C866" t="str">
        <v>https://www.facebook.com/p/C%C3%B4ng-an-x%C3%A3-Y%C3%AAn-M%E1%BB%B9-huy%E1%BB%87n-N%C3%B4ng-C%E1%BB%91ng-100063982177806/</v>
      </c>
      <c r="D866" t="str">
        <v>-</v>
      </c>
      <c r="E866" t="str">
        <v/>
      </c>
      <c r="F866" t="str">
        <v>-</v>
      </c>
      <c r="G866" t="str">
        <v>-</v>
      </c>
    </row>
    <row r="867" xml:space="preserve">
      <c r="A867">
        <v>27866</v>
      </c>
      <c r="B867" t="str" xml:space="preserve">
        <f xml:space="preserve">HYPERLINK("https://yenmy.nongcong.thanhhoa.gov.vn/", "UBND Ủy ban nhân dân xã Yên Mỹ _x000d__x000d__x000d_
 _x000d__x000d__x000d_
  tỉnh Thanh Hóa")</f>
        <v xml:space="preserve">UBND Ủy ban nhân dân xã Yên Mỹ _x000d__x000d__x000d_
 _x000d__x000d__x000d_
  tỉnh Thanh Hóa</v>
      </c>
      <c r="C867" t="str">
        <v>https://yenmy.nongcong.thanhhoa.gov.vn/</v>
      </c>
      <c r="D867" t="str">
        <v>-</v>
      </c>
      <c r="E867" t="str">
        <v>-</v>
      </c>
      <c r="F867" t="str">
        <v>-</v>
      </c>
      <c r="G867" t="str">
        <v>-</v>
      </c>
    </row>
    <row r="868" xml:space="preserve">
      <c r="A868">
        <v>27867</v>
      </c>
      <c r="B868" t="str" xml:space="preserve">
        <v xml:space="preserve">Công an xã Yên Na _x000d__x000d__x000d_
 _x000d__x000d__x000d_
  tỉnh Nghệ An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 xml:space="preserve">
      <c r="A869">
        <v>27868</v>
      </c>
      <c r="B869" t="str" xml:space="preserve">
        <f xml:space="preserve">HYPERLINK("https://yenna.tuongduong.nghean.gov.vn/", "UBND Ủy ban nhân dân xã Yên Na _x000d__x000d__x000d_
 _x000d__x000d__x000d_
  tỉnh Nghệ An")</f>
        <v xml:space="preserve">UBND Ủy ban nhân dân xã Yên Na _x000d__x000d__x000d_
 _x000d__x000d__x000d_
  tỉnh Nghệ An</v>
      </c>
      <c r="C869" t="str">
        <v>https://yenna.tuongduong.nghean.gov.vn/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27869</v>
      </c>
      <c r="B870" t="str">
        <v>Công an xã Yên Nhân tỉnh Nam Định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27870</v>
      </c>
      <c r="B871" t="str">
        <f>HYPERLINK("https://yenphuc.namdinh.gov.vn/uy-ban-nhan-dan", "UBND Ủy ban nhân dân xã Yên Nhân tỉnh Nam Định")</f>
        <v>UBND Ủy ban nhân dân xã Yên Nhân tỉnh Nam Định</v>
      </c>
      <c r="C871" t="str">
        <v>https://yenphuc.namdinh.gov.vn/uy-ban-nhan-dan</v>
      </c>
      <c r="D871" t="str">
        <v>-</v>
      </c>
      <c r="E871" t="str">
        <v>-</v>
      </c>
      <c r="F871" t="str">
        <v>-</v>
      </c>
      <c r="G871" t="str">
        <v>-</v>
      </c>
    </row>
    <row r="872" xml:space="preserve">
      <c r="A872">
        <v>27871</v>
      </c>
      <c r="B872" t="str" xml:space="preserve">
        <v xml:space="preserve">Công an xã Yên Nhân _x000d__x000d__x000d_
 _x000d__x000d__x000d_
  tỉnh Nam Định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 xml:space="preserve">
      <c r="A873">
        <v>27872</v>
      </c>
      <c r="B873" t="str" xml:space="preserve">
        <f xml:space="preserve">HYPERLINK("https://yenphuc.namdinh.gov.vn/uy-ban-nhan-dan", "UBND Ủy ban nhân dân xã Yên Nhân _x000d__x000d__x000d_
 _x000d__x000d__x000d_
  tỉnh Nam Định")</f>
        <v xml:space="preserve">UBND Ủy ban nhân dân xã Yên Nhân _x000d__x000d__x000d_
 _x000d__x000d__x000d_
  tỉnh Nam Định</v>
      </c>
      <c r="C873" t="str">
        <v>https://yenphuc.namdinh.gov.vn/uy-ban-nhan-dan</v>
      </c>
      <c r="D873" t="str">
        <v>-</v>
      </c>
      <c r="E873" t="str">
        <v>-</v>
      </c>
      <c r="F873" t="str">
        <v>-</v>
      </c>
      <c r="G873" t="str">
        <v>-</v>
      </c>
    </row>
    <row r="874" xml:space="preserve">
      <c r="A874">
        <v>27873</v>
      </c>
      <c r="B874" t="str" xml:space="preserve">
        <v xml:space="preserve">Công an xã Yên Nhân _x000d__x000d__x000d_
 _x000d__x000d__x000d_
  tỉnh Thanh Hóa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 xml:space="preserve">
      <c r="A875">
        <v>27874</v>
      </c>
      <c r="B875" t="str" xml:space="preserve">
        <f xml:space="preserve">HYPERLINK("https://yennhan.thuongxuan.thanhhoa.gov.vn/uy-ban-nhan-dan-xa", "UBND Ủy ban nhân dân xã Yên Nhân _x000d__x000d__x000d_
 _x000d__x000d__x000d_
  tỉnh Thanh Hóa")</f>
        <v xml:space="preserve">UBND Ủy ban nhân dân xã Yên Nhân _x000d__x000d__x000d_
 _x000d__x000d__x000d_
  tỉnh Thanh Hóa</v>
      </c>
      <c r="C875" t="str">
        <v>https://yennhan.thuongxuan.thanhhoa.gov.vn/uy-ban-nhan-dan-xa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27875</v>
      </c>
      <c r="B876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876" t="str">
        <v>https://www.facebook.com/p/C%C3%B4ng-an-x%C3%A3-Y%C3%AAn-Ninh-%C3%9D-Y%C3%AAn-Nam-%C4%90%E1%BB%8Bnh-100071185885211/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27876</v>
      </c>
      <c r="B877" t="str">
        <f>HYPERLINK("https://yenninh.namdinh.gov.vn/gioi-thieu", "UBND Ủy ban nhân dân xã Yên Ninh tỉnh Nam Định")</f>
        <v>UBND Ủy ban nhân dân xã Yên Ninh tỉnh Nam Định</v>
      </c>
      <c r="C877" t="str">
        <v>https://yenninh.namdinh.gov.vn/gioi-thieu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27877</v>
      </c>
      <c r="B878" t="str">
        <v>Công an xã Yên Ninh tỉnh Thái Nguyên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27878</v>
      </c>
      <c r="B879" t="str">
        <f>HYPERLINK("https://yenninh.phuluong.thainguyen.gov.vn/", "UBND Ủy ban nhân dân xã Yên Ninh tỉnh Thái Nguyên")</f>
        <v>UBND Ủy ban nhân dân xã Yên Ninh tỉnh Thái Nguyên</v>
      </c>
      <c r="C879" t="str">
        <v>https://yenninh.phuluong.thainguyen.gov.vn/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27879</v>
      </c>
      <c r="B880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880" t="str">
        <v>https://www.facebook.com/p/C%C3%B4ng-an-x%C3%A3-Y%C3%AAn-Ph%C3%BA-L%E1%BA%A1c-S%C6%A1n-Ho%C3%A0-B%C3%ACnh-100071499145931/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27880</v>
      </c>
      <c r="B881" t="str">
        <f>HYPERLINK("https://xayenphu.hoabinh.gov.vn/", "UBND Ủy ban nhân dân xã Yên Phú tỉnh Hòa Bình")</f>
        <v>UBND Ủy ban nhân dân xã Yên Phú tỉnh Hòa Bình</v>
      </c>
      <c r="C881" t="str">
        <v>https://xayenphu.hoabinh.gov.vn/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27881</v>
      </c>
      <c r="B882" t="str">
        <f>HYPERLINK("https://www.facebook.com/people/C%C3%B4ng-an-X%C3%A3-T%C3%A2n-Minh-%C3%9D-Y%C3%AAn-Nam-%C4%90%E1%BB%8Bnh/100066970965336/", "Công an xã Yên Tân tỉnh Nam Định")</f>
        <v>Công an xã Yên Tân tỉnh Nam Định</v>
      </c>
      <c r="C882" t="str">
        <v>https://www.facebook.com/people/C%C3%B4ng-an-X%C3%A3-T%C3%A2n-Minh-%C3%9D-Y%C3%AAn-Nam-%C4%90%E1%BB%8Bnh/100066970965336/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27882</v>
      </c>
      <c r="B883" t="str">
        <f>HYPERLINK("https://dichvucong.namdinh.gov.vn/portaldvc/KenhTin/dich-vu-cong-truc-tuyen.aspx?_dv=C36FA72F-DC13-9A32-8913-9997863F1103", "UBND Ủy ban nhân dân xã Yên Tân tỉnh Nam Định")</f>
        <v>UBND Ủy ban nhân dân xã Yên Tân tỉnh Nam Định</v>
      </c>
      <c r="C883" t="str">
        <v>https://dichvucong.namdinh.gov.vn/portaldvc/KenhTin/dich-vu-cong-truc-tuyen.aspx?_dv=C36FA72F-DC13-9A32-8913-9997863F1103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27883</v>
      </c>
      <c r="B884" t="str">
        <f>HYPERLINK("https://www.facebook.com/p/C%C3%B4ng-an-huy%E1%BB%87n-Y%C3%AAn-M%C3%B4-100033535308059/?locale=nl_NL", "Công an xã Yên Từ tỉnh Ninh Bình")</f>
        <v>Công an xã Yên Từ tỉnh Ninh Bình</v>
      </c>
      <c r="C884" t="str">
        <v>https://www.facebook.com/p/C%C3%B4ng-an-huy%E1%BB%87n-Y%C3%AAn-M%C3%B4-100033535308059/?locale=nl_NL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27884</v>
      </c>
      <c r="B885" t="str">
        <f>HYPERLINK("https://yentu.yenmo.ninhbinh.gov.vn/", "UBND Ủy ban nhân dân xã Yên Từ tỉnh Ninh Bình")</f>
        <v>UBND Ủy ban nhân dân xã Yên Từ tỉnh Ninh Bình</v>
      </c>
      <c r="C885" t="str">
        <v>https://yentu.yenmo.ninhbinh.gov.vn/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27885</v>
      </c>
      <c r="B886" t="str">
        <v>Công an xã Yên Thành tỉnh Nam Định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27886</v>
      </c>
      <c r="B887" t="str">
        <f>HYPERLINK("https://yenthanh.yenmo.ninhbinh.gov.vn/", "UBND Ủy ban nhân dân xã Yên Thành tỉnh Nam Định")</f>
        <v>UBND Ủy ban nhân dân xã Yên Thành tỉnh Nam Định</v>
      </c>
      <c r="C887" t="str">
        <v>https://yenthanh.yenmo.ninhbinh.gov.vn/</v>
      </c>
      <c r="D887" t="str">
        <v>-</v>
      </c>
      <c r="E887" t="str">
        <v>-</v>
      </c>
      <c r="F887" t="str">
        <v>-</v>
      </c>
      <c r="G887" t="str">
        <v>-</v>
      </c>
    </row>
    <row r="888" xml:space="preserve">
      <c r="A888">
        <v>27887</v>
      </c>
      <c r="B888" t="str" xml:space="preserve">
        <v xml:space="preserve">Công an xã Yên Thành _x000d__x000d__x000d_
 _x000d__x000d__x000d_
  tỉnh Nam Định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 xml:space="preserve">
      <c r="A889">
        <v>27888</v>
      </c>
      <c r="B889" t="str" xml:space="preserve">
        <f xml:space="preserve">HYPERLINK("https://yenthanh.yenmo.ninhbinh.gov.vn/", "UBND Ủy ban nhân dân xã Yên Thành _x000d__x000d__x000d_
 _x000d__x000d__x000d_
  tỉnh Nam Định")</f>
        <v xml:space="preserve">UBND Ủy ban nhân dân xã Yên Thành _x000d__x000d__x000d_
 _x000d__x000d__x000d_
  tỉnh Nam Định</v>
      </c>
      <c r="C889" t="str">
        <v>https://yenthanh.yenmo.ninhbinh.gov.vn/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27889</v>
      </c>
      <c r="B890" t="str">
        <v>Công an xã Yên Thắng tỉnh Yên Bái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27890</v>
      </c>
      <c r="B891" t="str">
        <f>HYPERLINK("https://yenthang.namdinh.gov.vn/uy-ban-nhan-dan/ubnd-xa-yen-thang-218106", "UBND Ủy ban nhân dân xã Yên Thắng tỉnh Yên Bái")</f>
        <v>UBND Ủy ban nhân dân xã Yên Thắng tỉnh Yên Bái</v>
      </c>
      <c r="C891" t="str">
        <v>https://yenthang.namdinh.gov.vn/uy-ban-nhan-dan/ubnd-xa-yen-thang-218106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27891</v>
      </c>
      <c r="B892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892" t="str">
        <v>https://www.facebook.com/p/C%C3%B4ng-an-x%C3%A3-Y%C3%AAn-Th%E1%BB%8D-%C3%9D-Y%C3%AAn-Nam-%C4%90%E1%BB%8Bnh-100066994927287/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27892</v>
      </c>
      <c r="B893" t="str">
        <f>HYPERLINK("https://yentho.namdinh.gov.vn/", "UBND Ủy ban nhân dân xã Yên Thọ tỉnh Nam Định")</f>
        <v>UBND Ủy ban nhân dân xã Yên Thọ tỉnh Nam Định</v>
      </c>
      <c r="C893" t="str">
        <v>https://yentho.namdinh.gov.vn/</v>
      </c>
      <c r="D893" t="str">
        <v>-</v>
      </c>
      <c r="E893" t="str">
        <v>-</v>
      </c>
      <c r="F893" t="str">
        <v>-</v>
      </c>
      <c r="G893" t="str">
        <v>-</v>
      </c>
    </row>
    <row r="894" xml:space="preserve">
      <c r="A894">
        <v>27893</v>
      </c>
      <c r="B894" t="str" xml:space="preserve">
        <f xml:space="preserve">HYPERLINK("https://www.facebook.com/p/C%C3%B4ng-an-x%C3%A3-Y%C3%AAn-Th%E1%BB%8D-%C3%9D-Y%C3%AAn-Nam-%C4%90%E1%BB%8Bnh-100066994927287/", "Công an xã Yên Thọ _x000d__x000d__x000d_
 _x000d__x000d__x000d_
  tỉnh Nam Định")</f>
        <v xml:space="preserve">Công an xã Yên Thọ _x000d__x000d__x000d_
 _x000d__x000d__x000d_
  tỉnh Nam Định</v>
      </c>
      <c r="C894" t="str">
        <v>https://www.facebook.com/p/C%C3%B4ng-an-x%C3%A3-Y%C3%AAn-Th%E1%BB%8D-%C3%9D-Y%C3%AAn-Nam-%C4%90%E1%BB%8Bnh-100066994927287/</v>
      </c>
      <c r="D894" t="str">
        <v>-</v>
      </c>
      <c r="E894" t="str">
        <v/>
      </c>
      <c r="F894" t="str">
        <v>-</v>
      </c>
      <c r="G894" t="str">
        <v>-</v>
      </c>
    </row>
    <row r="895" xml:space="preserve">
      <c r="A895">
        <v>27894</v>
      </c>
      <c r="B895" t="str" xml:space="preserve">
        <f xml:space="preserve">HYPERLINK("https://yentho.namdinh.gov.vn/", "UBND Ủy ban nhân dân xã Yên Thọ _x000d__x000d__x000d_
 _x000d__x000d__x000d_
  tỉnh Nam Định")</f>
        <v xml:space="preserve">UBND Ủy ban nhân dân xã Yên Thọ _x000d__x000d__x000d_
 _x000d__x000d__x000d_
  tỉnh Nam Định</v>
      </c>
      <c r="C895" t="str">
        <v>https://yentho.namdinh.gov.vn/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27895</v>
      </c>
      <c r="B896" t="str">
        <v>Công an xã Yên Trạch tỉnh Thái Nguyên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27896</v>
      </c>
      <c r="B897" t="str">
        <f>HYPERLINK("https://yentrach.phuluong.thainguyen.gov.vn/uy-ban-nhan-dan", "UBND Ủy ban nhân dân xã Yên Trạch tỉnh Thái Nguyên")</f>
        <v>UBND Ủy ban nhân dân xã Yên Trạch tỉnh Thái Nguyên</v>
      </c>
      <c r="C897" t="str">
        <v>https://yentrach.phuluong.thainguyen.gov.vn/uy-ban-nhan-dan</v>
      </c>
      <c r="D897" t="str">
        <v>-</v>
      </c>
      <c r="E897" t="str">
        <v>-</v>
      </c>
      <c r="F897" t="str">
        <v>-</v>
      </c>
      <c r="G897" t="str">
        <v>-</v>
      </c>
    </row>
    <row r="898" xml:space="preserve">
      <c r="A898">
        <v>27897</v>
      </c>
      <c r="B898" t="str" xml:space="preserve">
        <f xml:space="preserve">HYPERLINK("https://www.facebook.com/p/Trung-t%C3%A2m-V%C4%83n-h%C3%B3aTh%E1%BB%83-thao-v%C3%A0-Truy%E1%BB%81n-th%C3%B4ng-huy%E1%BB%87n-Y%C3%AAn-Th%E1%BB%A7y-100039718763296/", "Công an xã Yên Trị _x000d__x000d__x000d_
 _x000d__x000d__x000d_
  tỉnh Hòa Bình")</f>
        <v xml:space="preserve">Công an xã Yên Trị _x000d__x000d__x000d_
 _x000d__x000d__x000d_
  tỉnh Hòa Bình</v>
      </c>
      <c r="C898" t="str">
        <v>https://www.facebook.com/p/Trung-t%C3%A2m-V%C4%83n-h%C3%B3aTh%E1%BB%83-thao-v%C3%A0-Truy%E1%BB%81n-th%C3%B4ng-huy%E1%BB%87n-Y%C3%AAn-Th%E1%BB%A7y-100039718763296/</v>
      </c>
      <c r="D898" t="str">
        <v>-</v>
      </c>
      <c r="E898" t="str">
        <v/>
      </c>
      <c r="F898" t="str">
        <v>-</v>
      </c>
      <c r="G898" t="str">
        <v>-</v>
      </c>
    </row>
    <row r="899" xml:space="preserve">
      <c r="A899">
        <v>27898</v>
      </c>
      <c r="B899" t="str" xml:space="preserve">
        <f xml:space="preserve">HYPERLINK("https://xayentri.hoabinh.gov.vn/", "UBND Ủy ban nhân dân xã Yên Trị _x000d__x000d__x000d_
 _x000d__x000d__x000d_
  tỉnh Hòa Bình")</f>
        <v xml:space="preserve">UBND Ủy ban nhân dân xã Yên Trị _x000d__x000d__x000d_
 _x000d__x000d__x000d_
  tỉnh Hòa Bình</v>
      </c>
      <c r="C899" t="str">
        <v>https://xayentri.hoabinh.gov.vn/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27899</v>
      </c>
      <c r="B900" t="str">
        <f>HYPERLINK("https://www.facebook.com/p/C%C3%B4ng-an-x%C3%A3-Y%C3%AAn-Trung-%C3%9D-Y%C3%AAn-Nam-%C4%90%E1%BB%8Bnh-100066534833248/", "Công an xã Yên Trung tỉnh Nam Định")</f>
        <v>Công an xã Yên Trung tỉnh Nam Định</v>
      </c>
      <c r="C900" t="str">
        <v>https://www.facebook.com/p/C%C3%B4ng-an-x%C3%A3-Y%C3%AAn-Trung-%C3%9D-Y%C3%AAn-Nam-%C4%90%E1%BB%8Bnh-100066534833248/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27900</v>
      </c>
      <c r="B901" t="str">
        <f>HYPERLINK("https://yentien.namdinh.gov.vn/ubnd/thuong-truc-ubnd-xa-yen-tien-236273", "UBND Ủy ban nhân dân xã Yên Trung tỉnh Nam Định")</f>
        <v>UBND Ủy ban nhân dân xã Yên Trung tỉnh Nam Định</v>
      </c>
      <c r="C901" t="str">
        <v>https://yentien.namdinh.gov.vn/ubnd/thuong-truc-ubnd-xa-yen-tien-236273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27901</v>
      </c>
      <c r="B902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902" t="str">
        <v>https://www.facebook.com/p/C%C3%B4ng-an-x%C3%A3-Y%C3%AAn-Trung-Y%C3%AAn-%C4%90%E1%BB%8Bnh-Thanh-Ho%C3%A1-100063904026428/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27902</v>
      </c>
      <c r="B903" t="str">
        <f>HYPERLINK("https://qppl.thanhhoa.gov.vn/vbpq_thanhhoa.nsf/1A82B2F4C695AB2E47258797000D9F47/$file/DT-VBDTPT37974816-11-20211637570597640hoangmc23.11.2021_10h32p11_thinv_23-11-2021-13-59-49_signed.pdf", "UBND Ủy ban nhân dân xã Yên Trung tỉnh Thanh Hóa")</f>
        <v>UBND Ủy ban nhân dân xã Yên Trung tỉnh Thanh Hóa</v>
      </c>
      <c r="C903" t="str">
        <v>https://qppl.thanhhoa.gov.vn/vbpq_thanhhoa.nsf/1A82B2F4C695AB2E47258797000D9F47/$file/DT-VBDTPT37974816-11-20211637570597640hoangmc23.11.2021_10h32p11_thinv_23-11-2021-13-59-49_signed.pdf</v>
      </c>
      <c r="D903" t="str">
        <v>-</v>
      </c>
      <c r="E903" t="str">
        <v>-</v>
      </c>
      <c r="F903" t="str">
        <v>-</v>
      </c>
      <c r="G903" t="str">
        <v>-</v>
      </c>
    </row>
    <row r="904" xml:space="preserve">
      <c r="A904">
        <v>27903</v>
      </c>
      <c r="B904" t="str" xml:space="preserve">
        <v xml:space="preserve">Công an xã Yến Dương _x000d__x000d__x000d_
 _x000d__x000d__x000d_
  tỉnh Bắc Kạn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 xml:space="preserve">
      <c r="A905">
        <v>27904</v>
      </c>
      <c r="B905" t="str" xml:space="preserve">
        <f xml:space="preserve">HYPERLINK("https://backan.toaan.gov.vn/webcenter/portal/backan/chitietthongbao?dDocName=TAND021917", "UBND Ủy ban nhân dân xã Yến Dương _x000d__x000d__x000d_
 _x000d__x000d__x000d_
  tỉnh Bắc Kạn")</f>
        <v xml:space="preserve">UBND Ủy ban nhân dân xã Yến Dương _x000d__x000d__x000d_
 _x000d__x000d__x000d_
  tỉnh Bắc Kạn</v>
      </c>
      <c r="C905" t="str">
        <v>https://backan.toaan.gov.vn/webcenter/portal/backan/chitietthongbao?dDocName=TAND021917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27905</v>
      </c>
      <c r="B906" t="str">
        <f>HYPERLINK("https://www.facebook.com/p/C%C3%B4ng-an-x%C3%A3-Y%E1%BA%BFt-Ki%C3%AAu-Gia-L%E1%BB%99c-100063711360255/", "Công an xã Yết Kiêu tỉnh Hải Dương")</f>
        <v>Công an xã Yết Kiêu tỉnh Hải Dương</v>
      </c>
      <c r="C906" t="str">
        <v>https://www.facebook.com/p/C%C3%B4ng-an-x%C3%A3-Y%E1%BA%BFt-Ki%C3%AAu-Gia-L%E1%BB%99c-100063711360255/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27906</v>
      </c>
      <c r="B907" t="str">
        <f>HYPERLINK("http://yetkieu.gialoc.haiduong.gov.vn/", "UBND Ủy ban nhân dân xã Yết Kiêu tỉnh Hải Dương")</f>
        <v>UBND Ủy ban nhân dân xã Yết Kiêu tỉnh Hải Dương</v>
      </c>
      <c r="C907" t="str">
        <v>http://yetkieu.gialoc.haiduong.gov.vn/</v>
      </c>
      <c r="D907" t="str">
        <v>-</v>
      </c>
      <c r="E907" t="str">
        <v>-</v>
      </c>
      <c r="F907" t="str">
        <v>-</v>
      </c>
      <c r="G907" t="str">
        <v>-</v>
      </c>
    </row>
    <row r="908" xml:space="preserve">
      <c r="A908">
        <v>27907</v>
      </c>
      <c r="B908" t="str" xml:space="preserve">
        <v xml:space="preserve">Công an xã Ya Hội _x000d__x000d__x000d_
 _x000d__x000d__x000d_
  tỉnh Gia Lai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 xml:space="preserve">
      <c r="A909">
        <v>27908</v>
      </c>
      <c r="B909" t="str" xml:space="preserve">
        <f xml:space="preserve">HYPERLINK("https://vksnd.gialai.gov.vn/Cong-to-Kiem-sat/Kien-nghi-yeu-cau-UBND-va-Cong-an-cac-xa-Phu-An-Ya-Hoi-cua-huyen-Dak-Po-khac-phuc-vi-pham-trong-cong-tac-thi-hanh-an-hinh-su-va-tiep-nhan-xu-ly-nguon-tin-ve-toi-pham-1026.html", "UBND Ủy ban nhân dân xã Ya Hội _x000d__x000d__x000d_
 _x000d__x000d__x000d_
  tỉnh Gia Lai")</f>
        <v xml:space="preserve">UBND Ủy ban nhân dân xã Ya Hội _x000d__x000d__x000d_
 _x000d__x000d__x000d_
  tỉnh Gia Lai</v>
      </c>
      <c r="C909" t="str">
        <v>https://vksnd.gialai.gov.vn/Cong-to-Kiem-sat/Kien-nghi-yeu-cau-UBND-va-Cong-an-cac-xa-Phu-An-Ya-Hoi-cua-huyen-Dak-Po-khac-phuc-vi-pham-trong-cong-tac-thi-hanh-an-hinh-su-va-tiep-nhan-xu-ly-nguon-tin-ve-toi-pham-1026.html</v>
      </c>
      <c r="D909" t="str">
        <v>-</v>
      </c>
      <c r="E909" t="str">
        <v>-</v>
      </c>
      <c r="F909" t="str">
        <v>-</v>
      </c>
      <c r="G909" t="str">
        <v>-</v>
      </c>
    </row>
    <row r="910" xml:space="preserve">
      <c r="A910">
        <v>27909</v>
      </c>
      <c r="B910" t="str" xml:space="preserve">
        <v xml:space="preserve">Công an xã Ya Ma _x000d__x000d__x000d_
 _x000d__x000d__x000d_
  tỉnh Gia Lai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 xml:space="preserve">
      <c r="A911">
        <v>27910</v>
      </c>
      <c r="B911" t="str" xml:space="preserve">
        <f xml:space="preserve">HYPERLINK("https://kongchro.gialai.gov.vn/Xa-Ya-Ma/Tin-tuc.aspx", "UBND Ủy ban nhân dân xã Ya Ma _x000d__x000d__x000d_
 _x000d__x000d__x000d_
  tỉnh Gia Lai")</f>
        <v xml:space="preserve">UBND Ủy ban nhân dân xã Ya Ma _x000d__x000d__x000d_
 _x000d__x000d__x000d_
  tỉnh Gia Lai</v>
      </c>
      <c r="C911" t="str">
        <v>https://kongchro.gialai.gov.vn/Xa-Ya-Ma/Tin-tuc.aspx</v>
      </c>
      <c r="D911" t="str">
        <v>-</v>
      </c>
      <c r="E911" t="str">
        <v>-</v>
      </c>
      <c r="F911" t="str">
        <v>-</v>
      </c>
      <c r="G911" t="str">
        <v>-</v>
      </c>
    </row>
    <row r="912" xml:space="preserve">
      <c r="A912">
        <v>27911</v>
      </c>
      <c r="B912" t="str" xml:space="preserve">
        <v xml:space="preserve">Công an xã Ya Ma _x000d__x000d__x000d_
 _x000d__x000d__x000d_
  tỉnh Gia Lai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 xml:space="preserve">
      <c r="A913">
        <v>27912</v>
      </c>
      <c r="B913" t="str" xml:space="preserve">
        <f xml:space="preserve">HYPERLINK("https://kongchro.gialai.gov.vn/Xa-Ya-Ma/Tin-tuc.aspx", "UBND Ủy ban nhân dân xã Ya Ma _x000d__x000d__x000d_
 _x000d__x000d__x000d_
  tỉnh Gia Lai")</f>
        <v xml:space="preserve">UBND Ủy ban nhân dân xã Ya Ma _x000d__x000d__x000d_
 _x000d__x000d__x000d_
  tỉnh Gia Lai</v>
      </c>
      <c r="C913" t="str">
        <v>https://kongchro.gialai.gov.vn/Xa-Ya-Ma/Tin-tuc.aspx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27913</v>
      </c>
      <c r="B914" t="str">
        <f>HYPERLINK("https://www.facebook.com/p/C%C3%B4ng-an-xa%CC%83-Chr%C3%B4h-P%C6%A1nan-Phu%CC%81-Thi%C3%AA%CC%A3n-Gia-Lai-100064670594686/", "Công an xã Chrôh Pơnan tỉnh Gia Lai")</f>
        <v>Công an xã Chrôh Pơnan tỉnh Gia Lai</v>
      </c>
      <c r="C914" t="str">
        <v>https://www.facebook.com/p/C%C3%B4ng-an-xa%CC%83-Chr%C3%B4h-P%C6%A1nan-Phu%CC%81-Thi%C3%AA%CC%A3n-Gia-Lai-100064670594686/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27914</v>
      </c>
      <c r="B915" t="str">
        <f>HYPERLINK("https://phuthien.gialai.gov.vn/xa-chroh-ponan/Gioi-thieu/Qua-trinh-hinh-thanh-va-Phat-trien.aspx", "UBND Ủy ban nhân dân xã Chrôh Pơnan tỉnh Gia Lai")</f>
        <v>UBND Ủy ban nhân dân xã Chrôh Pơnan tỉnh Gia Lai</v>
      </c>
      <c r="C915" t="str">
        <v>https://phuthien.gialai.gov.vn/xa-chroh-ponan/Gioi-thieu/Qua-trinh-hinh-thanh-va-Phat-trien.aspx</v>
      </c>
      <c r="D915" t="str">
        <v>-</v>
      </c>
      <c r="E915" t="str">
        <v>-</v>
      </c>
      <c r="F915" t="str">
        <v>-</v>
      </c>
      <c r="G915" t="str">
        <v>-</v>
      </c>
    </row>
    <row r="916" xml:space="preserve">
      <c r="A916">
        <v>27915</v>
      </c>
      <c r="B916" t="str" xml:space="preserve">
        <f xml:space="preserve">HYPERLINK("https://www.facebook.com/p/C%C3%B4ng-an-xa%CC%83-Nh%C3%B4n-Mai-100079104690411/", "Công an xã Nhôn Mai _x000d__x000d__x000d_
 _x000d__x000d__x000d_
  tỉnh Nghệ An")</f>
        <v xml:space="preserve">Công an xã Nhôn Mai _x000d__x000d__x000d_
 _x000d__x000d__x000d_
  tỉnh Nghệ An</v>
      </c>
      <c r="C916" t="str">
        <v>https://www.facebook.com/p/C%C3%B4ng-an-xa%CC%83-Nh%C3%B4n-Mai-100079104690411/</v>
      </c>
      <c r="D916" t="str">
        <v>-</v>
      </c>
      <c r="E916" t="str">
        <v/>
      </c>
      <c r="F916" t="str">
        <v>-</v>
      </c>
      <c r="G916" t="str">
        <v>-</v>
      </c>
    </row>
    <row r="917" xml:space="preserve">
      <c r="A917">
        <v>27916</v>
      </c>
      <c r="B917" t="str" xml:space="preserve">
        <f xml:space="preserve">HYPERLINK("https://nhonmai.tuongduong.nghean.gov.vn/", "UBND Ủy ban nhân dân xã Nhôn Mai _x000d__x000d__x000d_
 _x000d__x000d__x000d_
  tỉnh Nghệ An")</f>
        <v xml:space="preserve">UBND Ủy ban nhân dân xã Nhôn Mai _x000d__x000d__x000d_
 _x000d__x000d__x000d_
  tỉnh Nghệ An</v>
      </c>
      <c r="C917" t="str">
        <v>https://nhonmai.tuongduong.nghean.gov.vn/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27917</v>
      </c>
      <c r="B918" t="str">
        <v>Công an xã Phú Bình tỉnh Tuyên Quang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27918</v>
      </c>
      <c r="B919" t="str">
        <f>HYPERLINK("https://m.chiemhoa.gov.vn/ubnd-xa-thi-tran.html", "UBND Ủy ban nhân dân xã Phú Bình tỉnh Tuyên Quang")</f>
        <v>UBND Ủy ban nhân dân xã Phú Bình tỉnh Tuyên Quang</v>
      </c>
      <c r="C919" t="str">
        <v>https://m.chiemhoa.gov.vn/ubnd-xa-thi-tran.html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27919</v>
      </c>
      <c r="B920" t="str">
        <v>Công an xã Phú Lạc tỉnh Bình Thuận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27920</v>
      </c>
      <c r="B921" t="str">
        <f>HYPERLINK("https://phulac.tuyphong.binhthuan.gov.vn/ubnd-xa/lanh-dao-uy-ban-nhan-dan-xa-phu-lac-887520", "UBND Ủy ban nhân dân xã Phú Lạc tỉnh Bình Thuận")</f>
        <v>UBND Ủy ban nhân dân xã Phú Lạc tỉnh Bình Thuận</v>
      </c>
      <c r="C921" t="str">
        <v>https://phulac.tuyphong.binhthuan.gov.vn/ubnd-xa/lanh-dao-uy-ban-nhan-dan-xa-phu-lac-887520</v>
      </c>
      <c r="D921" t="str">
        <v>-</v>
      </c>
      <c r="E921" t="str">
        <v>-</v>
      </c>
      <c r="F921" t="str">
        <v>-</v>
      </c>
      <c r="G921" t="str">
        <v>-</v>
      </c>
    </row>
    <row r="922" xml:space="preserve">
      <c r="A922">
        <v>27921</v>
      </c>
      <c r="B922" t="str" xml:space="preserve">
        <v xml:space="preserve">Công an xã Tú Sơn _x000d__x000d__x000d_
 _x000d__x000d__x000d_
  tỉnh Hòa Bình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 xml:space="preserve">
      <c r="A923">
        <v>27922</v>
      </c>
      <c r="B923" t="str" xml:space="preserve">
        <f xml:space="preserve">HYPERLINK("https://www.hoabinh.gov.vn/tin-chi-tiet/-/bai-viet/dau-gia-quyen-su-dung-dat-thuc-hien-du-an-khu-nha-o-xom-bai-chao-xa-tu-son-huyen-kim-boi-47678-1631.html", "UBND Ủy ban nhân dân xã Tú Sơn _x000d__x000d__x000d_
 _x000d__x000d__x000d_
  tỉnh Hòa Bình")</f>
        <v xml:space="preserve">UBND Ủy ban nhân dân xã Tú Sơn _x000d__x000d__x000d_
 _x000d__x000d__x000d_
  tỉnh Hòa Bình</v>
      </c>
      <c r="C923" t="str">
        <v>https://www.hoabinh.gov.vn/tin-chi-tiet/-/bai-viet/dau-gia-quyen-su-dung-dat-thuc-hien-du-an-khu-nha-o-xom-bai-chao-xa-tu-son-huyen-kim-boi-47678-1631.html</v>
      </c>
      <c r="D923" t="str">
        <v>-</v>
      </c>
      <c r="E923" t="str">
        <v>-</v>
      </c>
      <c r="F923" t="str">
        <v>-</v>
      </c>
      <c r="G923" t="str">
        <v>-</v>
      </c>
    </row>
    <row r="924" xml:space="preserve">
      <c r="A924">
        <v>27923</v>
      </c>
      <c r="B924" t="str" xml:space="preserve">
        <f xml:space="preserve">HYPERLINK("https://www.facebook.com/p/C%C3%B4ng-an-xa%CC%83-Y%C3%AAn-S%C6%A1n-100069071174526/", "Công an xã Yên Sơn _x000d__x000d__x000d_
 _x000d__x000d__x000d_
  tỉnh Nghệ An")</f>
        <v xml:space="preserve">Công an xã Yên Sơn _x000d__x000d__x000d_
 _x000d__x000d__x000d_
  tỉnh Nghệ An</v>
      </c>
      <c r="C924" t="str">
        <v>https://www.facebook.com/p/C%C3%B4ng-an-xa%CC%83-Y%C3%AAn-S%C6%A1n-100069071174526/</v>
      </c>
      <c r="D924" t="str">
        <v>-</v>
      </c>
      <c r="E924" t="str">
        <v/>
      </c>
      <c r="F924" t="str">
        <v>-</v>
      </c>
      <c r="G924" t="str">
        <v>-</v>
      </c>
    </row>
    <row r="925" xml:space="preserve">
      <c r="A925">
        <v>27924</v>
      </c>
      <c r="B925" t="str" xml:space="preserve">
        <f xml:space="preserve">HYPERLINK("https://yenson.doluong.nghean.gov.vn/", "UBND Ủy ban nhân dân xã Yên Sơn _x000d__x000d__x000d_
 _x000d__x000d__x000d_
  tỉnh Nghệ An")</f>
        <v xml:space="preserve">UBND Ủy ban nhân dân xã Yên Sơn _x000d__x000d__x000d_
 _x000d__x000d__x000d_
  tỉnh Nghệ An</v>
      </c>
      <c r="C925" t="str">
        <v>https://yenson.doluong.nghean.gov.vn/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27925</v>
      </c>
      <c r="B926" t="str">
        <v>Cảnh sát cơ động thành phố Hà Nội</v>
      </c>
      <c r="C926" t="str">
        <v>-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27926</v>
      </c>
      <c r="B927" t="str">
        <f>HYPERLINK("https://vanban.hanoi.gov.vn/", "UBND Ủy ban nhân dânt cơ động thành phố Hà Nội")</f>
        <v>UBND Ủy ban nhân dânt cơ động thành phố Hà Nội</v>
      </c>
      <c r="C927" t="str">
        <v>https://vanban.hanoi.gov.vn/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27927</v>
      </c>
      <c r="B928" t="str">
        <v>Cảnh sát cơ động K02 thành phố Hà Nội</v>
      </c>
      <c r="C928" t="str">
        <v>-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27928</v>
      </c>
      <c r="B929" t="str">
        <f>HYPERLINK("https://lamdong.gov.vn/sites/stp/Lists/Qun%20l%20vn%20bn/Attachments/9948/kom%20cv%201082.pdf", "UBND Ủy ban nhân dânt cơ động K02 thành phố Hà Nội")</f>
        <v>UBND Ủy ban nhân dânt cơ động K02 thành phố Hà Nội</v>
      </c>
      <c r="C929" t="str">
        <v>https://lamdong.gov.vn/sites/stp/Lists/Qun%20l%20vn%20bn/Attachments/9948/kom%20cv%201082.pdf</v>
      </c>
      <c r="D929" t="str">
        <v>-</v>
      </c>
      <c r="E929" t="str">
        <v>-</v>
      </c>
      <c r="F929" t="str">
        <v>-</v>
      </c>
      <c r="G929" t="str">
        <v>-</v>
      </c>
    </row>
    <row r="930" xml:space="preserve">
      <c r="A930">
        <v>27929</v>
      </c>
      <c r="B930" t="str" xml:space="preserve">
        <v xml:space="preserve">Cảnh sát cơ động tỉnh Đồng Nai _x000d__x000d__x000d_
 _x000d__x000d__x000d_
  tỉnh Đồng Nai</v>
      </c>
      <c r="C930" t="str">
        <v>-</v>
      </c>
      <c r="D930" t="str">
        <v>-</v>
      </c>
      <c r="E930" t="str">
        <v>-</v>
      </c>
      <c r="F930" t="str">
        <v>-</v>
      </c>
      <c r="G930" t="str">
        <v>-</v>
      </c>
    </row>
    <row r="931" xml:space="preserve">
      <c r="A931">
        <v>27930</v>
      </c>
      <c r="B931" t="str" xml:space="preserve">
        <f xml:space="preserve">HYPERLINK("https://www.dongnai.gov.vn/", "UBND Ủy ban nhân dânt cơ động tỉnh Đồng Nai _x000d__x000d__x000d_
 _x000d__x000d__x000d_
  tỉnh Đồng Nai")</f>
        <v xml:space="preserve">UBND Ủy ban nhân dânt cơ động tỉnh Đồng Nai _x000d__x000d__x000d_
 _x000d__x000d__x000d_
  tỉnh Đồng Nai</v>
      </c>
      <c r="C931" t="str">
        <v>https://www.dongnai.gov.vn/</v>
      </c>
      <c r="D931" t="str">
        <v>-</v>
      </c>
      <c r="E931" t="str">
        <v>-</v>
      </c>
      <c r="F931" t="str">
        <v>-</v>
      </c>
      <c r="G931" t="str">
        <v>-</v>
      </c>
    </row>
    <row r="932" xml:space="preserve">
      <c r="A932">
        <v>27931</v>
      </c>
      <c r="B932" t="str" xml:space="preserve">
        <v xml:space="preserve">Cảnh sát cơ động tỉnh Bạc Liêu _x000d__x000d__x000d_
 _x000d__x000d__x000d_
  tỉnh Bạc Liêu</v>
      </c>
      <c r="C932" t="str">
        <v>-</v>
      </c>
      <c r="D932" t="str">
        <v>-</v>
      </c>
      <c r="E932" t="str">
        <v>-</v>
      </c>
      <c r="F932" t="str">
        <v>-</v>
      </c>
      <c r="G932" t="str">
        <v>-</v>
      </c>
    </row>
    <row r="933" xml:space="preserve">
      <c r="A933">
        <v>27932</v>
      </c>
      <c r="B933" t="str" xml:space="preserve">
        <f xml:space="preserve">HYPERLINK("https://baclieu.gov.vn/", "UBND Ủy ban nhân dânt cơ động tỉnh Bạc Liêu _x000d__x000d__x000d_
 _x000d__x000d__x000d_
  tỉnh Bạc Liêu")</f>
        <v xml:space="preserve">UBND Ủy ban nhân dânt cơ động tỉnh Bạc Liêu _x000d__x000d__x000d_
 _x000d__x000d__x000d_
  tỉnh Bạc Liêu</v>
      </c>
      <c r="C933" t="str">
        <v>https://baclieu.gov.vn/</v>
      </c>
      <c r="D933" t="str">
        <v>-</v>
      </c>
      <c r="E933" t="str">
        <v>-</v>
      </c>
      <c r="F933" t="str">
        <v>-</v>
      </c>
      <c r="G933" t="str">
        <v>-</v>
      </c>
    </row>
    <row r="934" xml:space="preserve">
      <c r="A934">
        <v>27933</v>
      </c>
      <c r="B934" t="str" xml:space="preserve">
        <f xml:space="preserve">HYPERLINK("https://www.facebook.com/catpsonla/", "Công an tỉnh Sơn La _x000d__x000d__x000d_
 _x000d__x000d__x000d_
  tỉnh Sơn La")</f>
        <v xml:space="preserve">Công an tỉnh Sơn La _x000d__x000d__x000d_
 _x000d__x000d__x000d_
  tỉnh Sơn La</v>
      </c>
      <c r="C934" t="str">
        <v>https://www.facebook.com/catpsonla/</v>
      </c>
      <c r="D934" t="str">
        <v>-</v>
      </c>
      <c r="E934" t="str">
        <v/>
      </c>
      <c r="F934" t="str">
        <v>-</v>
      </c>
      <c r="G934" t="str">
        <v>-</v>
      </c>
    </row>
    <row r="935" xml:space="preserve">
      <c r="A935">
        <v>27934</v>
      </c>
      <c r="B935" t="str" xml:space="preserve">
        <f xml:space="preserve">HYPERLINK("https://sonla.gov.vn/", "UBND Ủy ban nhân dân tỉnh Sơn La _x000d__x000d__x000d_
 _x000d__x000d__x000d_
  tỉnh Sơn La")</f>
        <v xml:space="preserve">UBND Ủy ban nhân dân tỉnh Sơn La _x000d__x000d__x000d_
 _x000d__x000d__x000d_
  tỉnh Sơn La</v>
      </c>
      <c r="C935" t="str">
        <v>https://sonla.gov.vn/</v>
      </c>
      <c r="D935" t="str">
        <v>-</v>
      </c>
      <c r="E935" t="str">
        <v>-</v>
      </c>
      <c r="F935" t="str">
        <v>-</v>
      </c>
      <c r="G935" t="str">
        <v>-</v>
      </c>
    </row>
    <row r="936" xml:space="preserve">
      <c r="A936">
        <v>27935</v>
      </c>
      <c r="B936" t="str" xml:space="preserve">
        <v xml:space="preserve">Cảnh sát cơ động Hà Tĩnh _x000d__x000d__x000d_
 _x000d__x000d__x000d_
  tỉnh Hà Tĩnh</v>
      </c>
      <c r="C936" t="str">
        <v>-</v>
      </c>
      <c r="D936" t="str">
        <v>-</v>
      </c>
      <c r="E936" t="str">
        <v>-</v>
      </c>
      <c r="F936" t="str">
        <v>-</v>
      </c>
      <c r="G936" t="str">
        <v>-</v>
      </c>
    </row>
    <row r="937" xml:space="preserve">
      <c r="A937">
        <v>27936</v>
      </c>
      <c r="B937" t="str" xml:space="preserve">
        <f xml:space="preserve">HYPERLINK("https://hatinh.gov.vn/", "UBND Ủy ban nhân dânt cơ động Hà Tĩnh _x000d__x000d__x000d_
 _x000d__x000d__x000d_
  tỉnh Hà Tĩnh")</f>
        <v xml:space="preserve">UBND Ủy ban nhân dânt cơ động Hà Tĩnh _x000d__x000d__x000d_
 _x000d__x000d__x000d_
  tỉnh Hà Tĩnh</v>
      </c>
      <c r="C937" t="str">
        <v>https://hatinh.gov.vn/</v>
      </c>
      <c r="D937" t="str">
        <v>-</v>
      </c>
      <c r="E937" t="str">
        <v>-</v>
      </c>
      <c r="F937" t="str">
        <v>-</v>
      </c>
      <c r="G937" t="str">
        <v>-</v>
      </c>
    </row>
    <row r="938" xml:space="preserve">
      <c r="A938">
        <v>27937</v>
      </c>
      <c r="B938" t="str" xml:space="preserve">
        <v xml:space="preserve">Phòng Cảnh sát cơ động tỉnh Quảng Nam_x000d__x000d__x000d_
 _x000d__x000d__x000d_
  tỉnh Quảng Nam</v>
      </c>
      <c r="C938" t="str">
        <v>-</v>
      </c>
      <c r="D938" t="str">
        <v>-</v>
      </c>
      <c r="E938" t="str">
        <v>-</v>
      </c>
      <c r="F938" t="str">
        <v>-</v>
      </c>
      <c r="G938" t="str">
        <v>-</v>
      </c>
    </row>
    <row r="939" xml:space="preserve">
      <c r="A939">
        <v>27938</v>
      </c>
      <c r="B939" t="str" xml:space="preserve">
        <f xml:space="preserve">HYPERLINK("https://congan.quangninh.gov.vn/dien-hinh-tien-tien/cong-an-quang-yen-van-dong-nguoi-dan-ban-giao-mat-bang-phuc-vu-du-an-24225.html", "UBND Ủy ban nhân dânảnh sát cơ động tỉnh Quảng Nam_x000d__x000d__x000d_
 _x000d__x000d__x000d_
  tỉnh Quảng Nam")</f>
        <v xml:space="preserve">UBND Ủy ban nhân dânảnh sát cơ động tỉnh Quảng Nam_x000d__x000d__x000d_
 _x000d__x000d__x000d_
  tỉnh Quảng Nam</v>
      </c>
      <c r="C939" t="str">
        <v>https://congan.quangninh.gov.vn/dien-hinh-tien-tien/cong-an-quang-yen-van-dong-nguoi-dan-ban-giao-mat-bang-phuc-vu-du-an-24225.html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27939</v>
      </c>
      <c r="B940" t="str">
        <v>Cảnh sát giao thông tỉnh Thanh Hóa</v>
      </c>
      <c r="C940" t="str">
        <v>-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27940</v>
      </c>
      <c r="B941" t="str">
        <f>HYPERLINK("https://thoxuan.thanhhoa.gov.vn/", "UBND Ủy ban nhân dânt giao thông tỉnh Thanh Hóa")</f>
        <v>UBND Ủy ban nhân dânt giao thông tỉnh Thanh Hóa</v>
      </c>
      <c r="C941" t="str">
        <v>https://thoxuan.thanhhoa.gov.vn/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27941</v>
      </c>
      <c r="B942" t="str">
        <v>Cảnh sát hình sự Yên Lập tỉnh Phú Thọ</v>
      </c>
      <c r="C942" t="str">
        <v>-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27942</v>
      </c>
      <c r="B943" t="str">
        <f>HYPERLINK("https://yenlap.phutho.gov.vn/", "UBND Ủy ban nhân dânt hình sự Yên Lập tỉnh Phú Thọ")</f>
        <v>UBND Ủy ban nhân dânt hình sự Yên Lập tỉnh Phú Thọ</v>
      </c>
      <c r="C943" t="str">
        <v>https://yenlap.phutho.gov.vn/</v>
      </c>
      <c r="D943" t="str">
        <v>-</v>
      </c>
      <c r="E943" t="str">
        <v>-</v>
      </c>
      <c r="F943" t="str">
        <v>-</v>
      </c>
      <c r="G943" t="str">
        <v>-</v>
      </c>
    </row>
    <row r="944" xml:space="preserve">
      <c r="A944">
        <v>27943</v>
      </c>
      <c r="B944" t="str" xml:space="preserve">
        <f xml:space="preserve">HYPERLINK("https://www.facebook.com/tuoitreconganbaclieu/?locale=vi_VN", "Công an tỉnh Bạc Liêu _x000d__x000d__x000d_
 _x000d__x000d__x000d_
  tỉnh Bạc Liêu")</f>
        <v xml:space="preserve">Công an tỉnh Bạc Liêu _x000d__x000d__x000d_
 _x000d__x000d__x000d_
  tỉnh Bạc Liêu</v>
      </c>
      <c r="C944" t="str">
        <v>https://www.facebook.com/tuoitreconganbaclieu/?locale=vi_VN</v>
      </c>
      <c r="D944" t="str">
        <v>-</v>
      </c>
      <c r="E944" t="str">
        <v/>
      </c>
      <c r="F944" t="str">
        <v>-</v>
      </c>
      <c r="G944" t="str">
        <v>-</v>
      </c>
    </row>
    <row r="945" xml:space="preserve">
      <c r="A945">
        <v>27944</v>
      </c>
      <c r="B945" t="str" xml:space="preserve">
        <f xml:space="preserve">HYPERLINK("https://baclieu.gov.vn/", "UBND Ủy ban nhân dân tỉnh Bạc Liêu _x000d__x000d__x000d_
 _x000d__x000d__x000d_
  tỉnh Bạc Liêu")</f>
        <v xml:space="preserve">UBND Ủy ban nhân dân tỉnh Bạc Liêu _x000d__x000d__x000d_
 _x000d__x000d__x000d_
  tỉnh Bạc Liêu</v>
      </c>
      <c r="C945" t="str">
        <v>https://baclieu.gov.vn/</v>
      </c>
      <c r="D945" t="str">
        <v>-</v>
      </c>
      <c r="E945" t="str">
        <v>-</v>
      </c>
      <c r="F945" t="str">
        <v>-</v>
      </c>
      <c r="G945" t="str">
        <v>-</v>
      </c>
    </row>
    <row r="946" xml:space="preserve">
      <c r="A946">
        <v>27945</v>
      </c>
      <c r="B946" t="str" xml:space="preserve">
        <v xml:space="preserve">Công an tỉnh Hưng Yên _x000d__x000d__x000d_
 _x000d__x000d__x000d_
  tỉnh Hưng Yên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 xml:space="preserve">
      <c r="A947">
        <v>27946</v>
      </c>
      <c r="B947" t="str" xml:space="preserve">
        <f xml:space="preserve">HYPERLINK("https://hungyen.gov.vn/", "UBND Ủy ban nhân dânn tỉnh Hưng Yên _x000d__x000d__x000d_
 _x000d__x000d__x000d_
  tỉnh Hưng Yên")</f>
        <v xml:space="preserve">UBND Ủy ban nhân dânn tỉnh Hưng Yên _x000d__x000d__x000d_
 _x000d__x000d__x000d_
  tỉnh Hưng Yên</v>
      </c>
      <c r="C947" t="str">
        <v>https://hungyen.gov.vn/</v>
      </c>
      <c r="D947" t="str">
        <v>-</v>
      </c>
      <c r="E947" t="str">
        <v>-</v>
      </c>
      <c r="F947" t="str">
        <v>-</v>
      </c>
      <c r="G947" t="str">
        <v>-</v>
      </c>
    </row>
    <row r="948" xml:space="preserve">
      <c r="A948">
        <v>27947</v>
      </c>
      <c r="B948" t="str" xml:space="preserve">
        <v xml:space="preserve">Cảnh sát thành phố Nha Trang _x000d__x000d__x000d_
 _x000d__x000d__x000d_
  tỉnh Khánh Hòa</v>
      </c>
      <c r="C948" t="str">
        <v>-</v>
      </c>
      <c r="D948" t="str">
        <v>-</v>
      </c>
      <c r="E948" t="str">
        <v>-</v>
      </c>
      <c r="F948" t="str">
        <v>-</v>
      </c>
      <c r="G948" t="str">
        <v>-</v>
      </c>
    </row>
    <row r="949" xml:space="preserve">
      <c r="A949">
        <v>27948</v>
      </c>
      <c r="B949" t="str" xml:space="preserve">
        <f xml:space="preserve">HYPERLINK("https://congbaokhanhhoa.gov.vn/van-ban-phap-luat-khac/VBKHAC_UBND", "UBND Ủy ban nhân dânt thành phố Nha Trang _x000d__x000d__x000d_
 _x000d__x000d__x000d_
  tỉnh Khánh Hòa")</f>
        <v xml:space="preserve">UBND Ủy ban nhân dânt thành phố Nha Trang _x000d__x000d__x000d_
 _x000d__x000d__x000d_
  tỉnh Khánh Hòa</v>
      </c>
      <c r="C949" t="str">
        <v>https://congbaokhanhhoa.gov.vn/van-ban-phap-luat-khac/VBKHAC_UBND</v>
      </c>
      <c r="D949" t="str">
        <v>-</v>
      </c>
      <c r="E949" t="str">
        <v>-</v>
      </c>
      <c r="F949" t="str">
        <v>-</v>
      </c>
      <c r="G949" t="str">
        <v>-</v>
      </c>
    </row>
    <row r="950" xml:space="preserve">
      <c r="A950">
        <v>27949</v>
      </c>
      <c r="B950" t="str" xml:space="preserve">
        <v xml:space="preserve">Công an huyện Quảng Điền _x000d__x000d__x000d_
 _x000d__x000d__x000d_
  tỉnh THỪA THIÊN HUẾ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 xml:space="preserve">
      <c r="A951">
        <v>27950</v>
      </c>
      <c r="B951" t="str" xml:space="preserve">
        <f xml:space="preserve">HYPERLINK("https://quangtho.thuathienhue.gov.vn/", "UBND Ủy ban nhân dânn huyện Quảng Điền _x000d__x000d__x000d_
 _x000d__x000d__x000d_
  tỉnh THỪA THIÊN HUẾ")</f>
        <v xml:space="preserve">UBND Ủy ban nhân dânn huyện Quảng Điền _x000d__x000d__x000d_
 _x000d__x000d__x000d_
  tỉnh THỪA THIÊN HUẾ</v>
      </c>
      <c r="C951" t="str">
        <v>https://quangtho.thuathienhue.gov.vn/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27951</v>
      </c>
      <c r="B952" t="str">
        <v>Công an phường Đông Ba tỉnh THỪA THIÊN HUẾ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27952</v>
      </c>
      <c r="B953" t="str">
        <f>HYPERLINK("https://dongba.thuathienhue.gov.vn/?gd=18&amp;cn=147&amp;cd=2", "UBND Ủy ban nhân dânn phường Đông Ba tỉnh THỪA THIÊN HUẾ")</f>
        <v>UBND Ủy ban nhân dânn phường Đông Ba tỉnh THỪA THIÊN HUẾ</v>
      </c>
      <c r="C953" t="str">
        <v>https://dongba.thuathienhue.gov.vn/?gd=18&amp;cn=147&amp;cd=2</v>
      </c>
      <c r="D953" t="str">
        <v>-</v>
      </c>
      <c r="E953" t="str">
        <v>-</v>
      </c>
      <c r="F953" t="str">
        <v>-</v>
      </c>
      <c r="G953" t="str">
        <v>-</v>
      </c>
    </row>
    <row r="954" xml:space="preserve">
      <c r="A954">
        <v>27953</v>
      </c>
      <c r="B954" t="str" xml:space="preserve">
        <v xml:space="preserve">Công an xã Trà Phú _x000d__x000d__x000d_
 _x000d__x000d__x000d_
  tỉnh Quảng Ngãi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 xml:space="preserve">
      <c r="A955">
        <v>27954</v>
      </c>
      <c r="B955" t="str" xml:space="preserve">
        <f xml:space="preserve">HYPERLINK("https://xatraphu.trabong.quangngai.gov.vn/uy-ban-nhan-dan", "UBND Ủy ban nhân dânn xã Trà Phú _x000d__x000d__x000d_
 _x000d__x000d__x000d_
  tỉnh Quảng Ngãi")</f>
        <v xml:space="preserve">UBND Ủy ban nhân dânn xã Trà Phú _x000d__x000d__x000d_
 _x000d__x000d__x000d_
  tỉnh Quảng Ngãi</v>
      </c>
      <c r="C955" t="str">
        <v>https://xatraphu.trabong.quangngai.gov.vn/uy-ban-nhan-dan</v>
      </c>
      <c r="D955" t="str">
        <v>-</v>
      </c>
      <c r="E955" t="str">
        <v>-</v>
      </c>
      <c r="F955" t="str">
        <v>-</v>
      </c>
      <c r="G955" t="str">
        <v>-</v>
      </c>
    </row>
    <row r="956" xml:space="preserve">
      <c r="A956">
        <v>27955</v>
      </c>
      <c r="B956" t="str" xml:space="preserve">
        <v xml:space="preserve">Cục Cảnh Sát Điều Tra Tội Phạm Về Ma Túy _x000d__x000d__x000d_
 _x000d__x000d__x000d_
  thành phố Hà Nội</v>
      </c>
      <c r="C956" t="str">
        <v>-</v>
      </c>
      <c r="D956" t="str">
        <v>-</v>
      </c>
      <c r="E956" t="str">
        <v>-</v>
      </c>
      <c r="F956" t="str">
        <v>-</v>
      </c>
      <c r="G956" t="str">
        <v>-</v>
      </c>
    </row>
    <row r="957" xml:space="preserve">
      <c r="A957">
        <v>27956</v>
      </c>
      <c r="B957" t="str" xml:space="preserve">
        <f xml:space="preserve">HYPERLINK("https://www.danang.gov.vn/vi/chinh-quyen/chi-tiet?id=61686&amp;_c=96,100000011,100000012,100000013,100000014", "UBND Ủy ban nhân dânh Sát Điều Tra Tội Phạm Về Ma Túy _x000d__x000d__x000d_
 _x000d__x000d__x000d_
  thành phố Hà Nội")</f>
        <v xml:space="preserve">UBND Ủy ban nhân dânh Sát Điều Tra Tội Phạm Về Ma Túy _x000d__x000d__x000d_
 _x000d__x000d__x000d_
  thành phố Hà Nội</v>
      </c>
      <c r="C957" t="str">
        <v>https://www.danang.gov.vn/vi/chinh-quyen/chi-tiet?id=61686&amp;_c=96,100000011,100000012,100000013,100000014</v>
      </c>
      <c r="D957" t="str">
        <v>-</v>
      </c>
      <c r="E957" t="str">
        <v>-</v>
      </c>
      <c r="F957" t="str">
        <v>-</v>
      </c>
      <c r="G957" t="str">
        <v>-</v>
      </c>
    </row>
    <row r="958" xml:space="preserve">
      <c r="A958">
        <v>27957</v>
      </c>
      <c r="B958" t="str" xml:space="preserve">
        <f xml:space="preserve">HYPERLINK("https://www.facebook.com/cabgmbp/", "Công an huyện Bù Gia Mập _x000d__x000d__x000d_
 _x000d__x000d__x000d_
  tỉnh Bình Phước")</f>
        <v xml:space="preserve">Công an huyện Bù Gia Mập _x000d__x000d__x000d_
 _x000d__x000d__x000d_
  tỉnh Bình Phước</v>
      </c>
      <c r="C958" t="str">
        <v>https://www.facebook.com/cabgmbp/</v>
      </c>
      <c r="D958" t="str">
        <v>-</v>
      </c>
      <c r="E958" t="str">
        <v/>
      </c>
      <c r="F958" t="str">
        <v>-</v>
      </c>
      <c r="G958" t="str">
        <v>-</v>
      </c>
    </row>
    <row r="959" xml:space="preserve">
      <c r="A959">
        <v>27958</v>
      </c>
      <c r="B959" t="str" xml:space="preserve">
        <f xml:space="preserve">HYPERLINK("https://bugiamap.binhphuoc.gov.vn/", "UBND Ủy ban nhân dân huyện Bù Gia Mập _x000d__x000d__x000d_
 _x000d__x000d__x000d_
  tỉnh Bình Phước")</f>
        <v xml:space="preserve">UBND Ủy ban nhân dân huyện Bù Gia Mập _x000d__x000d__x000d_
 _x000d__x000d__x000d_
  tỉnh Bình Phước</v>
      </c>
      <c r="C959" t="str">
        <v>https://bugiamap.binhphuoc.gov.vn/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27959</v>
      </c>
      <c r="B960" t="str">
        <v>Công an huyện Quỳ Hợp tỉnh Nghệ An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27960</v>
      </c>
      <c r="B961" t="str">
        <f>HYPERLINK("http://quyhop.gov.vn/", "UBND Ủy ban nhân dân huyện Quỳ Hợp tỉnh Nghệ An")</f>
        <v>UBND Ủy ban nhân dân huyện Quỳ Hợp tỉnh Nghệ An</v>
      </c>
      <c r="C961" t="str">
        <v>http://quyhop.gov.vn/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27961</v>
      </c>
      <c r="B962" t="str">
        <f>HYPERLINK("https://www.facebook.com/cachiengsinh/", "Công an phường Chiềng Sinh tỉnh Sơn La")</f>
        <v>Công an phường Chiềng Sinh tỉnh Sơn La</v>
      </c>
      <c r="C962" t="str">
        <v>https://www.facebook.com/cachiengsinh/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27962</v>
      </c>
      <c r="B963" t="str">
        <f>HYPERLINK("https://www.moj.gov.vn/UserControls/News/pFormPrint.aspx?UrlListProcess=/qt/tintuc/Lists/HoatDongCuaCacDonViThuocBo&amp;ListId=3a1800e5-1e0c-47a3-b925-83581493f9e3&amp;SiteId=b11f9e79-d495-439f-98e6-4bd81e36adc9&amp;ItemID=1953&amp;SiteRootID=b71e67e4-9250-47a7-96d6-64e9cb69ccf3", "UBND Ủy ban nhân dân phường Chiềng Sinh tỉnh Sơn La")</f>
        <v>UBND Ủy ban nhân dân phường Chiềng Sinh tỉnh Sơn La</v>
      </c>
      <c r="C963" t="str">
        <v>https://www.moj.gov.vn/UserControls/News/pFormPrint.aspx?UrlListProcess=/qt/tintuc/Lists/HoatDongCuaCacDonViThuocBo&amp;ListId=3a1800e5-1e0c-47a3-b925-83581493f9e3&amp;SiteId=b11f9e79-d495-439f-98e6-4bd81e36adc9&amp;ItemID=1953&amp;SiteRootID=b71e67e4-9250-47a7-96d6-64e9cb69ccf3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27963</v>
      </c>
      <c r="B964" t="str">
        <v>Công an huyện Đăk Glei tỉnh Kon Tum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27964</v>
      </c>
      <c r="B965" t="str">
        <f>HYPERLINK("https://huyendakglei.kontum.gov.vn/", "UBND Ủy ban nhân dân huyện Đăk Glei tỉnh Kon Tum")</f>
        <v>UBND Ủy ban nhân dân huyện Đăk Glei tỉnh Kon Tum</v>
      </c>
      <c r="C965" t="str">
        <v>https://huyendakglei.kontum.gov.vn/</v>
      </c>
      <c r="D965" t="str">
        <v>-</v>
      </c>
      <c r="E965" t="str">
        <v>-</v>
      </c>
      <c r="F965" t="str">
        <v>-</v>
      </c>
      <c r="G965" t="str">
        <v>-</v>
      </c>
    </row>
    <row r="966" xml:space="preserve">
      <c r="A966">
        <v>27965</v>
      </c>
      <c r="B966" t="str" xml:space="preserve">
        <f xml:space="preserve">HYPERLINK("https://www.facebook.com/CAH.BAOYEN/", "Công an huyện Bảo Yên _x000d__x000d__x000d_
 _x000d__x000d__x000d_
  tỉnh Lào Cai")</f>
        <v xml:space="preserve">Công an huyện Bảo Yên _x000d__x000d__x000d_
 _x000d__x000d__x000d_
  tỉnh Lào Cai</v>
      </c>
      <c r="C966" t="str">
        <v>https://www.facebook.com/CAH.BAOYEN/</v>
      </c>
      <c r="D966" t="str">
        <v>-</v>
      </c>
      <c r="E966" t="str">
        <v/>
      </c>
      <c r="F966" t="str">
        <v>-</v>
      </c>
      <c r="G966" t="str">
        <v>-</v>
      </c>
    </row>
    <row r="967" xml:space="preserve">
      <c r="A967">
        <v>27966</v>
      </c>
      <c r="B967" t="str" xml:space="preserve">
        <f xml:space="preserve">HYPERLINK("https://baoyen.laocai.gov.vn/", "UBND Ủy ban nhân dân huyện Bảo Yên _x000d__x000d__x000d_
 _x000d__x000d__x000d_
  tỉnh Lào Cai")</f>
        <v xml:space="preserve">UBND Ủy ban nhân dân huyện Bảo Yên _x000d__x000d__x000d_
 _x000d__x000d__x000d_
  tỉnh Lào Cai</v>
      </c>
      <c r="C967" t="str">
        <v>https://baoyen.laocai.gov.vn/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27967</v>
      </c>
      <c r="B968" t="str">
        <f>HYPERLINK("https://www.facebook.com/p/C%C3%B4ng-an-Ph%C6%B0%E1%BB%9Dng-H%E1%BA%A3i-L%C4%A9nh-C%C3%B4ng-an-Th%E1%BB%8B-X%C3%A3-Nghi-S%C6%A1n-100064418660205/", "Công an phường Hải An tỉnh Thanh Hóa")</f>
        <v>Công an phường Hải An tỉnh Thanh Hóa</v>
      </c>
      <c r="C968" t="str">
        <v>https://www.facebook.com/p/C%C3%B4ng-an-Ph%C6%B0%E1%BB%9Dng-H%E1%BA%A3i-L%C4%A9nh-C%C3%B4ng-an-Th%E1%BB%8B-X%C3%A3-Nghi-S%C6%A1n-100064418660205/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27968</v>
      </c>
      <c r="B969" t="str">
        <f>HYPERLINK("https://haithanh.thixanghison.thanhhoa.gov.vn/", "UBND Ủy ban nhân dân phường Hải An tỉnh Thanh Hóa")</f>
        <v>UBND Ủy ban nhân dân phường Hải An tỉnh Thanh Hóa</v>
      </c>
      <c r="C969" t="str">
        <v>https://haithanh.thixanghison.thanhhoa.gov.vn/</v>
      </c>
      <c r="D969" t="str">
        <v>-</v>
      </c>
      <c r="E969" t="str">
        <v>-</v>
      </c>
      <c r="F969" t="str">
        <v>-</v>
      </c>
      <c r="G969" t="str">
        <v>-</v>
      </c>
    </row>
    <row r="970" xml:space="preserve">
      <c r="A970">
        <v>27969</v>
      </c>
      <c r="B970" t="str" xml:space="preserve">
        <f xml:space="preserve">HYPERLINK("https://www.facebook.com/CAHANMINH/", "Công an huyện An Minh _x000d__x000d__x000d_
 _x000d__x000d__x000d_
  tỉnh Kiên Giang")</f>
        <v xml:space="preserve">Công an huyện An Minh _x000d__x000d__x000d_
 _x000d__x000d__x000d_
  tỉnh Kiên Giang</v>
      </c>
      <c r="C970" t="str">
        <v>https://www.facebook.com/CAHANMINH/</v>
      </c>
      <c r="D970" t="str">
        <v>-</v>
      </c>
      <c r="E970" t="str">
        <v/>
      </c>
      <c r="F970" t="str">
        <v>-</v>
      </c>
      <c r="G970" t="str">
        <v>-</v>
      </c>
    </row>
    <row r="971" xml:space="preserve">
      <c r="A971">
        <v>27970</v>
      </c>
      <c r="B971" t="str" xml:space="preserve">
        <f xml:space="preserve">HYPERLINK("https://anminh.kiengiang.gov.vn/", "UBND Ủy ban nhân dân huyện An Minh _x000d__x000d__x000d_
 _x000d__x000d__x000d_
  tỉnh Kiên Giang")</f>
        <v xml:space="preserve">UBND Ủy ban nhân dân huyện An Minh _x000d__x000d__x000d_
 _x000d__x000d__x000d_
  tỉnh Kiên Giang</v>
      </c>
      <c r="C971" t="str">
        <v>https://anminh.kiengiang.gov.vn/</v>
      </c>
      <c r="D971" t="str">
        <v>-</v>
      </c>
      <c r="E971" t="str">
        <v>-</v>
      </c>
      <c r="F971" t="str">
        <v>-</v>
      </c>
      <c r="G971" t="str">
        <v>-</v>
      </c>
    </row>
    <row r="972" xml:space="preserve">
      <c r="A972">
        <v>27971</v>
      </c>
      <c r="B972" t="str" xml:space="preserve">
        <f xml:space="preserve">HYPERLINK("https://www.facebook.com/cahbudop/?locale=vi_VN", "Công an huyện Bù Đốp _x000d__x000d__x000d_
 _x000d__x000d__x000d_
  tỉnh Bình Phước")</f>
        <v xml:space="preserve">Công an huyện Bù Đốp _x000d__x000d__x000d_
 _x000d__x000d__x000d_
  tỉnh Bình Phước</v>
      </c>
      <c r="C972" t="str">
        <v>https://www.facebook.com/cahbudop/?locale=vi_VN</v>
      </c>
      <c r="D972" t="str">
        <v>-</v>
      </c>
      <c r="E972" t="str">
        <v/>
      </c>
      <c r="F972" t="str">
        <v>-</v>
      </c>
      <c r="G972" t="str">
        <v>-</v>
      </c>
    </row>
    <row r="973" xml:space="preserve">
      <c r="A973">
        <v>27972</v>
      </c>
      <c r="B973" t="str" xml:space="preserve">
        <f xml:space="preserve">HYPERLINK("https://budop.binhphuoc.gov.vn/", "UBND Ủy ban nhân dân huyện Bù Đốp _x000d__x000d__x000d_
 _x000d__x000d__x000d_
  tỉnh Bình Phước")</f>
        <v xml:space="preserve">UBND Ủy ban nhân dân huyện Bù Đốp _x000d__x000d__x000d_
 _x000d__x000d__x000d_
  tỉnh Bình Phước</v>
      </c>
      <c r="C973" t="str">
        <v>https://budop.binhphuoc.gov.vn/</v>
      </c>
      <c r="D973" t="str">
        <v>-</v>
      </c>
      <c r="E973" t="str">
        <v>-</v>
      </c>
      <c r="F973" t="str">
        <v>-</v>
      </c>
      <c r="G973" t="str">
        <v>-</v>
      </c>
    </row>
    <row r="974" xml:space="preserve">
      <c r="A974">
        <v>27973</v>
      </c>
      <c r="B974" t="str" xml:space="preserve">
        <f xml:space="preserve">HYPERLINK("https://www.facebook.com/congantinhquangbinh/", "Công an tỉnh Quảng Bình _x000d__x000d__x000d_
 _x000d__x000d__x000d_
  tỉnh Quảng Bình")</f>
        <v xml:space="preserve">Công an tỉnh Quảng Bình _x000d__x000d__x000d_
 _x000d__x000d__x000d_
  tỉnh Quảng Bình</v>
      </c>
      <c r="C974" t="str">
        <v>https://www.facebook.com/congantinhquangbinh/</v>
      </c>
      <c r="D974" t="str">
        <v>-</v>
      </c>
      <c r="E974" t="str">
        <v/>
      </c>
      <c r="F974" t="str">
        <v>-</v>
      </c>
      <c r="G974" t="str">
        <v>-</v>
      </c>
    </row>
    <row r="975" xml:space="preserve">
      <c r="A975">
        <v>27974</v>
      </c>
      <c r="B975" t="str" xml:space="preserve">
        <f xml:space="preserve">HYPERLINK("https://quangbinh.gov.vn/", "UBND Ủy ban nhân dân tỉnh Quảng Bình _x000d__x000d__x000d_
 _x000d__x000d__x000d_
  tỉnh Quảng Bình")</f>
        <v xml:space="preserve">UBND Ủy ban nhân dân tỉnh Quảng Bình _x000d__x000d__x000d_
 _x000d__x000d__x000d_
  tỉnh Quảng Bình</v>
      </c>
      <c r="C975" t="str">
        <v>https://quangbinh.gov.vn/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27975</v>
      </c>
      <c r="B976" t="str">
        <f>HYPERLINK("https://www.facebook.com/cahgbg/", "Công an xã Hương Gián tỉnh Bắc Giang")</f>
        <v>Công an xã Hương Gián tỉnh Bắc Giang</v>
      </c>
      <c r="C976" t="str">
        <v>https://www.facebook.com/cahgbg/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27976</v>
      </c>
      <c r="B977" t="str">
        <f>HYPERLINK("https://huonggian.yendung.bacgiang.gov.vn/", "UBND Ủy ban nhân dân xã Hương Gián tỉnh Bắc Giang")</f>
        <v>UBND Ủy ban nhân dân xã Hương Gián tỉnh Bắc Giang</v>
      </c>
      <c r="C977" t="str">
        <v>https://huonggian.yendung.bacgiang.gov.vn/</v>
      </c>
      <c r="D977" t="str">
        <v>-</v>
      </c>
      <c r="E977" t="str">
        <v>-</v>
      </c>
      <c r="F977" t="str">
        <v>-</v>
      </c>
      <c r="G977" t="str">
        <v>-</v>
      </c>
    </row>
    <row r="978" xml:space="preserve">
      <c r="A978">
        <v>27977</v>
      </c>
      <c r="B978" t="str" xml:space="preserve">
        <f xml:space="preserve">HYPERLINK("https://www.facebook.com/CAHGiaVien/", "Công an huyện Gia Viễn _x000d__x000d__x000d_
 _x000d__x000d__x000d_
  tỉnh Ninh Bình")</f>
        <v xml:space="preserve">Công an huyện Gia Viễn _x000d__x000d__x000d_
 _x000d__x000d__x000d_
  tỉnh Ninh Bình</v>
      </c>
      <c r="C978" t="str">
        <v>https://www.facebook.com/CAHGiaVien/</v>
      </c>
      <c r="D978" t="str">
        <v>-</v>
      </c>
      <c r="E978" t="str">
        <v/>
      </c>
      <c r="F978" t="str">
        <v>-</v>
      </c>
      <c r="G978" t="str">
        <v>-</v>
      </c>
    </row>
    <row r="979" xml:space="preserve">
      <c r="A979">
        <v>27978</v>
      </c>
      <c r="B979" t="str" xml:space="preserve">
        <f xml:space="preserve">HYPERLINK("https://giavien.ninhbinh.gov.vn/", "UBND Ủy ban nhân dân huyện Gia Viễn _x000d__x000d__x000d_
 _x000d__x000d__x000d_
  tỉnh Ninh Bình")</f>
        <v xml:space="preserve">UBND Ủy ban nhân dân huyện Gia Viễn _x000d__x000d__x000d_
 _x000d__x000d__x000d_
  tỉnh Ninh Bình</v>
      </c>
      <c r="C979" t="str">
        <v>https://giavien.ninhbinh.gov.vn/</v>
      </c>
      <c r="D979" t="str">
        <v>-</v>
      </c>
      <c r="E979" t="str">
        <v>-</v>
      </c>
      <c r="F979" t="str">
        <v>-</v>
      </c>
      <c r="G979" t="str">
        <v>-</v>
      </c>
    </row>
    <row r="980" xml:space="preserve">
      <c r="A980">
        <v>27979</v>
      </c>
      <c r="B980" t="str" xml:space="preserve">
        <f xml:space="preserve">HYPERLINK("https://www.facebook.com/cahhiephoa/", "Công an huyện Hiệp Hoà _x000d__x000d__x000d_
 _x000d__x000d__x000d_
  tỉnh Bắc Giang")</f>
        <v xml:space="preserve">Công an huyện Hiệp Hoà _x000d__x000d__x000d_
 _x000d__x000d__x000d_
  tỉnh Bắc Giang</v>
      </c>
      <c r="C980" t="str">
        <v>https://www.facebook.com/cahhiephoa/</v>
      </c>
      <c r="D980" t="str">
        <v>-</v>
      </c>
      <c r="E980" t="str">
        <v/>
      </c>
      <c r="F980" t="str">
        <v>-</v>
      </c>
      <c r="G980" t="str">
        <v>-</v>
      </c>
    </row>
    <row r="981" xml:space="preserve">
      <c r="A981">
        <v>27980</v>
      </c>
      <c r="B981" t="str" xml:space="preserve">
        <f xml:space="preserve">HYPERLINK("https://hiephoa.bacgiang.gov.vn/", "UBND Ủy ban nhân dân huyện Hiệp Hoà _x000d__x000d__x000d_
 _x000d__x000d__x000d_
  tỉnh Bắc Giang")</f>
        <v xml:space="preserve">UBND Ủy ban nhân dân huyện Hiệp Hoà _x000d__x000d__x000d_
 _x000d__x000d__x000d_
  tỉnh Bắc Giang</v>
      </c>
      <c r="C981" t="str">
        <v>https://hiephoa.bacgiang.gov.vn/</v>
      </c>
      <c r="D981" t="str">
        <v>-</v>
      </c>
      <c r="E981" t="str">
        <v>-</v>
      </c>
      <c r="F981" t="str">
        <v>-</v>
      </c>
      <c r="G981" t="str">
        <v>-</v>
      </c>
    </row>
    <row r="982" xml:space="preserve">
      <c r="A982">
        <v>27981</v>
      </c>
      <c r="B982" t="str" xml:space="preserve">
        <f xml:space="preserve">HYPERLINK("https://www.facebook.com/CAHhoabinh/", "Công an huyện Hòa Bình _x000d__x000d__x000d_
 _x000d__x000d__x000d_
  tỉnh Bạc Liêu")</f>
        <v xml:space="preserve">Công an huyện Hòa Bình _x000d__x000d__x000d_
 _x000d__x000d__x000d_
  tỉnh Bạc Liêu</v>
      </c>
      <c r="C982" t="str">
        <v>https://www.facebook.com/CAHhoabinh/</v>
      </c>
      <c r="D982" t="str">
        <v>-</v>
      </c>
      <c r="E982" t="str">
        <v/>
      </c>
      <c r="F982" t="str">
        <v>-</v>
      </c>
      <c r="G982" t="str">
        <v>-</v>
      </c>
    </row>
    <row r="983" xml:space="preserve">
      <c r="A983">
        <v>27982</v>
      </c>
      <c r="B983" t="str" xml:space="preserve">
        <f xml:space="preserve"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Hòa Bình _x000d__x000d__x000d_
 _x000d__x000d__x000d_
  tỉnh Bạc Liêu")</f>
        <v xml:space="preserve">UBND Ủy ban nhân dân huyện Hòa Bình _x000d__x000d__x000d_
 _x000d__x000d__x000d_
  tỉnh Bạc Liêu</v>
      </c>
      <c r="C983" t="str">
        <v>https://dichvucong.gov.vn/p/home/dvc-tthc-bonganh-tinhtp.html?id2=401377&amp;name2=UBND%20huy%E1%BB%87n%20H%C3%B2a%20B%C3%ACnh%20-%20T%E1%BB%89nh%20B%E1%BA%A1c%20Li%C3%AAu&amp;name1=UBND%20t%E1%BB%89nh%20B%E1%BA%A1c%20Li%C3%AAu&amp;id1=401037&amp;type_tinh_bo=2&amp;lan=2</v>
      </c>
      <c r="D983" t="str">
        <v>-</v>
      </c>
      <c r="E983" t="str">
        <v>-</v>
      </c>
      <c r="F983" t="str">
        <v>-</v>
      </c>
      <c r="G983" t="str">
        <v>-</v>
      </c>
    </row>
    <row r="984" xml:space="preserve">
      <c r="A984">
        <v>27983</v>
      </c>
      <c r="B984" t="str" xml:space="preserve">
        <f xml:space="preserve">HYPERLINK("https://www.facebook.com/CAHHoaiDuc/", "Công an huyện Hoài Đức _x000d__x000d__x000d_
 _x000d__x000d__x000d_
  thành phố Hà Nội")</f>
        <v xml:space="preserve">Công an huyện Hoài Đức _x000d__x000d__x000d_
 _x000d__x000d__x000d_
  thành phố Hà Nội</v>
      </c>
      <c r="C984" t="str">
        <v>https://www.facebook.com/CAHHoaiDuc/</v>
      </c>
      <c r="D984" t="str">
        <v>-</v>
      </c>
      <c r="E984" t="str">
        <v/>
      </c>
      <c r="F984" t="str">
        <v>-</v>
      </c>
      <c r="G984" t="str">
        <v>-</v>
      </c>
    </row>
    <row r="985" xml:space="preserve">
      <c r="A985">
        <v>27984</v>
      </c>
      <c r="B985" t="str" xml:space="preserve">
        <f xml:space="preserve">HYPERLINK("http://hoaiduc.hanoi.gov.vn/", "UBND Ủy ban nhân dân huyện Hoài Đức _x000d__x000d__x000d_
 _x000d__x000d__x000d_
  thành phố Hà Nội")</f>
        <v xml:space="preserve">UBND Ủy ban nhân dân huyện Hoài Đức _x000d__x000d__x000d_
 _x000d__x000d__x000d_
  thành phố Hà Nội</v>
      </c>
      <c r="C985" t="str">
        <v>http://hoaiduc.hanoi.gov.vn/</v>
      </c>
      <c r="D985" t="str">
        <v>-</v>
      </c>
      <c r="E985" t="str">
        <v>-</v>
      </c>
      <c r="F985" t="str">
        <v>-</v>
      </c>
      <c r="G985" t="str">
        <v>-</v>
      </c>
    </row>
    <row r="986" xml:space="preserve">
      <c r="A986">
        <v>27985</v>
      </c>
      <c r="B986" t="str" xml:space="preserve">
        <f xml:space="preserve">HYPERLINK("https://www.facebook.com/CAHKTHD/", "Công an huyện Kim Thành _x000d__x000d__x000d_
 _x000d__x000d__x000d_
  tỉnh Hải Dương")</f>
        <v xml:space="preserve">Công an huyện Kim Thành _x000d__x000d__x000d_
 _x000d__x000d__x000d_
  tỉnh Hải Dương</v>
      </c>
      <c r="C986" t="str">
        <v>https://www.facebook.com/CAHKTHD/</v>
      </c>
      <c r="D986" t="str">
        <v>-</v>
      </c>
      <c r="E986" t="str">
        <v/>
      </c>
      <c r="F986" t="str">
        <v>-</v>
      </c>
      <c r="G986" t="str">
        <v>-</v>
      </c>
    </row>
    <row r="987" xml:space="preserve">
      <c r="A987">
        <v>27986</v>
      </c>
      <c r="B987" t="str" xml:space="preserve">
        <f xml:space="preserve">HYPERLINK("https://kimthanh.haiduong.gov.vn/", "UBND Ủy ban nhân dân huyện Kim Thành _x000d__x000d__x000d_
 _x000d__x000d__x000d_
  tỉnh Hải Dương")</f>
        <v xml:space="preserve">UBND Ủy ban nhân dân huyện Kim Thành _x000d__x000d__x000d_
 _x000d__x000d__x000d_
  tỉnh Hải Dương</v>
      </c>
      <c r="C987" t="str">
        <v>https://kimthanh.haiduong.gov.vn/</v>
      </c>
      <c r="D987" t="str">
        <v>-</v>
      </c>
      <c r="E987" t="str">
        <v>-</v>
      </c>
      <c r="F987" t="str">
        <v>-</v>
      </c>
      <c r="G987" t="str">
        <v>-</v>
      </c>
    </row>
    <row r="988" xml:space="preserve">
      <c r="A988">
        <v>27987</v>
      </c>
      <c r="B988" t="str" xml:space="preserve">
        <f xml:space="preserve">HYPERLINK("https://www.facebook.com/p/C%C3%B4ng-an-th%E1%BB%8B-tr%E1%BA%A5n-L%C3%A2m-Thao-100081296978934/", "Công an huyện Lâm Thao _x000d__x000d__x000d_
 _x000d__x000d__x000d_
  tỉnh Phú Thọ")</f>
        <v xml:space="preserve">Công an huyện Lâm Thao _x000d__x000d__x000d_
 _x000d__x000d__x000d_
  tỉnh Phú Thọ</v>
      </c>
      <c r="C988" t="str">
        <v>https://www.facebook.com/p/C%C3%B4ng-an-th%E1%BB%8B-tr%E1%BA%A5n-L%C3%A2m-Thao-100081296978934/</v>
      </c>
      <c r="D988" t="str">
        <v>-</v>
      </c>
      <c r="E988" t="str">
        <v/>
      </c>
      <c r="F988" t="str">
        <v>-</v>
      </c>
      <c r="G988" t="str">
        <v>-</v>
      </c>
    </row>
    <row r="989" xml:space="preserve">
      <c r="A989">
        <v>27988</v>
      </c>
      <c r="B989" t="str" xml:space="preserve">
        <f xml:space="preserve">HYPERLINK("https://lamthao.phutho.gov.vn/", "UBND Ủy ban nhân dân huyện Lâm Thao _x000d__x000d__x000d_
 _x000d__x000d__x000d_
  tỉnh Phú Thọ")</f>
        <v xml:space="preserve">UBND Ủy ban nhân dân huyện Lâm Thao _x000d__x000d__x000d_
 _x000d__x000d__x000d_
  tỉnh Phú Thọ</v>
      </c>
      <c r="C989" t="str">
        <v>https://lamthao.phutho.gov.vn/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27989</v>
      </c>
      <c r="B990" t="str">
        <f>HYPERLINK("https://www.facebook.com/CAHLYYB/", "Công an huyện Lục Yên tỉnh Yên Bái")</f>
        <v>Công an huyện Lục Yên tỉnh Yên Bái</v>
      </c>
      <c r="C990" t="str">
        <v>https://www.facebook.com/CAHLYYB/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27990</v>
      </c>
      <c r="B991" t="str">
        <f>HYPERLINK("https://lucyen.yenbai.gov.vn/", "UBND Ủy ban nhân dân huyện Lục Yên tỉnh Yên Bái")</f>
        <v>UBND Ủy ban nhân dân huyện Lục Yên tỉnh Yên Bái</v>
      </c>
      <c r="C991" t="str">
        <v>https://lucyen.yenbai.gov.vn/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27991</v>
      </c>
      <c r="B992" t="str">
        <f>HYPERLINK("https://www.facebook.com/cahmaichau28/?locale=vi_VN", "Công an huyện Mai Châu tỉnh Hòa Bình")</f>
        <v>Công an huyện Mai Châu tỉnh Hòa Bình</v>
      </c>
      <c r="C992" t="str">
        <v>https://www.facebook.com/cahmaichau28/?locale=vi_VN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27992</v>
      </c>
      <c r="B993" t="str">
        <f>HYPERLINK("https://maichau.hoabinh.gov.vn/index.php?lang=vi", "UBND Ủy ban nhân dân huyện Mai Châu tỉnh Hòa Bình")</f>
        <v>UBND Ủy ban nhân dân huyện Mai Châu tỉnh Hòa Bình</v>
      </c>
      <c r="C993" t="str">
        <v>https://maichau.hoabinh.gov.vn/index.php?lang=vi</v>
      </c>
      <c r="D993" t="str">
        <v>-</v>
      </c>
      <c r="E993" t="str">
        <v>-</v>
      </c>
      <c r="F993" t="str">
        <v>-</v>
      </c>
      <c r="G993" t="str">
        <v>-</v>
      </c>
    </row>
    <row r="994" xml:space="preserve">
      <c r="A994">
        <v>27993</v>
      </c>
      <c r="B994" t="str" xml:space="preserve">
        <f xml:space="preserve">HYPERLINK("https://www.facebook.com/CAHNAHANG/", "Công an huyện Na Hang _x000d__x000d__x000d_
 _x000d__x000d__x000d_
  tỉnh Tuyên Quang")</f>
        <v xml:space="preserve">Công an huyện Na Hang _x000d__x000d__x000d_
 _x000d__x000d__x000d_
  tỉnh Tuyên Quang</v>
      </c>
      <c r="C994" t="str">
        <v>https://www.facebook.com/CAHNAHANG/</v>
      </c>
      <c r="D994" t="str">
        <v>-</v>
      </c>
      <c r="E994" t="str">
        <v/>
      </c>
      <c r="F994" t="str">
        <v>-</v>
      </c>
      <c r="G994" t="str">
        <v>-</v>
      </c>
    </row>
    <row r="995" xml:space="preserve">
      <c r="A995">
        <v>27994</v>
      </c>
      <c r="B995" t="str" xml:space="preserve">
        <f xml:space="preserve">HYPERLINK("https://nahang.tuyenquang.gov.vn/", "UBND Ủy ban nhân dân huyện Na Hang _x000d__x000d__x000d_
 _x000d__x000d__x000d_
  tỉnh Tuyên Quang")</f>
        <v xml:space="preserve">UBND Ủy ban nhân dân huyện Na Hang _x000d__x000d__x000d_
 _x000d__x000d__x000d_
  tỉnh Tuyên Quang</v>
      </c>
      <c r="C995" t="str">
        <v>https://nahang.tuyenquang.gov.vn/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27995</v>
      </c>
      <c r="B996" t="str">
        <f>HYPERLINK("https://www.facebook.com/CAHoaAnCB/", "Công an huyện Hoà An tỉnh Cao Bằng")</f>
        <v>Công an huyện Hoà An tỉnh Cao Bằng</v>
      </c>
      <c r="C996" t="str">
        <v>https://www.facebook.com/CAHoaAnCB/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27996</v>
      </c>
      <c r="B997" t="str">
        <f>HYPERLINK("https://hoaan.caobang.gov.vn/", "UBND Ủy ban nhân dân huyện Hoà An tỉnh Cao Bằng")</f>
        <v>UBND Ủy ban nhân dân huyện Hoà An tỉnh Cao Bằng</v>
      </c>
      <c r="C997" t="str">
        <v>https://hoaan.caobang.gov.vn/</v>
      </c>
      <c r="D997" t="str">
        <v>-</v>
      </c>
      <c r="E997" t="str">
        <v>-</v>
      </c>
      <c r="F997" t="str">
        <v>-</v>
      </c>
      <c r="G997" t="str">
        <v>-</v>
      </c>
    </row>
    <row r="998" xml:space="preserve">
      <c r="A998">
        <v>27997</v>
      </c>
      <c r="B998" t="str" xml:space="preserve">
        <f xml:space="preserve">HYPERLINK("https://www.facebook.com/congantinhhoabinh/", "Công an tỉnh Hoà Bình _x000d__x000d__x000d_
 _x000d__x000d__x000d_
  tỉnh Hòa Bình")</f>
        <v xml:space="preserve">Công an tỉnh Hoà Bình _x000d__x000d__x000d_
 _x000d__x000d__x000d_
  tỉnh Hòa Bình</v>
      </c>
      <c r="C998" t="str">
        <v>https://www.facebook.com/congantinhhoabinh/</v>
      </c>
      <c r="D998" t="str">
        <v>-</v>
      </c>
      <c r="E998" t="str">
        <v/>
      </c>
      <c r="F998" t="str">
        <v>-</v>
      </c>
      <c r="G998" t="str">
        <v>-</v>
      </c>
    </row>
    <row r="999" xml:space="preserve">
      <c r="A999">
        <v>27998</v>
      </c>
      <c r="B999" t="str" xml:space="preserve">
        <f xml:space="preserve">HYPERLINK("https://www.hoabinh.gov.vn/", "UBND Ủy ban nhân dân tỉnh Hoà Bình _x000d__x000d__x000d_
 _x000d__x000d__x000d_
  tỉnh Hòa Bình")</f>
        <v xml:space="preserve">UBND Ủy ban nhân dân tỉnh Hoà Bình _x000d__x000d__x000d_
 _x000d__x000d__x000d_
  tỉnh Hòa Bình</v>
      </c>
      <c r="C999" t="str">
        <v>https://www.hoabinh.gov.vn/</v>
      </c>
      <c r="D999" t="str">
        <v>-</v>
      </c>
      <c r="E999" t="str">
        <v>-</v>
      </c>
      <c r="F999" t="str">
        <v>-</v>
      </c>
      <c r="G999" t="str">
        <v>-</v>
      </c>
    </row>
    <row r="1000" xml:space="preserve">
      <c r="A1000">
        <v>27999</v>
      </c>
      <c r="B1000" t="str" xml:space="preserve">
        <f xml:space="preserve">HYPERLINK("https://www.facebook.com/cahphuninh.pt/", "Công an huyện Phù Ninh _x000d__x000d__x000d_
 _x000d__x000d__x000d_
  tỉnh Phú Thọ")</f>
        <v xml:space="preserve">Công an huyện Phù Ninh _x000d__x000d__x000d_
 _x000d__x000d__x000d_
  tỉnh Phú Thọ</v>
      </c>
      <c r="C1000" t="str">
        <v>https://www.facebook.com/cahphuninh.pt/</v>
      </c>
      <c r="D1000" t="str">
        <v>-</v>
      </c>
      <c r="E1000" t="str">
        <v/>
      </c>
      <c r="F1000" t="str">
        <v>-</v>
      </c>
      <c r="G1000" t="str">
        <v>-</v>
      </c>
    </row>
    <row r="1001" xml:space="preserve">
      <c r="A1001">
        <v>28000</v>
      </c>
      <c r="B1001" t="str" xml:space="preserve">
        <f xml:space="preserve">HYPERLINK("https://phuninh.phutho.gov.vn/", "UBND Ủy ban nhân dân huyện Phù Ninh _x000d__x000d__x000d_
 _x000d__x000d__x000d_
  tỉnh Phú Thọ")</f>
        <v xml:space="preserve">UBND Ủy ban nhân dân huyện Phù Ninh _x000d__x000d__x000d_
 _x000d__x000d__x000d_
  tỉnh Phú Thọ</v>
      </c>
      <c r="C1001" t="str">
        <v>https://phuninh.phutho.gov.vn/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