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 xml:space="preserve">
      <c r="A2">
        <v>28001</v>
      </c>
      <c r="B2" t="str" xml:space="preserve">
        <f xml:space="preserve">HYPERLINK("https://www.facebook.com/cahthapmuoi/?locale=vi_VN", "Công an huyện Tháp Mười _x000d__x000d__x000d_
 _x000d__x000d__x000d_
  tỉnh Đồng Tháp")</f>
        <v xml:space="preserve">Công an huyện Tháp Mười _x000d__x000d__x000d_
 _x000d__x000d__x000d_
  tỉnh Đồng Tháp</v>
      </c>
      <c r="C2" t="str">
        <v>https://www.facebook.com/cahthapmuoi/?locale=vi_VN</v>
      </c>
      <c r="D2" t="str">
        <v>-</v>
      </c>
      <c r="E2" t="str">
        <v/>
      </c>
      <c r="F2" t="str">
        <v>-</v>
      </c>
      <c r="G2" t="str">
        <v>-</v>
      </c>
    </row>
    <row r="3" xml:space="preserve">
      <c r="A3">
        <v>28002</v>
      </c>
      <c r="B3" t="str" xml:space="preserve">
        <f xml:space="preserve">HYPERLINK("https://lichhop.dongthap.gov.vn/htm/", "UBND Ủy ban nhân dân huyện Tháp Mười _x000d__x000d__x000d_
 _x000d__x000d__x000d_
  tỉnh Đồng Tháp")</f>
        <v xml:space="preserve">UBND Ủy ban nhân dân huyện Tháp Mười _x000d__x000d__x000d_
 _x000d__x000d__x000d_
  tỉnh Đồng Tháp</v>
      </c>
      <c r="C3" t="str">
        <v>https://lichhop.dongthap.gov.vn/htm/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28003</v>
      </c>
      <c r="B4" t="str">
        <f>HYPERLINK("https://www.facebook.com/cahunghoa.hanoi/?locale=vi_VN", "Công an huyện Ứng Hoà thành phố Hà Nội")</f>
        <v>Công an huyện Ứng Hoà thành phố Hà Nội</v>
      </c>
      <c r="C4" t="str">
        <v>https://www.facebook.com/cahunghoa.hanoi/?locale=vi_VN</v>
      </c>
      <c r="D4" t="str">
        <v>-</v>
      </c>
      <c r="E4" t="str">
        <v/>
      </c>
      <c r="F4" t="str">
        <v>-</v>
      </c>
      <c r="G4" t="str">
        <v>-</v>
      </c>
    </row>
    <row r="5">
      <c r="A5">
        <v>28004</v>
      </c>
      <c r="B5" t="str">
        <f>HYPERLINK("https://unghoa.thudo.gov.vn/", "UBND Ủy ban nhân dân huyện Ứng Hoà thành phố Hà Nội")</f>
        <v>UBND Ủy ban nhân dân huyện Ứng Hoà thành phố Hà Nội</v>
      </c>
      <c r="C5" t="str">
        <v>https://unghoa.thudo.gov.vn/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28005</v>
      </c>
      <c r="B6" t="str">
        <f>HYPERLINK("https://www.facebook.com/cahungnguyennghean/", "Công an huyện Hưng Nguyên tỉnh Nghệ An")</f>
        <v>Công an huyện Hưng Nguyên tỉnh Nghệ An</v>
      </c>
      <c r="C6" t="str">
        <v>https://www.facebook.com/cahungnguyennghean/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28006</v>
      </c>
      <c r="B7" t="str">
        <f>HYPERLINK("https://hungnguyen.nghean.gov.vn/", "UBND Ủy ban nhân dân huyện Hưng Nguyên tỉnh Nghệ An")</f>
        <v>UBND Ủy ban nhân dân huyện Hưng Nguyên tỉnh Nghệ An</v>
      </c>
      <c r="C7" t="str">
        <v>https://hungnguyen.nghean.gov.vn/</v>
      </c>
      <c r="D7" t="str">
        <v>-</v>
      </c>
      <c r="E7" t="str">
        <v>-</v>
      </c>
      <c r="F7" t="str">
        <v>-</v>
      </c>
      <c r="G7" t="str">
        <v>-</v>
      </c>
    </row>
    <row r="8" xml:space="preserve">
      <c r="A8">
        <v>28007</v>
      </c>
      <c r="B8" t="str" xml:space="preserve">
        <f xml:space="preserve">HYPERLINK("https://www.facebook.com/cahuyenkimson/", "Công an huyện Kim Sơn _x000d__x000d__x000d_
 _x000d__x000d__x000d_
  tỉnh Ninh Bình")</f>
        <v xml:space="preserve">Công an huyện Kim Sơn _x000d__x000d__x000d_
 _x000d__x000d__x000d_
  tỉnh Ninh Bình</v>
      </c>
      <c r="C8" t="str">
        <v>https://www.facebook.com/cahuyenkimson/</v>
      </c>
      <c r="D8" t="str">
        <v>-</v>
      </c>
      <c r="E8" t="str">
        <v/>
      </c>
      <c r="F8" t="str">
        <v>-</v>
      </c>
      <c r="G8" t="str">
        <v>-</v>
      </c>
    </row>
    <row r="9" xml:space="preserve">
      <c r="A9">
        <v>28008</v>
      </c>
      <c r="B9" t="str" xml:space="preserve">
        <f xml:space="preserve">HYPERLINK("https://kimson.ninhbinh.gov.vn/", "UBND Ủy ban nhân dân huyện Kim Sơn _x000d__x000d__x000d_
 _x000d__x000d__x000d_
  tỉnh Ninh Bình")</f>
        <v xml:space="preserve">UBND Ủy ban nhân dân huyện Kim Sơn _x000d__x000d__x000d_
 _x000d__x000d__x000d_
  tỉnh Ninh Bình</v>
      </c>
      <c r="C9" t="str">
        <v>https://kimson.ninhbinh.gov.vn/</v>
      </c>
      <c r="D9" t="str">
        <v>-</v>
      </c>
      <c r="E9" t="str">
        <v>-</v>
      </c>
      <c r="F9" t="str">
        <v>-</v>
      </c>
      <c r="G9" t="str">
        <v>-</v>
      </c>
    </row>
    <row r="10" xml:space="preserve">
      <c r="A10">
        <v>28009</v>
      </c>
      <c r="B10" t="str" xml:space="preserve">
        <f xml:space="preserve">HYPERLINK("https://www.facebook.com/CAHYD.THO/", "Công an huyện Yên Định _x000d__x000d__x000d_
 _x000d__x000d__x000d_
  tỉnh Thanh Hóa")</f>
        <v xml:space="preserve">Công an huyện Yên Định _x000d__x000d__x000d_
 _x000d__x000d__x000d_
  tỉnh Thanh Hóa</v>
      </c>
      <c r="C10" t="str">
        <v>https://www.facebook.com/CAHYD.THO/</v>
      </c>
      <c r="D10" t="str">
        <v>-</v>
      </c>
      <c r="E10" t="str">
        <v/>
      </c>
      <c r="F10" t="str">
        <v>-</v>
      </c>
      <c r="G10" t="str">
        <v>-</v>
      </c>
    </row>
    <row r="11" xml:space="preserve">
      <c r="A11">
        <v>28010</v>
      </c>
      <c r="B11" t="str" xml:space="preserve">
        <f xml:space="preserve"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_x000d__x000d__x000d_
 _x000d__x000d__x000d_
  tỉnh Thanh Hóa")</f>
        <v xml:space="preserve">UBND Ủy ban nhân dân huyện Yên Định _x000d__x000d__x000d_
 _x000d__x000d__x000d_
  tỉnh Thanh Hóa</v>
      </c>
      <c r="C11" t="str">
        <v>https://dichvucong.gov.vn/p/home/dvc-tthc-bonganh-tinhtp.html?id2=372584&amp;name2=UBND%20huy%E1%BB%87n%20Y%C3%AAn%20%C4%90%E1%BB%8Bnh&amp;name1=UBND%20t%E1%BB%89nh%20Thanh%20Ho%C3%A1&amp;id1=371854&amp;type_tinh_bo=2&amp;lan=2</v>
      </c>
      <c r="D11" t="str">
        <v>-</v>
      </c>
      <c r="E11" t="str">
        <v>-</v>
      </c>
      <c r="F11" t="str">
        <v>-</v>
      </c>
      <c r="G11" t="str">
        <v>-</v>
      </c>
    </row>
    <row r="12" xml:space="preserve">
      <c r="A12">
        <v>28011</v>
      </c>
      <c r="B12" t="str" xml:space="preserve">
        <f xml:space="preserve">HYPERLINK("https://www.facebook.com/cahyenphong/", "Công an huyện Yên Phong _x000d__x000d__x000d_
 _x000d__x000d__x000d_
  tỉnh Bắc Ninh")</f>
        <v xml:space="preserve">Công an huyện Yên Phong _x000d__x000d__x000d_
 _x000d__x000d__x000d_
  tỉnh Bắc Ninh</v>
      </c>
      <c r="C12" t="str">
        <v>https://www.facebook.com/cahyenphong/</v>
      </c>
      <c r="D12" t="str">
        <v>-</v>
      </c>
      <c r="E12" t="str">
        <v/>
      </c>
      <c r="F12" t="str">
        <v>-</v>
      </c>
      <c r="G12" t="str">
        <v>-</v>
      </c>
    </row>
    <row r="13" xml:space="preserve">
      <c r="A13">
        <v>28012</v>
      </c>
      <c r="B13" t="str" xml:space="preserve">
        <f xml:space="preserve">HYPERLINK("https://yenphong.bacninh.gov.vn/", "UBND Ủy ban nhân dân huyện Yên Phong _x000d__x000d__x000d_
 _x000d__x000d__x000d_
  tỉnh Bắc Ninh")</f>
        <v xml:space="preserve">UBND Ủy ban nhân dân huyện Yên Phong _x000d__x000d__x000d_
 _x000d__x000d__x000d_
  tỉnh Bắc Ninh</v>
      </c>
      <c r="C13" t="str">
        <v>https://yenphong.bacninh.gov.vn/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28013</v>
      </c>
      <c r="B14" t="str">
        <f>HYPERLINK("https://www.facebook.com/CALangGiang/?locale=vi_VN", "Công an huyện Lạng Giang tỉnh Bắc Giang")</f>
        <v>Công an huyện Lạng Giang tỉnh Bắc Giang</v>
      </c>
      <c r="C14" t="str">
        <v>https://www.facebook.com/CALangGiang/?locale=vi_VN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28014</v>
      </c>
      <c r="B15" t="str">
        <f>HYPERLINK("https://langgiang.bacgiang.gov.vn/", "UBND Ủy ban nhân dân huyện Lạng Giang tỉnh Bắc Giang")</f>
        <v>UBND Ủy ban nhân dân huyện Lạng Giang tỉnh Bắc Giang</v>
      </c>
      <c r="C15" t="str">
        <v>https://langgiang.bacgiang.gov.vn/</v>
      </c>
      <c r="D15" t="str">
        <v>-</v>
      </c>
      <c r="E15" t="str">
        <v>-</v>
      </c>
      <c r="F15" t="str">
        <v>-</v>
      </c>
      <c r="G15" t="str">
        <v>-</v>
      </c>
    </row>
    <row r="16" xml:space="preserve">
      <c r="A16">
        <v>28015</v>
      </c>
      <c r="B16" t="str" xml:space="preserve">
        <f xml:space="preserve">HYPERLINK("https://www.facebook.com/ConganxaLangSon/", "Công an xã Lang Sơn _x000d__x000d__x000d_
 _x000d__x000d__x000d_
  tỉnh Bắc Giang")</f>
        <v xml:space="preserve">Công an xã Lang Sơn _x000d__x000d__x000d_
 _x000d__x000d__x000d_
  tỉnh Bắc Giang</v>
      </c>
      <c r="C16" t="str">
        <v>https://www.facebook.com/ConganxaLangSon/</v>
      </c>
      <c r="D16" t="str">
        <v>-</v>
      </c>
      <c r="E16" t="str">
        <v/>
      </c>
      <c r="F16" t="str">
        <v>-</v>
      </c>
      <c r="G16" t="str">
        <v>-</v>
      </c>
    </row>
    <row r="17" xml:space="preserve">
      <c r="A17">
        <v>28016</v>
      </c>
      <c r="B17" t="str" xml:space="preserve">
        <f xml:space="preserve">HYPERLINK("https://langson.yendung.bacgiang.gov.vn/", "UBND Ủy ban nhân dân xã Lang Sơn _x000d__x000d__x000d_
 _x000d__x000d__x000d_
  tỉnh Bắc Giang")</f>
        <v xml:space="preserve">UBND Ủy ban nhân dân xã Lang Sơn _x000d__x000d__x000d_
 _x000d__x000d__x000d_
  tỉnh Bắc Giang</v>
      </c>
      <c r="C17" t="str">
        <v>https://langson.yendung.bacgiang.gov.vn/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28017</v>
      </c>
      <c r="B18" t="str">
        <f>HYPERLINK("https://www.facebook.com/CALongChauYP/", "Công an xã Long Châu tỉnh Bắc Ninh")</f>
        <v>Công an xã Long Châu tỉnh Bắc Ninh</v>
      </c>
      <c r="C18" t="str">
        <v>https://www.facebook.com/CALongChauYP/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28018</v>
      </c>
      <c r="B19" t="str">
        <f>HYPERLINK("https://www.bacninh.gov.vn/web/ubnd-xa-long-chau", "UBND Ủy ban nhân dân xã Long Châu tỉnh Bắc Ninh")</f>
        <v>UBND Ủy ban nhân dân xã Long Châu tỉnh Bắc Ninh</v>
      </c>
      <c r="C19" t="str">
        <v>https://www.bacninh.gov.vn/web/ubnd-xa-long-chau</v>
      </c>
      <c r="D19" t="str">
        <v>-</v>
      </c>
      <c r="E19" t="str">
        <v>-</v>
      </c>
      <c r="F19" t="str">
        <v>-</v>
      </c>
      <c r="G19" t="str">
        <v>-</v>
      </c>
    </row>
    <row r="20" xml:space="preserve">
      <c r="A20">
        <v>28019</v>
      </c>
      <c r="B20" t="str" xml:space="preserve">
        <f xml:space="preserve">HYPERLINK("https://www.facebook.com/camangthit/?locale=vi_VN", "Công an huyện Mang Thít _x000d__x000d__x000d_
 _x000d__x000d__x000d_
  tỉnh Vĩnh Long")</f>
        <v xml:space="preserve">Công an huyện Mang Thít _x000d__x000d__x000d_
 _x000d__x000d__x000d_
  tỉnh Vĩnh Long</v>
      </c>
      <c r="C20" t="str">
        <v>https://www.facebook.com/camangthit/?locale=vi_VN</v>
      </c>
      <c r="D20" t="str">
        <v>-</v>
      </c>
      <c r="E20" t="str">
        <v/>
      </c>
      <c r="F20" t="str">
        <v>-</v>
      </c>
      <c r="G20" t="str">
        <v>-</v>
      </c>
    </row>
    <row r="21" xml:space="preserve">
      <c r="A21">
        <v>28020</v>
      </c>
      <c r="B21" t="str" xml:space="preserve">
        <f xml:space="preserve">HYPERLINK("https://mangthit.vinhlong.gov.vn/", "UBND Ủy ban nhân dân huyện Mang Thít _x000d__x000d__x000d_
 _x000d__x000d__x000d_
  tỉnh Vĩnh Long")</f>
        <v xml:space="preserve">UBND Ủy ban nhân dân huyện Mang Thít _x000d__x000d__x000d_
 _x000d__x000d__x000d_
  tỉnh Vĩnh Long</v>
      </c>
      <c r="C21" t="str">
        <v>https://mangthit.vinhlong.gov.vn/</v>
      </c>
      <c r="D21" t="str">
        <v>-</v>
      </c>
      <c r="E21" t="str">
        <v>-</v>
      </c>
      <c r="F21" t="str">
        <v>-</v>
      </c>
      <c r="G21" t="str">
        <v>-</v>
      </c>
    </row>
    <row r="22" xml:space="preserve">
      <c r="A22">
        <v>28021</v>
      </c>
      <c r="B22" t="str" xml:space="preserve">
        <v xml:space="preserve">Công an xã Đông Thạnh _x000d__x000d__x000d_
 _x000d__x000d__x000d_
  thành phố Hồ Chí Minh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 xml:space="preserve">
      <c r="A23">
        <v>28022</v>
      </c>
      <c r="B23" t="str" xml:space="preserve">
        <f xml:space="preserve">HYPERLINK("https://xadongthanh.hocmon.gov.vn/", "UBND Ủy ban nhân dân xã Đông Thạnh _x000d__x000d__x000d_
 _x000d__x000d__x000d_
  thành phố Hồ Chí Minh")</f>
        <v xml:space="preserve">UBND Ủy ban nhân dân xã Đông Thạnh _x000d__x000d__x000d_
 _x000d__x000d__x000d_
  thành phố Hồ Chí Minh</v>
      </c>
      <c r="C23" t="str">
        <v>https://xadongthanh.hocmon.gov.vn/</v>
      </c>
      <c r="D23" t="str">
        <v>-</v>
      </c>
      <c r="E23" t="str">
        <v>-</v>
      </c>
      <c r="F23" t="str">
        <v>-</v>
      </c>
      <c r="G23" t="str">
        <v>-</v>
      </c>
    </row>
    <row r="24" xml:space="preserve">
      <c r="A24">
        <v>28023</v>
      </c>
      <c r="B24" t="str" xml:space="preserve">
        <f xml:space="preserve">HYPERLINK("https://www.facebook.com/CANDHT/", "Công an xã Hương Liên _x000d__x000d__x000d_
 _x000d__x000d__x000d_
  tỉnh Hà Tĩnh")</f>
        <v xml:space="preserve">Công an xã Hương Liên _x000d__x000d__x000d_
 _x000d__x000d__x000d_
  tỉnh Hà Tĩnh</v>
      </c>
      <c r="C24" t="str">
        <v>https://www.facebook.com/CANDHT/</v>
      </c>
      <c r="D24" t="str">
        <v>-</v>
      </c>
      <c r="E24" t="str">
        <v/>
      </c>
      <c r="F24" t="str">
        <v>-</v>
      </c>
      <c r="G24" t="str">
        <v>-</v>
      </c>
    </row>
    <row r="25" xml:space="preserve">
      <c r="A25">
        <v>28024</v>
      </c>
      <c r="B25" t="str" xml:space="preserve">
        <f xml:space="preserve">HYPERLINK("https://congan.hatinh.gov.vn/tin-tuc-su-kien/tin-hoat-dong/giam-doc-cong-an-tinh-chung-vui-ngay-hoi-toan-dan-bao-ve-an-ninh-to-quoc-tai-xa-huong-lien-huyen-huong-khe_1660649318.caht", "UBND Ủy ban nhân dân xã Hương Liên _x000d__x000d__x000d_
 _x000d__x000d__x000d_
  tỉnh Hà Tĩnh")</f>
        <v xml:space="preserve">UBND Ủy ban nhân dân xã Hương Liên _x000d__x000d__x000d_
 _x000d__x000d__x000d_
  tỉnh Hà Tĩnh</v>
      </c>
      <c r="C25" t="str">
        <v>https://congan.hatinh.gov.vn/tin-tuc-su-kien/tin-hoat-dong/giam-doc-cong-an-tinh-chung-vui-ngay-hoi-toan-dan-bao-ve-an-ninh-to-quoc-tai-xa-huong-lien-huyen-huong-khe_1660649318.caht</v>
      </c>
      <c r="D25" t="str">
        <v>-</v>
      </c>
      <c r="E25" t="str">
        <v>-</v>
      </c>
      <c r="F25" t="str">
        <v>-</v>
      </c>
      <c r="G25" t="str">
        <v>-</v>
      </c>
    </row>
    <row r="26" xml:space="preserve">
      <c r="A26">
        <v>28025</v>
      </c>
      <c r="B26" t="str" xml:space="preserve">
        <v xml:space="preserve">Công an tỉnh Bình Phước _x000d__x000d__x000d_
 _x000d__x000d__x000d_
  tỉnh Bình Phước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 xml:space="preserve">
      <c r="A27">
        <v>28026</v>
      </c>
      <c r="B27" t="str" xml:space="preserve">
        <f xml:space="preserve">HYPERLINK("https://binhphuoc.gov.vn/", "UBND Ủy ban nhân dân tỉnh Bình Phước _x000d__x000d__x000d_
 _x000d__x000d__x000d_
  tỉnh Bình Phước")</f>
        <v xml:space="preserve">UBND Ủy ban nhân dân tỉnh Bình Phước _x000d__x000d__x000d_
 _x000d__x000d__x000d_
  tỉnh Bình Phước</v>
      </c>
      <c r="C27" t="str">
        <v>https://binhphuoc.gov.vn/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28027</v>
      </c>
      <c r="B28" t="str">
        <f>HYPERLINK("https://www.facebook.com/ThanhnienxaNgocDong/", "Công an xã Ngọc Động tỉnh Sóc Trăng")</f>
        <v>Công an xã Ngọc Động tỉnh Sóc Trăng</v>
      </c>
      <c r="C28" t="str">
        <v>https://www.facebook.com/ThanhnienxaNgocDong/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28028</v>
      </c>
      <c r="B29" t="str">
        <f>HYPERLINK("https://myxuyen.soctrang.gov.vn/huyenmyxuyen/1307/33259/57518/274891/UBND-Xa--Thi-tran/UBND-xa-Ngoc-Dong.aspx", "UBND Ủy ban nhân dân xã Ngọc Động tỉnh Sóc Trăng")</f>
        <v>UBND Ủy ban nhân dân xã Ngọc Động tỉnh Sóc Trăng</v>
      </c>
      <c r="C29" t="str">
        <v>https://myxuyen.soctrang.gov.vn/huyenmyxuyen/1307/33259/57518/274891/UBND-Xa--Thi-tran/UBND-xa-Ngoc-Dong.aspx</v>
      </c>
      <c r="D29" t="str">
        <v>-</v>
      </c>
      <c r="E29" t="str">
        <v>-</v>
      </c>
      <c r="F29" t="str">
        <v>-</v>
      </c>
      <c r="G29" t="str">
        <v>-</v>
      </c>
    </row>
    <row r="30" xml:space="preserve">
      <c r="A30">
        <v>28029</v>
      </c>
      <c r="B30" t="str" xml:space="preserve">
        <v xml:space="preserve">Cảnh Sát Cơ Động _x000d__x000d__x000d_
 _x000d__x000d__x000d_
  thành phố Hà Nội</v>
      </c>
      <c r="C30" t="str">
        <v>-</v>
      </c>
      <c r="D30" t="str">
        <v>-</v>
      </c>
      <c r="E30" t="str">
        <v>-</v>
      </c>
      <c r="F30" t="str">
        <v>-</v>
      </c>
      <c r="G30" t="str">
        <v>-</v>
      </c>
    </row>
    <row r="31" xml:space="preserve">
      <c r="A31">
        <v>28030</v>
      </c>
      <c r="B31" t="str" xml:space="preserve">
        <f xml:space="preserve">HYPERLINK("https://vanban.hanoi.gov.vn/", "UBND Ủy ban nhân dânt Cơ Động _x000d__x000d__x000d_
 _x000d__x000d__x000d_
  thành phố Hà Nội")</f>
        <v xml:space="preserve">UBND Ủy ban nhân dânt Cơ Động _x000d__x000d__x000d_
 _x000d__x000d__x000d_
  thành phố Hà Nội</v>
      </c>
      <c r="C31" t="str">
        <v>https://vanban.hanoi.gov.vn/</v>
      </c>
      <c r="D31" t="str">
        <v>-</v>
      </c>
      <c r="E31" t="str">
        <v>-</v>
      </c>
      <c r="F31" t="str">
        <v>-</v>
      </c>
      <c r="G31" t="str">
        <v>-</v>
      </c>
    </row>
    <row r="32" xml:space="preserve">
      <c r="A32">
        <v>28031</v>
      </c>
      <c r="B32" t="str" xml:space="preserve">
        <f xml:space="preserve">HYPERLINK("https://www.facebook.com/canhsatdailanh/", "Công an xã Đại Lãnh _x000d__x000d__x000d_
 _x000d__x000d__x000d_
  tỉnh Khánh Hòa")</f>
        <v xml:space="preserve">Công an xã Đại Lãnh _x000d__x000d__x000d_
 _x000d__x000d__x000d_
  tỉnh Khánh Hòa</v>
      </c>
      <c r="C32" t="str">
        <v>https://www.facebook.com/canhsatdailanh/</v>
      </c>
      <c r="D32" t="str">
        <v>-</v>
      </c>
      <c r="E32" t="str">
        <v/>
      </c>
      <c r="F32" t="str">
        <v>-</v>
      </c>
      <c r="G32" t="str">
        <v>-</v>
      </c>
    </row>
    <row r="33" xml:space="preserve">
      <c r="A33">
        <v>28032</v>
      </c>
      <c r="B33" t="str" xml:space="preserve">
        <f xml:space="preserve">HYPERLINK("https://dailanh.vanninh.khanhhoa.gov.vn/Default.aspx?TopicId=904c8c06-ed37-40c0-9cbc-dbecf41b9052", "UBND Ủy ban nhân dân xã Đại Lãnh _x000d__x000d__x000d_
 _x000d__x000d__x000d_
  tỉnh Khánh Hòa")</f>
        <v xml:space="preserve">UBND Ủy ban nhân dân xã Đại Lãnh _x000d__x000d__x000d_
 _x000d__x000d__x000d_
  tỉnh Khánh Hòa</v>
      </c>
      <c r="C33" t="str">
        <v>https://dailanh.vanninh.khanhhoa.gov.vn/Default.aspx?TopicId=904c8c06-ed37-40c0-9cbc-dbecf41b9052</v>
      </c>
      <c r="D33" t="str">
        <v>-</v>
      </c>
      <c r="E33" t="str">
        <v>-</v>
      </c>
      <c r="F33" t="str">
        <v>-</v>
      </c>
      <c r="G33" t="str">
        <v>-</v>
      </c>
    </row>
    <row r="34" xml:space="preserve">
      <c r="A34">
        <v>28033</v>
      </c>
      <c r="B34" t="str" xml:space="preserve">
        <v xml:space="preserve">Cảnh sát giao thông tỉnh Bến Tre _x000d__x000d__x000d_
 _x000d__x000d__x000d_
  tỉnh Bến Tre</v>
      </c>
      <c r="C34" t="str">
        <v>-</v>
      </c>
      <c r="D34" t="str">
        <v>-</v>
      </c>
      <c r="E34" t="str">
        <v>-</v>
      </c>
      <c r="F34" t="str">
        <v>-</v>
      </c>
      <c r="G34" t="str">
        <v>-</v>
      </c>
    </row>
    <row r="35" xml:space="preserve">
      <c r="A35">
        <v>28034</v>
      </c>
      <c r="B35" t="str" xml:space="preserve">
        <f xml:space="preserve">HYPERLINK("https://bentre.gov.vn/", "UBND Ủy ban nhân dânt giao thông tỉnh Bến Tre _x000d__x000d__x000d_
 _x000d__x000d__x000d_
  tỉnh Bến Tre")</f>
        <v xml:space="preserve">UBND Ủy ban nhân dânt giao thông tỉnh Bến Tre _x000d__x000d__x000d_
 _x000d__x000d__x000d_
  tỉnh Bến Tre</v>
      </c>
      <c r="C35" t="str">
        <v>https://bentre.gov.vn/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28035</v>
      </c>
      <c r="B36" t="str">
        <v>Cảnh sát giao thông tỉnh Tuyên Quang tỉnh Tuyên Quang</v>
      </c>
      <c r="C36" t="str">
        <v>-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28036</v>
      </c>
      <c r="B37" t="str">
        <f>HYPERLINK("https://www.tuyenquang.gov.vn/", "UBND Ủy ban nhân dânt giao thông tỉnh Tuyên Quang tỉnh Tuyên Quang")</f>
        <v>UBND Ủy ban nhân dânt giao thông tỉnh Tuyên Quang tỉnh Tuyên Quang</v>
      </c>
      <c r="C37" t="str">
        <v>https://www.tuyenquang.gov.vn/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28037</v>
      </c>
      <c r="B38" t="str">
        <f>HYPERLINK("https://www.facebook.com/xnctthue/", "Công an tỉnh Thừa Thiên Huế tỉnh THỪA THIÊN HUẾ")</f>
        <v>Công an tỉnh Thừa Thiên Huế tỉnh THỪA THIÊN HUẾ</v>
      </c>
      <c r="C38" t="str">
        <v>https://www.facebook.com/xnctthue/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28038</v>
      </c>
      <c r="B39" t="str">
        <f>HYPERLINK("https://thuathienhue.gov.vn/", "UBND Ủy ban nhân dân tỉnh Thừa Thiên Huế tỉnh THỪA THIÊN HUẾ")</f>
        <v>UBND Ủy ban nhân dân tỉnh Thừa Thiên Huế tỉnh THỪA THIÊN HUẾ</v>
      </c>
      <c r="C39" t="str">
        <v>https://thuathienhue.gov.vn/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28039</v>
      </c>
      <c r="B40" t="str">
        <f>HYPERLINK("https://www.facebook.com/xnctthue/", "Công an tỉnh Thừa Thiên Huế tỉnh THỪA THIÊN HUẾ")</f>
        <v>Công an tỉnh Thừa Thiên Huế tỉnh THỪA THIÊN HUẾ</v>
      </c>
      <c r="C40" t="str">
        <v>https://www.facebook.com/xnctthue/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28040</v>
      </c>
      <c r="B41" t="str">
        <f>HYPERLINK("https://thuathienhue.gov.vn/", "UBND Ủy ban nhân dân tỉnh Thừa Thiên Huế tỉnh THỪA THIÊN HUẾ")</f>
        <v>UBND Ủy ban nhân dân tỉnh Thừa Thiên Huế tỉnh THỪA THIÊN HUẾ</v>
      </c>
      <c r="C41" t="str">
        <v>https://thuathienhue.gov.vn/</v>
      </c>
      <c r="D41" t="str">
        <v>-</v>
      </c>
      <c r="E41" t="str">
        <v>-</v>
      </c>
      <c r="F41" t="str">
        <v>-</v>
      </c>
      <c r="G41" t="str">
        <v>-</v>
      </c>
    </row>
    <row r="42" xml:space="preserve">
      <c r="A42">
        <v>28041</v>
      </c>
      <c r="B42" t="str" xml:space="preserve">
        <f xml:space="preserve">HYPERLINK("https://www.facebook.com/catgialai/", "Công an tỉnh Gia Lai _x000d__x000d__x000d_
 _x000d__x000d__x000d_
  tỉnh Gia Lai")</f>
        <v xml:space="preserve">Công an tỉnh Gia Lai _x000d__x000d__x000d_
 _x000d__x000d__x000d_
  tỉnh Gia Lai</v>
      </c>
      <c r="C42" t="str">
        <v>https://www.facebook.com/catgialai/</v>
      </c>
      <c r="D42" t="str">
        <v>-</v>
      </c>
      <c r="E42" t="str">
        <v/>
      </c>
      <c r="F42" t="str">
        <v>-</v>
      </c>
      <c r="G42" t="str">
        <v>-</v>
      </c>
    </row>
    <row r="43" xml:space="preserve">
      <c r="A43">
        <v>28042</v>
      </c>
      <c r="B43" t="str" xml:space="preserve">
        <f xml:space="preserve">HYPERLINK("https://gialai.gov.vn/", "UBND Ủy ban nhân dân tỉnh Gia Lai _x000d__x000d__x000d_
 _x000d__x000d__x000d_
  tỉnh Gia Lai")</f>
        <v xml:space="preserve">UBND Ủy ban nhân dân tỉnh Gia Lai _x000d__x000d__x000d_
 _x000d__x000d__x000d_
  tỉnh Gia Lai</v>
      </c>
      <c r="C43" t="str">
        <v>https://gialai.gov.vn/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28043</v>
      </c>
      <c r="B44" t="str">
        <v>Cảnh Sát thành phố Hà Nội</v>
      </c>
      <c r="C44" t="str">
        <v>-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28044</v>
      </c>
      <c r="B45" t="str">
        <f>HYPERLINK("https://hanoi.gov.vn/", "UBND Ủy ban nhân dânt thành phố Hà Nội")</f>
        <v>UBND Ủy ban nhân dânt thành phố Hà Nội</v>
      </c>
      <c r="C45" t="str">
        <v>https://hanoi.gov.vn/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28045</v>
      </c>
      <c r="B46" t="str">
        <f>HYPERLINK("https://www.facebook.com/CongantinhPhuTho19/", "Công an tỉnh Phú Thọ tỉnh Phú Thọ")</f>
        <v>Công an tỉnh Phú Thọ tỉnh Phú Thọ</v>
      </c>
      <c r="C46" t="str">
        <v>https://www.facebook.com/CongantinhPhuTho19/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28046</v>
      </c>
      <c r="B47" t="str">
        <f>HYPERLINK("https://phutho.gov.vn/Pages/Index.aspx", "UBND Ủy ban nhân dân tỉnh Phú Thọ tỉnh Phú Thọ")</f>
        <v>UBND Ủy ban nhân dân tỉnh Phú Thọ tỉnh Phú Thọ</v>
      </c>
      <c r="C47" t="str">
        <v>https://phutho.gov.vn/Pages/Index.aspx</v>
      </c>
      <c r="D47" t="str">
        <v>-</v>
      </c>
      <c r="E47" t="str">
        <v>-</v>
      </c>
      <c r="F47" t="str">
        <v>-</v>
      </c>
      <c r="G47" t="str">
        <v>-</v>
      </c>
    </row>
    <row r="48" xml:space="preserve">
      <c r="A48">
        <v>28047</v>
      </c>
      <c r="B48" t="str" xml:space="preserve">
        <f xml:space="preserve">HYPERLINK("https://www.facebook.com/capbaovinhlk/", "Công an phường Bảo Vinh_x000d__x000d__x000d_
 _x000d__x000d__x000d_
  tỉnh Đồng Nai")</f>
        <v xml:space="preserve">Công an phường Bảo Vinh_x000d__x000d__x000d_
 _x000d__x000d__x000d_
  tỉnh Đồng Nai</v>
      </c>
      <c r="C48" t="str">
        <v>https://www.facebook.com/capbaovinhlk/</v>
      </c>
      <c r="D48" t="str">
        <v>-</v>
      </c>
      <c r="E48" t="str">
        <v/>
      </c>
      <c r="F48" t="str">
        <v>-</v>
      </c>
      <c r="G48" t="str">
        <v>-</v>
      </c>
    </row>
    <row r="49" xml:space="preserve">
      <c r="A49">
        <v>28048</v>
      </c>
      <c r="B49" t="str" xml:space="preserve">
        <f xml:space="preserve">HYPERLINK("https://longkhanh.dongnai.gov.vn/pages/newsdetail.aspx?NewsId=15869&amp;CatId=102", "UBND Ủy ban nhân dân phường Bảo Vinh_x000d__x000d__x000d_
 _x000d__x000d__x000d_
  tỉnh Đồng Nai")</f>
        <v xml:space="preserve">UBND Ủy ban nhân dân phường Bảo Vinh_x000d__x000d__x000d_
 _x000d__x000d__x000d_
  tỉnh Đồng Nai</v>
      </c>
      <c r="C49" t="str">
        <v>https://longkhanh.dongnai.gov.vn/pages/newsdetail.aspx?NewsId=15869&amp;CatId=102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28049</v>
      </c>
      <c r="B50" t="str">
        <f>HYPERLINK("https://www.facebook.com/CAPCHIENGCOI/", "Công an phường Chiềng Cơi tỉnh Sơn La")</f>
        <v>Công an phường Chiềng Cơi tỉnh Sơn La</v>
      </c>
      <c r="C50" t="str">
        <v>https://www.facebook.com/CAPCHIENGCOI/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28050</v>
      </c>
      <c r="B51" t="str">
        <f>HYPERLINK("https://chiengcoi.thanhpho.sonla.gov.vn/lanh-dao-ubnd", "UBND Ủy ban nhân dân phường Chiềng Cơi tỉnh Sơn La")</f>
        <v>UBND Ủy ban nhân dân phường Chiềng Cơi tỉnh Sơn La</v>
      </c>
      <c r="C51" t="str">
        <v>https://chiengcoi.thanhpho.sonla.gov.vn/lanh-dao-ubnd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28051</v>
      </c>
      <c r="B52" t="str">
        <f>HYPERLINK("https://www.facebook.com/capchiengle/", "Công an phường Chiềng Lề tỉnh Sơn La")</f>
        <v>Công an phường Chiềng Lề tỉnh Sơn La</v>
      </c>
      <c r="C52" t="str">
        <v>https://www.facebook.com/capchiengle/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28052</v>
      </c>
      <c r="B53" t="str">
        <f>HYPERLINK("https://chiengle.thanhpho.sonla.gov.vn/", "UBND Ủy ban nhân dân phường Chiềng Lề tỉnh Sơn La")</f>
        <v>UBND Ủy ban nhân dân phường Chiềng Lề tỉnh Sơn La</v>
      </c>
      <c r="C53" t="str">
        <v>https://chiengle.thanhpho.sonla.gov.vn/</v>
      </c>
      <c r="D53" t="str">
        <v>-</v>
      </c>
      <c r="E53" t="str">
        <v>-</v>
      </c>
      <c r="F53" t="str">
        <v>-</v>
      </c>
      <c r="G53" t="str">
        <v>-</v>
      </c>
    </row>
    <row r="54" xml:space="preserve">
      <c r="A54">
        <v>28053</v>
      </c>
      <c r="B54" t="str" xml:space="preserve">
        <f xml:space="preserve">HYPERLINK("https://www.facebook.com/caphoathotay/", "Công an phường Hòa Thọ Tây _x000d__x000d__x000d_
 _x000d__x000d__x000d_
  thành phố Đà Nẵng")</f>
        <v xml:space="preserve">Công an phường Hòa Thọ Tây _x000d__x000d__x000d_
 _x000d__x000d__x000d_
  thành phố Đà Nẵng</v>
      </c>
      <c r="C54" t="str">
        <v>https://www.facebook.com/caphoathotay/</v>
      </c>
      <c r="D54" t="str">
        <v>-</v>
      </c>
      <c r="E54" t="str">
        <v/>
      </c>
      <c r="F54" t="str">
        <v>-</v>
      </c>
      <c r="G54" t="str">
        <v>-</v>
      </c>
    </row>
    <row r="55" xml:space="preserve">
      <c r="A55">
        <v>28054</v>
      </c>
      <c r="B55" t="str" xml:space="preserve">
        <f xml:space="preserve">HYPERLINK("https://camle.danang.gov.vn/-on-vi-truc-thuoc", "UBND Ủy ban nhân dân phường Hòa Thọ Tây _x000d__x000d__x000d_
 _x000d__x000d__x000d_
  thành phố Đà Nẵng")</f>
        <v xml:space="preserve">UBND Ủy ban nhân dân phường Hòa Thọ Tây _x000d__x000d__x000d_
 _x000d__x000d__x000d_
  thành phố Đà Nẵng</v>
      </c>
      <c r="C55" t="str">
        <v>https://camle.danang.gov.vn/-on-vi-truc-thuoc</v>
      </c>
      <c r="D55" t="str">
        <v>-</v>
      </c>
      <c r="E55" t="str">
        <v>-</v>
      </c>
      <c r="F55" t="str">
        <v>-</v>
      </c>
      <c r="G55" t="str">
        <v>-</v>
      </c>
    </row>
    <row r="56" xml:space="preserve">
      <c r="A56">
        <v>28055</v>
      </c>
      <c r="B56" t="str" xml:space="preserve">
        <f xml:space="preserve">HYPERLINK("https://www.facebook.com/caphopminh/", "Công an phường Hợp Minh _x000d__x000d__x000d_
 _x000d__x000d__x000d_
  tỉnh Yên Bái")</f>
        <v xml:space="preserve">Công an phường Hợp Minh _x000d__x000d__x000d_
 _x000d__x000d__x000d_
  tỉnh Yên Bái</v>
      </c>
      <c r="C56" t="str">
        <v>https://www.facebook.com/caphopminh/</v>
      </c>
      <c r="D56" t="str">
        <v>-</v>
      </c>
      <c r="E56" t="str">
        <v/>
      </c>
      <c r="F56" t="str">
        <v>-</v>
      </c>
      <c r="G56" t="str">
        <v>-</v>
      </c>
    </row>
    <row r="57" xml:space="preserve">
      <c r="A57">
        <v>28056</v>
      </c>
      <c r="B57" t="str" xml:space="preserve">
        <f xml:space="preserve">HYPERLINK("https://www.yenbai.gov.vn/", "UBND Ủy ban nhân dân phường Hợp Minh _x000d__x000d__x000d_
 _x000d__x000d__x000d_
  tỉnh Yên Bái")</f>
        <v xml:space="preserve">UBND Ủy ban nhân dân phường Hợp Minh _x000d__x000d__x000d_
 _x000d__x000d__x000d_
  tỉnh Yên Bái</v>
      </c>
      <c r="C57" t="str">
        <v>https://www.yenbai.gov.vn/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28057</v>
      </c>
      <c r="B58" t="str">
        <f>HYPERLINK("https://www.facebook.com/p/C%C3%B4ng-an-x%C3%A3-Ph%C3%BA-L%C3%A2m-100081836477317/", "Công an xã Phú Lâm tỉnh Đồng Nai")</f>
        <v>Công an xã Phú Lâm tỉnh Đồng Nai</v>
      </c>
      <c r="C58" t="str">
        <v>https://www.facebook.com/p/C%C3%B4ng-an-x%C3%A3-Ph%C3%BA-L%C3%A2m-100081836477317/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28058</v>
      </c>
      <c r="B59" t="str">
        <f>HYPERLINK("https://phulam.phutan.angiang.gov.vn/", "UBND Ủy ban nhân dân xã Phú Lâm tỉnh Đồng Nai")</f>
        <v>UBND Ủy ban nhân dân xã Phú Lâm tỉnh Đồng Nai</v>
      </c>
      <c r="C59" t="str">
        <v>https://phulam.phutan.angiang.gov.vn/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28059</v>
      </c>
      <c r="B60" t="str">
        <v>Công an phường Hưng Thành tỉnh Tuyên Quang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28060</v>
      </c>
      <c r="B61" t="str">
        <f>HYPERLINK("http://congbao.tuyenquang.gov.vn/van-ban/noi-ban-hanh/uy-ban-nhan-dan-tinh/trang-171.html", "UBND Ủy ban nhân dân phường Hưng Thành tỉnh Tuyên Quang")</f>
        <v>UBND Ủy ban nhân dân phường Hưng Thành tỉnh Tuyên Quang</v>
      </c>
      <c r="C61" t="str">
        <v>http://congbao.tuyenquang.gov.vn/van-ban/noi-ban-hanh/uy-ban-nhan-dan-tinh/trang-171.html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28061</v>
      </c>
      <c r="B62" t="str">
        <f>HYPERLINK("https://www.facebook.com/caphuongdongtien/", "Công an phường Đồng Tiến tỉnh Thái Nguyên")</f>
        <v>Công an phường Đồng Tiến tỉnh Thái Nguyên</v>
      </c>
      <c r="C62" t="str">
        <v>https://www.facebook.com/caphuongdongtien/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28062</v>
      </c>
      <c r="B63" t="str">
        <f>HYPERLINK("https://dongtien.phoyen.thainguyen.gov.vn/", "UBND Ủy ban nhân dân phường Đồng Tiến tỉnh Thái Nguyên")</f>
        <v>UBND Ủy ban nhân dân phường Đồng Tiến tỉnh Thái Nguyên</v>
      </c>
      <c r="C63" t="str">
        <v>https://dongtien.phoyen.thainguyen.gov.vn/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28063</v>
      </c>
      <c r="B64" t="str">
        <f>HYPERLINK("https://www.facebook.com/caphuongkythinh/", "Công an phường Kỳ Thịnh tỉnh Hà Tĩnh")</f>
        <v>Công an phường Kỳ Thịnh tỉnh Hà Tĩnh</v>
      </c>
      <c r="C64" t="str">
        <v>https://www.facebook.com/caphuongkythinh/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28064</v>
      </c>
      <c r="B65" t="str">
        <f>HYPERLINK("https://vienkiemsat.hatinh.gov.vn/vks/portal/read/tin-chuyen-nganh/news/vien-kiem-sat-nhan-dan-thi-xa-ky-anh-tinh-ha-tinh-truc-tiep-kiem-sat-viec-thi-ha.html", "UBND Ủy ban nhân dân phường Kỳ Thịnh tỉnh Hà Tĩnh")</f>
        <v>UBND Ủy ban nhân dân phường Kỳ Thịnh tỉnh Hà Tĩnh</v>
      </c>
      <c r="C65" t="str">
        <v>https://vienkiemsat.hatinh.gov.vn/vks/portal/read/tin-chuyen-nganh/news/vien-kiem-sat-nhan-dan-thi-xa-ky-anh-tinh-ha-tinh-truc-tiep-kiem-sat-viec-thi-ha.html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28065</v>
      </c>
      <c r="B66" t="str">
        <f>HYPERLINK("https://www.facebook.com/capLamSon/?locale=vi_VN", "Công an phường Lam Sơn tỉnh Thanh Hóa")</f>
        <v>Công an phường Lam Sơn tỉnh Thanh Hóa</v>
      </c>
      <c r="C66" t="str">
        <v>https://www.facebook.com/capLamSon/?locale=vi_VN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28066</v>
      </c>
      <c r="B67" t="str">
        <f>HYPERLINK("https://lamson.bimson.thanhhoa.gov.vn/", "UBND Ủy ban nhân dân phường Lam Sơn tỉnh Thanh Hóa")</f>
        <v>UBND Ủy ban nhân dân phường Lam Sơn tỉnh Thanh Hóa</v>
      </c>
      <c r="C67" t="str">
        <v>https://lamson.bimson.thanhhoa.gov.vn/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28067</v>
      </c>
      <c r="B68" t="str">
        <f>HYPERLINK("https://www.facebook.com/caplongphuoc.phuoclong/", "Công an phường Long Phước tỉnh Bình Phước")</f>
        <v>Công an phường Long Phước tỉnh Bình Phước</v>
      </c>
      <c r="C68" t="str">
        <v>https://www.facebook.com/caplongphuoc.phuoclong/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28068</v>
      </c>
      <c r="B69" t="str">
        <f>HYPERLINK("https://longphuoc.phuoclong.binhphuoc.gov.vn/", "UBND Ủy ban nhân dân phường Long Phước tỉnh Bình Phước")</f>
        <v>UBND Ủy ban nhân dân phường Long Phước tỉnh Bình Phước</v>
      </c>
      <c r="C69" t="str">
        <v>https://longphuoc.phuoclong.binhphuoc.gov.vn/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28069</v>
      </c>
      <c r="B70" t="str">
        <f>HYPERLINK("https://www.facebook.com/CAPMinhTan/?locale=br_FR", "Công an phường Minh Tân tỉnh Yên Bái")</f>
        <v>Công an phường Minh Tân tỉnh Yên Bái</v>
      </c>
      <c r="C70" t="str">
        <v>https://www.facebook.com/CAPMinhTan/?locale=br_FR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28070</v>
      </c>
      <c r="B71" t="str">
        <f>HYPERLINK("http://minhtan.thanhphoyenbai.yenbai.gov.vn/?page_id=192", "UBND Ủy ban nhân dân phường Minh Tân tỉnh Yên Bái")</f>
        <v>UBND Ủy ban nhân dân phường Minh Tân tỉnh Yên Bái</v>
      </c>
      <c r="C71" t="str">
        <v>http://minhtan.thanhphoyenbai.yenbai.gov.vn/?page_id=192</v>
      </c>
      <c r="D71" t="str">
        <v>-</v>
      </c>
      <c r="E71" t="str">
        <v>-</v>
      </c>
      <c r="F71" t="str">
        <v>-</v>
      </c>
      <c r="G71" t="str">
        <v>-</v>
      </c>
    </row>
    <row r="72" xml:space="preserve">
      <c r="A72">
        <v>28071</v>
      </c>
      <c r="B72" t="str" xml:space="preserve">
        <v xml:space="preserve">Công an huyện Pác Nặm _x000d__x000d__x000d_
 _x000d__x000d__x000d_
  tỉnh Bắc Kạn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 xml:space="preserve">
      <c r="A73">
        <v>28072</v>
      </c>
      <c r="B73" t="str" xml:space="preserve">
        <f xml:space="preserve">HYPERLINK("https://pacnam.gov.vn/", "UBND Ủy ban nhân dân huyện Pác Nặm _x000d__x000d__x000d_
 _x000d__x000d__x000d_
  tỉnh Bắc Kạn")</f>
        <v xml:space="preserve">UBND Ủy ban nhân dân huyện Pác Nặm _x000d__x000d__x000d_
 _x000d__x000d__x000d_
  tỉnh Bắc Kạn</v>
      </c>
      <c r="C73" t="str">
        <v>https://pacnam.gov.vn/</v>
      </c>
      <c r="D73" t="str">
        <v>-</v>
      </c>
      <c r="E73" t="str">
        <v>-</v>
      </c>
      <c r="F73" t="str">
        <v>-</v>
      </c>
      <c r="G73" t="str">
        <v>-</v>
      </c>
    </row>
    <row r="74" xml:space="preserve">
      <c r="A74">
        <v>28073</v>
      </c>
      <c r="B74" t="str" xml:space="preserve">
        <f xml:space="preserve">HYPERLINK("https://www.facebook.com/tuoitreconganninhbinh/", "Công an phường Nam Bình _x000d__x000d__x000d_
 _x000d__x000d__x000d_
  tỉnh Ninh Bình")</f>
        <v xml:space="preserve">Công an phường Nam Bình _x000d__x000d__x000d_
 _x000d__x000d__x000d_
  tỉnh Ninh Bình</v>
      </c>
      <c r="C74" t="str">
        <v>https://www.facebook.com/tuoitreconganninhbinh/</v>
      </c>
      <c r="D74" t="str">
        <v>-</v>
      </c>
      <c r="E74" t="str">
        <v/>
      </c>
      <c r="F74" t="str">
        <v>-</v>
      </c>
      <c r="G74" t="str">
        <v>-</v>
      </c>
    </row>
    <row r="75" xml:space="preserve">
      <c r="A75">
        <v>28074</v>
      </c>
      <c r="B75" t="str" xml:space="preserve">
        <f xml:space="preserve">HYPERLINK("https://nambinh.tpninhbinh.ninhbinh.gov.vn/", "UBND Ủy ban nhân dân phường Nam Bình _x000d__x000d__x000d_
 _x000d__x000d__x000d_
  tỉnh Ninh Bình")</f>
        <v xml:space="preserve">UBND Ủy ban nhân dân phường Nam Bình _x000d__x000d__x000d_
 _x000d__x000d__x000d_
  tỉnh Ninh Bình</v>
      </c>
      <c r="C75" t="str">
        <v>https://nambinh.tpninhbinh.ninhbinh.gov.vn/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28075</v>
      </c>
      <c r="B76" t="str">
        <f>HYPERLINK("https://www.facebook.com/capphudong/", "Công an phường Phù Đổng tỉnh Gia Lai")</f>
        <v>Công an phường Phù Đổng tỉnh Gia Lai</v>
      </c>
      <c r="C76" t="str">
        <v>https://www.facebook.com/capphudong/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28076</v>
      </c>
      <c r="B77" t="str">
        <f>HYPERLINK("https://congbobanan.toaan.gov.vn/3ta921174t1cvn/", "UBND Ủy ban nhân dân phường Phù Đổng tỉnh Gia Lai")</f>
        <v>UBND Ủy ban nhân dân phường Phù Đổng tỉnh Gia Lai</v>
      </c>
      <c r="C77" t="str">
        <v>https://congbobanan.toaan.gov.vn/3ta921174t1cvn/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28077</v>
      </c>
      <c r="B78" t="str">
        <f>HYPERLINK("https://www.facebook.com/capquangtam.tpth/", "Công an phường Quảng Tâm tỉnh Thanh Hóa")</f>
        <v>Công an phường Quảng Tâm tỉnh Thanh Hóa</v>
      </c>
      <c r="C78" t="str">
        <v>https://www.facebook.com/capquangtam.tpth/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28078</v>
      </c>
      <c r="B79" t="str">
        <f>HYPERLINK("https://tpthanhhoa.thanhhoa.gov.vn/web/gioi-thieu-chung/tin-tuc/chinh-tri/dang-bo-phuong-quang-tam-ky-niem-70-nam-ngay-thanh-lap-va-ra-mat-cuon-lich-su-dang-bo-giai-doan-1954-2024.html", "UBND Ủy ban nhân dân phường Quảng Tâm tỉnh Thanh Hóa")</f>
        <v>UBND Ủy ban nhân dân phường Quảng Tâm tỉnh Thanh Hóa</v>
      </c>
      <c r="C79" t="str">
        <v>https://tpthanhhoa.thanhhoa.gov.vn/web/gioi-thieu-chung/tin-tuc/chinh-tri/dang-bo-phuong-quang-tam-ky-niem-70-nam-ngay-thanh-lap-va-ra-mat-cuon-lich-su-dang-bo-giai-doan-1954-2024.html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28079</v>
      </c>
      <c r="B80" t="str">
        <f>HYPERLINK("https://www.facebook.com/CAPSuoiHoa.TPBN/", "Công an phường Suối Hoa tỉnh Bắc Ninh")</f>
        <v>Công an phường Suối Hoa tỉnh Bắc Ninh</v>
      </c>
      <c r="C80" t="str">
        <v>https://www.facebook.com/CAPSuoiHoa.TPBN/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28080</v>
      </c>
      <c r="B81" t="str">
        <f>HYPERLINK("https://www.bacninh.gov.vn/web/phuongsuoihoa/thong-tin-lien-he", "UBND Ủy ban nhân dân phường Suối Hoa tỉnh Bắc Ninh")</f>
        <v>UBND Ủy ban nhân dân phường Suối Hoa tỉnh Bắc Ninh</v>
      </c>
      <c r="C81" t="str">
        <v>https://www.bacninh.gov.vn/web/phuongsuoihoa/thong-tin-lien-he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28081</v>
      </c>
      <c r="B82" t="str">
        <f>HYPERLINK("https://www.facebook.com/captandan02373812113/", "Công an phường Tân Dân tỉnh Thanh Hóa")</f>
        <v>Công an phường Tân Dân tỉnh Thanh Hóa</v>
      </c>
      <c r="C82" t="str">
        <v>https://www.facebook.com/captandan02373812113/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28082</v>
      </c>
      <c r="B83" t="str">
        <f>HYPERLINK("https://tandan.thixanghison.thanhhoa.gov.vn/web/trang-chu/tong-quan/chuc-nang-nhiem-vu-cua-ubnd-phuong-tan-dan.html", "UBND Ủy ban nhân dân phường Tân Dân tỉnh Thanh Hóa")</f>
        <v>UBND Ủy ban nhân dân phường Tân Dân tỉnh Thanh Hóa</v>
      </c>
      <c r="C83" t="str">
        <v>https://tandan.thixanghison.thanhhoa.gov.vn/web/trang-chu/tong-quan/chuc-nang-nhiem-vu-cua-ubnd-phuong-tan-dan.html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28083</v>
      </c>
      <c r="B84" t="str">
        <f>HYPERLINK("https://www.facebook.com/CAPvinuocquenthanvidanphucvu/", "Công an phường Hiệp Ninh tỉnh TÂY NINH")</f>
        <v>Công an phường Hiệp Ninh tỉnh TÂY NINH</v>
      </c>
      <c r="C84" t="str">
        <v>https://www.facebook.com/CAPvinuocquenthanvidanphucvu/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28084</v>
      </c>
      <c r="B85" t="str">
        <f>HYPERLINK("https://hiepninh.tayninh.gov.vn/", "UBND Ủy ban nhân dân phường Hiệp Ninh tỉnh TÂY NINH")</f>
        <v>UBND Ủy ban nhân dân phường Hiệp Ninh tỉnh TÂY NINH</v>
      </c>
      <c r="C85" t="str">
        <v>https://hiepninh.tayninh.gov.vn/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28085</v>
      </c>
      <c r="B86" t="str">
        <f>HYPERLINK("https://www.facebook.com/TuoitreConganhuyenPhuXuyen/", "Công an huyện Phú Xuyên thành phố Hà Nội")</f>
        <v>Công an huyện Phú Xuyên thành phố Hà Nội</v>
      </c>
      <c r="C86" t="str">
        <v>https://www.facebook.com/TuoitreConganhuyenPhuXuyen/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28086</v>
      </c>
      <c r="B87" t="str">
        <f>HYPERLINK("http://phuxuyen.hanoi.gov.vn/", "UBND Ủy ban nhân dân huyện Phú Xuyên thành phố Hà Nội")</f>
        <v>UBND Ủy ban nhân dân huyện Phú Xuyên thành phố Hà Nội</v>
      </c>
      <c r="C87" t="str">
        <v>http://phuxuyen.hanoi.gov.vn/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28087</v>
      </c>
      <c r="B88" t="str">
        <f>HYPERLINK("https://www.facebook.com/CAQ6HCM/", "Công an quận 6 thành phố Hồ Chí Minh")</f>
        <v>Công an quận 6 thành phố Hồ Chí Minh</v>
      </c>
      <c r="C88" t="str">
        <v>https://www.facebook.com/CAQ6HCM/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28088</v>
      </c>
      <c r="B89" t="str">
        <f>HYPERLINK("http://www.quan6.hochiminhcity.gov.vn/gioithieu/Pages/lanhdaoubnd.aspx", "UBND Ủy ban nhân dân quận 6 thành phố Hồ Chí Minh")</f>
        <v>UBND Ủy ban nhân dân quận 6 thành phố Hồ Chí Minh</v>
      </c>
      <c r="C89" t="str">
        <v>http://www.quan6.hochiminhcity.gov.vn/gioithieu/Pages/lanhdaoubnd.aspx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28089</v>
      </c>
      <c r="B90" t="str">
        <f>HYPERLINK("https://www.facebook.com/CAQCamLe/?locale=vi_VN", "Công an quận Cẩm Lệ thành phố Đà Nẵng")</f>
        <v>Công an quận Cẩm Lệ thành phố Đà Nẵng</v>
      </c>
      <c r="C90" t="str">
        <v>https://www.facebook.com/CAQCamLe/?locale=vi_VN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28090</v>
      </c>
      <c r="B91" t="str">
        <f>HYPERLINK("https://camle.danang.gov.vn/", "UBND Ủy ban nhân dân quận Cẩm Lệ thành phố Đà Nẵng")</f>
        <v>UBND Ủy ban nhân dân quận Cẩm Lệ thành phố Đà Nẵng</v>
      </c>
      <c r="C91" t="str">
        <v>https://camle.danang.gov.vn/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28091</v>
      </c>
      <c r="B92" t="str">
        <f>HYPERLINK("https://www.facebook.com/CAQHongBang/", "Công an quận Hồng Bàng thành phố Hải Phòng")</f>
        <v>Công an quận Hồng Bàng thành phố Hải Phòng</v>
      </c>
      <c r="C92" t="str">
        <v>https://www.facebook.com/CAQHongBang/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28092</v>
      </c>
      <c r="B93" t="str">
        <f>HYPERLINK("https://hongbang.haiphong.gov.vn/", "UBND Ủy ban nhân dân quận Hồng Bàng thành phố Hải Phòng")</f>
        <v>UBND Ủy ban nhân dân quận Hồng Bàng thành phố Hải Phòng</v>
      </c>
      <c r="C93" t="str">
        <v>https://hongbang.haiphong.gov.vn/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28093</v>
      </c>
      <c r="B94" t="str">
        <f>HYPERLINK("https://www.facebook.com/caqs.36/?locale=vi_VN", "Công an huyện Quan Sơn tỉnh Thanh Hóa")</f>
        <v>Công an huyện Quan Sơn tỉnh Thanh Hóa</v>
      </c>
      <c r="C94" t="str">
        <v>https://www.facebook.com/caqs.36/?locale=vi_VN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28094</v>
      </c>
      <c r="B95" t="str">
        <f>HYPERLINK("https://hscv1.thanhhoa.gov.vn/quanson/lichct.nsf/lich/C1312AFFFDFD657647258B190023D6C1", "UBND Ủy ban nhân dân huyện Quan Sơn tỉnh Thanh Hóa")</f>
        <v>UBND Ủy ban nhân dân huyện Quan Sơn tỉnh Thanh Hóa</v>
      </c>
      <c r="C95" t="str">
        <v>https://hscv1.thanhhoa.gov.vn/quanson/lichct.nsf/lich/C1312AFFFDFD657647258B190023D6C1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28095</v>
      </c>
      <c r="B96" t="str">
        <f>HYPERLINK("https://www.facebook.com/CAQTX/", "Công an quận Thanh Xuân thành phố Hà Nội")</f>
        <v>Công an quận Thanh Xuân thành phố Hà Nội</v>
      </c>
      <c r="C96" t="str">
        <v>https://www.facebook.com/CAQTX/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28096</v>
      </c>
      <c r="B97" t="str">
        <f>HYPERLINK("https://thanhxuan.hanoi.gov.vn/", "UBND Ủy ban nhân dân quận Thanh Xuân thành phố Hà Nội")</f>
        <v>UBND Ủy ban nhân dân quận Thanh Xuân thành phố Hà Nội</v>
      </c>
      <c r="C97" t="str">
        <v>https://thanhxuan.hanoi.gov.vn/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28097</v>
      </c>
      <c r="B98" t="str">
        <f>HYPERLINK("https://www.facebook.com/p/C%C3%B4ng-an-huy%E1%BB%87n-B%E1%BA%A3o-L%C3%A2m-Cao-B%E1%BA%B1ng-100083205493107/", "Công an xã huyện Bảo Lâm tỉnh Cao Bằng")</f>
        <v>Công an xã huyện Bảo Lâm tỉnh Cao Bằng</v>
      </c>
      <c r="C98" t="str">
        <v>https://www.facebook.com/p/C%C3%B4ng-an-huy%E1%BB%87n-B%E1%BA%A3o-L%C3%A2m-Cao-B%E1%BA%B1ng-100083205493107/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28098</v>
      </c>
      <c r="B99" t="str">
        <f>HYPERLINK("https://baolam.caobang.gov.vn/", "UBND Ủy ban nhân dân xã huyện Bảo Lâm tỉnh Cao Bằng")</f>
        <v>UBND Ủy ban nhân dân xã huyện Bảo Lâm tỉnh Cao Bằng</v>
      </c>
      <c r="C99" t="str">
        <v>https://baolam.caobang.gov.vn/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28099</v>
      </c>
      <c r="B100" t="str">
        <f>HYPERLINK("https://www.facebook.com/xuatnhapcanhquangtri/", "Công an tỉnh Quảng Trị tỉnh Quảng Trị")</f>
        <v>Công an tỉnh Quảng Trị tỉnh Quảng Trị</v>
      </c>
      <c r="C100" t="str">
        <v>https://www.facebook.com/xuatnhapcanhquangtri/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28100</v>
      </c>
      <c r="B101" t="str">
        <f>HYPERLINK("https://www.quangtri.gov.vn/", "UBND Ủy ban nhân dân tỉnh Quảng Trị tỉnh Quảng Trị")</f>
        <v>UBND Ủy ban nhân dân tỉnh Quảng Trị tỉnh Quảng Trị</v>
      </c>
      <c r="C101" t="str">
        <v>https://www.quangtri.gov.vn/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28101</v>
      </c>
      <c r="B102" t="str">
        <f>HYPERLINK("https://www.facebook.com/ConganQuynhNhai/", "Công an huyện Quỳnh Nhai tỉnh Sơn La")</f>
        <v>Công an huyện Quỳnh Nhai tỉnh Sơn La</v>
      </c>
      <c r="C102" t="str">
        <v>https://www.facebook.com/ConganQuynhNhai/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28102</v>
      </c>
      <c r="B103" t="str">
        <f>HYPERLINK("https://quynhnhai.sonla.gov.vn/", "UBND Ủy ban nhân dân huyện Quỳnh Nhai tỉnh Sơn La")</f>
        <v>UBND Ủy ban nhân dân huyện Quỳnh Nhai tỉnh Sơn La</v>
      </c>
      <c r="C103" t="str">
        <v>https://quynhnhai.sonla.gov.vn/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28103</v>
      </c>
      <c r="B104" t="str">
        <f>HYPERLINK("https://www.facebook.com/catienthuan/", "Công an xã Tiên Thuận tỉnh TÂY NINH")</f>
        <v>Công an xã Tiên Thuận tỉnh TÂY NINH</v>
      </c>
      <c r="C104" t="str">
        <v>https://www.facebook.com/catienthuan/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28104</v>
      </c>
      <c r="B105" t="str">
        <f>HYPERLINK("https://bencau.tayninh.gov.vn/vi/news/xa-tien-thuan/li-n-h-x-ti-n-thu-n-56.html", "UBND Ủy ban nhân dân xã Tiên Thuận tỉnh TÂY NINH")</f>
        <v>UBND Ủy ban nhân dân xã Tiên Thuận tỉnh TÂY NINH</v>
      </c>
      <c r="C105" t="str">
        <v>https://bencau.tayninh.gov.vn/vi/news/xa-tien-thuan/li-n-h-x-ti-n-thu-n-56.html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28105</v>
      </c>
      <c r="B106" t="str">
        <v>Công an tỉnh Trà Vinh tỉnh Trà Vinh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28106</v>
      </c>
      <c r="B107" t="str">
        <f>HYPERLINK("https://www.travinh.gov.vn/", "UBND Ủy ban nhân dân tỉnh Trà Vinh tỉnh Trà Vinh")</f>
        <v>UBND Ủy ban nhân dân tỉnh Trà Vinh tỉnh Trà Vinh</v>
      </c>
      <c r="C107" t="str">
        <v>https://www.travinh.gov.vn/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28107</v>
      </c>
      <c r="B108" t="str">
        <f>HYPERLINK("https://www.facebook.com/CATPBG/?locale=vi_VN", "Công an thành phố Bắc Giang tỉnh Bắc Giang")</f>
        <v>Công an thành phố Bắc Giang tỉnh Bắc Giang</v>
      </c>
      <c r="C108" t="str">
        <v>https://www.facebook.com/CATPBG/?locale=vi_VN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28108</v>
      </c>
      <c r="B109" t="str">
        <f>HYPERLINK("https://tpbacgiang.bacgiang.gov.vn/", "UBND Ủy ban nhân dân thành phố Bắc Giang tỉnh Bắc Giang")</f>
        <v>UBND Ủy ban nhân dân thành phố Bắc Giang tỉnh Bắc Giang</v>
      </c>
      <c r="C109" t="str">
        <v>https://tpbacgiang.bacgiang.gov.vn/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28109</v>
      </c>
      <c r="B110" t="str">
        <v>Công an thành phố Buôn Ma Thuột tỉnh Đắk Lắk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28110</v>
      </c>
      <c r="B111" t="str">
        <f>HYPERLINK("https://buonmathuot.daklak.gov.vn/", "UBND Ủy ban nhân dân thành phố Buôn Ma Thuột tỉnh Đắk Lắk")</f>
        <v>UBND Ủy ban nhân dân thành phố Buôn Ma Thuột tỉnh Đắk Lắk</v>
      </c>
      <c r="C111" t="str">
        <v>https://buonmathuot.daklak.gov.vn/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28111</v>
      </c>
      <c r="B112" t="str">
        <f>HYPERLINK("https://www.facebook.com/Benhviendakhoatinhdienbien/?locale=vi_VN", "Công an phường Noong Bua tỉnh Điện Biên")</f>
        <v>Công an phường Noong Bua tỉnh Điện Biên</v>
      </c>
      <c r="C112" t="str">
        <v>https://www.facebook.com/Benhviendakhoatinhdienbien/?locale=vi_VN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28112</v>
      </c>
      <c r="B113" t="str">
        <f>HYPERLINK("https://www.toaan.gov.vn/webcenter/ShowProperty?nodeId=/UCMServer/TAND077356", "UBND Ủy ban nhân dân phường Noong Bua tỉnh Điện Biên")</f>
        <v>UBND Ủy ban nhân dân phường Noong Bua tỉnh Điện Biên</v>
      </c>
      <c r="C113" t="str">
        <v>https://www.toaan.gov.vn/webcenter/ShowProperty?nodeId=/UCMServer/TAND077356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28113</v>
      </c>
      <c r="B114" t="str">
        <f>HYPERLINK("https://www.facebook.com/catphatinh/?locale=vi_VN", "Công an thành phố Hà Tĩnh tỉnh Hà Tĩnh")</f>
        <v>Công an thành phố Hà Tĩnh tỉnh Hà Tĩnh</v>
      </c>
      <c r="C114" t="str">
        <v>https://www.facebook.com/catphatinh/?locale=vi_VN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28114</v>
      </c>
      <c r="B115" t="str">
        <f>HYPERLINK("https://hatinh.gov.vn/", "UBND Ủy ban nhân dân thành phố Hà Tĩnh tỉnh Hà Tĩnh")</f>
        <v>UBND Ủy ban nhân dân thành phố Hà Tĩnh tỉnh Hà Tĩnh</v>
      </c>
      <c r="C115" t="str">
        <v>https://hatinh.gov.vn/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28115</v>
      </c>
      <c r="B116" t="str">
        <f>HYPERLINK("https://www.facebook.com/tuoitrecongankontum/", "Công an thành phố Kon Tum tỉnh Kon Tum")</f>
        <v>Công an thành phố Kon Tum tỉnh Kon Tum</v>
      </c>
      <c r="C116" t="str">
        <v>https://www.facebook.com/tuoitrecongankontum/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28116</v>
      </c>
      <c r="B117" t="str">
        <f>HYPERLINK("https://www.kontum.gov.vn/", "UBND Ủy ban nhân dân thành phố Kon Tum tỉnh Kon Tum")</f>
        <v>UBND Ủy ban nhân dân thành phố Kon Tum tỉnh Kon Tum</v>
      </c>
      <c r="C117" t="str">
        <v>https://www.kontum.gov.vn/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28117</v>
      </c>
      <c r="B118" t="str">
        <f>HYPERLINK("https://www.facebook.com/catptdm/", "Công an thành phố Thủ Dầu Một tỉnh Bình Dương")</f>
        <v>Công an thành phố Thủ Dầu Một tỉnh Bình Dương</v>
      </c>
      <c r="C118" t="str">
        <v>https://www.facebook.com/catptdm/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28118</v>
      </c>
      <c r="B119" t="str">
        <f>HYPERLINK("https://thudaumot.binhduong.gov.vn/", "UBND Ủy ban nhân dân thành phố Thủ Dầu Một tỉnh Bình Dương")</f>
        <v>UBND Ủy ban nhân dân thành phố Thủ Dầu Một tỉnh Bình Dương</v>
      </c>
      <c r="C119" t="str">
        <v>https://thudaumot.binhduong.gov.vn/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28119</v>
      </c>
      <c r="B120" t="str">
        <f>HYPERLINK("https://www.facebook.com/CATT.NAMCAN/", "Công an thị trấn Năm Căn tỉnh Cà Mau")</f>
        <v>Công an thị trấn Năm Căn tỉnh Cà Mau</v>
      </c>
      <c r="C120" t="str">
        <v>https://www.facebook.com/CATT.NAMCAN/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28120</v>
      </c>
      <c r="B121" t="str">
        <f>HYPERLINK("https://thitrannamcan.namcan.camau.gov.vn/", "UBND Ủy ban nhân dân thị trấn Năm Căn tỉnh Cà Mau")</f>
        <v>UBND Ủy ban nhân dân thị trấn Năm Căn tỉnh Cà Mau</v>
      </c>
      <c r="C121" t="str">
        <v>https://thitrannamcan.namcan.camau.gov.vn/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28121</v>
      </c>
      <c r="B122" t="str">
        <f>HYPERLINK("https://www.facebook.com/CATT.THO/?locale=vi_VN", "Công an huyện Thạch Thành tỉnh Thanh Hóa")</f>
        <v>Công an huyện Thạch Thành tỉnh Thanh Hóa</v>
      </c>
      <c r="C122" t="str">
        <v>https://www.facebook.com/CATT.THO/?locale=vi_VN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28122</v>
      </c>
      <c r="B123" t="str">
        <f>HYPERLINK("https://thanhhung.thachthanh.thanhhoa.gov.vn/", "UBND Ủy ban nhân dân huyện Thạch Thành tỉnh Thanh Hóa")</f>
        <v>UBND Ủy ban nhân dân huyện Thạch Thành tỉnh Thanh Hóa</v>
      </c>
      <c r="C123" t="str">
        <v>https://thanhhung.thachthanh.thanhhoa.gov.vn/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28123</v>
      </c>
      <c r="B124" t="str">
        <f>HYPERLINK("https://www.facebook.com/CATTLT/?locale=vi_VN", "Công an thị trấn Long Thành tỉnh Đồng Nai")</f>
        <v>Công an thị trấn Long Thành tỉnh Đồng Nai</v>
      </c>
      <c r="C124" t="str">
        <v>https://www.facebook.com/CATTLT/?locale=vi_VN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28124</v>
      </c>
      <c r="B125" t="str">
        <f>HYPERLINK("https://longthanh.dongnai.gov.vn/", "UBND Ủy ban nhân dân thị trấn Long Thành tỉnh Đồng Nai")</f>
        <v>UBND Ủy ban nhân dân thị trấn Long Thành tỉnh Đồng Nai</v>
      </c>
      <c r="C125" t="str">
        <v>https://longthanh.dongnai.gov.vn/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28125</v>
      </c>
      <c r="B126" t="str">
        <f>HYPERLINK("https://www.facebook.com/p/C%C3%B4ng-an-huy%E1%BB%87n-Than-Uy%C3%AAn-100066600894446/", "Công an thị trấn Than Uyên tỉnh Lai Châu")</f>
        <v>Công an thị trấn Than Uyên tỉnh Lai Châu</v>
      </c>
      <c r="C126" t="str">
        <v>https://www.facebook.com/p/C%C3%B4ng-an-huy%E1%BB%87n-Than-Uy%C3%AAn-100066600894446/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28126</v>
      </c>
      <c r="B127" t="str">
        <f>HYPERLINK("https://thanuyen.laichau.gov.vn/", "UBND Ủy ban nhân dân thị trấn Than Uyên tỉnh Lai Châu")</f>
        <v>UBND Ủy ban nhân dân thị trấn Than Uyên tỉnh Lai Châu</v>
      </c>
      <c r="C127" t="str">
        <v>https://thanuyen.laichau.gov.vn/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28127</v>
      </c>
      <c r="B128" t="str">
        <v>Công an thị trấn Trà Cú tỉnh Trà Vinh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28128</v>
      </c>
      <c r="B129" t="str">
        <f>HYPERLINK("https://tracu.travinh.gov.vn/", "UBND Ủy ban nhân dân thị trấn Trà Cú tỉnh Trà Vinh")</f>
        <v>UBND Ủy ban nhân dân thị trấn Trà Cú tỉnh Trà Vinh</v>
      </c>
      <c r="C129" t="str">
        <v>https://tracu.travinh.gov.vn/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28129</v>
      </c>
      <c r="B130" t="str">
        <f>HYPERLINK("https://www.facebook.com/CATT.THO/?locale=vi_VN", "Công an huyện Thạch Thành tỉnh Thanh Hóa")</f>
        <v>Công an huyện Thạch Thành tỉnh Thanh Hóa</v>
      </c>
      <c r="C130" t="str">
        <v>https://www.facebook.com/CATT.THO/?locale=vi_VN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28130</v>
      </c>
      <c r="B131" t="str">
        <f>HYPERLINK("https://thanhhung.thachthanh.thanhhoa.gov.vn/", "UBND Ủy ban nhân dân huyện Thạch Thành tỉnh Thanh Hóa")</f>
        <v>UBND Ủy ban nhân dân huyện Thạch Thành tỉnh Thanh Hóa</v>
      </c>
      <c r="C131" t="str">
        <v>https://thanhhung.thachthanh.thanhhoa.gov.vn/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28131</v>
      </c>
      <c r="B132" t="str">
        <f>HYPERLINK("https://www.facebook.com/CATX.KM/", "Công an thị xã Kinh Môn tỉnh Hải Dương")</f>
        <v>Công an thị xã Kinh Môn tỉnh Hải Dương</v>
      </c>
      <c r="C132" t="str">
        <v>https://www.facebook.com/CATX.KM/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28132</v>
      </c>
      <c r="B133" t="str">
        <f>HYPERLINK("https://kinhmon.haiduong.gov.vn/", "UBND Ủy ban nhân dân thị xã Kinh Môn tỉnh Hải Dương")</f>
        <v>UBND Ủy ban nhân dân thị xã Kinh Môn tỉnh Hải Dương</v>
      </c>
      <c r="C133" t="str">
        <v>https://kinhmon.haiduong.gov.vn/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28133</v>
      </c>
      <c r="B134" t="str">
        <f>HYPERLINK("https://www.facebook.com/p/C%C3%B4ng-an-ph%C6%B0%E1%BB%9Dng-1-TX-Gi%C3%A1-Rai-B%E1%BA%A1c-Li%C3%AAu-100085484734723/", "Công an thị xã Giá Rai tỉnh Bạc Liêu")</f>
        <v>Công an thị xã Giá Rai tỉnh Bạc Liêu</v>
      </c>
      <c r="C134" t="str">
        <v>https://www.facebook.com/p/C%C3%B4ng-an-ph%C6%B0%E1%BB%9Dng-1-TX-Gi%C3%A1-Rai-B%E1%BA%A1c-Li%C3%AAu-100085484734723/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28134</v>
      </c>
      <c r="B135" t="str">
        <f>HYPERLINK("https://dichvucong.gov.vn/p/home/dvc-tthc-co-quan-chi-tiet.html?id=401230", "UBND Ủy ban nhân dân thị xã Giá Rai tỉnh Bạc Liêu")</f>
        <v>UBND Ủy ban nhân dân thị xã Giá Rai tỉnh Bạc Liêu</v>
      </c>
      <c r="C135" t="str">
        <v>https://dichvucong.gov.vn/p/home/dvc-tthc-co-quan-chi-tiet.html?id=401230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28135</v>
      </c>
      <c r="B136" t="str">
        <f>HYPERLINK("https://www.facebook.com/catxka.ht.vn/", "Công an thị xã Kỳ Anh tỉnh Hà Tĩnh")</f>
        <v>Công an thị xã Kỳ Anh tỉnh Hà Tĩnh</v>
      </c>
      <c r="C136" t="str">
        <v>https://www.facebook.com/catxka.ht.vn/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28136</v>
      </c>
      <c r="B137" t="str">
        <f>HYPERLINK("https://kyanh.hatinh.gov.vn/", "UBND Ủy ban nhân dân thị xã Kỳ Anh tỉnh Hà Tĩnh")</f>
        <v>UBND Ủy ban nhân dân thị xã Kỳ Anh tỉnh Hà Tĩnh</v>
      </c>
      <c r="C137" t="str">
        <v>https://kyanh.hatinh.gov.vn/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28137</v>
      </c>
      <c r="B138" t="str">
        <v>Công an thị xã Mường Lay tỉnh Điện Biên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28138</v>
      </c>
      <c r="B139" t="str">
        <f>HYPERLINK("https://daibieunhandan.dienbien.gov.vn/uploads/Docs/Th%E1%BB%8B%20x%C3%A3%20M%C6%B0%E1%BB%9Dng%20Lay.pdf", "UBND Ủy ban nhân dân thị xã Mường Lay tỉnh Điện Biên")</f>
        <v>UBND Ủy ban nhân dân thị xã Mường Lay tỉnh Điện Biên</v>
      </c>
      <c r="C139" t="str">
        <v>https://daibieunhandan.dienbien.gov.vn/uploads/Docs/Th%E1%BB%8B%20x%C3%A3%20M%C6%B0%E1%BB%9Dng%20Lay.pdf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28139</v>
      </c>
      <c r="B140" t="str">
        <f>HYPERLINK("https://www.facebook.com/CATXPT/", "Công an thị xã Phú Thọ tỉnh Phú Thọ")</f>
        <v>Công an thị xã Phú Thọ tỉnh Phú Thọ</v>
      </c>
      <c r="C140" t="str">
        <v>https://www.facebook.com/CATXPT/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28140</v>
      </c>
      <c r="B141" t="str">
        <f>HYPERLINK("https://phutho.phutan.angiang.gov.vn/", "UBND Ủy ban nhân dân thị xã Phú Thọ tỉnh Phú Thọ")</f>
        <v>UBND Ủy ban nhân dân thị xã Phú Thọ tỉnh Phú Thọ</v>
      </c>
      <c r="C141" t="str">
        <v>https://phutho.phutan.angiang.gov.vn/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28141</v>
      </c>
      <c r="B142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142" t="str">
        <v>https://www.facebook.com/p/C%C3%B4ng-an-Huy%E1%BB%87n-Ng%E1%BB%8Dc-L%E1%BA%B7c-t%E1%BB%89nh-Thanh-Ho%C3%A1-100064202226018/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28142</v>
      </c>
      <c r="B143" t="str">
        <f>HYPERLINK("http://ngocson.ngoclac.thanhhoa.gov.vn/", "UBND Ủy ban nhân dân huyện Ngọc Lặc tỉnh Thanh Hóa")</f>
        <v>UBND Ủy ban nhân dân huyện Ngọc Lặc tỉnh Thanh Hóa</v>
      </c>
      <c r="C143" t="str">
        <v>http://ngocson.ngoclac.thanhhoa.gov.vn/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28143</v>
      </c>
      <c r="B144" t="str">
        <v>Công an xã Bình Hòa Phước tỉnh Vĩnh Long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28144</v>
      </c>
      <c r="B145" t="str">
        <f>HYPERLINK("https://binhhoaphuoc.vinhlong.gov.vn/", "UBND Ủy ban nhân dân xã Bình Hòa Phước tỉnh Vĩnh Long")</f>
        <v>UBND Ủy ban nhân dân xã Bình Hòa Phước tỉnh Vĩnh Long</v>
      </c>
      <c r="C145" t="str">
        <v>https://binhhoaphuoc.vinhlong.gov.vn/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28145</v>
      </c>
      <c r="B146" t="str">
        <f>HYPERLINK("https://www.facebook.com/p/C%C3%B4ng-an-huy%E1%BB%87n-T%E1%BB%A9-K%E1%BB%B3-100076039831546/", "Công an huyện Tứ Kỳ tỉnh Hải Dương")</f>
        <v>Công an huyện Tứ Kỳ tỉnh Hải Dương</v>
      </c>
      <c r="C146" t="str">
        <v>https://www.facebook.com/p/C%C3%B4ng-an-huy%E1%BB%87n-T%E1%BB%A9-K%E1%BB%B3-100076039831546/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28146</v>
      </c>
      <c r="B147" t="str">
        <f>HYPERLINK("https://tuky.haiduong.gov.vn/", "UBND Ủy ban nhân dân huyện Tứ Kỳ tỉnh Hải Dương")</f>
        <v>UBND Ủy ban nhân dân huyện Tứ Kỳ tỉnh Hải Dương</v>
      </c>
      <c r="C147" t="str">
        <v>https://tuky.haiduong.gov.vn/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28147</v>
      </c>
      <c r="B148" t="str">
        <v>Công an xã Hòa Ninh tỉnh Vĩnh Long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28148</v>
      </c>
      <c r="B149" t="str">
        <f>HYPERLINK("https://hoaninh.vinhlong.gov.vn/", "UBND Ủy ban nhân dân xã Hòa Ninh tỉnh Vĩnh Long")</f>
        <v>UBND Ủy ban nhân dân xã Hòa Ninh tỉnh Vĩnh Long</v>
      </c>
      <c r="C149" t="str">
        <v>https://hoaninh.vinhlong.gov.vn/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28149</v>
      </c>
      <c r="B150" t="str">
        <f>HYPERLINK("https://www.facebook.com/p/C%C3%B4ng-An-x%C3%A3-H%E1%BB%93ng-Phong-Huy%E1%BB%87n-An-D%C6%B0%C6%A1ng-TP-H%E1%BA%A3i-Ph%C3%B2ng-100069379315113/", "Công an xã Hồng Phong tỉnh Hải Dương")</f>
        <v>Công an xã Hồng Phong tỉnh Hải Dương</v>
      </c>
      <c r="C150" t="str">
        <v>https://www.facebook.com/p/C%C3%B4ng-An-x%C3%A3-H%E1%BB%93ng-Phong-Huy%E1%BB%87n-An-D%C6%B0%C6%A1ng-TP-H%E1%BA%A3i-Ph%C3%B2ng-100069379315113/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28150</v>
      </c>
      <c r="B151" t="str">
        <f>HYPERLINK("https://hongphong.anduong.haiphong.gov.vn/", "UBND Ủy ban nhân dân xã Hồng Phong tỉnh Hải Dương")</f>
        <v>UBND Ủy ban nhân dân xã Hồng Phong tỉnh Hải Dương</v>
      </c>
      <c r="C151" t="str">
        <v>https://hongphong.anduong.haiphong.gov.vn/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28151</v>
      </c>
      <c r="B152" t="str">
        <f>HYPERLINK("https://www.facebook.com/cax.phuquoi.lh/", "Công an xã Phú Quới tỉnh Vĩnh Long")</f>
        <v>Công an xã Phú Quới tỉnh Vĩnh Long</v>
      </c>
      <c r="C152" t="str">
        <v>https://www.facebook.com/cax.phuquoi.lh/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28152</v>
      </c>
      <c r="B153" t="str">
        <f>HYPERLINK("https://phuquoi.vinhlong.gov.vn/", "UBND Ủy ban nhân dân xã Phú Quới tỉnh Vĩnh Long")</f>
        <v>UBND Ủy ban nhân dân xã Phú Quới tỉnh Vĩnh Long</v>
      </c>
      <c r="C153" t="str">
        <v>https://phuquoi.vinhlong.gov.vn/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28153</v>
      </c>
      <c r="B154" t="str">
        <f>HYPERLINK("https://www.facebook.com/CAX.QuangNghiep/", "Công an xã Quảng Nghiệp tỉnh Hải Dương")</f>
        <v>Công an xã Quảng Nghiệp tỉnh Hải Dương</v>
      </c>
      <c r="C154" t="str">
        <v>https://www.facebook.com/CAX.QuangNghiep/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28154</v>
      </c>
      <c r="B155" t="str">
        <f>HYPERLINK("http://quangnghiep.tuky.haiduong.gov.vn/", "UBND Ủy ban nhân dân xã Quảng Nghiệp tỉnh Hải Dương")</f>
        <v>UBND Ủy ban nhân dân xã Quảng Nghiệp tỉnh Hải Dương</v>
      </c>
      <c r="C155" t="str">
        <v>http://quangnghiep.tuky.haiduong.gov.vn/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28155</v>
      </c>
      <c r="B156" t="str">
        <f>HYPERLINK("https://www.facebook.com/CAX.TanLieu/", "Công an xã Tân Liễu tỉnh Bắc Giang")</f>
        <v>Công an xã Tân Liễu tỉnh Bắc Giang</v>
      </c>
      <c r="C156" t="str">
        <v>https://www.facebook.com/CAX.TanLieu/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28156</v>
      </c>
      <c r="B157" t="str">
        <f>HYPERLINK("https://tanlieu.yendung.bacgiang.gov.vn/", "UBND Ủy ban nhân dân xã Tân Liễu tỉnh Bắc Giang")</f>
        <v>UBND Ủy ban nhân dân xã Tân Liễu tỉnh Bắc Giang</v>
      </c>
      <c r="C157" t="str">
        <v>https://tanlieu.yendung.bacgiang.gov.vn/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28157</v>
      </c>
      <c r="B158" t="str">
        <f>HYPERLINK("https://www.facebook.com/Cax.ThuongHa/", "Công an xã Thượng Hà tỉnh Lào Cai")</f>
        <v>Công an xã Thượng Hà tỉnh Lào Cai</v>
      </c>
      <c r="C158" t="str">
        <v>https://www.facebook.com/Cax.ThuongHa/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28158</v>
      </c>
      <c r="B159" t="str">
        <f>HYPERLINK("https://baoyen.laocai.gov.vn/ubnd-cac-xa-thi-tran/cac-xa-thi-tran-tren-dia-ban-huyen-bao-yen-810508", "UBND Ủy ban nhân dân xã Thượng Hà tỉnh Lào Cai")</f>
        <v>UBND Ủy ban nhân dân xã Thượng Hà tỉnh Lào Cai</v>
      </c>
      <c r="C159" t="str">
        <v>https://baoyen.laocai.gov.vn/ubnd-cac-xa-thi-tran/cac-xa-thi-tran-tren-dia-ban-huyen-bao-yen-810508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28159</v>
      </c>
      <c r="B160" t="str">
        <f>HYPERLINK("https://www.facebook.com/cax0869549029/", "Công an xã Hoằng Đông tỉnh Thanh Hóa")</f>
        <v>Công an xã Hoằng Đông tỉnh Thanh Hóa</v>
      </c>
      <c r="C160" t="str">
        <v>https://www.facebook.com/cax0869549029/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28160</v>
      </c>
      <c r="B161" t="str">
        <f>HYPERLINK("https://hoangdong.hoanghoa.thanhhoa.gov.vn/", "UBND Ủy ban nhân dân xã Hoằng Đông tỉnh Thanh Hóa")</f>
        <v>UBND Ủy ban nhân dân xã Hoằng Đông tỉnh Thanh Hóa</v>
      </c>
      <c r="C161" t="str">
        <v>https://hoangdong.hoanghoa.thanhhoa.gov.vn/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28161</v>
      </c>
      <c r="B162" t="str">
        <v>Công an xã Ân Hảo Đông tỉnh Bình Định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28162</v>
      </c>
      <c r="B163" t="str">
        <f>HYPERLINK("http://anhaodong.hoaian.binhdinh.gov.vn/", "UBND Ủy ban nhân dân xã Ân Hảo Đông tỉnh Bình Định")</f>
        <v>UBND Ủy ban nhân dân xã Ân Hảo Đông tỉnh Bình Định</v>
      </c>
      <c r="C163" t="str">
        <v>http://anhaodong.hoaian.binhdinh.gov.vn/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28163</v>
      </c>
      <c r="B164" t="str">
        <v>Công an xã Ân Hảo Tây tỉnh Bình Định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28164</v>
      </c>
      <c r="B165" t="str">
        <f>HYPERLINK("http://anhaotay.hoaian.binhdinh.gov.vn/", "UBND Ủy ban nhân dân xã Ân Hảo Tây tỉnh Bình Định")</f>
        <v>UBND Ủy ban nhân dân xã Ân Hảo Tây tỉnh Bình Định</v>
      </c>
      <c r="C165" t="str">
        <v>http://anhaotay.hoaian.binhdinh.gov.vn/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28165</v>
      </c>
      <c r="B166" t="str">
        <f>HYPERLINK("https://www.facebook.com/caxanthanh/", "Công an xã An Thạnh tỉnh TÂY NINH")</f>
        <v>Công an xã An Thạnh tỉnh TÂY NINH</v>
      </c>
      <c r="C166" t="str">
        <v>https://www.facebook.com/caxanthanh/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28166</v>
      </c>
      <c r="B167" t="str">
        <f>HYPERLINK("https://godau.tayninh.gov.vn/vi/page/Uy-ban-nhan-dan-xa-Thanh-Duc.html", "UBND Ủy ban nhân dân xã An Thạnh tỉnh TÂY NINH")</f>
        <v>UBND Ủy ban nhân dân xã An Thạnh tỉnh TÂY NINH</v>
      </c>
      <c r="C167" t="str">
        <v>https://godau.tayninh.gov.vn/vi/page/Uy-ban-nhan-dan-xa-Thanh-Duc.html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28167</v>
      </c>
      <c r="B168" t="str">
        <f>HYPERLINK("https://www.facebook.com/caxanthuongytbg/", "Công an xã An Thượng tỉnh Bắc Giang")</f>
        <v>Công an xã An Thượng tỉnh Bắc Giang</v>
      </c>
      <c r="C168" t="str">
        <v>https://www.facebook.com/caxanthuongytbg/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28168</v>
      </c>
      <c r="B169" t="str">
        <f>HYPERLINK("https://anthuong.yenthe.bacgiang.gov.vn/", "UBND Ủy ban nhân dân xã An Thượng tỉnh Bắc Giang")</f>
        <v>UBND Ủy ban nhân dân xã An Thượng tỉnh Bắc Giang</v>
      </c>
      <c r="C169" t="str">
        <v>https://anthuong.yenthe.bacgiang.gov.vn/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28169</v>
      </c>
      <c r="B170" t="str">
        <v>Công an xã Yên Lộc tỉnh Ninh Bình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28170</v>
      </c>
      <c r="B171" t="str">
        <f>HYPERLINK("https://kimson.ninhbinh.gov.vn/gioi-thieu/xa-yen-loc", "UBND Ủy ban nhân dân xã Yên Lộc tỉnh Ninh Bình")</f>
        <v>UBND Ủy ban nhân dân xã Yên Lộc tỉnh Ninh Bình</v>
      </c>
      <c r="C171" t="str">
        <v>https://kimson.ninhbinh.gov.vn/gioi-thieu/xa-yen-loc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28171</v>
      </c>
      <c r="B172" t="str">
        <f>HYPERLINK("https://www.facebook.com/caxayunha/", "Công an xã Ayun Hạ tỉnh Gia Lai")</f>
        <v>Công an xã Ayun Hạ tỉnh Gia Lai</v>
      </c>
      <c r="C172" t="str">
        <v>https://www.facebook.com/caxayunha/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28172</v>
      </c>
      <c r="B173" t="str">
        <f>HYPERLINK("https://phuthien.gialai.gov.vn/xa-ayun-ha/Home.aspx", "UBND Ủy ban nhân dân xã Ayun Hạ tỉnh Gia Lai")</f>
        <v>UBND Ủy ban nhân dân xã Ayun Hạ tỉnh Gia Lai</v>
      </c>
      <c r="C173" t="str">
        <v>https://phuthien.gialai.gov.vn/xa-ayun-ha/Home.aspx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28173</v>
      </c>
      <c r="B174" t="str">
        <f>HYPERLINK("https://www.facebook.com/caxbaoly/?locale=vi_VN", "Công an xã Bảo Lý tỉnh Thái Nguyên")</f>
        <v>Công an xã Bảo Lý tỉnh Thái Nguyên</v>
      </c>
      <c r="C174" t="str">
        <v>https://www.facebook.com/caxbaoly/?locale=vi_VN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28174</v>
      </c>
      <c r="B175" t="str">
        <f>HYPERLINK("https://phubinh.thainguyen.gov.vn/xa-bao-ly", "UBND Ủy ban nhân dân xã Bảo Lý tỉnh Thái Nguyên")</f>
        <v>UBND Ủy ban nhân dân xã Bảo Lý tỉnh Thái Nguyên</v>
      </c>
      <c r="C175" t="str">
        <v>https://phubinh.thainguyen.gov.vn/xa-bao-ly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28175</v>
      </c>
      <c r="B176" t="str">
        <f>HYPERLINK("https://www.facebook.com/CaxBauNang/", "Công an xã Bàu Năng tỉnh TÂY NINH")</f>
        <v>Công an xã Bàu Năng tỉnh TÂY NINH</v>
      </c>
      <c r="C176" t="str">
        <v>https://www.facebook.com/CaxBauNang/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28176</v>
      </c>
      <c r="B177" t="str">
        <f>HYPERLINK("https://mattrantoquoc.tayninh.gov.vn/vi/news/uy-vien-uy-ban-mat-tran-to-quoc-viet-nam/ban-thanh-tra-nh-n-d-n-x-b-u-n-ng-gi-m-s-t-ubnd-x-v-c-ng-t-c-thu-l-ph-c-ng-ch-ng-ch-ng-th-c-9373.html", "UBND Ủy ban nhân dân xã Bàu Năng tỉnh TÂY NINH")</f>
        <v>UBND Ủy ban nhân dân xã Bàu Năng tỉnh TÂY NINH</v>
      </c>
      <c r="C177" t="str">
        <v>https://mattrantoquoc.tayninh.gov.vn/vi/news/uy-vien-uy-ban-mat-tran-to-quoc-viet-nam/ban-thanh-tra-nh-n-d-n-x-b-u-n-ng-gi-m-s-t-ubnd-x-v-c-ng-t-c-thu-l-ph-c-ng-ch-ng-ch-ng-th-c-9373.html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28177</v>
      </c>
      <c r="B178" t="str">
        <f>HYPERLINK("https://www.facebook.com/CAXBINHTHANH/", "Công an xã Bình Thạnh tỉnh Bến Tre")</f>
        <v>Công an xã Bình Thạnh tỉnh Bến Tre</v>
      </c>
      <c r="C178" t="str">
        <v>https://www.facebook.com/CAXBINHTHANH/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28178</v>
      </c>
      <c r="B179" t="str">
        <f>HYPERLINK("https://binhthanh.thanhphu.bentre.gov.vn/", "UBND Ủy ban nhân dân xã Bình Thạnh tỉnh Bến Tre")</f>
        <v>UBND Ủy ban nhân dân xã Bình Thạnh tỉnh Bến Tre</v>
      </c>
      <c r="C179" t="str">
        <v>https://binhthanh.thanhphu.bentre.gov.vn/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28179</v>
      </c>
      <c r="B180" t="str">
        <v>Công an xã Bình Lãng tỉnh Hải Dương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28180</v>
      </c>
      <c r="B181" t="str">
        <f>HYPERLINK("http://binhlang.tuky.haiduong.gov.vn/", "UBND Ủy ban nhân dân xã Bình Lãng tỉnh Hải Dương")</f>
        <v>UBND Ủy ban nhân dân xã Bình Lãng tỉnh Hải Dương</v>
      </c>
      <c r="C181" t="str">
        <v>http://binhlang.tuky.haiduong.gov.vn/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28181</v>
      </c>
      <c r="B182" t="str">
        <f>HYPERLINK("https://www.facebook.com/CAXBONPHANG/", "Công an xã Bon Phặng tỉnh Sơn La")</f>
        <v>Công an xã Bon Phặng tỉnh Sơn La</v>
      </c>
      <c r="C182" t="str">
        <v>https://www.facebook.com/CAXBONPHANG/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28182</v>
      </c>
      <c r="B183" t="str">
        <f>HYPERLINK("https://sonla.gov.vn/tin-van-hoa-xa-hoi/dong-chi-dang-ngoc-hau-lam-viec-voi-huyen-thuan-chau-ve-viec-xay-dung-tru-so-cong-an-xa-tren-dia-760471", "UBND Ủy ban nhân dân xã Bon Phặng tỉnh Sơn La")</f>
        <v>UBND Ủy ban nhân dân xã Bon Phặng tỉnh Sơn La</v>
      </c>
      <c r="C183" t="str">
        <v>https://sonla.gov.vn/tin-van-hoa-xa-hoi/dong-chi-dang-ngoc-hau-lam-viec-voi-huyen-thuan-chau-ve-viec-xay-dung-tru-so-cong-an-xa-tren-dia-760471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28183</v>
      </c>
      <c r="B184" t="str">
        <f>HYPERLINK("https://www.facebook.com/caxcamchaucamthuy/?locale=vi_VN", "Công an xã Cẩm Châu tỉnh Thanh Hóa")</f>
        <v>Công an xã Cẩm Châu tỉnh Thanh Hóa</v>
      </c>
      <c r="C184" t="str">
        <v>https://www.facebook.com/caxcamchaucamthuy/?locale=vi_VN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28184</v>
      </c>
      <c r="B185" t="str">
        <f>HYPERLINK("https://camchau.camthuy.thanhhoa.gov.vn/", "UBND Ủy ban nhân dân xã Cẩm Châu tỉnh Thanh Hóa")</f>
        <v>UBND Ủy ban nhân dân xã Cẩm Châu tỉnh Thanh Hóa</v>
      </c>
      <c r="C185" t="str">
        <v>https://camchau.camthuy.thanhhoa.gov.vn/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28185</v>
      </c>
      <c r="B186" t="str">
        <f>HYPERLINK("https://www.facebook.com/caxcamminh/", "Công an xã Cẩm Minh tỉnh Hà Tĩnh")</f>
        <v>Công an xã Cẩm Minh tỉnh Hà Tĩnh</v>
      </c>
      <c r="C186" t="str">
        <v>https://www.facebook.com/caxcamminh/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28186</v>
      </c>
      <c r="B187" t="str">
        <f>HYPERLINK("https://camminh.camxuyen.hatinh.gov.vn/", "UBND Ủy ban nhân dân xã Cẩm Minh tỉnh Hà Tĩnh")</f>
        <v>UBND Ủy ban nhân dân xã Cẩm Minh tỉnh Hà Tĩnh</v>
      </c>
      <c r="C187" t="str">
        <v>https://camminh.camxuyen.hatinh.gov.vn/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28187</v>
      </c>
      <c r="B188" t="str">
        <v>Công an xã Cao Phạ tỉnh Yên Bái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28188</v>
      </c>
      <c r="B189" t="str">
        <f>HYPERLINK("https://mucangchai.yenbai.gov.vn/tcbm/cac-xa-thi-tran/?UserKey=XA-CAO-PHA", "UBND Ủy ban nhân dân xã Cao Phạ tỉnh Yên Bái")</f>
        <v>UBND Ủy ban nhân dân xã Cao Phạ tỉnh Yên Bái</v>
      </c>
      <c r="C189" t="str">
        <v>https://mucangchai.yenbai.gov.vn/tcbm/cac-xa-thi-tran/?UserKey=XA-CAO-PHA</v>
      </c>
      <c r="D189" t="str">
        <v>-</v>
      </c>
      <c r="E189" t="str">
        <v>-</v>
      </c>
      <c r="F189" t="str">
        <v>-</v>
      </c>
      <c r="G189" t="str">
        <v>-</v>
      </c>
    </row>
    <row r="190" xml:space="preserve">
      <c r="A190">
        <v>28189</v>
      </c>
      <c r="B190" t="str" xml:space="preserve">
        <f xml:space="preserve">HYPERLINK("https://www.facebook.com/caxchauloc/", "Công an xã Châu Lộc _x000d__x000d__x000d_
 _x000d__x000d__x000d_
  tỉnh Nghệ An")</f>
        <v xml:space="preserve">Công an xã Châu Lộc _x000d__x000d__x000d_
 _x000d__x000d__x000d_
  tỉnh Nghệ An</v>
      </c>
      <c r="C190" t="str">
        <v>https://www.facebook.com/caxchauloc/</v>
      </c>
      <c r="D190" t="str">
        <v>-</v>
      </c>
      <c r="E190" t="str">
        <v/>
      </c>
      <c r="F190" t="str">
        <v>-</v>
      </c>
      <c r="G190" t="str">
        <v>-</v>
      </c>
    </row>
    <row r="191" xml:space="preserve">
      <c r="A191">
        <v>28190</v>
      </c>
      <c r="B191" t="str" xml:space="preserve">
        <f xml:space="preserve">HYPERLINK("https://chauloc.quyhop.nghean.gov.vn/", "UBND Ủy ban nhân dân xã Châu Lộc _x000d__x000d__x000d_
 _x000d__x000d__x000d_
  tỉnh Nghệ An")</f>
        <v xml:space="preserve">UBND Ủy ban nhân dân xã Châu Lộc _x000d__x000d__x000d_
 _x000d__x000d__x000d_
  tỉnh Nghệ An</v>
      </c>
      <c r="C191" t="str">
        <v>https://chauloc.quyhop.nghean.gov.vn/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28191</v>
      </c>
      <c r="B192" t="str">
        <f>HYPERLINK("https://www.facebook.com/caxchauphong/", "Công an xã Châu Phong tỉnh Bắc Ninh")</f>
        <v>Công an xã Châu Phong tỉnh Bắc Ninh</v>
      </c>
      <c r="C192" t="str">
        <v>https://www.facebook.com/caxchauphong/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28192</v>
      </c>
      <c r="B193" t="str">
        <f>HYPERLINK("https://quevo.bacninh.gov.vn/news/-/details/22344/xa-chau-phong", "UBND Ủy ban nhân dân xã Châu Phong tỉnh Bắc Ninh")</f>
        <v>UBND Ủy ban nhân dân xã Châu Phong tỉnh Bắc Ninh</v>
      </c>
      <c r="C193" t="str">
        <v>https://quevo.bacninh.gov.vn/news/-/details/22344/xa-chau-phong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28193</v>
      </c>
      <c r="B194" t="str">
        <f>HYPERLINK("https://www.facebook.com/caxconminhnrbk/", "Công an xã Côn Minh tỉnh Bắc Kạn")</f>
        <v>Công an xã Côn Minh tỉnh Bắc Kạn</v>
      </c>
      <c r="C194" t="str">
        <v>https://www.facebook.com/caxconminhnrbk/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28194</v>
      </c>
      <c r="B195" t="str">
        <f>HYPERLINK("https://xuctiendautu.backan.gov.vn/tin-tuc/hoi-nghi-thong-nhat-thuc-hien-nhiem-vu-ho-tro-thi-diem-chuyen-doi-so-xa-con-minh-huyen-na-ri/", "UBND Ủy ban nhân dân xã Côn Minh tỉnh Bắc Kạn")</f>
        <v>UBND Ủy ban nhân dân xã Côn Minh tỉnh Bắc Kạn</v>
      </c>
      <c r="C195" t="str">
        <v>https://xuctiendautu.backan.gov.vn/tin-tuc/hoi-nghi-thong-nhat-thuc-hien-nhiem-vu-ho-tro-thi-diem-chuyen-doi-so-xa-con-minh-huyen-na-ri/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28195</v>
      </c>
      <c r="B196" t="str">
        <f>HYPERLINK("https://www.facebook.com/p/Tu%E1%BB%95i-tr%E1%BA%BB-C%C3%B4ng-an-t%E1%BB%89nh-B%E1%BA%AFc-K%E1%BA%A1n-100057574024652/?locale=ro_RO", "Công an xã Cư Lễ tỉnh Bắc Kạn")</f>
        <v>Công an xã Cư Lễ tỉnh Bắc Kạn</v>
      </c>
      <c r="C196" t="str">
        <v>https://www.facebook.com/p/Tu%E1%BB%95i-tr%E1%BA%BB-C%C3%B4ng-an-t%E1%BB%89nh-B%E1%BA%AFc-K%E1%BA%A1n-100057574024652/?locale=ro_RO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28196</v>
      </c>
      <c r="B197" t="str">
        <f>HYPERLINK("https://nari.backan.gov.vn/category/tin-moi/page/40/", "UBND Ủy ban nhân dân xã Cư Lễ tỉnh Bắc Kạn")</f>
        <v>UBND Ủy ban nhân dân xã Cư Lễ tỉnh Bắc Kạn</v>
      </c>
      <c r="C197" t="str">
        <v>https://nari.backan.gov.vn/category/tin-moi/page/40/</v>
      </c>
      <c r="D197" t="str">
        <v>-</v>
      </c>
      <c r="E197" t="str">
        <v>-</v>
      </c>
      <c r="F197" t="str">
        <v>-</v>
      </c>
      <c r="G197" t="str">
        <v>-</v>
      </c>
    </row>
    <row r="198" xml:space="preserve">
      <c r="A198">
        <v>28197</v>
      </c>
      <c r="B198" t="str" xml:space="preserve">
        <f xml:space="preserve">HYPERLINK("https://www.facebook.com/caxdaian/", "Công an xã Đại An _x000d__x000d__x000d_
 _x000d__x000d__x000d_
  tỉnh Trà Vinh")</f>
        <v xml:space="preserve">Công an xã Đại An _x000d__x000d__x000d_
 _x000d__x000d__x000d_
  tỉnh Trà Vinh</v>
      </c>
      <c r="C198" t="str">
        <v>https://www.facebook.com/caxdaian/</v>
      </c>
      <c r="D198" t="str">
        <v>-</v>
      </c>
      <c r="E198" t="str">
        <v/>
      </c>
      <c r="F198" t="str">
        <v>-</v>
      </c>
      <c r="G198" t="str">
        <v>-</v>
      </c>
    </row>
    <row r="199" xml:space="preserve">
      <c r="A199">
        <v>28198</v>
      </c>
      <c r="B199" t="str" xml:space="preserve">
        <f xml:space="preserve">HYPERLINK("https://daiphuoc.canglong.travinh.gov.vn/", "UBND Ủy ban nhân dân xã Đại An _x000d__x000d__x000d_
 _x000d__x000d__x000d_
  tỉnh Trà Vinh")</f>
        <v xml:space="preserve">UBND Ủy ban nhân dân xã Đại An _x000d__x000d__x000d_
 _x000d__x000d__x000d_
  tỉnh Trà Vinh</v>
      </c>
      <c r="C199" t="str">
        <v>https://daiphuoc.canglong.travinh.gov.vn/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28199</v>
      </c>
      <c r="B200" t="str">
        <f>HYPERLINK("https://www.facebook.com/p/U%E1%BB%B7-ban-nh%C3%A2n-d%C3%A2n-x%C3%A3-%C4%90%C3%A0o-Th%E1%BB%8Bnh-100043254613448/", "Công an xã Đào Thịnh tỉnh Yên Bái")</f>
        <v>Công an xã Đào Thịnh tỉnh Yên Bái</v>
      </c>
      <c r="C200" t="str">
        <v>https://www.facebook.com/p/U%E1%BB%B7-ban-nh%C3%A2n-d%C3%A2n-x%C3%A3-%C4%90%C3%A0o-Th%E1%BB%8Bnh-100043254613448/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28200</v>
      </c>
      <c r="B201" t="str">
        <f>HYPERLINK("https://tranyen.yenbai.gov.vn/xa-thi-tran/xa-dao-thinh", "UBND Ủy ban nhân dân xã Đào Thịnh tỉnh Yên Bái")</f>
        <v>UBND Ủy ban nhân dân xã Đào Thịnh tỉnh Yên Bái</v>
      </c>
      <c r="C201" t="str">
        <v>https://tranyen.yenbai.gov.vn/xa-thi-tran/xa-dao-thinh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28201</v>
      </c>
      <c r="B202" t="str">
        <v>Công an xã Đông Hoàng tỉnh Thái Bình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28202</v>
      </c>
      <c r="B203" t="str">
        <f>HYPERLINK("https://thaibinh.gov.vn/van-ban-phap-luat/van-ban-dieu-hanh/ve-viec-cho-phep-uy-ban-nhan-dan-xa-dong-hoang-huyen-tien-ha.html", "UBND Ủy ban nhân dân xã Đông Hoàng tỉnh Thái Bình")</f>
        <v>UBND Ủy ban nhân dân xã Đông Hoàng tỉnh Thái Bình</v>
      </c>
      <c r="C203" t="str">
        <v>https://thaibinh.gov.vn/van-ban-phap-luat/van-ban-dieu-hanh/ve-viec-cho-phep-uy-ban-nhan-dan-xa-dong-hoang-huyen-tien-ha.html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28203</v>
      </c>
      <c r="B204" t="str">
        <f>HYPERLINK("https://www.facebook.com/CAXDongThanh/", "Công an xã Đồng Thành tỉnh Nghệ An")</f>
        <v>Công an xã Đồng Thành tỉnh Nghệ An</v>
      </c>
      <c r="C204" t="str">
        <v>https://www.facebook.com/CAXDongThanh/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28204</v>
      </c>
      <c r="B205" t="str">
        <f>HYPERLINK("https://dongthanh.yenthanh.nghean.gov.vn/", "UBND Ủy ban nhân dân xã Đồng Thành tỉnh Nghệ An")</f>
        <v>UBND Ủy ban nhân dân xã Đồng Thành tỉnh Nghệ An</v>
      </c>
      <c r="C205" t="str">
        <v>https://dongthanh.yenthanh.nghean.gov.vn/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28205</v>
      </c>
      <c r="B206" t="str">
        <f>HYPERLINK("https://www.facebook.com/caxdongthinhyenlapphutho/", "Công an xã Đồng Thịnh tỉnh Phú Thọ")</f>
        <v>Công an xã Đồng Thịnh tỉnh Phú Thọ</v>
      </c>
      <c r="C206" t="str">
        <v>https://www.facebook.com/caxdongthinhyenlapphutho/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28206</v>
      </c>
      <c r="B207" t="str">
        <f>HYPERLINK("http://congbao.phutho.gov.vn/tong-tap.html?classification=2&amp;unitid=2&amp;pageIndex=64", "UBND Ủy ban nhân dân xã Đồng Thịnh tỉnh Phú Thọ")</f>
        <v>UBND Ủy ban nhân dân xã Đồng Thịnh tỉnh Phú Thọ</v>
      </c>
      <c r="C207" t="str">
        <v>http://congbao.phutho.gov.vn/tong-tap.html?classification=2&amp;unitid=2&amp;pageIndex=64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28207</v>
      </c>
      <c r="B208" t="str">
        <f>HYPERLINK("https://www.facebook.com/CaxDongTien.TS/", "Công an xã Đồng Tiến tỉnh Thanh Hóa")</f>
        <v>Công an xã Đồng Tiến tỉnh Thanh Hóa</v>
      </c>
      <c r="C208" t="str">
        <v>https://www.facebook.com/CaxDongTien.TS/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28208</v>
      </c>
      <c r="B209" t="str">
        <f>HYPERLINK("https://dongtien.trieuson.thanhhoa.gov.vn/thong-tin-du-an", "UBND Ủy ban nhân dân xã Đồng Tiến tỉnh Thanh Hóa")</f>
        <v>UBND Ủy ban nhân dân xã Đồng Tiến tỉnh Thanh Hóa</v>
      </c>
      <c r="C209" t="str">
        <v>https://dongtien.trieuson.thanhhoa.gov.vn/thong-tin-du-an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28209</v>
      </c>
      <c r="B210" t="str">
        <f>HYPERLINK("https://www.facebook.com/CaxEaO/", "Công an xã Ea Ô tỉnh Đắk Lắk")</f>
        <v>Công an xã Ea Ô tỉnh Đắk Lắk</v>
      </c>
      <c r="C210" t="str">
        <v>https://www.facebook.com/CaxEaO/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28210</v>
      </c>
      <c r="B211" t="str">
        <f>HYPERLINK("https://eakar.daklak.gov.vn/4-xa-ea-o-663.html", "UBND Ủy ban nhân dân xã Ea Ô tỉnh Đắk Lắk")</f>
        <v>UBND Ủy ban nhân dân xã Ea Ô tỉnh Đắk Lắk</v>
      </c>
      <c r="C211" t="str">
        <v>https://eakar.daklak.gov.vn/4-xa-ea-o-663.html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28211</v>
      </c>
      <c r="B212" t="str">
        <f>HYPERLINK("https://www.facebook.com/CAXGiaHanh/", "Công an xã Gia Hanh tỉnh Hà Tĩnh")</f>
        <v>Công an xã Gia Hanh tỉnh Hà Tĩnh</v>
      </c>
      <c r="C212" t="str">
        <v>https://www.facebook.com/CAXGiaHanh/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28212</v>
      </c>
      <c r="B213" t="str">
        <f>HYPERLINK("https://hscvcl.hatinh.gov.vn/canloc/vbpq.nsf/D65BA9CA93C35FAC4725876B0026B289/$file/ATT1ZDE0.docx", "UBND Ủy ban nhân dân xã Gia Hanh tỉnh Hà Tĩnh")</f>
        <v>UBND Ủy ban nhân dân xã Gia Hanh tỉnh Hà Tĩnh</v>
      </c>
      <c r="C213" t="str">
        <v>https://hscvcl.hatinh.gov.vn/canloc/vbpq.nsf/D65BA9CA93C35FAC4725876B0026B289/$file/ATT1ZDE0.docx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28213</v>
      </c>
      <c r="B214" t="str">
        <v>Công an xã Giang Sơn tỉnh Bắc Ninh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28214</v>
      </c>
      <c r="B215" t="str">
        <f>HYPERLINK("https://www.bacninh.gov.vn/web/xa-giang-son", "UBND Ủy ban nhân dân xã Giang Sơn tỉnh Bắc Ninh")</f>
        <v>UBND Ủy ban nhân dân xã Giang Sơn tỉnh Bắc Ninh</v>
      </c>
      <c r="C215" t="str">
        <v>https://www.bacninh.gov.vn/web/xa-giang-son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28215</v>
      </c>
      <c r="B216" t="str">
        <v>Công an xã Hà Giang tỉnh Thanh Hóa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28216</v>
      </c>
      <c r="B217" t="str">
        <f>HYPERLINK("https://hagiang.hatrung.thanhhoa.gov.vn/", "UBND Ủy ban nhân dân xã Hà Giang tỉnh Thanh Hóa")</f>
        <v>UBND Ủy ban nhân dân xã Hà Giang tỉnh Thanh Hóa</v>
      </c>
      <c r="C217" t="str">
        <v>https://hagiang.hatrung.thanhhoa.gov.vn/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28217</v>
      </c>
      <c r="B218" t="str">
        <v>Công an xã Hải Lâm tỉnh Quảng Trị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28218</v>
      </c>
      <c r="B219" t="str">
        <f>HYPERLINK("https://hailam.hailang.quangtri.gov.vn/", "UBND Ủy ban nhân dân xã Hải Lâm tỉnh Quảng Trị")</f>
        <v>UBND Ủy ban nhân dân xã Hải Lâm tỉnh Quảng Trị</v>
      </c>
      <c r="C219" t="str">
        <v>https://hailam.hailang.quangtri.gov.vn/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28219</v>
      </c>
      <c r="B220" t="str">
        <v>Công an xã Hải Xuân tỉnh Nam Định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28220</v>
      </c>
      <c r="B221" t="str">
        <f>HYPERLINK("https://haihau.namdinh.gov.vn/", "UBND Ủy ban nhân dân xã Hải Xuân tỉnh Nam Định")</f>
        <v>UBND Ủy ban nhân dân xã Hải Xuân tỉnh Nam Định</v>
      </c>
      <c r="C221" t="str">
        <v>https://haihau.namdinh.gov.vn/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28221</v>
      </c>
      <c r="B222" t="str">
        <f>HYPERLINK("https://www.facebook.com/p/Tu%E1%BB%95i-tr%E1%BA%BB-C%C3%B4ng-an-TP-S%E1%BA%A7m-S%C6%A1n-100069346653553/?locale=gn_PY", "Công an xã Hà Sơn tỉnh Thanh Hóa")</f>
        <v>Công an xã Hà Sơn tỉnh Thanh Hóa</v>
      </c>
      <c r="C222" t="str">
        <v>https://www.facebook.com/p/Tu%E1%BB%95i-tr%E1%BA%BB-C%C3%B4ng-an-TP-S%E1%BA%A7m-S%C6%A1n-100069346653553/?locale=gn_PY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28222</v>
      </c>
      <c r="B223" t="str">
        <f>HYPERLINK("https://hason.hatrung.thanhhoa.gov.vn/", "UBND Ủy ban nhân dân xã Hà Sơn tỉnh Thanh Hóa")</f>
        <v>UBND Ủy ban nhân dân xã Hà Sơn tỉnh Thanh Hóa</v>
      </c>
      <c r="C223" t="str">
        <v>https://hason.hatrung.thanhhoa.gov.vn/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28223</v>
      </c>
      <c r="B224" t="str">
        <f>HYPERLINK("https://www.facebook.com/caxhaumytrinh/", "Công an xã Hậu Mỹ Trinh tỉnh TIỀN GIANG")</f>
        <v>Công an xã Hậu Mỹ Trinh tỉnh TIỀN GIANG</v>
      </c>
      <c r="C224" t="str">
        <v>https://www.facebook.com/caxhaumytrinh/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28224</v>
      </c>
      <c r="B225" t="str">
        <f>HYPERLINK("https://caibe.tiengiang.gov.vn/xa-hau-my-trinh", "UBND Ủy ban nhân dân xã Hậu Mỹ Trinh tỉnh TIỀN GIANG")</f>
        <v>UBND Ủy ban nhân dân xã Hậu Mỹ Trinh tỉnh TIỀN GIANG</v>
      </c>
      <c r="C225" t="str">
        <v>https://caibe.tiengiang.gov.vn/xa-hau-my-trinh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28225</v>
      </c>
      <c r="B226" t="str">
        <v>Công an xã Hưng Đạo tỉnh Cao Bằng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28226</v>
      </c>
      <c r="B227" t="str">
        <f>HYPERLINK("https://ubndtp.caobang.gov.vn/ubnd-xa-hung-dao", "UBND Ủy ban nhân dân xã Hưng Đạo tỉnh Cao Bằng")</f>
        <v>UBND Ủy ban nhân dân xã Hưng Đạo tỉnh Cao Bằng</v>
      </c>
      <c r="C227" t="str">
        <v>https://ubndtp.caobang.gov.vn/ubnd-xa-hung-dao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28227</v>
      </c>
      <c r="B228" t="str">
        <v>Công an xã Hiệp Thành tỉnh Bạc Liêu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28228</v>
      </c>
      <c r="B229" t="str">
        <f>HYPERLINK("https://snv.baclieu.gov.vn/-/s%E1%BB%9F-n%E1%BB%99i-v%E1%BB%A5-th%E1%BA%A9m-%C4%91%E1%BB%8Bnh-ti%C3%AAu-ch%C3%AD-6.3-x%C3%A2y-d%E1%BB%B1ng-n%C3%B4ng-th%C3%B4n-m%E1%BB%9Bi-n%C3%A2ng-cao-x%C3%A3-hi%E1%BB%87p-th%C3%A0nh-th%C3%A0nh-ph%E1%BB%91-b%E1%BA%A1c-li%C3%AAu.", "UBND Ủy ban nhân dân xã Hiệp Thành tỉnh Bạc Liêu")</f>
        <v>UBND Ủy ban nhân dân xã Hiệp Thành tỉnh Bạc Liêu</v>
      </c>
      <c r="C229" t="str">
        <v>https://snv.baclieu.gov.vn/-/s%E1%BB%9F-n%E1%BB%99i-v%E1%BB%A5-th%E1%BA%A9m-%C4%91%E1%BB%8Bnh-ti%C3%AAu-ch%C3%AD-6.3-x%C3%A2y-d%E1%BB%B1ng-n%C3%B4ng-th%C3%B4n-m%E1%BB%9Bi-n%C3%A2ng-cao-x%C3%A3-hi%E1%BB%87p-th%C3%A0nh-th%C3%A0nh-ph%E1%BB%91-b%E1%BA%A1c-li%C3%AAu.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28229</v>
      </c>
      <c r="B230" t="str">
        <f>HYPERLINK("https://www.facebook.com/CAXHUNGLOI.HUNGNGUYEN.NGHEAN/", "Công an xã Hưng Lợi tỉnh Nghệ An")</f>
        <v>Công an xã Hưng Lợi tỉnh Nghệ An</v>
      </c>
      <c r="C230" t="str">
        <v>https://www.facebook.com/CAXHUNGLOI.HUNGNGUYEN.NGHEAN/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28230</v>
      </c>
      <c r="B231" t="str">
        <f>HYPERLINK("https://hungloi.hungnguyen.nghean.gov.vn/", "UBND Ủy ban nhân dân xã Hưng Lợi tỉnh Nghệ An")</f>
        <v>UBND Ủy ban nhân dân xã Hưng Lợi tỉnh Nghệ An</v>
      </c>
      <c r="C231" t="str">
        <v>https://hungloi.hungnguyen.nghean.gov.vn/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28231</v>
      </c>
      <c r="B232" t="str">
        <f>HYPERLINK("https://www.facebook.com/caxhuongvi/", "Công an xã Hương Vĩ tỉnh Bắc Giang")</f>
        <v>Công an xã Hương Vĩ tỉnh Bắc Giang</v>
      </c>
      <c r="C232" t="str">
        <v>https://www.facebook.com/caxhuongvi/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28232</v>
      </c>
      <c r="B233" t="str">
        <f>HYPERLINK("https://huongvi.yenthe.bacgiang.gov.vn/", "UBND Ủy ban nhân dân xã Hương Vĩ tỉnh Bắc Giang")</f>
        <v>UBND Ủy ban nhân dân xã Hương Vĩ tỉnh Bắc Giang</v>
      </c>
      <c r="C233" t="str">
        <v>https://huongvi.yenthe.bacgiang.gov.vn/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28233</v>
      </c>
      <c r="B234" t="str">
        <f>HYPERLINK("https://www.facebook.com/caxkimson/", "Công an xã Kim Sơn tỉnh Trà Vinh")</f>
        <v>Công an xã Kim Sơn tỉnh Trà Vinh</v>
      </c>
      <c r="C234" t="str">
        <v>https://www.facebook.com/caxkimson/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28234</v>
      </c>
      <c r="B235" t="str">
        <f>HYPERLINK("https://kimson.tracu.travinh.gov.vn/", "UBND Ủy ban nhân dân xã Kim Sơn tỉnh Trà Vinh")</f>
        <v>UBND Ủy ban nhân dân xã Kim Sơn tỉnh Trà Vinh</v>
      </c>
      <c r="C235" t="str">
        <v>https://kimson.tracu.travinh.gov.vn/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28235</v>
      </c>
      <c r="B236" t="str">
        <f>HYPERLINK("https://www.facebook.com/caxkimthach/", "Công an xã Kim Thạch tỉnh Quảng Trị")</f>
        <v>Công an xã Kim Thạch tỉnh Quảng Trị</v>
      </c>
      <c r="C236" t="str">
        <v>https://www.facebook.com/caxkimthach/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28236</v>
      </c>
      <c r="B237" t="str">
        <f>HYPERLINK("https://kimthach.vinhlinh.quangtri.gov.vn/", "UBND Ủy ban nhân dân xã Kim Thạch tỉnh Quảng Trị")</f>
        <v>UBND Ủy ban nhân dân xã Kim Thạch tỉnh Quảng Trị</v>
      </c>
      <c r="C237" t="str">
        <v>https://kimthach.vinhlinh.quangtri.gov.vn/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28237</v>
      </c>
      <c r="B238" t="str">
        <f>HYPERLINK("https://www.facebook.com/caxkytan/", "Công an xã Kỳ Tân tỉnh Hà Tĩnh")</f>
        <v>Công an xã Kỳ Tân tỉnh Hà Tĩnh</v>
      </c>
      <c r="C238" t="str">
        <v>https://www.facebook.com/caxkytan/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28238</v>
      </c>
      <c r="B239" t="str">
        <f>HYPERLINK("https://kytan.kyanh.hatinh.gov.vn/", "UBND Ủy ban nhân dân xã Kỳ Tân tỉnh Hà Tĩnh")</f>
        <v>UBND Ủy ban nhân dân xã Kỳ Tân tỉnh Hà Tĩnh</v>
      </c>
      <c r="C239" t="str">
        <v>https://kytan.kyanh.hatinh.gov.vn/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28239</v>
      </c>
      <c r="B240" t="str">
        <v>Công an xã Liêm Thủy tỉnh Bắc Kạn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28240</v>
      </c>
      <c r="B241" t="str">
        <f>HYPERLINK("https://hanhchinhcong.backan.gov.vn/portaldvc/Pages/2023-8-22/Tang-Bang-khen-cho-cac-tap-the-ho-gia-dinh-ca-nhanjbmlzgs9bevf.aspx", "UBND Ủy ban nhân dân xã Liêm Thủy tỉnh Bắc Kạn")</f>
        <v>UBND Ủy ban nhân dân xã Liêm Thủy tỉnh Bắc Kạn</v>
      </c>
      <c r="C241" t="str">
        <v>https://hanhchinhcong.backan.gov.vn/portaldvc/Pages/2023-8-22/Tang-Bang-khen-cho-cac-tap-the-ho-gia-dinh-ca-nhanjbmlzgs9bevf.aspx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28241</v>
      </c>
      <c r="B242" t="str">
        <f>HYPERLINK("https://www.facebook.com/caxlienminh/", "Công an xã Liên Minh tỉnh Hà Tĩnh")</f>
        <v>Công an xã Liên Minh tỉnh Hà Tĩnh</v>
      </c>
      <c r="C242" t="str">
        <v>https://www.facebook.com/caxlienminh/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28242</v>
      </c>
      <c r="B243" t="str">
        <f>HYPERLINK("https://ductho.hatinh.gov.vn/lienminh/pages/2024-02-01/UBND-xa-Lien-Minh-huyen-Duc-Tho-tinh-Ha-Tinh-phoi--474110.aspx", "UBND Ủy ban nhân dân xã Liên Minh tỉnh Hà Tĩnh")</f>
        <v>UBND Ủy ban nhân dân xã Liên Minh tỉnh Hà Tĩnh</v>
      </c>
      <c r="C243" t="str">
        <v>https://ductho.hatinh.gov.vn/lienminh/pages/2024-02-01/UBND-xa-Lien-Minh-huyen-Duc-Tho-tinh-Ha-Tinh-phoi--474110.aspx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28243</v>
      </c>
      <c r="B244" t="str">
        <f>HYPERLINK("https://www.facebook.com/caxlonghiep/", "Công an xã Long Hiệp tỉnh Trà Vinh")</f>
        <v>Công an xã Long Hiệp tỉnh Trà Vinh</v>
      </c>
      <c r="C244" t="str">
        <v>https://www.facebook.com/caxlonghiep/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28244</v>
      </c>
      <c r="B245" t="str">
        <f>HYPERLINK("https://www.travinh.gov.vn/", "UBND Ủy ban nhân dân xã Long Hiệp tỉnh Trà Vinh")</f>
        <v>UBND Ủy ban nhân dân xã Long Hiệp tỉnh Trà Vinh</v>
      </c>
      <c r="C245" t="str">
        <v>https://www.travinh.gov.vn/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28245</v>
      </c>
      <c r="B246" t="str">
        <f>HYPERLINK("https://www.facebook.com/CAXLongVinh/", "Công an xã Long Vĩnh tỉnh Trà Vinh")</f>
        <v>Công an xã Long Vĩnh tỉnh Trà Vinh</v>
      </c>
      <c r="C246" t="str">
        <v>https://www.facebook.com/CAXLongVinh/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28246</v>
      </c>
      <c r="B247" t="str">
        <f>HYPERLINK("https://www.travinh.gov.vn/", "UBND Ủy ban nhân dân xã Long Vĩnh tỉnh Trà Vinh")</f>
        <v>UBND Ủy ban nhân dân xã Long Vĩnh tỉnh Trà Vinh</v>
      </c>
      <c r="C247" t="str">
        <v>https://www.travinh.gov.vn/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28247</v>
      </c>
      <c r="B248" t="str">
        <f>HYPERLINK("https://www.facebook.com/CAXMaiDinh/", "Công an xã Mai Đình tỉnh Bắc Giang")</f>
        <v>Công an xã Mai Đình tỉnh Bắc Giang</v>
      </c>
      <c r="C248" t="str">
        <v>https://www.facebook.com/CAXMaiDinh/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28248</v>
      </c>
      <c r="B249" t="str">
        <f>HYPERLINK("https://maidinh.hiephoa.bacgiang.gov.vn/", "UBND Ủy ban nhân dân xã Mai Đình tỉnh Bắc Giang")</f>
        <v>UBND Ủy ban nhân dân xã Mai Đình tỉnh Bắc Giang</v>
      </c>
      <c r="C249" t="str">
        <v>https://maidinh.hiephoa.bacgiang.gov.vn/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28249</v>
      </c>
      <c r="B250" t="str">
        <f>HYPERLINK("https://www.facebook.com/CAXMinhhung/", "Công an phường Minh Hưng tỉnh Bình Phước")</f>
        <v>Công an phường Minh Hưng tỉnh Bình Phước</v>
      </c>
      <c r="C250" t="str">
        <v>https://www.facebook.com/CAXMinhhung/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28250</v>
      </c>
      <c r="B251" t="str">
        <f>HYPERLINK("https://minhhung.chonthanh.binhphuoc.gov.vn/", "UBND Ủy ban nhân dân phường Minh Hưng tỉnh Bình Phước")</f>
        <v>UBND Ủy ban nhân dân phường Minh Hưng tỉnh Bình Phước</v>
      </c>
      <c r="C251" t="str">
        <v>https://minhhung.chonthanh.binhphuoc.gov.vn/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28251</v>
      </c>
      <c r="B252" t="str">
        <v>Công an xã Minh Lập tỉnh Bình Phước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28252</v>
      </c>
      <c r="B253" t="str">
        <f>HYPERLINK("https://minhlap.chonthanh.binhphuoc.gov.vn/", "UBND Ủy ban nhân dân xã Minh Lập tỉnh Bình Phước")</f>
        <v>UBND Ủy ban nhân dân xã Minh Lập tỉnh Bình Phước</v>
      </c>
      <c r="C253" t="str">
        <v>https://minhlap.chonthanh.binhphuoc.gov.vn/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28253</v>
      </c>
      <c r="B254" t="str">
        <f>HYPERLINK("https://www.facebook.com/caxminhthang/", "Công an xã Minh Thắng tỉnh Bình Phước")</f>
        <v>Công an xã Minh Thắng tỉnh Bình Phước</v>
      </c>
      <c r="C254" t="str">
        <v>https://www.facebook.com/caxminhthang/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28254</v>
      </c>
      <c r="B255" t="str">
        <f>HYPERLINK("https://minhthang.chonthanh.binhphuoc.gov.vn/", "UBND Ủy ban nhân dân xã Minh Thắng tỉnh Bình Phước")</f>
        <v>UBND Ủy ban nhân dân xã Minh Thắng tỉnh Bình Phước</v>
      </c>
      <c r="C255" t="str">
        <v>https://minhthang.chonthanh.binhphuoc.gov.vn/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28255</v>
      </c>
      <c r="B256" t="str">
        <f>HYPERLINK("https://www.facebook.com/Caxmtt/", "Công an xã Mỹ Thạnh Trung tỉnh Vĩnh Long")</f>
        <v>Công an xã Mỹ Thạnh Trung tỉnh Vĩnh Long</v>
      </c>
      <c r="C256" t="str">
        <v>https://www.facebook.com/Caxmtt/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28256</v>
      </c>
      <c r="B257" t="str">
        <f>HYPERLINK("https://mythanhtrung.vinhlong.gov.vn/", "UBND Ủy ban nhân dân xã Mỹ Thạnh Trung tỉnh Vĩnh Long")</f>
        <v>UBND Ủy ban nhân dân xã Mỹ Thạnh Trung tỉnh Vĩnh Long</v>
      </c>
      <c r="C257" t="str">
        <v>https://mythanhtrung.vinhlong.gov.vn/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28257</v>
      </c>
      <c r="B258" t="str">
        <v>Công an xã Mường Chiên tỉnh Sơn La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28258</v>
      </c>
      <c r="B259" t="str">
        <f>HYPERLINK("https://sonla.gov.vn/SiteFolders/hquynhmai/4787/VB/thi%20dua%20khen%20thuong/1309%20QD%20UBND.pdf", "UBND Ủy ban nhân dân xã Mường Chiên tỉnh Sơn La")</f>
        <v>UBND Ủy ban nhân dân xã Mường Chiên tỉnh Sơn La</v>
      </c>
      <c r="C259" t="str">
        <v>https://sonla.gov.vn/SiteFolders/hquynhmai/4787/VB/thi%20dua%20khen%20thuong/1309%20QD%20UBND.pdf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28259</v>
      </c>
      <c r="B260" t="str">
        <v>Công an xã Mường Khoa tỉnh Sơn La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28260</v>
      </c>
      <c r="B261" t="str">
        <f>HYPERLINK("https://sonla.gov.vn/4/469/61715/478330/hoi-dong-nhan-dan-tinh/danh-sach-thuong-truc-hdnd-tinh-son-la-khoa-xiv-nhiem-ky-2016-2021", "UBND Ủy ban nhân dân xã Mường Khoa tỉnh Sơn La")</f>
        <v>UBND Ủy ban nhân dân xã Mường Khoa tỉnh Sơn La</v>
      </c>
      <c r="C261" t="str">
        <v>https://sonla.gov.vn/4/469/61715/478330/hoi-dong-nhan-dan-tinh/danh-sach-thuong-truc-hdnd-tinh-son-la-khoa-xiv-nhiem-ky-2016-2021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28261</v>
      </c>
      <c r="B262" t="str">
        <f>HYPERLINK("https://www.facebook.com/caxmyloccanlochatinh/", "Công an xã Mỹ Lộc tỉnh Hà Tĩnh")</f>
        <v>Công an xã Mỹ Lộc tỉnh Hà Tĩnh</v>
      </c>
      <c r="C262" t="str">
        <v>https://www.facebook.com/caxmyloccanlochatinh/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28262</v>
      </c>
      <c r="B263" t="str">
        <f>HYPERLINK("https://myloc.namdinh.gov.vn/", "UBND Ủy ban nhân dân xã Mỹ Lộc tỉnh Hà Tĩnh")</f>
        <v>UBND Ủy ban nhân dân xã Mỹ Lộc tỉnh Hà Tĩnh</v>
      </c>
      <c r="C263" t="str">
        <v>https://myloc.namdinh.gov.vn/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28263</v>
      </c>
      <c r="B264" t="str">
        <f>HYPERLINK("https://www.facebook.com/CAXMYNHON/", "Công an xã Mỹ Nhơn tỉnh Bến Tre")</f>
        <v>Công an xã Mỹ Nhơn tỉnh Bến Tre</v>
      </c>
      <c r="C264" t="str">
        <v>https://www.facebook.com/CAXMYNHON/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28264</v>
      </c>
      <c r="B265" t="str">
        <f>HYPERLINK("https://bentre.gov.vn/Documents/848_danh_sach%20nguoi%20phat%20ngon.pdf", "UBND Ủy ban nhân dân xã Mỹ Nhơn tỉnh Bến Tre")</f>
        <v>UBND Ủy ban nhân dân xã Mỹ Nhơn tỉnh Bến Tre</v>
      </c>
      <c r="C265" t="str">
        <v>https://bentre.gov.vn/Documents/848_danh_sach%20nguoi%20phat%20ngon.pdf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28265</v>
      </c>
      <c r="B266" t="str">
        <v>Công an xã Nậm Có tỉnh Yên Bái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28266</v>
      </c>
      <c r="B267" t="str">
        <f>HYPERLINK("https://mucangchai.yenbai.gov.vn/", "UBND Ủy ban nhân dân xã Nậm Có tỉnh Yên Bái")</f>
        <v>UBND Ủy ban nhân dân xã Nậm Có tỉnh Yên Bái</v>
      </c>
      <c r="C267" t="str">
        <v>https://mucangchai.yenbai.gov.vn/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28267</v>
      </c>
      <c r="B268" t="str">
        <f>HYPERLINK("https://www.facebook.com/caxnamquangbl/", "Công an xã Nam Quang tỉnh Cao Bằng")</f>
        <v>Công an xã Nam Quang tỉnh Cao Bằng</v>
      </c>
      <c r="C268" t="str">
        <v>https://www.facebook.com/caxnamquangbl/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28268</v>
      </c>
      <c r="B269" t="str">
        <f>HYPERLINK("http://namquang.baolam.caobang.gov.vn/", "UBND Ủy ban nhân dân xã Nam Quang tỉnh Cao Bằng")</f>
        <v>UBND Ủy ban nhân dân xã Nam Quang tỉnh Cao Bằng</v>
      </c>
      <c r="C269" t="str">
        <v>http://namquang.baolam.caobang.gov.vn/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28269</v>
      </c>
      <c r="B270" t="str">
        <f>HYPERLINK("https://www.facebook.com/DoanThanhnienCongantinhLaoCai/", "Công an xã Nậm Tha tỉnh Lào Cai")</f>
        <v>Công an xã Nậm Tha tỉnh Lào Cai</v>
      </c>
      <c r="C270" t="str">
        <v>https://www.facebook.com/DoanThanhnienCongantinhLaoCai/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28270</v>
      </c>
      <c r="B271" t="str">
        <f>HYPERLINK("https://vanban.laocai.gov.vn/xa-nam-tha", "UBND Ủy ban nhân dân xã Nậm Tha tỉnh Lào Cai")</f>
        <v>UBND Ủy ban nhân dân xã Nậm Tha tỉnh Lào Cai</v>
      </c>
      <c r="C271" t="str">
        <v>https://vanban.laocai.gov.vn/xa-nam-tha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28271</v>
      </c>
      <c r="B272" t="str">
        <v>Công an xã Nam Xuân tỉnh Thanh Hóa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28272</v>
      </c>
      <c r="B273" t="str">
        <f>HYPERLINK("https://namxuan.quanhoa.thanhhoa.gov.vn/", "UBND Ủy ban nhân dân xã Nam Xuân tỉnh Thanh Hóa")</f>
        <v>UBND Ủy ban nhân dân xã Nam Xuân tỉnh Thanh Hóa</v>
      </c>
      <c r="C273" t="str">
        <v>https://namxuan.quanhoa.thanhhoa.gov.vn/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28273</v>
      </c>
      <c r="B274" t="str">
        <f>HYPERLINK("https://www.facebook.com/NgaSon.vn/videos/1416228245664003/", "Công an xã Nga Thủy tỉnh Thanh Hóa")</f>
        <v>Công an xã Nga Thủy tỉnh Thanh Hóa</v>
      </c>
      <c r="C274" t="str">
        <v>https://www.facebook.com/NgaSon.vn/videos/1416228245664003/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28274</v>
      </c>
      <c r="B275" t="str">
        <f>HYPERLINK("https://ngathuy.ngason.thanhhoa.gov.vn/", "UBND Ủy ban nhân dân xã Nga Thủy tỉnh Thanh Hóa")</f>
        <v>UBND Ủy ban nhân dân xã Nga Thủy tỉnh Thanh Hóa</v>
      </c>
      <c r="C275" t="str">
        <v>https://ngathuy.ngason.thanhhoa.gov.vn/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28275</v>
      </c>
      <c r="B276" t="str">
        <f>HYPERLINK("https://www.facebook.com/caxngatien.gov.vn/", "Công an xã Nga Tiến tỉnh Thanh Hóa")</f>
        <v>Công an xã Nga Tiến tỉnh Thanh Hóa</v>
      </c>
      <c r="C276" t="str">
        <v>https://www.facebook.com/caxngatien.gov.vn/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28276</v>
      </c>
      <c r="B277" t="str">
        <f>HYPERLINK("https://ngatien.ngason.thanhhoa.gov.vn/tin-van-hoa-the-thao", "UBND Ủy ban nhân dân xã Nga Tiến tỉnh Thanh Hóa")</f>
        <v>UBND Ủy ban nhân dân xã Nga Tiến tỉnh Thanh Hóa</v>
      </c>
      <c r="C277" t="str">
        <v>https://ngatien.ngason.thanhhoa.gov.vn/tin-van-hoa-the-thao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28277</v>
      </c>
      <c r="B278" t="str">
        <v>Công an xã Nghĩa Hợp tỉnh Nghệ An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28278</v>
      </c>
      <c r="B279" t="str">
        <f>HYPERLINK("https://nghiakhanh.nghiadan.nghean.gov.vn/", "UBND Ủy ban nhân dân xã Nghĩa Hợp tỉnh Nghệ An")</f>
        <v>UBND Ủy ban nhân dân xã Nghĩa Hợp tỉnh Nghệ An</v>
      </c>
      <c r="C279" t="str">
        <v>https://nghiakhanh.nghiadan.nghean.gov.vn/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28279</v>
      </c>
      <c r="B280" t="str">
        <v>Công an xã Nghĩa Lâm tỉnh Nghệ An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28280</v>
      </c>
      <c r="B281" t="str">
        <f>HYPERLINK("https://nghialam.nghiadan.nghean.gov.vn/", "UBND Ủy ban nhân dân xã Nghĩa Lâm tỉnh Nghệ An")</f>
        <v>UBND Ủy ban nhân dân xã Nghĩa Lâm tỉnh Nghệ An</v>
      </c>
      <c r="C281" t="str">
        <v>https://nghialam.nghiadan.nghean.gov.vn/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28281</v>
      </c>
      <c r="B282" t="str">
        <f>HYPERLINK("https://www.facebook.com/p/Tu%E1%BB%95i-tr%E1%BA%BB-C%C3%B4ng-an-Ngh%C4%A9a-L%E1%BB%99-100081887170070/", "Công an xã Nghĩa Sơn tỉnh Yên Bái")</f>
        <v>Công an xã Nghĩa Sơn tỉnh Yên Bái</v>
      </c>
      <c r="C282" t="str">
        <v>https://www.facebook.com/p/Tu%E1%BB%95i-tr%E1%BA%BB-C%C3%B4ng-an-Ngh%C4%A9a-L%E1%BB%99-100081887170070/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28282</v>
      </c>
      <c r="B283" t="str">
        <f>HYPERLINK("https://dichvucong.namdinh.gov.vn/portaldvc/KenhTin/dich-vu-cong-truc-tuyen.aspx?_dv=8D65FA8E-D4BC-B2EC-BE28-32404A48E66F", "UBND Ủy ban nhân dân xã Nghĩa Sơn tỉnh Yên Bái")</f>
        <v>UBND Ủy ban nhân dân xã Nghĩa Sơn tỉnh Yên Bái</v>
      </c>
      <c r="C283" t="str">
        <v>https://dichvucong.namdinh.gov.vn/portaldvc/KenhTin/dich-vu-cong-truc-tuyen.aspx?_dv=8D65FA8E-D4BC-B2EC-BE28-32404A48E66F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28283</v>
      </c>
      <c r="B284" t="str">
        <f>HYPERLINK("https://www.facebook.com/caxnghixuan/", "Công an xã Nghi Xuân tỉnh Nghệ An")</f>
        <v>Công an xã Nghi Xuân tỉnh Nghệ An</v>
      </c>
      <c r="C284" t="str">
        <v>https://www.facebook.com/caxnghixuan/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28284</v>
      </c>
      <c r="B285" t="str">
        <f>HYPERLINK("https://nghixuan.nghiloc.nghean.gov.vn/", "UBND Ủy ban nhân dân xã Nghi Xuân tỉnh Nghệ An")</f>
        <v>UBND Ủy ban nhân dân xã Nghi Xuân tỉnh Nghệ An</v>
      </c>
      <c r="C285" t="str">
        <v>https://nghixuan.nghiloc.nghean.gov.vn/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28285</v>
      </c>
      <c r="B286" t="str">
        <f>HYPERLINK("https://www.facebook.com/CAXNH/", "Công an xã Nam Hồng tỉnh Hải Dương")</f>
        <v>Công an xã Nam Hồng tỉnh Hải Dương</v>
      </c>
      <c r="C286" t="str">
        <v>https://www.facebook.com/CAXNH/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28286</v>
      </c>
      <c r="B287" t="str">
        <f>HYPERLINK("http://namhong.namsach.haiduong.gov.vn/", "UBND Ủy ban nhân dân xã Nam Hồng tỉnh Hải Dương")</f>
        <v>UBND Ủy ban nhân dân xã Nam Hồng tỉnh Hải Dương</v>
      </c>
      <c r="C287" t="str">
        <v>http://namhong.namsach.haiduong.gov.vn/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28287</v>
      </c>
      <c r="B288" t="str">
        <f>HYPERLINK("https://www.facebook.com/caxnhattangialochaiduong/", "Công an xã Nhật Tân tỉnh Hải Dương")</f>
        <v>Công an xã Nhật Tân tỉnh Hải Dương</v>
      </c>
      <c r="C288" t="str">
        <v>https://www.facebook.com/caxnhattangialochaiduong/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28288</v>
      </c>
      <c r="B289" t="str">
        <f>HYPERLINK("http://nhattan.gialoc.haiduong.gov.vn/", "UBND Ủy ban nhân dân xã Nhật Tân tỉnh Hải Dương")</f>
        <v>UBND Ủy ban nhân dân xã Nhật Tân tỉnh Hải Dương</v>
      </c>
      <c r="C289" t="str">
        <v>http://nhattan.gialoc.haiduong.gov.vn/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28289</v>
      </c>
      <c r="B290" t="str">
        <f>HYPERLINK("https://www.facebook.com/@caxnhiha/", "Công an xã Nhị Hà tỉnh Ninh Thuận")</f>
        <v>Công an xã Nhị Hà tỉnh Ninh Thuận</v>
      </c>
      <c r="C290" t="str">
        <v>https://www.facebook.com/@caxnhiha/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28290</v>
      </c>
      <c r="B291" t="str">
        <f>HYPERLINK("https://sonv.ninhthuan.gov.vn/portal/Pages/2023-4-20/Khen-thuong-thanh-tich-xuat-sac-trong-xay-dung-xa-ixybrp.aspx", "UBND Ủy ban nhân dân xã Nhị Hà tỉnh Ninh Thuận")</f>
        <v>UBND Ủy ban nhân dân xã Nhị Hà tỉnh Ninh Thuận</v>
      </c>
      <c r="C291" t="str">
        <v>https://sonv.ninhthuan.gov.vn/portal/Pages/2023-4-20/Khen-thuong-thanh-tich-xuat-sac-trong-xay-dung-xa-ixybrp.aspx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28291</v>
      </c>
      <c r="B292" t="str">
        <f>HYPERLINK("https://www.facebook.com/caxnt/", "Công an xã Nghĩa Thuận tỉnh Nghệ An")</f>
        <v>Công an xã Nghĩa Thuận tỉnh Nghệ An</v>
      </c>
      <c r="C292" t="str">
        <v>https://www.facebook.com/caxnt/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28292</v>
      </c>
      <c r="B293" t="str">
        <f>HYPERLINK("https://nghiathuan.thaihoa.nghean.gov.vn/", "UBND Ủy ban nhân dân xã Nghĩa Thuận tỉnh Nghệ An")</f>
        <v>UBND Ủy ban nhân dân xã Nghĩa Thuận tỉnh Nghệ An</v>
      </c>
      <c r="C293" t="str">
        <v>https://nghiathuan.thaihoa.nghean.gov.vn/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28293</v>
      </c>
      <c r="B294" t="str">
        <v>Công an xã Nùng Nàng tỉnh Lai Châu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28294</v>
      </c>
      <c r="B295" t="str">
        <f>HYPERLINK("https://laichau.gov.vn/tin-tuc-su-kien/hoat-dong-cua-lanh-dao-tinh/bi-thu-tinh-uy-giang-pao-my-tiep-xuc-cu-tri-tai-xa-nung-nang.html", "UBND Ủy ban nhân dân xã Nùng Nàng tỉnh Lai Châu")</f>
        <v>UBND Ủy ban nhân dân xã Nùng Nàng tỉnh Lai Châu</v>
      </c>
      <c r="C295" t="str">
        <v>https://laichau.gov.vn/tin-tuc-su-kien/hoat-dong-cua-lanh-dao-tinh/bi-thu-tinh-uy-giang-pao-my-tiep-xuc-cu-tri-tai-xa-nung-nang.html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28295</v>
      </c>
      <c r="B296" t="str">
        <v>Công an xã Púng Tra tỉnh Sơn La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28296</v>
      </c>
      <c r="B297" t="str">
        <f>HYPERLINK("https://sopcop.sonla.gov.vn/hoi-dap", "UBND Ủy ban nhân dân xã Púng Tra tỉnh Sơn La")</f>
        <v>UBND Ủy ban nhân dân xã Púng Tra tỉnh Sơn La</v>
      </c>
      <c r="C297" t="str">
        <v>https://sopcop.sonla.gov.vn/hoi-dap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28297</v>
      </c>
      <c r="B298" t="str">
        <f>HYPERLINK("https://www.facebook.com/caxphamtran34/", "Công an xã Phạm Trấn tỉnh Hải Dương")</f>
        <v>Công an xã Phạm Trấn tỉnh Hải Dương</v>
      </c>
      <c r="C298" t="str">
        <v>https://www.facebook.com/caxphamtran34/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28298</v>
      </c>
      <c r="B299" t="str">
        <f>HYPERLINK("http://phamtran.gialoc.haiduong.gov.vn/", "UBND Ủy ban nhân dân xã Phạm Trấn tỉnh Hải Dương")</f>
        <v>UBND Ủy ban nhân dân xã Phạm Trấn tỉnh Hải Dương</v>
      </c>
      <c r="C299" t="str">
        <v>http://phamtran.gialoc.haiduong.gov.vn/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28299</v>
      </c>
      <c r="B300" t="str">
        <v>Công an xã Phú Cần tỉnh Gia Lai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28300</v>
      </c>
      <c r="B301" t="str">
        <f>HYPERLINK("https://krongpa.gialai.gov.vn/xa-phu-can/Gioi-thieu/Co-cau-to-chuc.aspx", "UBND Ủy ban nhân dân xã Phú Cần tỉnh Gia Lai")</f>
        <v>UBND Ủy ban nhân dân xã Phú Cần tỉnh Gia Lai</v>
      </c>
      <c r="C301" t="str">
        <v>https://krongpa.gialai.gov.vn/xa-phu-can/Gioi-thieu/Co-cau-to-chuc.aspx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28301</v>
      </c>
      <c r="B302" t="str">
        <v>Công an xã Phú Cường tỉnh Thái Nguyên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28302</v>
      </c>
      <c r="B303" t="str">
        <f>HYPERLINK("https://phucuong.daitu.thainguyen.gov.vn/", "UBND Ủy ban nhân dân xã Phú Cường tỉnh Thái Nguyên")</f>
        <v>UBND Ủy ban nhân dân xã Phú Cường tỉnh Thái Nguyên</v>
      </c>
      <c r="C303" t="str">
        <v>https://phucuong.daitu.thainguyen.gov.vn/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28303</v>
      </c>
      <c r="B304" t="str">
        <v>Công an xã Phúc Yên tỉnh Tuyên Quang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28304</v>
      </c>
      <c r="B305" t="str">
        <f>HYPERLINK("http://lambinh.tuyenquang.gov.vn/vi/tin-bai/dong-chi-pho-chu-tich-uy-ban-nhan-dan-huyen-du-ngay-hoi-dai-doan-ket-toan-dan-toc-tai-khu-dan-cu-thon-ban-tang-xa-phuc-yen?type=NEWS&amp;id=131777", "UBND Ủy ban nhân dân xã Phúc Yên tỉnh Tuyên Quang")</f>
        <v>UBND Ủy ban nhân dân xã Phúc Yên tỉnh Tuyên Quang</v>
      </c>
      <c r="C305" t="str">
        <v>http://lambinh.tuyenquang.gov.vn/vi/tin-bai/dong-chi-pho-chu-tich-uy-ban-nhan-dan-huyen-du-ngay-hoi-dai-doan-ket-toan-dan-toc-tai-khu-dan-cu-thon-ban-tang-xa-phuc-yen?type=NEWS&amp;id=131777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28305</v>
      </c>
      <c r="B306" t="str">
        <f>HYPERLINK("https://www.facebook.com/caxphuluu/", "Công an xã Phù Lưu tỉnh Hà Tĩnh")</f>
        <v>Công an xã Phù Lưu tỉnh Hà Tĩnh</v>
      </c>
      <c r="C306" t="str">
        <v>https://www.facebook.com/caxphuluu/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28306</v>
      </c>
      <c r="B307" t="str">
        <f>HYPERLINK("https://phuluu.locha.hatinh.gov.vn/vi/laws/detail/TO-TRINH-Ve-viec-de-nghi-phe-duyet-chu-truong-dau-tu-cac-du-an-39/?download=1&amp;id=0", "UBND Ủy ban nhân dân xã Phù Lưu tỉnh Hà Tĩnh")</f>
        <v>UBND Ủy ban nhân dân xã Phù Lưu tỉnh Hà Tĩnh</v>
      </c>
      <c r="C307" t="str">
        <v>https://phuluu.locha.hatinh.gov.vn/vi/laws/detail/TO-TRINH-Ve-viec-de-nghi-phe-duyet-chu-truong-dau-tu-cac-du-an-39/?download=1&amp;id=0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28307</v>
      </c>
      <c r="B308" t="str">
        <f>HYPERLINK("https://www.facebook.com/p/Tu%E1%BB%95i-tr%E1%BA%BB-C%C3%B4ng-an-Ngh%C4%A9a-L%E1%BB%99-100081887170070/", "Công an xã Phù Nham tỉnh Yên Bái")</f>
        <v>Công an xã Phù Nham tỉnh Yên Bái</v>
      </c>
      <c r="C308" t="str">
        <v>https://www.facebook.com/p/Tu%E1%BB%95i-tr%E1%BA%BB-C%C3%B4ng-an-Ngh%C4%A9a-L%E1%BB%99-100081887170070/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28308</v>
      </c>
      <c r="B309" t="str">
        <f>HYPERLINK("https://nghialo.yenbai.gov.vn/xa-phuong/xa-phu-nham", "UBND Ủy ban nhân dân xã Phù Nham tỉnh Yên Bái")</f>
        <v>UBND Ủy ban nhân dân xã Phù Nham tỉnh Yên Bái</v>
      </c>
      <c r="C309" t="str">
        <v>https://nghialo.yenbai.gov.vn/xa-phuong/xa-phu-nham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28309</v>
      </c>
      <c r="B310" t="str">
        <f>HYPERLINK("https://www.facebook.com/TTCADN/", "Công an xã Phước An tỉnh Đồng Nai")</f>
        <v>Công an xã Phước An tỉnh Đồng Nai</v>
      </c>
      <c r="C310" t="str">
        <v>https://www.facebook.com/TTCADN/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28310</v>
      </c>
      <c r="B311" t="str">
        <f>HYPERLINK("https://dongnai.gov.vn/Pages/newsdetail.aspx?NewsId=44868&amp;CatId=185", "UBND Ủy ban nhân dân xã Phước An tỉnh Đồng Nai")</f>
        <v>UBND Ủy ban nhân dân xã Phước An tỉnh Đồng Nai</v>
      </c>
      <c r="C311" t="str">
        <v>https://dongnai.gov.vn/Pages/newsdetail.aspx?NewsId=44868&amp;CatId=185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28311</v>
      </c>
      <c r="B312" t="str">
        <f>HYPERLINK("https://www.facebook.com/p/Tu%E1%BB%95i-tr%E1%BA%BB-C%C3%B4ng-an-huy%E1%BB%87n-Ninh-Ph%C6%B0%E1%BB%9Bc-100068114569027/", "Công an xã Phước Hòa tỉnh Ninh Thuận")</f>
        <v>Công an xã Phước Hòa tỉnh Ninh Thuận</v>
      </c>
      <c r="C312" t="str">
        <v>https://www.facebook.com/p/Tu%E1%BB%95i-tr%E1%BA%BB-C%C3%B4ng-an-huy%E1%BB%87n-Ninh-Ph%C6%B0%E1%BB%9Bc-100068114569027/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28312</v>
      </c>
      <c r="B313" t="str">
        <f>HYPERLINK("https://mc.ninhthuan.gov.vn/portaldvc/KenhTin/dich-vu-cong-truc-tuyen.aspx?_dv=000.26.32.H43", "UBND Ủy ban nhân dân xã Phước Hòa tỉnh Ninh Thuận")</f>
        <v>UBND Ủy ban nhân dân xã Phước Hòa tỉnh Ninh Thuận</v>
      </c>
      <c r="C313" t="str">
        <v>https://mc.ninhthuan.gov.vn/portaldvc/KenhTin/dich-vu-cong-truc-tuyen.aspx?_dv=000.26.32.H43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28313</v>
      </c>
      <c r="B314" t="str">
        <f>HYPERLINK("https://www.facebook.com/caxphuochung/", "Công an xã Phước Hưng tỉnh Trà Vinh")</f>
        <v>Công an xã Phước Hưng tỉnh Trà Vinh</v>
      </c>
      <c r="C314" t="str">
        <v>https://www.facebook.com/caxphuochung/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28314</v>
      </c>
      <c r="B315" t="str">
        <f>HYPERLINK("https://phuochung.tracu.travinh.gov.vn/tin-van-hoa-xa-hoi/ubnd-xa-phuoc-hung-to-chuc-le-ky-ket-mo-hinh-xa-chuyen-doi-so-thanh-toan-so-giua-tap-doan-cong-n-711456", "UBND Ủy ban nhân dân xã Phước Hưng tỉnh Trà Vinh")</f>
        <v>UBND Ủy ban nhân dân xã Phước Hưng tỉnh Trà Vinh</v>
      </c>
      <c r="C315" t="str">
        <v>https://phuochung.tracu.travinh.gov.vn/tin-van-hoa-xa-hoi/ubnd-xa-phuoc-hung-to-chuc-le-ky-ket-mo-hinh-xa-chuyen-doi-so-thanh-toan-so-giua-tap-doan-cong-n-711456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28315</v>
      </c>
      <c r="B316" t="str">
        <v>Công an xã Phước Tân tỉnh Ninh Thuận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28316</v>
      </c>
      <c r="B317" t="str">
        <f>HYPERLINK("https://bacai.ninhthuan.gov.vn/portal/Pages/ubnd-xa-phuoc-tan.aspx", "UBND Ủy ban nhân dân xã Phước Tân tỉnh Ninh Thuận")</f>
        <v>UBND Ủy ban nhân dân xã Phước Tân tỉnh Ninh Thuận</v>
      </c>
      <c r="C317" t="str">
        <v>https://bacai.ninhthuan.gov.vn/portal/Pages/ubnd-xa-phuoc-tan.aspx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28317</v>
      </c>
      <c r="B318" t="str">
        <f>HYPERLINK("https://www.facebook.com/caxphuocthuan/", "Công an xã Phước Thuận tỉnh Bình Định")</f>
        <v>Công an xã Phước Thuận tỉnh Bình Định</v>
      </c>
      <c r="C318" t="str">
        <v>https://www.facebook.com/caxphuocthuan/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28318</v>
      </c>
      <c r="B319" t="str">
        <f>HYPERLINK("http://phuocthuan.tuyphuoc.binhdinh.gov.vn/", "UBND Ủy ban nhân dân xã Phước Thuận tỉnh Bình Định")</f>
        <v>UBND Ủy ban nhân dân xã Phước Thuận tỉnh Bình Định</v>
      </c>
      <c r="C319" t="str">
        <v>http://phuocthuan.tuyphuoc.binhdinh.gov.vn/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28319</v>
      </c>
      <c r="B320" t="str">
        <f>HYPERLINK("https://www.facebook.com/caxphuonglau/?locale=ms_MY", "Công an xã Phượng Lâu tỉnh Phú Thọ")</f>
        <v>Công an xã Phượng Lâu tỉnh Phú Thọ</v>
      </c>
      <c r="C320" t="str">
        <v>https://www.facebook.com/caxphuonglau/?locale=ms_MY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28320</v>
      </c>
      <c r="B321" t="str">
        <f>HYPERLINK("http://congbao.phutho.gov.vn/van-ban/chi-tiet.html?docid=672", "UBND Ủy ban nhân dân xã Phượng Lâu tỉnh Phú Thọ")</f>
        <v>UBND Ủy ban nhân dân xã Phượng Lâu tỉnh Phú Thọ</v>
      </c>
      <c r="C321" t="str">
        <v>http://congbao.phutho.gov.vn/van-ban/chi-tiet.html?docid=672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28321</v>
      </c>
      <c r="B322" t="str">
        <v>Công an xã Phú Thịnh tỉnh Thái Nguyên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28322</v>
      </c>
      <c r="B323" t="str">
        <f>HYPERLINK("https://phuthinh.daitu.thainguyen.gov.vn/", "UBND Ủy ban nhân dân xã Phú Thịnh tỉnh Thái Nguyên")</f>
        <v>UBND Ủy ban nhân dân xã Phú Thịnh tỉnh Thái Nguyên</v>
      </c>
      <c r="C323" t="str">
        <v>https://phuthinh.daitu.thainguyen.gov.vn/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28323</v>
      </c>
      <c r="B324" t="str">
        <v>Công an xã Phú Thuận tỉnh Cà Mau</v>
      </c>
      <c r="C324" t="str">
        <v>-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28324</v>
      </c>
      <c r="B325" t="str">
        <f>HYPERLINK("https://phuthuan.phutan.camau.gov.vn/", "UBND Ủy ban nhân dân xã Phú Thuận tỉnh Cà Mau")</f>
        <v>UBND Ủy ban nhân dân xã Phú Thuận tỉnh Cà Mau</v>
      </c>
      <c r="C325" t="str">
        <v>https://phuthuan.phutan.camau.gov.vn/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28325</v>
      </c>
      <c r="B326" t="str">
        <v>Công an xã Phú Lệ tỉnh Thanh Hóa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28326</v>
      </c>
      <c r="B327" t="str">
        <f>HYPERLINK("https://phule.quanhoa.thanhhoa.gov.vn/", "UBND Ủy ban nhân dân xã Phú Lệ tỉnh Thanh Hóa")</f>
        <v>UBND Ủy ban nhân dân xã Phú Lệ tỉnh Thanh Hóa</v>
      </c>
      <c r="C327" t="str">
        <v>https://phule.quanhoa.thanhhoa.gov.vn/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28327</v>
      </c>
      <c r="B328" t="str">
        <f>HYPERLINK("https://www.facebook.com/CAXPSTX.NS/", "Công an xã Phú Sơn tỉnh Thanh Hóa")</f>
        <v>Công an xã Phú Sơn tỉnh Thanh Hóa</v>
      </c>
      <c r="C328" t="str">
        <v>https://www.facebook.com/CAXPSTX.NS/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28328</v>
      </c>
      <c r="B329" t="str">
        <f>HYPERLINK("https://phuson.quanhoa.thanhhoa.gov.vn/", "UBND Ủy ban nhân dân xã Phú Sơn tỉnh Thanh Hóa")</f>
        <v>UBND Ủy ban nhân dân xã Phú Sơn tỉnh Thanh Hóa</v>
      </c>
      <c r="C329" t="str">
        <v>https://phuson.quanhoa.thanhhoa.gov.vn/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28329</v>
      </c>
      <c r="B330" t="str">
        <f>HYPERLINK("https://www.facebook.com/TuoitreConganCaoBang/", "Công an xã Phan Thanh tỉnh Cao Bằng")</f>
        <v>Công an xã Phan Thanh tỉnh Cao Bằng</v>
      </c>
      <c r="C330" t="str">
        <v>https://www.facebook.com/TuoitreConganCaoBang/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28330</v>
      </c>
      <c r="B331" t="str">
        <f>HYPERLINK("https://nguyenbinh.caobang.gov.vn/xa-phan-thanh", "UBND Ủy ban nhân dân xã Phan Thanh tỉnh Cao Bằng")</f>
        <v>UBND Ủy ban nhân dân xã Phan Thanh tỉnh Cao Bằng</v>
      </c>
      <c r="C331" t="str">
        <v>https://nguyenbinh.caobang.gov.vn/xa-phan-thanh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28331</v>
      </c>
      <c r="B332" t="str">
        <f>HYPERLINK("https://www.facebook.com/caxquangphongnrbk/", "Công an xã Quang Phong tỉnh Bắc Kạn")</f>
        <v>Công an xã Quang Phong tỉnh Bắc Kạn</v>
      </c>
      <c r="C332" t="str">
        <v>https://www.facebook.com/caxquangphongnrbk/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28332</v>
      </c>
      <c r="B333" t="str">
        <f>HYPERLINK("https://nari.backan.gov.vn/dang-uy-xa-quang-phong-to-chuc-le-cong-bo-quyet-dinh-thanh-lap-chi-bo-quan-su-xa-quang-phong-nhiem-ky-2022-2025/", "UBND Ủy ban nhân dân xã Quang Phong tỉnh Bắc Kạn")</f>
        <v>UBND Ủy ban nhân dân xã Quang Phong tỉnh Bắc Kạn</v>
      </c>
      <c r="C333" t="str">
        <v>https://nari.backan.gov.vn/dang-uy-xa-quang-phong-to-chuc-le-cong-bo-quyet-dinh-thanh-lap-chi-bo-quan-su-xa-quang-phong-nhiem-ky-2022-2025/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28333</v>
      </c>
      <c r="B334" t="str">
        <f>HYPERLINK("https://www.facebook.com/tuoitreconganquangbinh/", "Công an xã Quảng Thanh tỉnh Quảng Bình")</f>
        <v>Công an xã Quảng Thanh tỉnh Quảng Bình</v>
      </c>
      <c r="C334" t="str">
        <v>https://www.facebook.com/tuoitreconganquangbinh/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28334</v>
      </c>
      <c r="B335" t="str">
        <f>HYPERLINK("https://quangthanh.chauduc.baria-vungtau.gov.vn/", "UBND Ủy ban nhân dân xã Quảng Thanh tỉnh Quảng Bình")</f>
        <v>UBND Ủy ban nhân dân xã Quảng Thanh tỉnh Quảng Bình</v>
      </c>
      <c r="C335" t="str">
        <v>https://quangthanh.chauduc.baria-vungtau.gov.vn/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28335</v>
      </c>
      <c r="B336" t="str">
        <v>Công an xã Quang Vinh tỉnh Cao Bằng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28336</v>
      </c>
      <c r="B337" t="str">
        <f>HYPERLINK("https://trungkhanh.caobang.gov.vn/1352/34154/83364/xa-quang-vinh", "UBND Ủy ban nhân dân xã Quang Vinh tỉnh Cao Bằng")</f>
        <v>UBND Ủy ban nhân dân xã Quang Vinh tỉnh Cao Bằng</v>
      </c>
      <c r="C337" t="str">
        <v>https://trungkhanh.caobang.gov.vn/1352/34154/83364/xa-quang-vinh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28337</v>
      </c>
      <c r="B338" t="str">
        <v>Công an xã Quỳnh Hải tỉnh Thái Bình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28338</v>
      </c>
      <c r="B339" t="str">
        <f>HYPERLINK("https://thaibinh.gov.vn/van-ban-phap-luat/van-ban-dieu-hanh/ve-viec-cho-phep-uy-ban-nhan-dan-xa-quynh-hai-huyen-thai-thu.html", "UBND Ủy ban nhân dân xã Quỳnh Hải tỉnh Thái Bình")</f>
        <v>UBND Ủy ban nhân dân xã Quỳnh Hải tỉnh Thái Bình</v>
      </c>
      <c r="C339" t="str">
        <v>https://thaibinh.gov.vn/van-ban-phap-luat/van-ban-dieu-hanh/ve-viec-cho-phep-uy-ban-nhan-dan-xa-quynh-hai-huyen-thai-thu.html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28339</v>
      </c>
      <c r="B340" t="str">
        <f>HYPERLINK("https://www.facebook.com/Caxsanvien/", "Công an xã Sàn Viên tỉnh Lạng Sơn")</f>
        <v>Công an xã Sàn Viên tỉnh Lạng Sơn</v>
      </c>
      <c r="C340" t="str">
        <v>https://www.facebook.com/Caxsanvien/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28340</v>
      </c>
      <c r="B341" t="str">
        <f>HYPERLINK("https://locbinh.langson.gov.vn/tin-tuc-su-kien/hoat-dong-lanh-dao-huyen/doan-kiem-tra-cua-ban-thuong-vu-huyen-uy-kiem-tra-dang-uy-xa-san-vien-va-dong-chi-bi-thu-dang-uy-chu-tich-uy-ban-nhan-da.html", "UBND Ủy ban nhân dân xã Sàn Viên tỉnh Lạng Sơn")</f>
        <v>UBND Ủy ban nhân dân xã Sàn Viên tỉnh Lạng Sơn</v>
      </c>
      <c r="C341" t="str">
        <v>https://locbinh.langson.gov.vn/tin-tuc-su-kien/hoat-dong-lanh-dao-huyen/doan-kiem-tra-cua-ban-thuong-vu-huyen-uy-kiem-tra-dang-uy-xa-san-vien-va-dong-chi-bi-thu-dang-uy-chu-tich-uy-ban-nhan-da.html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28341</v>
      </c>
      <c r="B342" t="str">
        <f>HYPERLINK("https://www.facebook.com/p/C%C3%B4ng-an-x%C3%A3-S%C6%A1n-Tr%C3%A0-100063467105701/", "Công an xã Sơn Hà tỉnh Ninh Bình")</f>
        <v>Công an xã Sơn Hà tỉnh Ninh Bình</v>
      </c>
      <c r="C342" t="str">
        <v>https://www.facebook.com/p/C%C3%B4ng-an-x%C3%A3-S%C6%A1n-Tr%C3%A0-100063467105701/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28342</v>
      </c>
      <c r="B343" t="str">
        <f>HYPERLINK("https://nhoquan.ninhbinh.gov.vn/xa-son-ha", "UBND Ủy ban nhân dân xã Sơn Hà tỉnh Ninh Bình")</f>
        <v>UBND Ủy ban nhân dân xã Sơn Hà tỉnh Ninh Bình</v>
      </c>
      <c r="C343" t="str">
        <v>https://nhoquan.ninhbinh.gov.vn/xa-son-ha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28343</v>
      </c>
      <c r="B344" t="str">
        <f>HYPERLINK("https://www.facebook.com/caxsonhai/", "Công an xã Sơn Hải tỉnh Nghệ An")</f>
        <v>Công an xã Sơn Hải tỉnh Nghệ An</v>
      </c>
      <c r="C344" t="str">
        <v>https://www.facebook.com/caxsonhai/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28344</v>
      </c>
      <c r="B345" t="str">
        <f>HYPERLINK("https://sonthanh.yenthanh.nghean.gov.vn/to-chuc-bo-may/uy-ban-nhan-dan.html", "UBND Ủy ban nhân dân xã Sơn Hải tỉnh Nghệ An")</f>
        <v>UBND Ủy ban nhân dân xã Sơn Hải tỉnh Nghệ An</v>
      </c>
      <c r="C345" t="str">
        <v>https://sonthanh.yenthanh.nghean.gov.vn/to-chuc-bo-may/uy-ban-nhan-dan.html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28345</v>
      </c>
      <c r="B346" t="str">
        <f>HYPERLINK("https://www.facebook.com/p/Tu%E1%BB%95i-tr%E1%BA%BB-C%C3%B4ng-an-Th%C3%A0nh-ph%E1%BB%91-V%C4%A9nh-Y%C3%AAn-100066497717181/?locale=gl_ES", "Công an xã Sơn Kim 2 tỉnh Hà Tĩnh")</f>
        <v>Công an xã Sơn Kim 2 tỉnh Hà Tĩnh</v>
      </c>
      <c r="C346" t="str">
        <v>https://www.facebook.com/p/Tu%E1%BB%95i-tr%E1%BA%BB-C%C3%B4ng-an-Th%C3%A0nh-ph%E1%BB%91-V%C4%A9nh-Y%C3%AAn-100066497717181/?locale=gl_ES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28346</v>
      </c>
      <c r="B347" t="str">
        <f>HYPERLINK("https://xasonkim2.hatinh.gov.vn/", "UBND Ủy ban nhân dân xã Sơn Kim 2 tỉnh Hà Tĩnh")</f>
        <v>UBND Ủy ban nhân dân xã Sơn Kim 2 tỉnh Hà Tĩnh</v>
      </c>
      <c r="C347" t="str">
        <v>https://xasonkim2.hatinh.gov.vn/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28347</v>
      </c>
      <c r="B348" t="str">
        <f>HYPERLINK("https://www.facebook.com/tuoitrecongansonla/", "Công an xã Sơn Lương tỉnh Yên Bái")</f>
        <v>Công an xã Sơn Lương tỉnh Yên Bái</v>
      </c>
      <c r="C348" t="str">
        <v>https://www.facebook.com/tuoitrecongansonla/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28348</v>
      </c>
      <c r="B349" t="str">
        <f>HYPERLINK("https://www.yenbai.gov.vn/noidung/tintuc/Pages/chi-tiet-tin-tuc.aspx?ItemID=27329&amp;l=Tintrongtinh&amp;lv=5", "UBND Ủy ban nhân dân xã Sơn Lương tỉnh Yên Bái")</f>
        <v>UBND Ủy ban nhân dân xã Sơn Lương tỉnh Yên Bái</v>
      </c>
      <c r="C349" t="str">
        <v>https://www.yenbai.gov.vn/noidung/tintuc/Pages/chi-tiet-tin-tuc.aspx?ItemID=27329&amp;l=Tintrongtinh&amp;lv=5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28349</v>
      </c>
      <c r="B350" t="str">
        <v>Công an xã Sơn Thành tỉnh Bắc Kạn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28350</v>
      </c>
      <c r="B351" t="str">
        <f>HYPERLINK("https://nari.backan.gov.vn/khu-dan-cu-phieng-cuon-xa-son-thanh-to-chuc-ngay-hoi-dai-doan-ket-dan-toc/", "UBND Ủy ban nhân dân xã Sơn Thành tỉnh Bắc Kạn")</f>
        <v>UBND Ủy ban nhân dân xã Sơn Thành tỉnh Bắc Kạn</v>
      </c>
      <c r="C351" t="str">
        <v>https://nari.backan.gov.vn/khu-dan-cu-phieng-cuon-xa-son-thanh-to-chuc-ngay-hoi-dai-doan-ket-dan-toc/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28351</v>
      </c>
      <c r="B352" t="str">
        <f>HYPERLINK("https://www.facebook.com/caxtamgiangyenphongbn/", "Công an xã Tam Giang tỉnh Bắc Ninh")</f>
        <v>Công an xã Tam Giang tỉnh Bắc Ninh</v>
      </c>
      <c r="C352" t="str">
        <v>https://www.facebook.com/caxtamgiangyenphongbn/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28352</v>
      </c>
      <c r="B353" t="str">
        <f>HYPERLINK("https://www.bacninh.gov.vn/web/ubnd-xa-tam-giang", "UBND Ủy ban nhân dân xã Tam Giang tỉnh Bắc Ninh")</f>
        <v>UBND Ủy ban nhân dân xã Tam Giang tỉnh Bắc Ninh</v>
      </c>
      <c r="C353" t="str">
        <v>https://www.bacninh.gov.vn/web/ubnd-xa-tam-giang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28353</v>
      </c>
      <c r="B354" t="str">
        <f>HYPERLINK("https://www.facebook.com/TuoitreConganVinhPhuc/?locale=fa_IR", "Công an xã Tam Phúc tỉnh Vĩnh Phúc")</f>
        <v>Công an xã Tam Phúc tỉnh Vĩnh Phúc</v>
      </c>
      <c r="C354" t="str">
        <v>https://www.facebook.com/TuoitreConganVinhPhuc/?locale=fa_IR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28354</v>
      </c>
      <c r="B355" t="str">
        <f>HYPERLINK("https://vinhtuong.vinhphuc.gov.vn/ct/cms/tintuc/Lists/CACXATHITRAN/View_Detail.aspx?ItemID=33", "UBND Ủy ban nhân dân xã Tam Phúc tỉnh Vĩnh Phúc")</f>
        <v>UBND Ủy ban nhân dân xã Tam Phúc tỉnh Vĩnh Phúc</v>
      </c>
      <c r="C355" t="str">
        <v>https://vinhtuong.vinhphuc.gov.vn/ct/cms/tintuc/Lists/CACXATHITRAN/View_Detail.aspx?ItemID=33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28355</v>
      </c>
      <c r="B356" t="str">
        <f>HYPERLINK("https://www.facebook.com/caxtananvinhcuu/", "Công an xã Tân An tỉnh Đồng Nai")</f>
        <v>Công an xã Tân An tỉnh Đồng Nai</v>
      </c>
      <c r="C356" t="str">
        <v>https://www.facebook.com/caxtananvinhcuu/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28356</v>
      </c>
      <c r="B357" t="str">
        <f>HYPERLINK("https://vinhcuu.dongnai.gov.vn/pages/newsdetail.aspx?NewsId=8930&amp;CatId=119", "UBND Ủy ban nhân dân xã Tân An tỉnh Đồng Nai")</f>
        <v>UBND Ủy ban nhân dân xã Tân An tỉnh Đồng Nai</v>
      </c>
      <c r="C357" t="str">
        <v>https://vinhcuu.dongnai.gov.vn/pages/newsdetail.aspx?NewsId=8930&amp;CatId=119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28357</v>
      </c>
      <c r="B358" t="str">
        <f>HYPERLINK("https://www.facebook.com/caxtanchau/", "Công an xã Tân Châu tỉnh Hưng Yên")</f>
        <v>Công an xã Tân Châu tỉnh Hưng Yên</v>
      </c>
      <c r="C358" t="str">
        <v>https://www.facebook.com/caxtanchau/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28358</v>
      </c>
      <c r="B359" t="str">
        <f>HYPERLINK("https://dichvucong.hungyen.gov.vn/dichvucong/hotline", "UBND Ủy ban nhân dân xã Tân Châu tỉnh Hưng Yên")</f>
        <v>UBND Ủy ban nhân dân xã Tân Châu tỉnh Hưng Yên</v>
      </c>
      <c r="C359" t="str">
        <v>https://dichvucong.hungyen.gov.vn/dichvucong/hotline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28359</v>
      </c>
      <c r="B360" t="str">
        <v>Công an xã Tân Hiệp tỉnh Bắc Giang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28360</v>
      </c>
      <c r="B361" t="str">
        <f>HYPERLINK("https://tanhiep.yenthe.bacgiang.gov.vn/", "UBND Ủy ban nhân dânn xã Tân Hiệp tỉnh Bắc Giang")</f>
        <v>UBND Ủy ban nhân dânn xã Tân Hiệp tỉnh Bắc Giang</v>
      </c>
      <c r="C361" t="str">
        <v>https://tanhiep.yenthe.bacgiang.gov.vn/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28361</v>
      </c>
      <c r="B362" t="str">
        <f>HYPERLINK("https://www.facebook.com/CAXTANMY/", "Công an xã Tân Mỹ tỉnh Vĩnh Long")</f>
        <v>Công an xã Tân Mỹ tỉnh Vĩnh Long</v>
      </c>
      <c r="C362" t="str">
        <v>https://www.facebook.com/CAXTANMY/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28362</v>
      </c>
      <c r="B363" t="str">
        <f>HYPERLINK("https://vinhlong.gov.vn/", "UBND Ủy ban nhân dân xã Tân Mỹ tỉnh Vĩnh Long")</f>
        <v>UBND Ủy ban nhân dân xã Tân Mỹ tỉnh Vĩnh Long</v>
      </c>
      <c r="C363" t="str">
        <v>https://vinhlong.gov.vn/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28363</v>
      </c>
      <c r="B364" t="str">
        <f>HYPERLINK("https://www.facebook.com/CaxTanSon/", "Công an xã Tân Sơn tỉnh Gia Lai")</f>
        <v>Công an xã Tân Sơn tỉnh Gia Lai</v>
      </c>
      <c r="C364" t="str">
        <v>https://www.facebook.com/CaxTanSon/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28364</v>
      </c>
      <c r="B365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xã Tân Sơn tỉnh Gia Lai")</f>
        <v>UBND Ủy ban nhân dân xã Tân Sơn tỉnh Gia Lai</v>
      </c>
      <c r="C365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28365</v>
      </c>
      <c r="B366" t="str">
        <f>HYPERLINK("https://www.facebook.com/congantinhhoabinh/", "Công an xã Tân Thành tỉnh Hòa Bình")</f>
        <v>Công an xã Tân Thành tỉnh Hòa Bình</v>
      </c>
      <c r="C366" t="str">
        <v>https://www.facebook.com/congantinhhoabinh/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28366</v>
      </c>
      <c r="B367" t="str">
        <f>HYPERLINK("https://phubinh.thainguyen.gov.vn/xa-tan-thanh", "UBND Ủy ban nhân dân xã Tân Thành tỉnh Hòa Bình")</f>
        <v>UBND Ủy ban nhân dân xã Tân Thành tỉnh Hòa Bình</v>
      </c>
      <c r="C367" t="str">
        <v>https://phubinh.thainguyen.gov.vn/xa-tan-thanh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28367</v>
      </c>
      <c r="B368" t="str">
        <f>HYPERLINK("https://www.facebook.com/CAXTBL/?locale=vi_VN", "Công an xã Thượng Bằng La tỉnh Yên Bái")</f>
        <v>Công an xã Thượng Bằng La tỉnh Yên Bái</v>
      </c>
      <c r="C368" t="str">
        <v>https://www.facebook.com/CAXTBL/?locale=vi_VN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28368</v>
      </c>
      <c r="B369" t="str">
        <f>HYPERLINK("https://www.yenbai.gov.vn/noidung/tintuc/Pages/chi-tiet-tin-tuc.aspx?ItemID=14024&amp;l=tintrongtinh", "UBND Ủy ban nhân dân xã Thượng Bằng La tỉnh Yên Bái")</f>
        <v>UBND Ủy ban nhân dân xã Thượng Bằng La tỉnh Yên Bái</v>
      </c>
      <c r="C369" t="str">
        <v>https://www.yenbai.gov.vn/noidung/tintuc/Pages/chi-tiet-tin-tuc.aspx?ItemID=14024&amp;l=tintrongtinh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28369</v>
      </c>
      <c r="B370" t="str">
        <f>HYPERLINK("https://www.facebook.com/TuoitreConganCaoBang/", "Công an xã Thành Công tỉnh Cao Bằng")</f>
        <v>Công an xã Thành Công tỉnh Cao Bằng</v>
      </c>
      <c r="C370" t="str">
        <v>https://www.facebook.com/TuoitreConganCaoBang/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28370</v>
      </c>
      <c r="B371" t="str">
        <f>HYPERLINK("https://thanhcong.nguyenbinh.caobang.gov.vn/", "UBND Ủy ban nhân dân xã Thành Công tỉnh Cao Bằng")</f>
        <v>UBND Ủy ban nhân dân xã Thành Công tỉnh Cao Bằng</v>
      </c>
      <c r="C371" t="str">
        <v>https://thanhcong.nguyenbinh.caobang.gov.vn/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28371</v>
      </c>
      <c r="B372" t="str">
        <f>HYPERLINK("https://www.facebook.com/763131064287194", "Công an xã Tả Gia Khâu tỉnh Lào Cai")</f>
        <v>Công an xã Tả Gia Khâu tỉnh Lào Cai</v>
      </c>
      <c r="C372" t="str">
        <v>https://www.facebook.com/763131064287194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28372</v>
      </c>
      <c r="B373" t="str">
        <f>HYPERLINK("https://congan.laocai.gov.vn/xay-dung-phong-trao-toan-dan-bao-ve-an-ninh-to-quoc/xa-ta-gia-khau-huyen-muong-khuong-to-chuc-thanh-cong-ngay-hoi-toan-dan-bao-ve-an-ninh-to-quoc-1282410", "UBND Ủy ban nhân dân xã Tả Gia Khâu tỉnh Lào Cai")</f>
        <v>UBND Ủy ban nhân dân xã Tả Gia Khâu tỉnh Lào Cai</v>
      </c>
      <c r="C373" t="str">
        <v>https://congan.laocai.gov.vn/xay-dung-phong-trao-toan-dan-bao-ve-an-ninh-to-quoc/xa-ta-gia-khau-huyen-muong-khuong-to-chuc-thanh-cong-ngay-hoi-toan-dan-bao-ve-an-ninh-to-quoc-1282410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28373</v>
      </c>
      <c r="B374" t="str">
        <f>HYPERLINK("https://www.facebook.com/caxth/", "Công an xã Thượng Hòa tỉnh Ninh Bình")</f>
        <v>Công an xã Thượng Hòa tỉnh Ninh Bình</v>
      </c>
      <c r="C374" t="str">
        <v>https://www.facebook.com/caxth/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28374</v>
      </c>
      <c r="B375" t="str">
        <f>HYPERLINK("https://nhoquan.ninhbinh.gov.vn/xa-thuong-hoa", "UBND Ủy ban nhân dân xã Thượng Hòa tỉnh Ninh Bình")</f>
        <v>UBND Ủy ban nhân dân xã Thượng Hòa tỉnh Ninh Bình</v>
      </c>
      <c r="C375" t="str">
        <v>https://nhoquan.ninhbinh.gov.vn/xa-thuong-hoa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28375</v>
      </c>
      <c r="B376" t="str">
        <f>HYPERLINK("https://www.facebook.com/caxthanglong/", "Công an xã Thăng Long tỉnh Thanh Hóa")</f>
        <v>Công an xã Thăng Long tỉnh Thanh Hóa</v>
      </c>
      <c r="C376" t="str">
        <v>https://www.facebook.com/caxthanglong/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28376</v>
      </c>
      <c r="B377" t="str">
        <f>HYPERLINK("https://thangtho.nongcong.thanhhoa.gov.vn/web/trang-chu/he-thong-chinh-tri/uy-ban-nhan-dan-xa", "UBND Ủy ban nhân dân xã Thăng Long tỉnh Thanh Hóa")</f>
        <v>UBND Ủy ban nhân dân xã Thăng Long tỉnh Thanh Hóa</v>
      </c>
      <c r="C377" t="str">
        <v>https://thangtho.nongcong.thanhhoa.gov.vn/web/trang-chu/he-thong-chinh-tri/uy-ban-nhan-dan-xa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28377</v>
      </c>
      <c r="B378" t="str">
        <f>HYPERLINK("https://www.facebook.com/Caxthanhdinh/", "Công an xã Thanh Định tỉnh Thái Nguyên")</f>
        <v>Công an xã Thanh Định tỉnh Thái Nguyên</v>
      </c>
      <c r="C378" t="str">
        <v>https://www.facebook.com/Caxthanhdinh/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28378</v>
      </c>
      <c r="B379" t="str">
        <f>HYPERLINK("https://thanhdinh.dinhhoa.thainguyen.gov.vn/tin-xa-phuong", "UBND Ủy ban nhân dân xã Thanh Định tỉnh Thái Nguyên")</f>
        <v>UBND Ủy ban nhân dân xã Thanh Định tỉnh Thái Nguyên</v>
      </c>
      <c r="C379" t="str">
        <v>https://thanhdinh.dinhhoa.thainguyen.gov.vn/tin-xa-phuong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28379</v>
      </c>
      <c r="B380" t="str">
        <f>HYPERLINK("https://www.facebook.com/CAXThanhDuc/", "Công an xã Thanh Đức tỉnh Nghệ An")</f>
        <v>Công an xã Thanh Đức tỉnh Nghệ An</v>
      </c>
      <c r="C380" t="str">
        <v>https://www.facebook.com/CAXThanhDuc/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28380</v>
      </c>
      <c r="B381" t="str">
        <f>HYPERLINK("https://www.nghean.gov.vn/uy-ban-nhan-dan-tinh", "UBND Ủy ban nhân dân xã Thanh Đức tỉnh Nghệ An")</f>
        <v>UBND Ủy ban nhân dân xã Thanh Đức tỉnh Nghệ An</v>
      </c>
      <c r="C381" t="str">
        <v>https://www.nghean.gov.vn/uy-ban-nhan-dan-tinh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28381</v>
      </c>
      <c r="B382" t="str">
        <v>Công an xã Thanh Hương tỉnh Nghệ An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28382</v>
      </c>
      <c r="B383" t="str">
        <f>HYPERLINK("https://nghean.gov.vn/kinh-te/xa-thanh-huong-huyen-thanh-chuong-don-bang-cong-nhan-dat-chuan-nong-thon-moi-611577", "UBND Ủy ban nhân dân xã Thanh Hương tỉnh Nghệ An")</f>
        <v>UBND Ủy ban nhân dân xã Thanh Hương tỉnh Nghệ An</v>
      </c>
      <c r="C383" t="str">
        <v>https://nghean.gov.vn/kinh-te/xa-thanh-huong-huyen-thanh-chuong-don-bang-cong-nhan-dat-chuan-nong-thon-moi-611577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28383</v>
      </c>
      <c r="B384" t="str">
        <f>HYPERLINK("https://www.facebook.com/p/C%C3%B4ng-an-x%C3%A3-Th%C3%A0nh-Long-100077574795124/", "Công an xã Thành Long tỉnh Thanh Hóa")</f>
        <v>Công an xã Thành Long tỉnh Thanh Hóa</v>
      </c>
      <c r="C384" t="str">
        <v>https://www.facebook.com/p/C%C3%B4ng-an-x%C3%A3-Th%C3%A0nh-Long-100077574795124/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28384</v>
      </c>
      <c r="B385" t="str">
        <f>HYPERLINK("https://thanhlong.thachthanh.thanhhoa.gov.vn/lich-su-hinh-thanh", "UBND Ủy ban nhân dân xã Thành Long tỉnh Thanh Hóa")</f>
        <v>UBND Ủy ban nhân dân xã Thành Long tỉnh Thanh Hóa</v>
      </c>
      <c r="C385" t="str">
        <v>https://thanhlong.thachthanh.thanhhoa.gov.vn/lich-su-hinh-thanh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28385</v>
      </c>
      <c r="B386" t="str">
        <f>HYPERLINK("https://www.facebook.com/caxthanhphu/", "Công an xã Thạnh Phú tỉnh Đồng Nai")</f>
        <v>Công an xã Thạnh Phú tỉnh Đồng Nai</v>
      </c>
      <c r="C386" t="str">
        <v>https://www.facebook.com/caxthanhphu/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28386</v>
      </c>
      <c r="B387" t="str">
        <f>HYPERLINK("https://vinhcuu.dongnai.gov.vn/pages/newsdetail.aspx?NewsId=8572&amp;CatId=113", "UBND Ủy ban nhân dân xã Thạnh Phú tỉnh Đồng Nai")</f>
        <v>UBND Ủy ban nhân dân xã Thạnh Phú tỉnh Đồng Nai</v>
      </c>
      <c r="C387" t="str">
        <v>https://vinhcuu.dongnai.gov.vn/pages/newsdetail.aspx?NewsId=8572&amp;CatId=113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28387</v>
      </c>
      <c r="B388" t="str">
        <f>HYPERLINK("https://www.facebook.com/CAXTHANHSON198/", "Công an xã Thành Sơn tỉnh Hòa Bình")</f>
        <v>Công an xã Thành Sơn tỉnh Hòa Bình</v>
      </c>
      <c r="C388" t="str">
        <v>https://www.facebook.com/CAXTHANHSON198/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28388</v>
      </c>
      <c r="B389" t="str">
        <f>HYPERLINK("https://thanhtra.hoabinh.gov.vn/tin-tuc/1224-thanh-tra-ta-nh-ha-a-ba-nh-ta-cha-c-tuya-n-truya-n-pha-bia-n-gia-o-da-c-pha-p-lua-t-ta-i-xa-tha-nh-s-n-huya-n-mai-cha-u-n-m-2022", "UBND Ủy ban nhân dân xã Thành Sơn tỉnh Hòa Bình")</f>
        <v>UBND Ủy ban nhân dân xã Thành Sơn tỉnh Hòa Bình</v>
      </c>
      <c r="C389" t="str">
        <v>https://thanhtra.hoabinh.gov.vn/tin-tuc/1224-thanh-tra-ta-nh-ha-a-ba-nh-ta-cha-c-tuya-n-truya-n-pha-bia-n-gia-o-da-c-pha-p-lua-t-ta-i-xa-tha-nh-s-n-huya-n-mai-cha-u-n-m-2022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28389</v>
      </c>
      <c r="B390" t="str">
        <f>HYPERLINK("https://www.facebook.com/caxthanhtho/", "Công an xã Thành Thọ tỉnh Thanh Hóa")</f>
        <v>Công an xã Thành Thọ tỉnh Thanh Hóa</v>
      </c>
      <c r="C390" t="str">
        <v>https://www.facebook.com/caxthanhtho/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28390</v>
      </c>
      <c r="B391" t="str">
        <f>HYPERLINK("https://xuansinh.thoxuan.thanhhoa.gov.vn/web/trang-chu/bo-may-hanh-chinh/bo-may-hanh-chinh-uy-ban-nhan-dan-xa-xuan-sinh.html", "UBND Ủy ban nhân dân xã Thành Thọ tỉnh Thanh Hóa")</f>
        <v>UBND Ủy ban nhân dân xã Thành Thọ tỉnh Thanh Hóa</v>
      </c>
      <c r="C391" t="str">
        <v>https://xuansinh.thoxuan.thanhhoa.gov.vn/web/trang-chu/bo-may-hanh-chinh/bo-may-hanh-chinh-uy-ban-nhan-dan-xa-xuan-sinh.html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28391</v>
      </c>
      <c r="B392" t="str">
        <f>HYPERLINK("https://www.facebook.com/doanthanhnienconganhanam/", "Công an xã Thi Sơn tỉnh Hà Nam")</f>
        <v>Công an xã Thi Sơn tỉnh Hà Nam</v>
      </c>
      <c r="C392" t="str">
        <v>https://www.facebook.com/doanthanhnienconganhanam/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28392</v>
      </c>
      <c r="B393" t="str">
        <f>HYPERLINK("https://kimbang.hanam.gov.vn/Pages/danh-sach-bi-thu-chu-tich-cac-xa-thi-tran.aspx", "UBND Ủy ban nhân dân xã Thi Sơn tỉnh Hà Nam")</f>
        <v>UBND Ủy ban nhân dân xã Thi Sơn tỉnh Hà Nam</v>
      </c>
      <c r="C393" t="str">
        <v>https://kimbang.hanam.gov.vn/Pages/danh-sach-bi-thu-chu-tich-cac-xa-thi-tran.aspx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28393</v>
      </c>
      <c r="B394" t="str">
        <f>HYPERLINK("https://www.facebook.com/p/UBND-x%C3%A3-thu%E1%BA%ADn-h%C6%B0ng-huy%E1%BB%87n-m%E1%BB%B9-t%C3%BA-t%E1%BB%89nh-s%C3%B3c-tr%C4%83ng-100069433808041/?locale=ko_KR", "Công an xã Thuận Hưng tỉnh Sóc Trăng")</f>
        <v>Công an xã Thuận Hưng tỉnh Sóc Trăng</v>
      </c>
      <c r="C394" t="str">
        <v>https://www.facebook.com/p/UBND-x%C3%A3-thu%E1%BA%ADn-h%C6%B0ng-huy%E1%BB%87n-m%E1%BB%B9-t%C3%BA-t%E1%BB%89nh-s%C3%B3c-tr%C4%83ng-100069433808041/?locale=ko_KR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28394</v>
      </c>
      <c r="B395" t="str">
        <f>HYPERLINK("https://mytu.soctrang.gov.vn/huyenmytu/1304/33055/62323/351537/Tin-hoat-dong-cac-xa--thi-tran/Hoi-dong-nhan-dan-xa-Thuan-Hung--Khoa-XII--nhiem-ky-2021-2026-hop-chuyen-de-lan-thu-4.aspx", "UBND Ủy ban nhân dân xã Thuận Hưng tỉnh Sóc Trăng")</f>
        <v>UBND Ủy ban nhân dân xã Thuận Hưng tỉnh Sóc Trăng</v>
      </c>
      <c r="C395" t="str">
        <v>https://mytu.soctrang.gov.vn/huyenmytu/1304/33055/62323/351537/Tin-hoat-dong-cac-xa--thi-tran/Hoi-dong-nhan-dan-xa-Thuan-Hung--Khoa-XII--nhiem-ky-2021-2026-hop-chuyen-de-lan-thu-4.aspx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28395</v>
      </c>
      <c r="B396" t="str">
        <v>Công an xã Thu Lũm tỉnh Lai Châu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28396</v>
      </c>
      <c r="B397" t="str">
        <f>HYPERLINK("https://muongte.laichau.gov.vn/", "UBND Ủy ban nhân dân xã Thu Lũm tỉnh Lai Châu")</f>
        <v>UBND Ủy ban nhân dân xã Thu Lũm tỉnh Lai Châu</v>
      </c>
      <c r="C397" t="str">
        <v>https://muongte.laichau.gov.vn/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28397</v>
      </c>
      <c r="B398" t="str">
        <v>Công an xã Thượng Nhật tỉnh THỪA THIÊN HUẾ</v>
      </c>
      <c r="C398" t="str">
        <v>-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28398</v>
      </c>
      <c r="B399" t="str">
        <f>HYPERLINK("https://thuathienhue.gov.vn/vi-vn/Thong-tin-dieu-hanh-cua-ubnd-tinh/tid/Cong-nhan-xa-Thuong-Nhat-huyen-Nam-Dong-dat-chuan-nong-thon-moi-nam-2020/newsid/2F393EF6-22B8-44B0-B7AD-AD040092F9BE/cid/B2893D90-84EA-452E-9292-84FE4331533D", "UBND Ủy ban nhân dân xã Thượng Nhật tỉnh THỪA THIÊN HUẾ")</f>
        <v>UBND Ủy ban nhân dân xã Thượng Nhật tỉnh THỪA THIÊN HUẾ</v>
      </c>
      <c r="C399" t="str">
        <v>https://thuathienhue.gov.vn/vi-vn/Thong-tin-dieu-hanh-cua-ubnd-tinh/tid/Cong-nhan-xa-Thuong-Nhat-huyen-Nam-Dong-dat-chuan-nong-thon-moi-nam-2020/newsid/2F393EF6-22B8-44B0-B7AD-AD040092F9BE/cid/B2893D90-84EA-452E-9292-84FE4331533D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28399</v>
      </c>
      <c r="B400" t="str">
        <f>HYPERLINK("https://www.facebook.com/caxthuphong28/", "Công an xã Thu Phong tỉnh Hòa Bình")</f>
        <v>Công an xã Thu Phong tỉnh Hòa Bình</v>
      </c>
      <c r="C400" t="str">
        <v>https://www.facebook.com/caxthuphong28/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28400</v>
      </c>
      <c r="B401" t="str">
        <f>HYPERLINK("https://xathuphong.hoabinh.gov.vn/", "UBND Ủy ban nhân dân xã Thu Phong tỉnh Hòa Bình")</f>
        <v>UBND Ủy ban nhân dân xã Thu Phong tỉnh Hòa Bình</v>
      </c>
      <c r="C401" t="str">
        <v>https://xathuphong.hoabinh.gov.vn/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28401</v>
      </c>
      <c r="B402" t="str">
        <v>Công an xã Thụy Lôi tỉnh Hà Nam</v>
      </c>
      <c r="C402" t="str">
        <v>-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28402</v>
      </c>
      <c r="B403" t="str">
        <f>HYPERLINK("https://kimbang.hanam.gov.vn/Pages/bi-thu-dang-uy-chu-tich-ubnd-xa-thuy-loi-to-chuc-doi-thoai-voi-doan-vien-hoi-vien-dvhv-nhan-dan-tren-dia-ban.aspx", "UBND Ủy ban nhân dân xã Thụy Lôi tỉnh Hà Nam")</f>
        <v>UBND Ủy ban nhân dân xã Thụy Lôi tỉnh Hà Nam</v>
      </c>
      <c r="C403" t="str">
        <v>https://kimbang.hanam.gov.vn/Pages/bi-thu-dang-uy-chu-tich-ubnd-xa-thuy-loi-to-chuc-doi-thoai-voi-doan-vien-hoi-vien-dvhv-nhan-dan-tren-dia-ban.aspx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28403</v>
      </c>
      <c r="B404" t="str">
        <f>HYPERLINK("https://www.facebook.com/CAXThuyTrinh/", "Công an xã Thuỵ Trình tỉnh Thái Bình")</f>
        <v>Công an xã Thuỵ Trình tỉnh Thái Bình</v>
      </c>
      <c r="C404" t="str">
        <v>https://www.facebook.com/CAXThuyTrinh/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28404</v>
      </c>
      <c r="B405" t="str">
        <f>HYPERLINK("https://thaithuy.thaibinh.gov.vn/", "UBND Ủy ban nhân dân xã Thuỵ Trình tỉnh Thái Bình")</f>
        <v>UBND Ủy ban nhân dân xã Thuỵ Trình tỉnh Thái Bình</v>
      </c>
      <c r="C405" t="str">
        <v>https://thaithuy.thaibinh.gov.vn/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28405</v>
      </c>
      <c r="B406" t="str">
        <v>Công an xã Tam Kim tỉnh Cao Bằng</v>
      </c>
      <c r="C406" t="str">
        <v>-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28406</v>
      </c>
      <c r="B407" t="str">
        <f>HYPERLINK("https://nguyenbinh.caobang.gov.vn/xa-tam-kim", "UBND Ủy ban nhân dân xã Tam Kim tỉnh Cao Bằng")</f>
        <v>UBND Ủy ban nhân dân xã Tam Kim tỉnh Cao Bằng</v>
      </c>
      <c r="C407" t="str">
        <v>https://nguyenbinh.caobang.gov.vn/xa-tam-kim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28407</v>
      </c>
      <c r="B408" t="str">
        <v>Công an xã Tân Lâm tỉnh Bà Rịa - Vũng Tàu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28408</v>
      </c>
      <c r="B409" t="str">
        <f>HYPERLINK("https://tanlam.xuyenmoc.baria-vungtau.gov.vn/", "UBND Ủy ban nhân dân xã Tân Lâm tỉnh Bà Rịa - Vũng Tàu")</f>
        <v>UBND Ủy ban nhân dân xã Tân Lâm tỉnh Bà Rịa - Vũng Tàu</v>
      </c>
      <c r="C409" t="str">
        <v>https://tanlam.xuyenmoc.baria-vungtau.gov.vn/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28409</v>
      </c>
      <c r="B410" t="str">
        <v>Công an xã Tân Long tỉnh Thái Nguyên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28410</v>
      </c>
      <c r="B411" t="str">
        <f>HYPERLINK("https://donghy.thainguyen.gov.vn/xa-tan-long", "UBND Ủy ban nhân dân xã Tân Long tỉnh Thái Nguyên")</f>
        <v>UBND Ủy ban nhân dân xã Tân Long tỉnh Thái Nguyên</v>
      </c>
      <c r="C411" t="str">
        <v>https://donghy.thainguyen.gov.vn/xa-tan-long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28411</v>
      </c>
      <c r="B412" t="str">
        <f>HYPERLINK("https://www.facebook.com/CAXTraDaPleiku/", "Công an xã Trà Đa tỉnh Gia Lai")</f>
        <v>Công an xã Trà Đa tỉnh Gia Lai</v>
      </c>
      <c r="C412" t="str">
        <v>https://www.facebook.com/CAXTraDaPleiku/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28412</v>
      </c>
      <c r="B413" t="str">
        <f>HYPERLINK("https://stnmt.gialai.gov.vn/images/finder/files/M%C3%B4i%20tr%C6%B0%E1%BB%9Dng/Gi%E1%BA%A5y%20ph%C3%A9p%20MT/663%20Quiconac%20_signed_signed.pdf", "UBND Ủy ban nhân dân xã Trà Đa tỉnh Gia Lai")</f>
        <v>UBND Ủy ban nhân dân xã Trà Đa tỉnh Gia Lai</v>
      </c>
      <c r="C413" t="str">
        <v>https://stnmt.gialai.gov.vn/images/finder/files/M%C3%B4i%20tr%C6%B0%E1%BB%9Dng/Gi%E1%BA%A5y%20ph%C3%A9p%20MT/663%20Quiconac%20_signed_signed.pdf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28413</v>
      </c>
      <c r="B414" t="str">
        <f>HYPERLINK("https://www.facebook.com/caxtranphunaribk/", "Công an xã Trần Phú tỉnh Bắc Kạn")</f>
        <v>Công an xã Trần Phú tỉnh Bắc Kạn</v>
      </c>
      <c r="C414" t="str">
        <v>https://www.facebook.com/caxtranphunaribk/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28414</v>
      </c>
      <c r="B415" t="str">
        <f>HYPERLINK("https://nari.backan.gov.vn/cong-an-huyen-to-chuc-lang-nghe-y-kien-nhan-dan-va-doi-thoai-truc-tiep-ve-thu-tuc-hanh-chinh-giai-quyet-thu-tuc-hanh-chinh-tai-xa-tran-phu/", "UBND Ủy ban nhân dân xã Trần Phú tỉnh Bắc Kạn")</f>
        <v>UBND Ủy ban nhân dân xã Trần Phú tỉnh Bắc Kạn</v>
      </c>
      <c r="C415" t="str">
        <v>https://nari.backan.gov.vn/cong-an-huyen-to-chuc-lang-nghe-y-kien-nhan-dan-va-doi-thoai-truc-tiep-ve-thu-tuc-hanh-chinh-giai-quyet-thu-tuc-hanh-chinh-tai-xa-tran-phu/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28415</v>
      </c>
      <c r="B416" t="str">
        <v>Công an xã Tri Phú tỉnh Tuyên Quang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28416</v>
      </c>
      <c r="B417" t="str">
        <f>HYPERLINK("https://m.chiemhoa.gov.vn/ubnd-xa-thi-tran.html", "UBND Ủy ban nhân dân xã Tri Phú tỉnh Tuyên Quang")</f>
        <v>UBND Ủy ban nhân dân xã Tri Phú tỉnh Tuyên Quang</v>
      </c>
      <c r="C417" t="str">
        <v>https://m.chiemhoa.gov.vn/ubnd-xa-thi-tran.html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28417</v>
      </c>
      <c r="B418" t="str">
        <v>Công an xã Trực Chính tỉnh Nam Định</v>
      </c>
      <c r="C418" t="str">
        <v>-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28418</v>
      </c>
      <c r="B419" t="str">
        <f>HYPERLINK("https://trucchinh.namdinh.gov.vn/", "UBND Ủy ban nhân dân xã Trực Chính tỉnh Nam Định")</f>
        <v>UBND Ủy ban nhân dân xã Trực Chính tỉnh Nam Định</v>
      </c>
      <c r="C419" t="str">
        <v>https://trucchinh.namdinh.gov.vn/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28419</v>
      </c>
      <c r="B420" t="str">
        <v>Công an xã Trực Hưng tỉnh Nam Định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28420</v>
      </c>
      <c r="B421" t="str">
        <f>HYPERLINK("https://dichvucong.namdinh.gov.vn/portaldvc/KenhTin/dich-vu-cong-truc-tuyen.aspx?_dv=502EC60B-DEE1-65C2-191B-38BD9CECA174", "UBND Ủy ban nhân dân xã Trực Hưng tỉnh Nam Định")</f>
        <v>UBND Ủy ban nhân dân xã Trực Hưng tỉnh Nam Định</v>
      </c>
      <c r="C421" t="str">
        <v>https://dichvucong.namdinh.gov.vn/portaldvc/KenhTin/dich-vu-cong-truc-tuyen.aspx?_dv=502EC60B-DEE1-65C2-191B-38BD9CECA174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28421</v>
      </c>
      <c r="B422" t="str">
        <f>HYPERLINK("https://www.facebook.com/caxtrungtruc/", "Công an xã Trung Trực tỉnh Tuyên Quang")</f>
        <v>Công an xã Trung Trực tỉnh Tuyên Quang</v>
      </c>
      <c r="C422" t="str">
        <v>https://www.facebook.com/caxtrungtruc/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28422</v>
      </c>
      <c r="B423" t="str">
        <f>HYPERLINK("https://yenson.tuyenquang.gov.vn/", "UBND Ủy ban nhân dân xã Trung Trực tỉnh Tuyên Quang")</f>
        <v>UBND Ủy ban nhân dân xã Trung Trực tỉnh Tuyên Quang</v>
      </c>
      <c r="C423" t="str">
        <v>https://yenson.tuyenquang.gov.vn/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28423</v>
      </c>
      <c r="B424" t="str">
        <v>Công an xã Trung Yên tỉnh Tuyên Quang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28424</v>
      </c>
      <c r="B425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Yên tỉnh Tuyên Quang")</f>
        <v>UBND Ủy ban nhân dân xã Trung Yên tỉnh Tuyên Quang</v>
      </c>
      <c r="C425" t="str">
        <v>http://trungmon.tuyenquang.gov.vn/vi/tin-bai/uy-ban-nhan-dan-xa-trung-mon-to-chuc-hoi-nghi-xin-y-kien-cac-to-chuc-ca-ve-du-thao-nhiem-vu-do-an-quy-hoach-chung-do-thi-moi-trung-mon-huyen-yen-son-tinh-tuyen-quang-den-nam-2040?type=NEWS&amp;id=112631</v>
      </c>
      <c r="D425" t="str">
        <v>-</v>
      </c>
      <c r="E425" t="str">
        <v>-</v>
      </c>
      <c r="F425" t="str">
        <v>-</v>
      </c>
      <c r="G425" t="str">
        <v>-</v>
      </c>
    </row>
    <row r="426" xml:space="preserve">
      <c r="A426">
        <v>28425</v>
      </c>
      <c r="B426" t="str" xml:space="preserve">
        <f xml:space="preserve">HYPERLINK("https://www.facebook.com/caxtruonglongtay/", "Công an xã Trường Long Tây _x000d__x000d__x000d_
 _x000d__x000d__x000d_
  tỉnh Hậu Giang")</f>
        <v xml:space="preserve">Công an xã Trường Long Tây _x000d__x000d__x000d_
 _x000d__x000d__x000d_
  tỉnh Hậu Giang</v>
      </c>
      <c r="C426" t="str">
        <v>https://www.facebook.com/caxtruonglongtay/</v>
      </c>
      <c r="D426" t="str">
        <v>-</v>
      </c>
      <c r="E426" t="str">
        <v/>
      </c>
      <c r="F426" t="str">
        <v>-</v>
      </c>
      <c r="G426" t="str">
        <v>-</v>
      </c>
    </row>
    <row r="427" xml:space="preserve">
      <c r="A427">
        <v>28426</v>
      </c>
      <c r="B427" t="str" xml:space="preserve">
        <f xml:space="preserve">HYPERLINK("https://haugiang.gov.vn/chi-tiet1/-/tin-tuc/Xa-Truong-Long-Tay-at-chuan-nong-thon-moi-nang-cao34304", "UBND Ủy ban nhân dân xã Trường Long Tây _x000d__x000d__x000d_
 _x000d__x000d__x000d_
  tỉnh Hậu Giang")</f>
        <v xml:space="preserve">UBND Ủy ban nhân dân xã Trường Long Tây _x000d__x000d__x000d_
 _x000d__x000d__x000d_
  tỉnh Hậu Giang</v>
      </c>
      <c r="C427" t="str">
        <v>https://haugiang.gov.vn/chi-tiet1/-/tin-tuc/Xa-Truong-Long-Tay-at-chuan-nong-thon-moi-nang-cao34304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28427</v>
      </c>
      <c r="B428" t="str">
        <v>Công an xã Trung Thành tỉnh Hòa Bình</v>
      </c>
      <c r="C428" t="str">
        <v>-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28428</v>
      </c>
      <c r="B429" t="str">
        <f>HYPERLINK("https://xatrungthanh.hoabinh.gov.vn/", "UBND Ủy ban nhân dân xã Trung Thành tỉnh Hòa Bình")</f>
        <v>UBND Ủy ban nhân dân xã Trung Thành tỉnh Hòa Bình</v>
      </c>
      <c r="C429" t="str">
        <v>https://xatrungthanh.hoabinh.gov.vn/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28429</v>
      </c>
      <c r="B430" t="str">
        <f>HYPERLINK("https://www.facebook.com/tuoitrecongansonla/", "Công an xã Tường Hạ tỉnh Sơn La")</f>
        <v>Công an xã Tường Hạ tỉnh Sơn La</v>
      </c>
      <c r="C430" t="str">
        <v>https://www.facebook.com/tuoitrecongansonla/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28430</v>
      </c>
      <c r="B431" t="str">
        <f>HYPERLINK("https://vkssonla.gov.vn/index.php?module=tinhoatdong&amp;act=view&amp;id=2317&amp;cat=40", "UBND Ủy ban nhân dân xã Tường Hạ tỉnh Sơn La")</f>
        <v>UBND Ủy ban nhân dân xã Tường Hạ tỉnh Sơn La</v>
      </c>
      <c r="C431" t="str">
        <v>https://vkssonla.gov.vn/index.php?module=tinhoatdong&amp;act=view&amp;id=2317&amp;cat=40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28431</v>
      </c>
      <c r="B432" t="str">
        <f>HYPERLINK("https://www.facebook.com/p/C%C3%B4ng-an-huy%E1%BB%87n-Nguy%C3%AAn-B%C3%ACnh-Cao-B%E1%BA%B1ng-100082142734672/?locale=ar_AR", "Công an xã Thịnh Vượng tỉnh Cao Bằng")</f>
        <v>Công an xã Thịnh Vượng tỉnh Cao Bằng</v>
      </c>
      <c r="C432" t="str">
        <v>https://www.facebook.com/p/C%C3%B4ng-an-huy%E1%BB%87n-Nguy%C3%AAn-B%C3%ACnh-Cao-B%E1%BA%B1ng-100082142734672/?locale=ar_AR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28432</v>
      </c>
      <c r="B433" t="str">
        <f>HYPERLINK("https://nguyenbinh.caobang.gov.vn/xa-thinh-vuong", "UBND Ủy ban nhân dân xã Thịnh Vượng tỉnh Cao Bằng")</f>
        <v>UBND Ủy ban nhân dân xã Thịnh Vượng tỉnh Cao Bằng</v>
      </c>
      <c r="C433" t="str">
        <v>https://nguyenbinh.caobang.gov.vn/xa-thinh-vuong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28433</v>
      </c>
      <c r="B434" t="str">
        <f>HYPERLINK("https://www.facebook.com/CAXTVTHHD/", "Công an xã Tân Việt tỉnh Hải Dương")</f>
        <v>Công an xã Tân Việt tỉnh Hải Dương</v>
      </c>
      <c r="C434" t="str">
        <v>https://www.facebook.com/CAXTVTHHD/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28434</v>
      </c>
      <c r="B435" t="str">
        <f>HYPERLINK("http://tanviet.binhgiang.haiduong.gov.vn/", "UBND Ủy ban nhân dân xã Tân Việt tỉnh Hải Dương")</f>
        <v>UBND Ủy ban nhân dân xã Tân Việt tỉnh Hải Dương</v>
      </c>
      <c r="C435" t="str">
        <v>http://tanviet.binhgiang.haiduong.gov.vn/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28435</v>
      </c>
      <c r="B436" t="str">
        <f>HYPERLINK("https://www.facebook.com/caxuankhelynhanhanam/", "Công an xã Xuân Khê tỉnh Hà Nam")</f>
        <v>Công an xã Xuân Khê tỉnh Hà Nam</v>
      </c>
      <c r="C436" t="str">
        <v>https://www.facebook.com/caxuankhelynhanhanam/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28436</v>
      </c>
      <c r="B437" t="str">
        <f>HYPERLINK("https://lynhan.hanam.gov.vn/Pages/Thong-tin-ve-lanh-%C4%91ao-xa--thi-tran792346957.aspx", "UBND Ủy ban nhân dân xã Xuân Khê tỉnh Hà Nam")</f>
        <v>UBND Ủy ban nhân dân xã Xuân Khê tỉnh Hà Nam</v>
      </c>
      <c r="C437" t="str">
        <v>https://lynhan.hanam.gov.vn/Pages/Thong-tin-ve-lanh-%C4%91ao-xa--thi-tran792346957.aspx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28437</v>
      </c>
      <c r="B438" t="str">
        <f>HYPERLINK("https://www.facebook.com/caxuansinh/", "Công an xã Xuân Sinh tỉnh Thanh Hóa")</f>
        <v>Công an xã Xuân Sinh tỉnh Thanh Hóa</v>
      </c>
      <c r="C438" t="str">
        <v>https://www.facebook.com/caxuansinh/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28438</v>
      </c>
      <c r="B439" t="str">
        <f>HYPERLINK("https://xuansinh.thoxuan.thanhhoa.gov.vn/", "UBND Ủy ban nhân dân xã Xuân Sinh tỉnh Thanh Hóa")</f>
        <v>UBND Ủy ban nhân dân xã Xuân Sinh tỉnh Thanh Hóa</v>
      </c>
      <c r="C439" t="str">
        <v>https://xuansinh.thoxuan.thanhhoa.gov.vn/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28439</v>
      </c>
      <c r="B440" t="str">
        <f>HYPERLINK("https://www.facebook.com/CAxVanHa/", "Công an xã Vân Hà thành phố Hà Nội")</f>
        <v>Công an xã Vân Hà thành phố Hà Nội</v>
      </c>
      <c r="C440" t="str">
        <v>https://www.facebook.com/CAxVanHa/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28440</v>
      </c>
      <c r="B441" t="str">
        <f>HYPERLINK("https://vanha.donganh.hanoi.gov.vn/", "UBND Ủy ban nhân dân xã Vân Hà thành phố Hà Nội")</f>
        <v>UBND Ủy ban nhân dân xã Vân Hà thành phố Hà Nội</v>
      </c>
      <c r="C441" t="str">
        <v>https://vanha.donganh.hanoi.gov.vn/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28441</v>
      </c>
      <c r="B442" t="str">
        <f>HYPERLINK("https://www.facebook.com/p/Tu%E1%BB%95i-tr%E1%BA%BB-C%C3%B4ng-an-t%E1%BB%89nh-B%E1%BA%AFc-K%E1%BA%A1n-100057574024652/", "Công an xã Văn Minh tỉnh Bắc Kạn")</f>
        <v>Công an xã Văn Minh tỉnh Bắc Kạn</v>
      </c>
      <c r="C442" t="str">
        <v>https://www.facebook.com/p/Tu%E1%BB%95i-tr%E1%BA%BB-C%C3%B4ng-an-t%E1%BB%89nh-B%E1%BA%AFc-K%E1%BA%A1n-100057574024652/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28442</v>
      </c>
      <c r="B443" t="str">
        <f>HYPERLINK("https://congbao.backan.gov.vn/congbaonew.nsf/1ec98b9a09cc68af47258116000c7559/5b0f722c2879ada7882580050020afca?OpenDocument", "UBND Ủy ban nhân dân xã Văn Minh tỉnh Bắc Kạn")</f>
        <v>UBND Ủy ban nhân dân xã Văn Minh tỉnh Bắc Kạn</v>
      </c>
      <c r="C443" t="str">
        <v>https://congbao.backan.gov.vn/congbaonew.nsf/1ec98b9a09cc68af47258116000c7559/5b0f722c2879ada7882580050020afca?OpenDocument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28443</v>
      </c>
      <c r="B444" t="str">
        <f>HYPERLINK("https://www.facebook.com/conganvanson/", "Công an xã Vân Sơn tỉnh Tuyên Quang")</f>
        <v>Công an xã Vân Sơn tỉnh Tuyên Quang</v>
      </c>
      <c r="C444" t="str">
        <v>https://www.facebook.com/conganvanson/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28444</v>
      </c>
      <c r="B445" t="str">
        <f>HYPERLINK("http://www.tuyenquang.gov.vn/vi/post/cong-bo-quyet-dinh-cua-uy-ban-thuong-vu-quoc-hoi-thanh-lap-xa-hong-son?type=NEWS&amp;id=123580", "UBND Ủy ban nhân dân xã Vân Sơn tỉnh Tuyên Quang")</f>
        <v>UBND Ủy ban nhân dân xã Vân Sơn tỉnh Tuyên Quang</v>
      </c>
      <c r="C445" t="str">
        <v>http://www.tuyenquang.gov.vn/vi/post/cong-bo-quyet-dinh-cua-uy-ban-thuong-vu-quoc-hoi-thanh-lap-xa-hong-son?type=NEWS&amp;id=123580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28445</v>
      </c>
      <c r="B446" t="str">
        <f>HYPERLINK("https://www.facebook.com/doanthanhnien.1956/", "Công an xã Văn Tự thành phố Hà Nội")</f>
        <v>Công an xã Văn Tự thành phố Hà Nội</v>
      </c>
      <c r="C446" t="str">
        <v>https://www.facebook.com/doanthanhnien.1956/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28446</v>
      </c>
      <c r="B447" t="str">
        <f>HYPERLINK("https://chuongmy.hanoi.gov.vn/", "UBND Ủy ban nhân dân xã Văn Tự thành phố Hà Nội")</f>
        <v>UBND Ủy ban nhân dân xã Văn Tự thành phố Hà Nội</v>
      </c>
      <c r="C447" t="str">
        <v>https://chuongmy.hanoi.gov.vn/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28447</v>
      </c>
      <c r="B448" t="str">
        <f>HYPERLINK("https://www.facebook.com/CAXVH/", "Công an xã Vĩnh Hào tỉnh Nam Định")</f>
        <v>Công an xã Vĩnh Hào tỉnh Nam Định</v>
      </c>
      <c r="C448" t="str">
        <v>https://www.facebook.com/CAXVH/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28448</v>
      </c>
      <c r="B449" t="str">
        <f>HYPERLINK("https://vinhhao.namdinh.gov.vn/", "UBND Ủy ban nhân dân xã Vĩnh Hào tỉnh Nam Định")</f>
        <v>UBND Ủy ban nhân dân xã Vĩnh Hào tỉnh Nam Định</v>
      </c>
      <c r="C449" t="str">
        <v>https://vinhhao.namdinh.gov.vn/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28449</v>
      </c>
      <c r="B450" t="str">
        <f>HYPERLINK("https://www.facebook.com/caxvinhan/", "Công an xã Vĩnh An tỉnh Thanh Hóa")</f>
        <v>Công an xã Vĩnh An tỉnh Thanh Hóa</v>
      </c>
      <c r="C450" t="str">
        <v>https://www.facebook.com/caxvinhan/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28450</v>
      </c>
      <c r="B451" t="str">
        <f>HYPERLINK("https://vinhan.vinhloc.thanhhoa.gov.vn/lien-he", "UBND Ủy ban nhân dân xã Vĩnh An tỉnh Thanh Hóa")</f>
        <v>UBND Ủy ban nhân dân xã Vĩnh An tỉnh Thanh Hóa</v>
      </c>
      <c r="C451" t="str">
        <v>https://vinhan.vinhloc.thanhhoa.gov.vn/lien-he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28451</v>
      </c>
      <c r="B452" t="str">
        <f>HYPERLINK("https://www.facebook.com/CAxVinhHoa/", "Công an xã Vĩnh Hòa tỉnh Thanh Hóa")</f>
        <v>Công an xã Vĩnh Hòa tỉnh Thanh Hóa</v>
      </c>
      <c r="C452" t="str">
        <v>https://www.facebook.com/CAxVinhHoa/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28452</v>
      </c>
      <c r="B453" t="str">
        <f>HYPERLINK("https://vinhhoa.vinhloc.thanhhoa.gov.vn/thong-tin-quy-hoach", "UBND Ủy ban nhân dân xã Vĩnh Hòa tỉnh Thanh Hóa")</f>
        <v>UBND Ủy ban nhân dân xã Vĩnh Hòa tỉnh Thanh Hóa</v>
      </c>
      <c r="C453" t="str">
        <v>https://vinhhoa.vinhloc.thanhhoa.gov.vn/thong-tin-quy-hoach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28453</v>
      </c>
      <c r="B454" t="str">
        <f>HYPERLINK("https://www.facebook.com/caxvinhhung/", "Công an xã Vĩnh Hùng tỉnh Thanh Hóa")</f>
        <v>Công an xã Vĩnh Hùng tỉnh Thanh Hóa</v>
      </c>
      <c r="C454" t="str">
        <v>https://www.facebook.com/caxvinhhung/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28454</v>
      </c>
      <c r="B455" t="str">
        <f>HYPERLINK("https://vinhhung.vinhloc.thanhhoa.gov.vn/", "UBND Ủy ban nhân dân xã Vĩnh Hùng tỉnh Thanh Hóa")</f>
        <v>UBND Ủy ban nhân dân xã Vĩnh Hùng tỉnh Thanh Hóa</v>
      </c>
      <c r="C455" t="str">
        <v>https://vinhhung.vinhloc.thanhhoa.gov.vn/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28455</v>
      </c>
      <c r="B456" t="str">
        <f>HYPERLINK("https://www.facebook.com/TuoitreConganVinhPhuc/?locale=vi_VN", "Công an xã Vĩnh Phúc tỉnh Thanh Hóa")</f>
        <v>Công an xã Vĩnh Phúc tỉnh Thanh Hóa</v>
      </c>
      <c r="C456" t="str">
        <v>https://www.facebook.com/TuoitreConganVinhPhuc/?locale=vi_VN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28456</v>
      </c>
      <c r="B457" t="str">
        <f>HYPERLINK("https://vinhphuc.vinhloc.thanhhoa.gov.vn/", "UBND Ủy ban nhân dân xã Vĩnh Phúc tỉnh Thanh Hóa")</f>
        <v>UBND Ủy ban nhân dân xã Vĩnh Phúc tỉnh Thanh Hóa</v>
      </c>
      <c r="C457" t="str">
        <v>https://vinhphuc.vinhloc.thanhhoa.gov.vn/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28457</v>
      </c>
      <c r="B458" t="str">
        <f>HYPERLINK("https://www.facebook.com/CAXVINHTRACH/?locale=hi_IN", "Công an xã Vĩnh Trạch tỉnh Bạc Liêu")</f>
        <v>Công an xã Vĩnh Trạch tỉnh Bạc Liêu</v>
      </c>
      <c r="C458" t="str">
        <v>https://www.facebook.com/CAXVINHTRACH/?locale=hi_IN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28458</v>
      </c>
      <c r="B459" t="str">
        <f>HYPERLINK("https://vinhtrach.thoaison.angiang.gov.vn/danh-ba-0", "UBND Ủy ban nhân dân xã Vĩnh Trạch tỉnh Bạc Liêu")</f>
        <v>UBND Ủy ban nhân dân xã Vĩnh Trạch tỉnh Bạc Liêu</v>
      </c>
      <c r="C459" t="str">
        <v>https://vinhtrach.thoaison.angiang.gov.vn/danh-ba-0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28459</v>
      </c>
      <c r="B460" t="str">
        <f>HYPERLINK("https://www.facebook.com/caxvolao/", "Công an xã Võ Lao tỉnh Phú Thọ")</f>
        <v>Công an xã Võ Lao tỉnh Phú Thọ</v>
      </c>
      <c r="C460" t="str">
        <v>https://www.facebook.com/caxvolao/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28460</v>
      </c>
      <c r="B461" t="str">
        <f>HYPERLINK("http://congbao.phutho.gov.vn/van-ban/chi-tiet.html?docid=1726&amp;docgaid=1652&amp;contentpage=2&amp;isstoredoc=False", "UBND Ủy ban nhân dân xã Võ Lao tỉnh Phú Thọ")</f>
        <v>UBND Ủy ban nhân dân xã Võ Lao tỉnh Phú Thọ</v>
      </c>
      <c r="C461" t="str">
        <v>http://congbao.phutho.gov.vn/van-ban/chi-tiet.html?docid=1726&amp;docgaid=1652&amp;contentpage=2&amp;isstoredoc=False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28461</v>
      </c>
      <c r="B462" t="str">
        <f>HYPERLINK("https://www.facebook.com/caxvuongloc/", "Công an xã Vượng Lộc tỉnh Hà Tĩnh")</f>
        <v>Công an xã Vượng Lộc tỉnh Hà Tĩnh</v>
      </c>
      <c r="C462" t="str">
        <v>https://www.facebook.com/caxvuongloc/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28462</v>
      </c>
      <c r="B463" t="str">
        <f>HYPERLINK("https://hscvcl.hatinh.gov.vn/canloc/vbpq.nsf/6F8D2BA3459A9C554725880D00265C8B/$file/T%E1%BB%9D%20Tr%C3%ACnh%20th%E1%BA%A9m%20%C4%91%E1%BB%8Bnh%20ph%C3%AA%20duy%E1%BB%87t%20quy%20ho%E1%BA%A1ch%20giai%20%C4%91o%E1%BA%A1n%202021-2030(22.03.2022_09h54p39)_signed.pdf", "UBND Ủy ban nhân dân xã Vượng Lộc tỉnh Hà Tĩnh")</f>
        <v>UBND Ủy ban nhân dân xã Vượng Lộc tỉnh Hà Tĩnh</v>
      </c>
      <c r="C463" t="str">
        <v>https://hscvcl.hatinh.gov.vn/canloc/vbpq.nsf/6F8D2BA3459A9C554725880D00265C8B/$file/T%E1%BB%9D%20Tr%C3%ACnh%20th%E1%BA%A9m%20%C4%91%E1%BB%8Bnh%20ph%C3%AA%20duy%E1%BB%87t%20quy%20ho%E1%BA%A1ch%20giai%20%C4%91o%E1%BA%A1n%202021-2030(22.03.2022_09h54p39)_signed.pdf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28463</v>
      </c>
      <c r="B464" t="str">
        <v>Công an xã Xuân Lộc tỉnh Thanh Hóa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28464</v>
      </c>
      <c r="B465" t="str">
        <f>HYPERLINK("https://xuanloc.dongnai.gov.vn/", "UBND Ủy ban nhân dân xã Xuân Lộc tỉnh Thanh Hóa")</f>
        <v>UBND Ủy ban nhân dân xã Xuân Lộc tỉnh Thanh Hóa</v>
      </c>
      <c r="C465" t="str">
        <v>https://xuanloc.dongnai.gov.vn/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28465</v>
      </c>
      <c r="B466" t="str">
        <f>HYPERLINK("https://www.facebook.com/caxxuanduongnrbk/", "Công an xã Xuân Dương tỉnh Bắc Kạn")</f>
        <v>Công an xã Xuân Dương tỉnh Bắc Kạn</v>
      </c>
      <c r="C466" t="str">
        <v>https://www.facebook.com/caxxuanduongnrbk/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28466</v>
      </c>
      <c r="B467" t="str">
        <f>HYPERLINK("https://nari.backan.gov.vn/hop-thong-nhat-cac-noi-dung-to-chuc-le-be-mac-tuan-van-hoa-du-lich-tinh-bac-kan-nam-2024-gan-voi-le-hoi-van-hoa-cho-tinh-xuan-duong/", "UBND Ủy ban nhân dân xã Xuân Dương tỉnh Bắc Kạn")</f>
        <v>UBND Ủy ban nhân dân xã Xuân Dương tỉnh Bắc Kạn</v>
      </c>
      <c r="C467" t="str">
        <v>https://nari.backan.gov.vn/hop-thong-nhat-cac-noi-dung-to-chuc-le-be-mac-tuan-van-hoa-du-lich-tinh-bac-kan-nam-2024-gan-voi-le-hoi-van-hoa-cho-tinh-xuan-duong/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28467</v>
      </c>
      <c r="B468" t="str">
        <v>Công an xã Xuân Tiến tỉnh Nam Định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28468</v>
      </c>
      <c r="B469" t="str">
        <f>HYPERLINK("https://dichvucong.namdinh.gov.vn/portaldvc/KenhTin/dich-vu-cong-truc-tuyen.aspx?_dv=5B761C7D-EC0A-EB37-1A90-80E52C7B9F19", "UBND Ủy ban nhân dân xã Xuân Tiến tỉnh Nam Định")</f>
        <v>UBND Ủy ban nhân dân xã Xuân Tiến tỉnh Nam Định</v>
      </c>
      <c r="C469" t="str">
        <v>https://dichvucong.namdinh.gov.vn/portaldvc/KenhTin/dich-vu-cong-truc-tuyen.aspx?_dv=5B761C7D-EC0A-EB37-1A90-80E52C7B9F19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28469</v>
      </c>
      <c r="B470" t="str">
        <f>HYPERLINK("https://www.facebook.com/TuoitreConganCaoBang/", "Công an xã Xuân Trường tỉnh Cao Bằng")</f>
        <v>Công an xã Xuân Trường tỉnh Cao Bằng</v>
      </c>
      <c r="C470" t="str">
        <v>https://www.facebook.com/TuoitreConganCaoBang/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28470</v>
      </c>
      <c r="B471" t="str">
        <f>HYPERLINK("https://baolac.caobang.gov.vn/1348/33978/83015/ubnd-xa-xuan-truong", "UBND Ủy ban nhân dân xã Xuân Trường tỉnh Cao Bằng")</f>
        <v>UBND Ủy ban nhân dân xã Xuân Trường tỉnh Cao Bằng</v>
      </c>
      <c r="C471" t="str">
        <v>https://baolac.caobang.gov.vn/1348/33978/83015/ubnd-xa-xuan-truong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28471</v>
      </c>
      <c r="B472" t="str">
        <f>HYPERLINK("https://www.facebook.com/tuoitrecongansonla/", "Công an xã Yên Sơn tỉnh Cao Bằng")</f>
        <v>Công an xã Yên Sơn tỉnh Cao Bằng</v>
      </c>
      <c r="C472" t="str">
        <v>https://www.facebook.com/tuoitrecongansonla/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28472</v>
      </c>
      <c r="B473" t="str">
        <f>HYPERLINK("https://bacgiang.gov.vn/web/ubnd-xa-yen-son", "UBND Ủy ban nhân dân xã Yên Sơn tỉnh Cao Bằng")</f>
        <v>UBND Ủy ban nhân dân xã Yên Sơn tỉnh Cao Bằng</v>
      </c>
      <c r="C473" t="str">
        <v>https://bacgiang.gov.vn/web/ubnd-xa-yen-son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28473</v>
      </c>
      <c r="B474" t="str">
        <v>Công an xã Yên Trạch tỉnh Lạng Sơn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28474</v>
      </c>
      <c r="B475" t="str">
        <f>HYPERLINK("https://langson.gov.vn/thong-tin-quy-hoach/ve-viec-giao-dat-cho-ubnd-xa-yen-trach-huyen-cao-loc-de-su-dung-vao-muc-dich-dat-xay-dung-co-so-van-hoa-tai-thon-yen-thu.html", "UBND Ủy ban nhân dânn xã Yên Trạch tỉnh Lạng Sơn")</f>
        <v>UBND Ủy ban nhân dânn xã Yên Trạch tỉnh Lạng Sơn</v>
      </c>
      <c r="C475" t="str">
        <v>https://langson.gov.vn/thong-tin-quy-hoach/ve-viec-giao-dat-cho-ubnd-xa-yen-trach-huyen-cao-loc-de-su-dung-vao-muc-dich-dat-xay-dung-co-so-van-hoa-tai-thon-yen-thu.html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28475</v>
      </c>
      <c r="B476" t="str">
        <f>HYPERLINK("https://www.facebook.com/CongAnHuuLung.org", "Công an huyện Hữu Lũng tỉnh Lạng Sơn")</f>
        <v>Công an huyện Hữu Lũng tỉnh Lạng Sơn</v>
      </c>
      <c r="C476" t="str">
        <v>https://www.facebook.com/CongAnHuuLung.org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28476</v>
      </c>
      <c r="B477" t="str">
        <f>HYPERLINK("https://huulung.langson.gov.vn/", "UBND Ủy ban nhân dân huyện Hữu Lũng tỉnh Lạng Sơn")</f>
        <v>UBND Ủy ban nhân dân huyện Hữu Lũng tỉnh Lạng Sơn</v>
      </c>
      <c r="C477" t="str">
        <v>https://huulung.langson.gov.vn/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28477</v>
      </c>
      <c r="B478" t="str">
        <f>HYPERLINK("https://www.facebook.com/p/%C4%90o%C3%A0n-Thanh-ni%C3%AAn-C%C3%B4ng-an-t%E1%BB%89nh-%C4%90%E1%BA%AFk-L%E1%BA%AFk-100070405173006/", "Công an tỉnh Đắk Lắk tỉnh Đắk Lắk")</f>
        <v>Công an tỉnh Đắk Lắk tỉnh Đắk Lắk</v>
      </c>
      <c r="C478" t="str">
        <v>https://www.facebook.com/p/%C4%90o%C3%A0n-Thanh-ni%C3%AAn-C%C3%B4ng-an-t%E1%BB%89nh-%C4%90%E1%BA%AFk-L%E1%BA%AFk-100070405173006/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28478</v>
      </c>
      <c r="B479" t="str">
        <f>HYPERLINK("https://daklak.gov.vn/", "UBND Ủy ban nhân dân tỉnh Đắk Lắk tỉnh Đắk Lắk")</f>
        <v>UBND Ủy ban nhân dân tỉnh Đắk Lắk tỉnh Đắk Lắk</v>
      </c>
      <c r="C479" t="str">
        <v>https://daklak.gov.vn/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28479</v>
      </c>
      <c r="B480" t="str">
        <f>HYPERLINK("https://www.facebook.com/chauquehavanyenyenbai/", "Công an xã Châu Quế Hạ tỉnh Yên Bái")</f>
        <v>Công an xã Châu Quế Hạ tỉnh Yên Bái</v>
      </c>
      <c r="C480" t="str">
        <v>https://www.facebook.com/chauquehavanyenyenbai/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28480</v>
      </c>
      <c r="B481" t="str">
        <f>HYPERLINK("https://vanyen.yenbai.gov.vn/to-chuc-bo-may/cac-xa-thi-tran/?UserKey=Xa-Chau-Que-Ha", "UBND Ủy ban nhân dân xã Châu Quế Hạ tỉnh Yên Bái")</f>
        <v>UBND Ủy ban nhân dân xã Châu Quế Hạ tỉnh Yên Bái</v>
      </c>
      <c r="C481" t="str">
        <v>https://vanyen.yenbai.gov.vn/to-chuc-bo-may/cac-xa-thi-tran/?UserKey=Xa-Chau-Que-Ha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28481</v>
      </c>
      <c r="B482" t="str">
        <f>HYPERLINK("https://www.facebook.com/chauthanhsocsabai/", "Công an huyện Châu Thành tỉnh Sóc Trăng")</f>
        <v>Công an huyện Châu Thành tỉnh Sóc Trăng</v>
      </c>
      <c r="C482" t="str">
        <v>https://www.facebook.com/chauthanhsocsabai/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28482</v>
      </c>
      <c r="B483" t="str">
        <f>HYPERLINK("https://chauthanh.soctrang.gov.vn/", "UBND Ủy ban nhân dân huyện Châu Thành tỉnh Sóc Trăng")</f>
        <v>UBND Ủy ban nhân dân huyện Châu Thành tỉnh Sóc Trăng</v>
      </c>
      <c r="C483" t="str">
        <v>https://chauthanh.soctrang.gov.vn/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28483</v>
      </c>
      <c r="B484" t="str">
        <v>Công an xã Thanh Hương tỉnh Nghệ An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28484</v>
      </c>
      <c r="B485" t="str">
        <f>HYPERLINK("https://nghean.gov.vn/kinh-te/xa-thanh-huong-huyen-thanh-chuong-don-bang-cong-nhan-dat-chuan-nong-thon-moi-611577", "UBND Ủy ban nhân dân xã Thanh Hương tỉnh Nghệ An")</f>
        <v>UBND Ủy ban nhân dân xã Thanh Hương tỉnh Nghệ An</v>
      </c>
      <c r="C485" t="str">
        <v>https://nghean.gov.vn/kinh-te/xa-thanh-huong-huyen-thanh-chuong-don-bang-cong-nhan-dat-chuan-nong-thon-moi-611577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28485</v>
      </c>
      <c r="B486" t="str">
        <f>HYPERLINK("https://www.facebook.com/conganhuyenbathuoc/?locale=vi_VN", "Công an huyện Bá Thước tỉnh Thanh Hóa")</f>
        <v>Công an huyện Bá Thước tỉnh Thanh Hóa</v>
      </c>
      <c r="C486" t="str">
        <v>https://www.facebook.com/conganhuyenbathuoc/?locale=vi_VN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28486</v>
      </c>
      <c r="B487" t="str">
        <f>HYPERLINK("http://bathuoc.gov.vn/", "UBND Ủy ban nhân dân huyện Bá Thước tỉnh Thanh Hóa")</f>
        <v>UBND Ủy ban nhân dân huyện Bá Thước tỉnh Thanh Hóa</v>
      </c>
      <c r="C487" t="str">
        <v>http://bathuoc.gov.vn/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28487</v>
      </c>
      <c r="B488" t="str">
        <f>HYPERLINK("https://www.facebook.com/p/C%C3%B4ng-an-huy%E1%BB%87n-Si-Ma-Cai-100065263861384/", "Công an huyện Si Ma Cai tỉnh Lào Cai")</f>
        <v>Công an huyện Si Ma Cai tỉnh Lào Cai</v>
      </c>
      <c r="C488" t="str">
        <v>https://www.facebook.com/p/C%C3%B4ng-an-huy%E1%BB%87n-Si-Ma-Cai-100065263861384/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28488</v>
      </c>
      <c r="B489" t="str">
        <f>HYPERLINK("https://simacai.laocai.gov.vn/", "UBND Ủy ban nhân dân huyện Si Ma Cai tỉnh Lào Cai")</f>
        <v>UBND Ủy ban nhân dân huyện Si Ma Cai tỉnh Lào Cai</v>
      </c>
      <c r="C489" t="str">
        <v>https://simacai.laocai.gov.vn/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28489</v>
      </c>
      <c r="B490" t="str">
        <f>HYPERLINK("https://www.facebook.com/thongtintxdh/?locale=vi_VN", "Công an thị xã Duyên Hải tỉnh Trà Vinh")</f>
        <v>Công an thị xã Duyên Hải tỉnh Trà Vinh</v>
      </c>
      <c r="C490" t="str">
        <v>https://www.facebook.com/thongtintxdh/?locale=vi_VN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28490</v>
      </c>
      <c r="B491" t="str">
        <f>HYPERLINK("https://txdh.travinh.gov.vn/", "UBND Ủy ban nhân dân thị xã Duyên Hải tỉnh Trà Vinh")</f>
        <v>UBND Ủy ban nhân dân thị xã Duyên Hải tỉnh Trà Vinh</v>
      </c>
      <c r="C491" t="str">
        <v>https://txdh.travinh.gov.vn/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28491</v>
      </c>
      <c r="B492" t="str">
        <v>Công an xã Mỹ Hoà Hưng tỉnh An Giang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28492</v>
      </c>
      <c r="B493" t="str">
        <f>HYPERLINK("https://myhoahung.longxuyen.angiang.gov.vn/", "UBND Ủy ban nhân dân xã Mỹ Hoà Hưng tỉnh An Giang")</f>
        <v>UBND Ủy ban nhân dân xã Mỹ Hoà Hưng tỉnh An Giang</v>
      </c>
      <c r="C493" t="str">
        <v>https://myhoahung.longxuyen.angiang.gov.vn/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28493</v>
      </c>
      <c r="B494" t="str">
        <f>HYPERLINK("https://www.facebook.com/61557574741798", "Công an huyện Con Cuông tỉnh Nghệ An")</f>
        <v>Công an huyện Con Cuông tỉnh Nghệ An</v>
      </c>
      <c r="C494" t="str">
        <v>https://www.facebook.com/61557574741798</v>
      </c>
      <c r="D494" t="str">
        <v>-</v>
      </c>
      <c r="E494" t="str">
        <v>02383873112</v>
      </c>
      <c r="F494" t="str">
        <v>-</v>
      </c>
      <c r="G494" t="str">
        <v>Khối 1, thị trấn Con Cuông, huyện Con Cuông, tỉnh Nghệ An</v>
      </c>
    </row>
    <row r="495">
      <c r="A495">
        <v>28494</v>
      </c>
      <c r="B495" t="str">
        <f>HYPERLINK("https://concuong.nghean.gov.vn/", "UBND Ủy ban nhân dân huyện Con Cuông tỉnh Nghệ An")</f>
        <v>UBND Ủy ban nhân dân huyện Con Cuông tỉnh Nghệ An</v>
      </c>
      <c r="C495" t="str">
        <v>https://concuong.nghean.gov.vn/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28495</v>
      </c>
      <c r="B496" t="str">
        <v>Công an xã Xuân Thới Thượng thành phố Hồ Chí Minh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28496</v>
      </c>
      <c r="B497" t="str">
        <f>HYPERLINK("https://xaxuanthoithuong.hocmon.gov.vn/", "UBND Ủy ban nhân dân xã Xuân Thới Thượng thành phố Hồ Chí Minh")</f>
        <v>UBND Ủy ban nhân dân xã Xuân Thới Thượng thành phố Hồ Chí Minh</v>
      </c>
      <c r="C497" t="str">
        <v>https://xaxuanthoithuong.hocmon.gov.vn/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28497</v>
      </c>
      <c r="B498" t="str">
        <f>HYPERLINK("https://www.facebook.com/xuatnhapcanhquangtri/", "Công an tỉnh Quảng Trị tỉnh Quảng Trị")</f>
        <v>Công an tỉnh Quảng Trị tỉnh Quảng Trị</v>
      </c>
      <c r="C498" t="str">
        <v>https://www.facebook.com/xuatnhapcanhquangtri/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28498</v>
      </c>
      <c r="B499" t="str">
        <f>HYPERLINK("https://www.quangtri.gov.vn/", "UBND Ủy ban nhân dân tỉnh Quảng Trị tỉnh Quảng Trị")</f>
        <v>UBND Ủy ban nhân dân tỉnh Quảng Trị tỉnh Quảng Trị</v>
      </c>
      <c r="C499" t="str">
        <v>https://www.quangtri.gov.vn/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28499</v>
      </c>
      <c r="B500" t="str">
        <f>HYPERLINK("https://www.facebook.com/p/C%C3%B4ng-an-th%E1%BB%8B-tr%E1%BA%A5n-L%C3%A2m-Thao-100081296978934/", "Công an huyện Lâm Thao tỉnh Phú Thọ")</f>
        <v>Công an huyện Lâm Thao tỉnh Phú Thọ</v>
      </c>
      <c r="C500" t="str">
        <v>https://www.facebook.com/p/C%C3%B4ng-an-th%E1%BB%8B-tr%E1%BA%A5n-L%C3%A2m-Thao-100081296978934/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28500</v>
      </c>
      <c r="B501" t="str">
        <f>HYPERLINK("https://lamthao.phutho.gov.vn/", "UBND Ủy ban nhân dân huyện Lâm Thao tỉnh Phú Thọ")</f>
        <v>UBND Ủy ban nhân dân huyện Lâm Thao tỉnh Phú Thọ</v>
      </c>
      <c r="C501" t="str">
        <v>https://lamthao.phutho.gov.vn/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28501</v>
      </c>
      <c r="B502" t="str">
        <f>HYPERLINK("https://www.facebook.com/xuatnhapcanhquangtri/", "Công an tỉnh Quảng Trị tỉnh Quảng Trị")</f>
        <v>Công an tỉnh Quảng Trị tỉnh Quảng Trị</v>
      </c>
      <c r="C502" t="str">
        <v>https://www.facebook.com/xuatnhapcanhquangtri/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28502</v>
      </c>
      <c r="B503" t="str">
        <f>HYPERLINK("https://www.quangtri.gov.vn/", "UBND Ủy ban nhân dân tỉnh Quảng Trị tỉnh Quảng Trị")</f>
        <v>UBND Ủy ban nhân dân tỉnh Quảng Trị tỉnh Quảng Trị</v>
      </c>
      <c r="C503" t="str">
        <v>https://www.quangtri.gov.vn/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28503</v>
      </c>
      <c r="B504" t="str">
        <f>HYPERLINK("https://www.facebook.com/congantinhtuyenquang/?locale=vi_VN", "Công an tỉnh Tuyên Quang tỉnh Tuyên Quang")</f>
        <v>Công an tỉnh Tuyên Quang tỉnh Tuyên Quang</v>
      </c>
      <c r="C504" t="str">
        <v>https://www.facebook.com/congantinhtuyenquang/?locale=vi_VN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28504</v>
      </c>
      <c r="B505" t="str">
        <f>HYPERLINK("https://www.tuyenquang.gov.vn/", "UBND Ủy ban nhân dân tỉnh Tuyên Quang tỉnh Tuyên Quang")</f>
        <v>UBND Ủy ban nhân dân tỉnh Tuyên Quang tỉnh Tuyên Quang</v>
      </c>
      <c r="C505" t="str">
        <v>https://www.tuyenquang.gov.vn/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28505</v>
      </c>
      <c r="B506" t="str">
        <f>HYPERLINK("https://www.facebook.com/100063702331996", "Công an huyện Quan Hóa tỉnh Thanh Hóa")</f>
        <v>Công an huyện Quan Hóa tỉnh Thanh Hóa</v>
      </c>
      <c r="C506" t="str">
        <v>https://www.facebook.com/100063702331996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28506</v>
      </c>
      <c r="B507" t="str">
        <f>HYPERLINK("https://qppl.thanhhoa.gov.vn/vbpq_quanhoa.nsf/DefaultMetro", "UBND Ủy ban nhân dân huyện Quan Hóa tỉnh Thanh Hóa")</f>
        <v>UBND Ủy ban nhân dân huyện Quan Hóa tỉnh Thanh Hóa</v>
      </c>
      <c r="C507" t="str">
        <v>https://qppl.thanhhoa.gov.vn/vbpq_quanhoa.nsf/DefaultMetro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28507</v>
      </c>
      <c r="B508" t="str">
        <f>HYPERLINK("https://www.facebook.com/ConganthixaBimSon/", "Công an thị xã Bỉm Sơn tỉnh Thanh Hóa")</f>
        <v>Công an thị xã Bỉm Sơn tỉnh Thanh Hóa</v>
      </c>
      <c r="C508" t="str">
        <v>https://www.facebook.com/ConganthixaBimSon/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28508</v>
      </c>
      <c r="B509" t="str">
        <f>HYPERLINK("https://bimson.thanhhoa.gov.vn/", "UBND Ủy ban nhân dân thị xã Bỉm Sơn tỉnh Thanh Hóa")</f>
        <v>UBND Ủy ban nhân dân thị xã Bỉm Sơn tỉnh Thanh Hóa</v>
      </c>
      <c r="C509" t="str">
        <v>https://bimson.thanhhoa.gov.vn/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28509</v>
      </c>
      <c r="B510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510" t="str">
        <v>https://www.facebook.com/p/Tu%E1%BB%95i-tr%E1%BA%BB-C%C3%B4ng-an-t%E1%BB%89nh-Ki%C3%AAn-Giang-100064349125717/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28510</v>
      </c>
      <c r="B511" t="str">
        <f>HYPERLINK("https://kiengiang.gov.vn/", "UBND Ủy ban nhân dân tỉnh Kiên Giang tỉnh Kiên Giang")</f>
        <v>UBND Ủy ban nhân dân tỉnh Kiên Giang tỉnh Kiên Giang</v>
      </c>
      <c r="C511" t="str">
        <v>https://kiengiang.gov.vn/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28511</v>
      </c>
      <c r="B512" t="str">
        <f>HYPERLINK("https://www.facebook.com/chidoan.congan/?locale=vi_VN", "Công an huyện Bắc Sơn tỉnh Lạng Sơn")</f>
        <v>Công an huyện Bắc Sơn tỉnh Lạng Sơn</v>
      </c>
      <c r="C512" t="str">
        <v>https://www.facebook.com/chidoan.congan/?locale=vi_VN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28512</v>
      </c>
      <c r="B513" t="str">
        <f>HYPERLINK("https://bacson.langson.gov.vn/", "UBND Ủy ban nhân dân huyện Bắc Sơn tỉnh Lạng Sơn")</f>
        <v>UBND Ủy ban nhân dân huyện Bắc Sơn tỉnh Lạng Sơn</v>
      </c>
      <c r="C513" t="str">
        <v>https://bacson.langson.gov.vn/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28513</v>
      </c>
      <c r="B514" t="str">
        <f>HYPERLINK("https://www.facebook.com/Conganhuyensondong/", "Công an huyện Sơn Động tỉnh Bắc Giang")</f>
        <v>Công an huyện Sơn Động tỉnh Bắc Giang</v>
      </c>
      <c r="C514" t="str">
        <v>https://www.facebook.com/Conganhuyensondong/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28514</v>
      </c>
      <c r="B515" t="str">
        <f>HYPERLINK("https://sondong.bacgiang.gov.vn/", "UBND Ủy ban nhân dân huyện Sơn Động tỉnh Bắc Giang")</f>
        <v>UBND Ủy ban nhân dân huyện Sơn Động tỉnh Bắc Giang</v>
      </c>
      <c r="C515" t="str">
        <v>https://sondong.bacgiang.gov.vn/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28515</v>
      </c>
      <c r="B516" t="str">
        <f>HYPERLINK("https://www.facebook.com/hoachauhoavangdanang/?locale=vi_VN", "Công an xã Hoà Châu thành phố Đà Nẵng")</f>
        <v>Công an xã Hoà Châu thành phố Đà Nẵng</v>
      </c>
      <c r="C516" t="str">
        <v>https://www.facebook.com/hoachauhoavangdanang/?locale=vi_VN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28516</v>
      </c>
      <c r="B517" t="str">
        <f>HYPERLINK("https://hoachau.danang.gov.vn/", "UBND Ủy ban nhân dân xã Hoà Châu thành phố Đà Nẵng")</f>
        <v>UBND Ủy ban nhân dân xã Hoà Châu thành phố Đà Nẵng</v>
      </c>
      <c r="C517" t="str">
        <v>https://hoachau.danang.gov.vn/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28517</v>
      </c>
      <c r="B518" t="str">
        <f>HYPERLINK("https://www.facebook.com/CAHYD.THO/", "Công an huyện Yên Định tỉnh Thanh Hóa")</f>
        <v>Công an huyện Yên Định tỉnh Thanh Hóa</v>
      </c>
      <c r="C518" t="str">
        <v>https://www.facebook.com/CAHYD.THO/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28518</v>
      </c>
      <c r="B519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tỉnh Thanh Hóa")</f>
        <v>UBND Ủy ban nhân dân huyện Yên Định tỉnh Thanh Hóa</v>
      </c>
      <c r="C519" t="str">
        <v>https://dichvucong.gov.vn/p/home/dvc-tthc-bonganh-tinhtp.html?id2=372584&amp;name2=UBND%20huy%E1%BB%87n%20Y%C3%AAn%20%C4%90%E1%BB%8Bnh&amp;name1=UBND%20t%E1%BB%89nh%20Thanh%20Ho%C3%A1&amp;id1=371854&amp;type_tinh_bo=2&amp;lan=2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28519</v>
      </c>
      <c r="B520" t="str">
        <f>HYPERLINK("https://www.facebook.com/catphochiminhofficial/?locale=vi_VN", "Công an thành phố Hồ Chí Minh thành phố Hồ Chí Minh")</f>
        <v>Công an thành phố Hồ Chí Minh thành phố Hồ Chí Minh</v>
      </c>
      <c r="C520" t="str">
        <v>https://www.facebook.com/catphochiminhofficial/?locale=vi_VN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28520</v>
      </c>
      <c r="B521" t="str">
        <f>HYPERLINK("https://vpub.hochiminhcity.gov.vn/", "UBND Ủy ban nhân dân thành phố Hồ Chí Minh thành phố Hồ Chí Minh")</f>
        <v>UBND Ủy ban nhân dân thành phố Hồ Chí Minh thành phố Hồ Chí Minh</v>
      </c>
      <c r="C521" t="str">
        <v>https://vpub.hochiminhcity.gov.vn/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28521</v>
      </c>
      <c r="B522" t="str">
        <v>Công an xã Ia Dơk tỉnh Gia Lai</v>
      </c>
      <c r="C522" t="str">
        <v>-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28522</v>
      </c>
      <c r="B523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dânn xã Ia Dơk tỉnh Gia Lai")</f>
        <v>UBND Ủy ban nhân dânn xã Ia Dơk tỉnh Gia Lai</v>
      </c>
      <c r="C523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28523</v>
      </c>
      <c r="B524" t="str">
        <f>HYPERLINK("https://www.facebook.com/dtncatquangngai/", "Công an tỉnh Quảng Ngãi tỉnh Quảng Ngãi")</f>
        <v>Công an tỉnh Quảng Ngãi tỉnh Quảng Ngãi</v>
      </c>
      <c r="C524" t="str">
        <v>https://www.facebook.com/dtncatquangngai/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28524</v>
      </c>
      <c r="B525" t="str">
        <f>HYPERLINK("https://quangngai.gov.vn/", "UBND Ủy ban nhân dân tỉnh Quảng Ngãi tỉnh Quảng Ngãi")</f>
        <v>UBND Ủy ban nhân dân tỉnh Quảng Ngãi tỉnh Quảng Ngãi</v>
      </c>
      <c r="C525" t="str">
        <v>https://quangngai.gov.vn/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28525</v>
      </c>
      <c r="B526" t="str">
        <v>Công an huyện Trà Bồng tỉnh Quảng Ngãi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28526</v>
      </c>
      <c r="B527" t="str">
        <f>HYPERLINK("https://trabong.quangngai.gov.vn/", "UBND Ủy ban nhân dân huyện Trà Bồng tỉnh Quảng Ngãi")</f>
        <v>UBND Ủy ban nhân dân huyện Trà Bồng tỉnh Quảng Ngãi</v>
      </c>
      <c r="C527" t="str">
        <v>https://trabong.quangngai.gov.vn/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28527</v>
      </c>
      <c r="B528" t="str">
        <f>HYPERLINK("https://www.facebook.com/Cong.an.xa.Ha.Tam/", "Công an xã Hà Tam tỉnh Gia Lai")</f>
        <v>Công an xã Hà Tam tỉnh Gia Lai</v>
      </c>
      <c r="C528" t="str">
        <v>https://www.facebook.com/Cong.an.xa.Ha.Tam/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28528</v>
      </c>
      <c r="B529" t="str">
        <f>HYPERLINK("https://dakpo.gialai.gov.vn/Xa-Ha-Tam/Lien-he.aspx", "UBND Ủy ban nhân dân xã Hà Tam tỉnh Gia Lai")</f>
        <v>UBND Ủy ban nhân dân xã Hà Tam tỉnh Gia Lai</v>
      </c>
      <c r="C529" t="str">
        <v>https://dakpo.gialai.gov.vn/Xa-Ha-Tam/Lien-he.aspx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28529</v>
      </c>
      <c r="B530" t="str">
        <f>HYPERLINK("https://www.facebook.com/Cong.an.xa.Hai.Son/", "Công an xã Hải Sơn tỉnh Quảng Trị")</f>
        <v>Công an xã Hải Sơn tỉnh Quảng Trị</v>
      </c>
      <c r="C530" t="str">
        <v>https://www.facebook.com/Cong.an.xa.Hai.Son/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28530</v>
      </c>
      <c r="B531" t="str">
        <f>HYPERLINK("https://quangthai.thuathienhue.gov.vn/?gd=4&amp;cn=121&amp;tc=60932", "UBND Ủy ban nhân dân xã Hải Sơn tỉnh Quảng Trị")</f>
        <v>UBND Ủy ban nhân dân xã Hải Sơn tỉnh Quảng Trị</v>
      </c>
      <c r="C531" t="str">
        <v>https://quangthai.thuathienhue.gov.vn/?gd=4&amp;cn=121&amp;tc=60932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28531</v>
      </c>
      <c r="B532" t="str">
        <v>Công an xã Yang Bắc tỉnh Gia Lai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28532</v>
      </c>
      <c r="B533" t="str">
        <f>HYPERLINK("https://dakpo.gialai.gov.vn/Xa-Yang-Bac/Gioi-thieu.aspx", "UBND Ủy ban nhân dân xã Yang Bắc tỉnh Gia Lai")</f>
        <v>UBND Ủy ban nhân dân xã Yang Bắc tỉnh Gia Lai</v>
      </c>
      <c r="C533" t="str">
        <v>https://dakpo.gialai.gov.vn/Xa-Yang-Bac/Gioi-thieu.aspx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28533</v>
      </c>
      <c r="B534" t="str">
        <f>HYPERLINK("https://www.facebook.com/conganankhe.gialai/?locale=vi_VN", "Công an thị xã An Khê tỉnh Gia Lai")</f>
        <v>Công an thị xã An Khê tỉnh Gia Lai</v>
      </c>
      <c r="C534" t="str">
        <v>https://www.facebook.com/conganankhe.gialai/?locale=vi_VN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28534</v>
      </c>
      <c r="B535" t="str">
        <f>HYPERLINK("https://ankhe.gialai.gov.vn/", "UBND Ủy ban nhân dân thị xã An Khê tỉnh Gia Lai")</f>
        <v>UBND Ủy ban nhân dân thị xã An Khê tỉnh Gia Lai</v>
      </c>
      <c r="C535" t="str">
        <v>https://ankhe.gialai.gov.vn/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28535</v>
      </c>
      <c r="B536" t="str">
        <f>HYPERLINK("https://www.facebook.com/p/UBND-ph%C6%B0%E1%BB%9Dng-An-Ph%C3%BA-TP-Thu%E1%BA%ADn-An-B%C3%ACnh-D%C6%B0%C6%A1ng-100069803223935/", "Công an phường An Phú tỉnh Bình Dương")</f>
        <v>Công an phường An Phú tỉnh Bình Dương</v>
      </c>
      <c r="C536" t="str">
        <v>https://www.facebook.com/p/UBND-ph%C6%B0%E1%BB%9Dng-An-Ph%C3%BA-TP-Thu%E1%BA%ADn-An-B%C3%ACnh-D%C6%B0%C6%A1ng-100069803223935/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28536</v>
      </c>
      <c r="B537" t="str">
        <f>HYPERLINK("https://www.binhduong.gov.vn/", "UBND Ủy ban nhân dân phường An Phú tỉnh Bình Dương")</f>
        <v>UBND Ủy ban nhân dân phường An Phú tỉnh Bình Dương</v>
      </c>
      <c r="C537" t="str">
        <v>https://www.binhduong.gov.vn/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28537</v>
      </c>
      <c r="B538" t="str">
        <f>HYPERLINK("https://www.facebook.com/conganBaTri/", "Công an huyện Ba Tri tỉnh Bến Tre")</f>
        <v>Công an huyện Ba Tri tỉnh Bến Tre</v>
      </c>
      <c r="C538" t="str">
        <v>https://www.facebook.com/conganBaTri/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28538</v>
      </c>
      <c r="B539" t="str">
        <f>HYPERLINK("https://batri.bentre.gov.vn/", "UBND Ủy ban nhân dân huyện Ba Tri tỉnh Bến Tre")</f>
        <v>UBND Ủy ban nhân dân huyện Ba Tri tỉnh Bến Tre</v>
      </c>
      <c r="C539" t="str">
        <v>https://batri.bentre.gov.vn/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28539</v>
      </c>
      <c r="B540" t="str">
        <f>HYPERLINK("https://www.facebook.com/conganbencau/?locale=vi_VN", "Công an huyện Bến Cầu tỉnh TÂY NINH")</f>
        <v>Công an huyện Bến Cầu tỉnh TÂY NINH</v>
      </c>
      <c r="C540" t="str">
        <v>https://www.facebook.com/conganbencau/?locale=vi_VN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28540</v>
      </c>
      <c r="B541" t="str">
        <f>HYPERLINK("https://bencau.tayninh.gov.vn/", "UBND Ủy ban nhân dân huyện Bến Cầu tỉnh TÂY NINH")</f>
        <v>UBND Ủy ban nhân dân huyện Bến Cầu tỉnh TÂY NINH</v>
      </c>
      <c r="C541" t="str">
        <v>https://bencau.tayninh.gov.vn/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28541</v>
      </c>
      <c r="B542" t="str">
        <f>HYPERLINK("https://www.facebook.com/conganbinhlong/", "Công an xã Bình Long tỉnh Thái Nguyên")</f>
        <v>Công an xã Bình Long tỉnh Thái Nguyên</v>
      </c>
      <c r="C542" t="str">
        <v>https://www.facebook.com/conganbinhlong/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28542</v>
      </c>
      <c r="B543" t="str">
        <f>HYPERLINK("https://binhlong.vonhai.thainguyen.gov.vn/uy-ban-nhan-dan", "UBND Ủy ban nhân dân xã Bình Long tỉnh Thái Nguyên")</f>
        <v>UBND Ủy ban nhân dân xã Bình Long tỉnh Thái Nguyên</v>
      </c>
      <c r="C543" t="str">
        <v>https://binhlong.vonhai.thainguyen.gov.vn/uy-ban-nhan-dan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28543</v>
      </c>
      <c r="B544" t="str">
        <f>HYPERLINK("https://www.facebook.com/congancamthuy/", "Công an huyện Cẩm Thuỷ tỉnh Thanh Hóa")</f>
        <v>Công an huyện Cẩm Thuỷ tỉnh Thanh Hóa</v>
      </c>
      <c r="C544" t="str">
        <v>https://www.facebook.com/congancamthuy/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28544</v>
      </c>
      <c r="B545" t="str">
        <f>HYPERLINK("https://camphu.camthuy.thanhhoa.gov.vn/", "UBND Ủy ban nhân dân huyện Cẩm Thuỷ tỉnh Thanh Hóa")</f>
        <v>UBND Ủy ban nhân dân huyện Cẩm Thuỷ tỉnh Thanh Hóa</v>
      </c>
      <c r="C545" t="str">
        <v>https://camphu.camthuy.thanhhoa.gov.vn/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28545</v>
      </c>
      <c r="B546" t="str">
        <f>HYPERLINK("https://www.facebook.com/congancamtrung/", "Công an xã Cẩm Trung tỉnh Hà Tĩnh")</f>
        <v>Công an xã Cẩm Trung tỉnh Hà Tĩnh</v>
      </c>
      <c r="C546" t="str">
        <v>https://www.facebook.com/congancamtrung/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28546</v>
      </c>
      <c r="B547" t="str">
        <f>HYPERLINK("https://camtrung.camxuyen.hatinh.gov.vn/", "UBND Ủy ban nhân dân xã Cẩm Trung tỉnh Hà Tĩnh")</f>
        <v>UBND Ủy ban nhân dân xã Cẩm Trung tỉnh Hà Tĩnh</v>
      </c>
      <c r="C547" t="str">
        <v>https://camtrung.camxuyen.hatinh.gov.vn/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28547</v>
      </c>
      <c r="B548" t="str">
        <f>HYPERLINK("https://www.facebook.com/congancamxuyen/?locale=vi_VN", "Công an huyện Cẩm Xuyên tỉnh Hà Tĩnh")</f>
        <v>Công an huyện Cẩm Xuyên tỉnh Hà Tĩnh</v>
      </c>
      <c r="C548" t="str">
        <v>https://www.facebook.com/congancamxuyen/?locale=vi_VN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28548</v>
      </c>
      <c r="B549" t="str">
        <f>HYPERLINK("https://camquan.camxuyen.hatinh.gov.vn/", "UBND Ủy ban nhân dân huyện Cẩm Xuyên tỉnh Hà Tĩnh")</f>
        <v>UBND Ủy ban nhân dân huyện Cẩm Xuyên tỉnh Hà Tĩnh</v>
      </c>
      <c r="C549" t="str">
        <v>https://camquan.camxuyen.hatinh.gov.vn/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28549</v>
      </c>
      <c r="B550" t="str">
        <f>HYPERLINK("https://www.facebook.com/conganchinhquy/", "Công an xã Sơn Thủy tỉnh Hòa Bình")</f>
        <v>Công an xã Sơn Thủy tỉnh Hòa Bình</v>
      </c>
      <c r="C550" t="str">
        <v>https://www.facebook.com/conganchinhquy/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28550</v>
      </c>
      <c r="B551" t="str">
        <f>HYPERLINK("https://www.hoabinh.gov.vn/tin-chi-tiet/-/bai-viet/cong-bo-benh-dich-ta-lon-chau-phi-xuat-hien-tai-xa-son-thuy-huyen-mai-chau-52312-1094.html", "UBND Ủy ban nhân dân xã Sơn Thủy tỉnh Hòa Bình")</f>
        <v>UBND Ủy ban nhân dân xã Sơn Thủy tỉnh Hòa Bình</v>
      </c>
      <c r="C551" t="str">
        <v>https://www.hoabinh.gov.vn/tin-chi-tiet/-/bai-viet/cong-bo-benh-dich-ta-lon-chau-phi-xuat-hien-tai-xa-son-thuy-huyen-mai-chau-52312-1094.html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28551</v>
      </c>
      <c r="B552" t="str">
        <f>HYPERLINK("https://www.facebook.com/CONGANDAIPHUOC/?locale=vi_VN", "Công an xã Đại Phước tỉnh Đồng Nai")</f>
        <v>Công an xã Đại Phước tỉnh Đồng Nai</v>
      </c>
      <c r="C552" t="str">
        <v>https://www.facebook.com/CONGANDAIPHUOC/?locale=vi_VN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28552</v>
      </c>
      <c r="B553" t="str">
        <f>HYPERLINK("https://daiphuoc.canglong.travinh.gov.vn/", "UBND Ủy ban nhân dân xã Đại Phước tỉnh Đồng Nai")</f>
        <v>UBND Ủy ban nhân dân xã Đại Phước tỉnh Đồng Nai</v>
      </c>
      <c r="C553" t="str">
        <v>https://daiphuoc.canglong.travinh.gov.vn/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28553</v>
      </c>
      <c r="B554" t="str">
        <v>Công an xã Đèo Gia tỉnh Bắc Giang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28554</v>
      </c>
      <c r="B555" t="str">
        <f>HYPERLINK("https://lucngan.bacgiang.gov.vn/chi-tiet-tin-tuc/-/asset_publisher/Enp27vgshTez/content/vi-sao-huyen-luc-ngan-phai-huy-ong-luc-luong-vao-giai-thoat-cho-can-bo-bi-giu-trai-phep-tai-xa-eo-gia", "UBND Ủy ban nhân dân xã Đèo Gia tỉnh Bắc Giang")</f>
        <v>UBND Ủy ban nhân dân xã Đèo Gia tỉnh Bắc Giang</v>
      </c>
      <c r="C555" t="str">
        <v>https://lucngan.bacgiang.gov.vn/chi-tiet-tin-tuc/-/asset_publisher/Enp27vgshTez/content/vi-sao-huyen-luc-ngan-phai-huy-ong-luc-luong-vao-giai-thoat-cho-can-bo-bi-giu-trai-phep-tai-xa-eo-gia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28555</v>
      </c>
      <c r="B556" t="str">
        <f>HYPERLINK("https://www.facebook.com/Congandinhcaophucu/", "Công an xã Đình Cao tỉnh Hưng Yên")</f>
        <v>Công an xã Đình Cao tỉnh Hưng Yên</v>
      </c>
      <c r="C556" t="str">
        <v>https://www.facebook.com/Congandinhcaophucu/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28556</v>
      </c>
      <c r="B557" t="str">
        <f>HYPERLINK("https://dichvucong.hungyen.gov.vn/dichvucong/hotline", "UBND Ủy ban nhân dân xã Đình Cao tỉnh Hưng Yên")</f>
        <v>UBND Ủy ban nhân dân xã Đình Cao tỉnh Hưng Yên</v>
      </c>
      <c r="C557" t="str">
        <v>https://dichvucong.hungyen.gov.vn/dichvucong/hotline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28557</v>
      </c>
      <c r="B558" t="str">
        <f>HYPERLINK("https://www.facebook.com/congandoanhung/", "Công an huyện Đoan Hùng tỉnh Phú Thọ")</f>
        <v>Công an huyện Đoan Hùng tỉnh Phú Thọ</v>
      </c>
      <c r="C558" t="str">
        <v>https://www.facebook.com/congandoanhung/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28558</v>
      </c>
      <c r="B559" t="str">
        <f>HYPERLINK("https://doanhung.phutho.gov.vn/", "UBND Ủy ban nhân dân huyện Đoan Hùng tỉnh Phú Thọ")</f>
        <v>UBND Ủy ban nhân dân huyện Đoan Hùng tỉnh Phú Thọ</v>
      </c>
      <c r="C559" t="str">
        <v>https://doanhung.phutho.gov.vn/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28559</v>
      </c>
      <c r="B560" t="str">
        <f>HYPERLINK("https://www.facebook.com/ConganDoLuong/?locale=vi_VN", "Công an huyện Đô Lương tỉnh Nghệ An")</f>
        <v>Công an huyện Đô Lương tỉnh Nghệ An</v>
      </c>
      <c r="C560" t="str">
        <v>https://www.facebook.com/ConganDoLuong/?locale=vi_VN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28560</v>
      </c>
      <c r="B561" t="str">
        <f>HYPERLINK("https://doluong.nghean.gov.vn/", "UBND Ủy ban nhân dân huyện Đô Lương tỉnh Nghệ An")</f>
        <v>UBND Ủy ban nhân dân huyện Đô Lương tỉnh Nghệ An</v>
      </c>
      <c r="C561" t="str">
        <v>https://doluong.nghean.gov.vn/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28561</v>
      </c>
      <c r="B562" t="str">
        <v>Công an huyện Đông Hải tỉnh Bạc Liêu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28562</v>
      </c>
      <c r="B563" t="str">
        <f>HYPERLINK("https://baclieu.gov.vn/", "UBND Ủy ban nhân dân huyện Đông Hải tỉnh Bạc Liêu")</f>
        <v>UBND Ủy ban nhân dân huyện Đông Hải tỉnh Bạc Liêu</v>
      </c>
      <c r="C563" t="str">
        <v>https://baclieu.gov.vn/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28563</v>
      </c>
      <c r="B564" t="str">
        <f>HYPERLINK("https://www.facebook.com/congandongminh/", "Công an xã Đông Minh tỉnh Thanh Hóa")</f>
        <v>Công an xã Đông Minh tỉnh Thanh Hóa</v>
      </c>
      <c r="C564" t="str">
        <v>https://www.facebook.com/congandongminh/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28564</v>
      </c>
      <c r="B565" t="str">
        <f>HYPERLINK("https://dongson.thanhhoa.gov.vn/", "UBND Ủy ban nhân dân xã Đông Minh tỉnh Thanh Hóa")</f>
        <v>UBND Ủy ban nhân dân xã Đông Minh tỉnh Thanh Hóa</v>
      </c>
      <c r="C565" t="str">
        <v>https://dongson.thanhhoa.gov.vn/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28565</v>
      </c>
      <c r="B566" t="str">
        <v>Công an xã Đông Sơn tỉnh Yên Bái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28566</v>
      </c>
      <c r="B567" t="str">
        <f>HYPERLINK("https://dongson.yenthe.bacgiang.gov.vn/chi-tiet-van-ban?p_p_id=xemchitietvanban_WAR_portalvbpqportlet&amp;p_p_lifecycle=0&amp;p_p_state=normal&amp;p_p_mode=view&amp;p_p_col_id=_118_INSTANCE_wVbdWqvvJF85__column-2&amp;p_p_col_count=1&amp;_xemchitietvanban_WAR_portalvbpqportlet_vanBanId=639109", "UBND Ủy ban nhân dân xã Đông Sơn tỉnh Yên Bái")</f>
        <v>UBND Ủy ban nhân dân xã Đông Sơn tỉnh Yên Bái</v>
      </c>
      <c r="C567" t="str">
        <v>https://dongson.yenthe.bacgiang.gov.vn/chi-tiet-van-ban?p_p_id=xemchitietvanban_WAR_portalvbpqportlet&amp;p_p_lifecycle=0&amp;p_p_state=normal&amp;p_p_mode=view&amp;p_p_col_id=_118_INSTANCE_wVbdWqvvJF85__column-2&amp;p_p_col_count=1&amp;_xemchitietvanban_WAR_portalvbpqportlet_vanBanId=639109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28567</v>
      </c>
      <c r="B568" t="str">
        <v>Công an xã Đồng Tâm tỉnh Bắc Giang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28568</v>
      </c>
      <c r="B569" t="str">
        <f>HYPERLINK("https://dongtam.yenthe.bacgiang.gov.vn/", "UBND Ủy ban nhân dân xã Đồng Tâm tỉnh Bắc Giang")</f>
        <v>UBND Ủy ban nhân dân xã Đồng Tâm tỉnh Bắc Giang</v>
      </c>
      <c r="C569" t="str">
        <v>https://dongtam.yenthe.bacgiang.gov.vn/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28569</v>
      </c>
      <c r="B570" t="str">
        <f>HYPERLINK("https://www.facebook.com/conganeadar/", "Công an xã Ea Đar tỉnh Đắk Lắk")</f>
        <v>Công an xã Ea Đar tỉnh Đắk Lắk</v>
      </c>
      <c r="C570" t="str">
        <v>https://www.facebook.com/conganeadar/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28570</v>
      </c>
      <c r="B571" t="str">
        <f>HYPERLINK("https://eakar.daklak.gov.vn/", "UBND Ủy ban nhân dân xã Ea Đar tỉnh Đắk Lắk")</f>
        <v>UBND Ủy ban nhân dân xã Ea Đar tỉnh Đắk Lắk</v>
      </c>
      <c r="C571" t="str">
        <v>https://eakar.daklak.gov.vn/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28571</v>
      </c>
      <c r="B572" t="str">
        <f>HYPERLINK("https://www.facebook.com/congangiaothanh/", "Công an xã Giao Thanh tỉnh Nam Định")</f>
        <v>Công an xã Giao Thanh tỉnh Nam Định</v>
      </c>
      <c r="C572" t="str">
        <v>https://www.facebook.com/congangiaothanh/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28572</v>
      </c>
      <c r="B573" t="str">
        <f>HYPERLINK("https://giaothanh.namdinh.gov.vn/co-cau-to-chuc", "UBND Ủy ban nhân dân xã Giao Thanh tỉnh Nam Định")</f>
        <v>UBND Ủy ban nhân dân xã Giao Thanh tỉnh Nam Định</v>
      </c>
      <c r="C573" t="str">
        <v>https://giaothanh.namdinh.gov.vn/co-cau-to-chuc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28573</v>
      </c>
      <c r="B574" t="str">
        <f>HYPERLINK("https://www.facebook.com/TuoitreConganCaoBang/?locale=vi_VN", "Công an xã Hải Long tỉnh Nam Định")</f>
        <v>Công an xã Hải Long tỉnh Nam Định</v>
      </c>
      <c r="C574" t="str">
        <v>https://www.facebook.com/TuoitreConganCaoBang/?locale=vi_VN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28574</v>
      </c>
      <c r="B575" t="str">
        <f>HYPERLINK("https://hcc.namdinh.gov.vn/portaldvc/KenhTin/dich-vu-cong-truc-tuyen.aspx?_dv=88D0C22F-B216-E062-0BD3-72E284FD509F", "UBND Ủy ban nhân dân xã Hải Long tỉnh Nam Định")</f>
        <v>UBND Ủy ban nhân dân xã Hải Long tỉnh Nam Định</v>
      </c>
      <c r="C575" t="str">
        <v>https://hcc.namdinh.gov.vn/portaldvc/KenhTin/dich-vu-cong-truc-tuyen.aspx?_dv=88D0C22F-B216-E062-0BD3-72E284FD509F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28575</v>
      </c>
      <c r="B576" t="str">
        <f>HYPERLINK("https://www.facebook.com/reel/1023388962692075/", "Công an xã Hoằng Thịnh tỉnh Thanh Hóa")</f>
        <v>Công an xã Hoằng Thịnh tỉnh Thanh Hóa</v>
      </c>
      <c r="C576" t="str">
        <v>https://www.facebook.com/reel/1023388962692075/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28576</v>
      </c>
      <c r="B577" t="str">
        <f>HYPERLINK("https://hoangthinh.hoanghoa.thanhhoa.gov.vn/web/danh-ba-co-quan-chuc-nang/danh-ba-co-quan-ubnd-xa-hoang-thinh(2).html", "UBND Ủy ban nhân dân xã Hoằng Thịnh tỉnh Thanh Hóa")</f>
        <v>UBND Ủy ban nhân dân xã Hoằng Thịnh tỉnh Thanh Hóa</v>
      </c>
      <c r="C577" t="str">
        <v>https://hoangthinh.hoanghoa.thanhhoa.gov.vn/web/danh-ba-co-quan-chuc-nang/danh-ba-co-quan-ubnd-xa-hoang-thinh(2).html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28577</v>
      </c>
      <c r="B578" t="str">
        <f>HYPERLINK("https://www.facebook.com/tuoitreconganninhbinh/", "Công an xã Hồi Ninh tỉnh Ninh Bình")</f>
        <v>Công an xã Hồi Ninh tỉnh Ninh Bình</v>
      </c>
      <c r="C578" t="str">
        <v>https://www.facebook.com/tuoitreconganninhbinh/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28578</v>
      </c>
      <c r="B579" t="str">
        <f>HYPERLINK("https://kimson.ninhbinh.gov.vn/gioi-thieu/xa-hoi-ninh", "UBND Ủy ban nhân dân xã Hồi Ninh tỉnh Ninh Bình")</f>
        <v>UBND Ủy ban nhân dân xã Hồi Ninh tỉnh Ninh Bình</v>
      </c>
      <c r="C579" t="str">
        <v>https://kimson.ninhbinh.gov.vn/gioi-thieu/xa-hoi-ninh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28579</v>
      </c>
      <c r="B580" t="str">
        <f>HYPERLINK("https://www.facebook.com/conganhunglong/", "Công an xã Hưng Long tỉnh Phú Thọ")</f>
        <v>Công an xã Hưng Long tỉnh Phú Thọ</v>
      </c>
      <c r="C580" t="str">
        <v>https://www.facebook.com/conganhunglong/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28580</v>
      </c>
      <c r="B581" t="str">
        <f>HYPERLINK("https://yenlap.phutho.gov.vn/", "UBND Ủy ban nhân dân xã Hưng Long tỉnh Phú Thọ")</f>
        <v>UBND Ủy ban nhân dân xã Hưng Long tỉnh Phú Thọ</v>
      </c>
      <c r="C581" t="str">
        <v>https://yenlap.phutho.gov.vn/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28581</v>
      </c>
      <c r="B582" t="str">
        <f>HYPERLINK("https://www.facebook.com/conganhuongkhehatinh/", "Công an huyện Hương Khê tỉnh Hà Tĩnh")</f>
        <v>Công an huyện Hương Khê tỉnh Hà Tĩnh</v>
      </c>
      <c r="C582" t="str">
        <v>https://www.facebook.com/conganhuongkhehatinh/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28582</v>
      </c>
      <c r="B583" t="str">
        <f>HYPERLINK("https://hscvhk.hatinh.gov.vn/huongkhe/vbpq.nsf", "UBND Ủy ban nhân dân huyện Hương Khê tỉnh Hà Tĩnh")</f>
        <v>UBND Ủy ban nhân dân huyện Hương Khê tỉnh Hà Tĩnh</v>
      </c>
      <c r="C583" t="str">
        <v>https://hscvhk.hatinh.gov.vn/huongkhe/vbpq.nsf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28583</v>
      </c>
      <c r="B584" t="str">
        <f>HYPERLINK("https://www.facebook.com/conganhuongnhuong/", "Công an xã Hương Nhượng tỉnh Hòa Bình")</f>
        <v>Công an xã Hương Nhượng tỉnh Hòa Bình</v>
      </c>
      <c r="C584" t="str">
        <v>https://www.facebook.com/conganhuongnhuong/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28584</v>
      </c>
      <c r="B585" t="str">
        <f>HYPERLINK("https://xahuongnhuong.hoabinh.gov.vn/", "UBND Ủy ban nhân dân xã Hương Nhượng tỉnh Hòa Bình")</f>
        <v>UBND Ủy ban nhân dân xã Hương Nhượng tỉnh Hòa Bình</v>
      </c>
      <c r="C585" t="str">
        <v>https://xahuongnhuong.hoabinh.gov.vn/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28585</v>
      </c>
      <c r="B586" t="str">
        <f>HYPERLINK("https://www.facebook.com/baothangpolice/?locale=vi_VN", "Công an huyện Bảo Thắng tỉnh Lào Cai")</f>
        <v>Công an huyện Bảo Thắng tỉnh Lào Cai</v>
      </c>
      <c r="C586" t="str">
        <v>https://www.facebook.com/baothangpolice/?locale=vi_VN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28586</v>
      </c>
      <c r="B587" t="str">
        <f>HYPERLINK("https://baothang.laocai.gov.vn/", "UBND Ủy ban nhân dân huyện Bảo Thắng tỉnh Lào Cai")</f>
        <v>UBND Ủy ban nhân dân huyện Bảo Thắng tỉnh Lào Cai</v>
      </c>
      <c r="C587" t="str">
        <v>https://baothang.laocai.gov.vn/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28587</v>
      </c>
      <c r="B588" t="str">
        <f>HYPERLINK("https://www.facebook.com/conganhuyenbathuoc/?locale=vi_VN", "Công an huyện Bá Thước tỉnh Thanh Hóa")</f>
        <v>Công an huyện Bá Thước tỉnh Thanh Hóa</v>
      </c>
      <c r="C588" t="str">
        <v>https://www.facebook.com/conganhuyenbathuoc/?locale=vi_VN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28588</v>
      </c>
      <c r="B589" t="str">
        <f>HYPERLINK("http://bathuoc.gov.vn/", "UBND Ủy ban nhân dân huyện Bá Thước tỉnh Thanh Hóa")</f>
        <v>UBND Ủy ban nhân dân huyện Bá Thước tỉnh Thanh Hóa</v>
      </c>
      <c r="C589" t="str">
        <v>http://bathuoc.gov.vn/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28589</v>
      </c>
      <c r="B590" t="str">
        <f>HYPERLINK("https://www.facebook.com/conganhuyenchiemhoa/", "Công an huyện Chiêm Hóa tỉnh Tuyên Quang")</f>
        <v>Công an huyện Chiêm Hóa tỉnh Tuyên Quang</v>
      </c>
      <c r="C590" t="str">
        <v>https://www.facebook.com/conganhuyenchiemhoa/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28590</v>
      </c>
      <c r="B591" t="str">
        <f>HYPERLINK("https://chiemhoa.gov.vn/", "UBND Ủy ban nhân dân huyện Chiêm Hóa tỉnh Tuyên Quang")</f>
        <v>UBND Ủy ban nhân dân huyện Chiêm Hóa tỉnh Tuyên Quang</v>
      </c>
      <c r="C591" t="str">
        <v>https://chiemhoa.gov.vn/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28591</v>
      </c>
      <c r="B592" t="str">
        <f>HYPERLINK("https://www.facebook.com/ConganhuyenChuPah/?locale=vi_VN", "Công an huyện Chư Păh tỉnh Gia Lai")</f>
        <v>Công an huyện Chư Păh tỉnh Gia Lai</v>
      </c>
      <c r="C592" t="str">
        <v>https://www.facebook.com/ConganhuyenChuPah/?locale=vi_VN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28592</v>
      </c>
      <c r="B593" t="str">
        <f>HYPERLINK("https://chupah.gialai.gov.vn/", "UBND Ủy ban nhân dân huyện Chư Păh tỉnh Gia Lai")</f>
        <v>UBND Ủy ban nhân dân huyện Chư Păh tỉnh Gia Lai</v>
      </c>
      <c r="C593" t="str">
        <v>https://chupah.gialai.gov.vn/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28593</v>
      </c>
      <c r="B594" t="str">
        <f>HYPERLINK("https://www.facebook.com/ConganhuyenDakDoa/", "Công an huyện Đak Đoa tỉnh Gia Lai")</f>
        <v>Công an huyện Đak Đoa tỉnh Gia Lai</v>
      </c>
      <c r="C594" t="str">
        <v>https://www.facebook.com/ConganhuyenDakDoa/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28594</v>
      </c>
      <c r="B595" t="str">
        <f>HYPERLINK("https://dakdoa.gialai.gov.vn/", "UBND Ủy ban nhân dân huyện Đak Đoa tỉnh Gia Lai")</f>
        <v>UBND Ủy ban nhân dân huyện Đak Đoa tỉnh Gia Lai</v>
      </c>
      <c r="C595" t="str">
        <v>https://dakdoa.gialai.gov.vn/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28595</v>
      </c>
      <c r="B596" t="str">
        <f>HYPERLINK("https://www.facebook.com/conganhuyendakpo/", "Công an huyện Đak Pơ tỉnh Gia Lai")</f>
        <v>Công an huyện Đak Pơ tỉnh Gia Lai</v>
      </c>
      <c r="C596" t="str">
        <v>https://www.facebook.com/conganhuyendakpo/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28596</v>
      </c>
      <c r="B597" t="str">
        <f>HYPERLINK("https://dakpo.gialai.gov.vn/Gioi-thieu/Co-cau-to-chuc/co-cau-ubnd.aspx", "UBND Ủy ban nhân dân huyện Đak Pơ tỉnh Gia Lai")</f>
        <v>UBND Ủy ban nhân dân huyện Đak Pơ tỉnh Gia Lai</v>
      </c>
      <c r="C597" t="str">
        <v>https://dakpo.gialai.gov.vn/Gioi-thieu/Co-cau-to-chuc/co-cau-ubnd.aspx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28597</v>
      </c>
      <c r="B598" t="str">
        <f>HYPERLINK("https://www.facebook.com/ConganhuyenDauTieng/", "Công an huyện Dầu Tiếng tỉnh Bình Dương")</f>
        <v>Công an huyện Dầu Tiếng tỉnh Bình Dương</v>
      </c>
      <c r="C598" t="str">
        <v>https://www.facebook.com/ConganhuyenDauTieng/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28598</v>
      </c>
      <c r="B599" t="str">
        <f>HYPERLINK("https://dautieng.binhduong.gov.vn/", "UBND Ủy ban nhân dân huyện Dầu Tiếng tỉnh Bình Dương")</f>
        <v>UBND Ủy ban nhân dân huyện Dầu Tiếng tỉnh Bình Dương</v>
      </c>
      <c r="C599" t="str">
        <v>https://dautieng.binhduong.gov.vn/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28599</v>
      </c>
      <c r="B600" t="str">
        <f>HYPERLINK("https://www.facebook.com/conganhuyendienchau/?locale=vi_VN", "Công an huyện Diễn Châu tỉnh Nghệ An")</f>
        <v>Công an huyện Diễn Châu tỉnh Nghệ An</v>
      </c>
      <c r="C600" t="str">
        <v>https://www.facebook.com/conganhuyendienchau/?locale=vi_VN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28600</v>
      </c>
      <c r="B601" t="str">
        <f>HYPERLINK("https://dienchau.nghean.gov.vn/uy-ban-nhan-dan-huyen", "UBND Ủy ban nhân dân huyện Diễn Châu tỉnh Nghệ An")</f>
        <v>UBND Ủy ban nhân dân huyện Diễn Châu tỉnh Nghệ An</v>
      </c>
      <c r="C601" t="str">
        <v>https://dienchau.nghean.gov.vn/uy-ban-nhan-dan-huyen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28601</v>
      </c>
      <c r="B602" t="str">
        <f>HYPERLINK("https://www.facebook.com/conganhuyendinhhoa/", "Công an huyện Định Hoá tỉnh Thái Nguyên")</f>
        <v>Công an huyện Định Hoá tỉnh Thái Nguyên</v>
      </c>
      <c r="C602" t="str">
        <v>https://www.facebook.com/conganhuyendinhhoa/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28602</v>
      </c>
      <c r="B603" t="str">
        <f>HYPERLINK("https://dinhhoa.thainguyen.gov.vn/", "UBND Ủy ban nhân dân huyện Định Hoá tỉnh Thái Nguyên")</f>
        <v>UBND Ủy ban nhân dân huyện Định Hoá tỉnh Thái Nguyên</v>
      </c>
      <c r="C603" t="str">
        <v>https://dinhhoa.thainguyen.gov.vn/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28603</v>
      </c>
      <c r="B604" t="str">
        <f>HYPERLINK("https://www.facebook.com/conganhuyendinhlap/", "Công an huyện Đình Lập tỉnh Lạng Sơn")</f>
        <v>Công an huyện Đình Lập tỉnh Lạng Sơn</v>
      </c>
      <c r="C604" t="str">
        <v>https://www.facebook.com/conganhuyendinhlap/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28604</v>
      </c>
      <c r="B605" t="str">
        <f>HYPERLINK("https://dinhlap.langson.gov.vn/", "UBND Ủy ban nhân dân huyện Đình Lập tỉnh Lạng Sơn")</f>
        <v>UBND Ủy ban nhân dân huyện Đình Lập tỉnh Lạng Sơn</v>
      </c>
      <c r="C605" t="str">
        <v>https://dinhlap.langson.gov.vn/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28605</v>
      </c>
      <c r="B606" t="str">
        <f>HYPERLINK("https://www.facebook.com/conganhuyengialoc/", "Công an huyện Gia Lộc tỉnh Hải Dương")</f>
        <v>Công an huyện Gia Lộc tỉnh Hải Dương</v>
      </c>
      <c r="C606" t="str">
        <v>https://www.facebook.com/conganhuyengialoc/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28606</v>
      </c>
      <c r="B607" t="str">
        <f>HYPERLINK("https://gialoc.haiduong.gov.vn/", "UBND Ủy ban nhân dân huyện Gia Lộc tỉnh Hải Dương")</f>
        <v>UBND Ủy ban nhân dân huyện Gia Lộc tỉnh Hải Dương</v>
      </c>
      <c r="C607" t="str">
        <v>https://gialoc.haiduong.gov.vn/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28607</v>
      </c>
      <c r="B608" t="str">
        <v>Công an huyện Hoa Lư tỉnh Ninh Bình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28608</v>
      </c>
      <c r="B609" t="str">
        <f>HYPERLINK("https://hoalu.ninhbinh.gov.vn/", "UBND Ủy ban nhân dân huyện Hoa Lư tỉnh Ninh Bình")</f>
        <v>UBND Ủy ban nhân dân huyện Hoa Lư tỉnh Ninh Bình</v>
      </c>
      <c r="C609" t="str">
        <v>https://hoalu.ninhbinh.gov.vn/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28609</v>
      </c>
      <c r="B610" t="str">
        <f>HYPERLINK("https://www.facebook.com/ConganhuyenHonQuan/", "Công an huyện Hớn Quản tỉnh Bình Phước")</f>
        <v>Công an huyện Hớn Quản tỉnh Bình Phước</v>
      </c>
      <c r="C610" t="str">
        <v>https://www.facebook.com/ConganhuyenHonQuan/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28610</v>
      </c>
      <c r="B611" t="str">
        <f>HYPERLINK("https://honquan.binhphuoc.gov.vn/", "UBND Ủy ban nhân dân huyện Hớn Quản tỉnh Bình Phước")</f>
        <v>UBND Ủy ban nhân dân huyện Hớn Quản tỉnh Bình Phước</v>
      </c>
      <c r="C611" t="str">
        <v>https://honquan.binhphuoc.gov.vn/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28611</v>
      </c>
      <c r="B612" t="str">
        <f>HYPERLINK("https://www.facebook.com/ConganhuyenHuongSon/", "Công an huyện Hương Sơn tỉnh Hà Tĩnh")</f>
        <v>Công an huyện Hương Sơn tỉnh Hà Tĩnh</v>
      </c>
      <c r="C612" t="str">
        <v>https://www.facebook.com/ConganhuyenHuongSon/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28612</v>
      </c>
      <c r="B613" t="str">
        <f>HYPERLINK("https://huongson.hatinh.gov.vn/", "UBND Ủy ban nhân dân huyện Hương Sơn tỉnh Hà Tĩnh")</f>
        <v>UBND Ủy ban nhân dân huyện Hương Sơn tỉnh Hà Tĩnh</v>
      </c>
      <c r="C613" t="str">
        <v>https://huongson.hatinh.gov.vn/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28613</v>
      </c>
      <c r="B614" t="str">
        <f>HYPERLINK("https://www.facebook.com/conganhuyenkimbang/", "Công an huyện Kim Bảng tỉnh Hà Nam")</f>
        <v>Công an huyện Kim Bảng tỉnh Hà Nam</v>
      </c>
      <c r="C614" t="str">
        <v>https://www.facebook.com/conganhuyenkimbang/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28614</v>
      </c>
      <c r="B615" t="str">
        <f>HYPERLINK("https://kimbang.hanam.gov.vn/", "UBND Ủy ban nhân dân huyện Kim Bảng tỉnh Hà Nam")</f>
        <v>UBND Ủy ban nhân dân huyện Kim Bảng tỉnh Hà Nam</v>
      </c>
      <c r="C615" t="str">
        <v>https://kimbang.hanam.gov.vn/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28615</v>
      </c>
      <c r="B616" t="str">
        <f>HYPERLINK("https://www.facebook.com/conganhuyenkonplong/", "Công an huyện Kon Plông tỉnh Kon Tum")</f>
        <v>Công an huyện Kon Plông tỉnh Kon Tum</v>
      </c>
      <c r="C616" t="str">
        <v>https://www.facebook.com/conganhuyenkonplong/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28616</v>
      </c>
      <c r="B617" t="str">
        <f>HYPERLINK("http://www.konplong.kontum.gov.vn/", "UBND Ủy ban nhân dân huyện Kon Plông tỉnh Kon Tum")</f>
        <v>UBND Ủy ban nhân dân huyện Kon Plông tỉnh Kon Tum</v>
      </c>
      <c r="C617" t="str">
        <v>http://www.konplong.kontum.gov.vn/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28617</v>
      </c>
      <c r="B618" t="str">
        <f>HYPERLINK("https://www.facebook.com/ConganhuyenKrongPa/?locale=vi_VN", "Công an huyện Krông Pa tỉnh Gia Lai")</f>
        <v>Công an huyện Krông Pa tỉnh Gia Lai</v>
      </c>
      <c r="C618" t="str">
        <v>https://www.facebook.com/ConganhuyenKrongPa/?locale=vi_VN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28618</v>
      </c>
      <c r="B619" t="str">
        <f>HYPERLINK("https://krongpa.gialai.gov.vn/Home.aspx", "UBND Ủy ban nhân dân huyện Krông Pa tỉnh Gia Lai")</f>
        <v>UBND Ủy ban nhân dân huyện Krông Pa tỉnh Gia Lai</v>
      </c>
      <c r="C619" t="str">
        <v>https://krongpa.gialai.gov.vn/Home.aspx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28619</v>
      </c>
      <c r="B620" t="str">
        <f>HYPERLINK("https://www.facebook.com/conganhuyenkyson/", "Công an huyện Kỳ Sơn tỉnh Nghệ An")</f>
        <v>Công an huyện Kỳ Sơn tỉnh Nghệ An</v>
      </c>
      <c r="C620" t="str">
        <v>https://www.facebook.com/conganhuyenkyson/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28620</v>
      </c>
      <c r="B621" t="str">
        <f>HYPERLINK("https://kyson.nghean.gov.vn/", "UBND Ủy ban nhân dân huyện Kỳ Sơn tỉnh Nghệ An")</f>
        <v>UBND Ủy ban nhân dân huyện Kỳ Sơn tỉnh Nghệ An</v>
      </c>
      <c r="C621" t="str">
        <v>https://kyson.nghean.gov.vn/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28621</v>
      </c>
      <c r="B622" t="str">
        <f>HYPERLINK("https://www.facebook.com/conganhuyenLacSon/", "Công an huyện Lạc Sơn tỉnh Hòa Bình")</f>
        <v>Công an huyện Lạc Sơn tỉnh Hòa Bình</v>
      </c>
      <c r="C622" t="str">
        <v>https://www.facebook.com/conganhuyenLacSon/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28622</v>
      </c>
      <c r="B623" t="str">
        <f>HYPERLINK("https://lacson.hoabinh.gov.vn/", "UBND Ủy ban nhân dân huyện Lạc Sơn tỉnh Hòa Bình")</f>
        <v>UBND Ủy ban nhân dân huyện Lạc Sơn tỉnh Hòa Bình</v>
      </c>
      <c r="C623" t="str">
        <v>https://lacson.hoabinh.gov.vn/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28623</v>
      </c>
      <c r="B624" t="str">
        <f>HYPERLINK("https://www.facebook.com/Conganhuyenlapthach/?locale=vi_VN", "Công an huyện Lập Thạch tỉnh Vĩnh Phúc")</f>
        <v>Công an huyện Lập Thạch tỉnh Vĩnh Phúc</v>
      </c>
      <c r="C624" t="str">
        <v>https://www.facebook.com/Conganhuyenlapthach/?locale=vi_VN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28624</v>
      </c>
      <c r="B625" t="str">
        <f>HYPERLINK("https://lapthach.vinhphuc.gov.vn/", "UBND Ủy ban nhân dân huyện Lập Thạch tỉnh Vĩnh Phúc")</f>
        <v>UBND Ủy ban nhân dân huyện Lập Thạch tỉnh Vĩnh Phúc</v>
      </c>
      <c r="C625" t="str">
        <v>https://lapthach.vinhphuc.gov.vn/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28625</v>
      </c>
      <c r="B626" t="str">
        <f>HYPERLINK("https://www.facebook.com/p/Tu%E1%BB%95i-tr%E1%BA%BB-C%C3%B4ng-an-huy%E1%BB%87n-L%E1%BB%99c-B%C3%ACnh-100063492099584/", "Công an huyện Lộc Bình tỉnh Lạng Sơn")</f>
        <v>Công an huyện Lộc Bình tỉnh Lạng Sơn</v>
      </c>
      <c r="C626" t="str">
        <v>https://www.facebook.com/p/Tu%E1%BB%95i-tr%E1%BA%BB-C%C3%B4ng-an-huy%E1%BB%87n-L%E1%BB%99c-B%C3%ACnh-100063492099584/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28626</v>
      </c>
      <c r="B627" t="str">
        <f>HYPERLINK("https://locbinh.langson.gov.vn/", "UBND Ủy ban nhân dân huyện Lộc Bình tỉnh Lạng Sơn")</f>
        <v>UBND Ủy ban nhân dân huyện Lộc Bình tỉnh Lạng Sơn</v>
      </c>
      <c r="C627" t="str">
        <v>https://locbinh.langson.gov.vn/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28627</v>
      </c>
      <c r="B628" t="str">
        <f>HYPERLINK("https://www.facebook.com/conganhuyenlucngan/?locale=fo_FO", "Công an huyện Lục Ngạn tỉnh Bắc Giang")</f>
        <v>Công an huyện Lục Ngạn tỉnh Bắc Giang</v>
      </c>
      <c r="C628" t="str">
        <v>https://www.facebook.com/conganhuyenlucngan/?locale=fo_FO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28628</v>
      </c>
      <c r="B629" t="str">
        <f>HYPERLINK("https://lucngan.bacgiang.gov.vn/", "UBND Ủy ban nhân dân huyện Lục Ngạn tỉnh Bắc Giang")</f>
        <v>UBND Ủy ban nhân dân huyện Lục Ngạn tỉnh Bắc Giang</v>
      </c>
      <c r="C629" t="str">
        <v>https://lucngan.bacgiang.gov.vn/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28629</v>
      </c>
      <c r="B630" t="str">
        <f>HYPERLINK("https://www.facebook.com/ConganhuyenMaiSon/", "Công an huyện Mai Sơn tỉnh Sơn La")</f>
        <v>Công an huyện Mai Sơn tỉnh Sơn La</v>
      </c>
      <c r="C630" t="str">
        <v>https://www.facebook.com/ConganhuyenMaiSon/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28630</v>
      </c>
      <c r="B631" t="str">
        <f>HYPERLINK("https://maison.sonla.gov.vn/", "UBND Ủy ban nhân dân huyện Mai Sơn tỉnh Sơn La")</f>
        <v>UBND Ủy ban nhân dân huyện Mai Sơn tỉnh Sơn La</v>
      </c>
      <c r="C631" t="str">
        <v>https://maison.sonla.gov.vn/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28631</v>
      </c>
      <c r="B632" t="str">
        <f>HYPERLINK("https://www.facebook.com/TuoiTreCongAnDienBien/", "Công an huyện Mường Chà tỉnh Điện Biên")</f>
        <v>Công an huyện Mường Chà tỉnh Điện Biên</v>
      </c>
      <c r="C632" t="str">
        <v>https://www.facebook.com/TuoiTreCongAnDienBien/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28632</v>
      </c>
      <c r="B633" t="str">
        <f>HYPERLINK("https://snv.dienbien.gov.vn/", "UBND Ủy ban nhân dân huyện Mường Chà tỉnh Điện Biên")</f>
        <v>UBND Ủy ban nhân dân huyện Mường Chà tỉnh Điện Biên</v>
      </c>
      <c r="C633" t="str">
        <v>https://snv.dienbien.gov.vn/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28633</v>
      </c>
      <c r="B634" t="str">
        <f>HYPERLINK("https://www.facebook.com/CAHNAHANG/", "Công an huyện Na Hang tỉnh Tuyên Quang")</f>
        <v>Công an huyện Na Hang tỉnh Tuyên Quang</v>
      </c>
      <c r="C634" t="str">
        <v>https://www.facebook.com/CAHNAHANG/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28634</v>
      </c>
      <c r="B635" t="str">
        <f>HYPERLINK("https://nahang.tuyenquang.gov.vn/", "UBND Ủy ban nhân dân huyện Na Hang tỉnh Tuyên Quang")</f>
        <v>UBND Ủy ban nhân dân huyện Na Hang tỉnh Tuyên Quang</v>
      </c>
      <c r="C635" t="str">
        <v>https://nahang.tuyenquang.gov.vn/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28635</v>
      </c>
      <c r="B636" t="str">
        <v>Công an huyện Na Rì tỉnh Bắc Kạn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28636</v>
      </c>
      <c r="B637" t="str">
        <f>HYPERLINK("https://nari.backan.gov.vn/", "UBND Ủy ban nhân dân huyện Na Rì tỉnh Bắc Kạn")</f>
        <v>UBND Ủy ban nhân dân huyện Na Rì tỉnh Bắc Kạn</v>
      </c>
      <c r="C637" t="str">
        <v>https://nari.backan.gov.vn/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28637</v>
      </c>
      <c r="B638" t="str">
        <f>HYPERLINK("https://www.facebook.com/Conganhuyenngochoi/", "Công an huyện Ngọc Hồi tỉnh Kon Tum")</f>
        <v>Công an huyện Ngọc Hồi tỉnh Kon Tum</v>
      </c>
      <c r="C638" t="str">
        <v>https://www.facebook.com/Conganhuyenngochoi/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28638</v>
      </c>
      <c r="B639" t="str">
        <f>HYPERLINK("https://ngochoi.kontum.gov.vn/", "UBND Ủy ban nhân dân huyện Ngọc Hồi tỉnh Kon Tum")</f>
        <v>UBND Ủy ban nhân dân huyện Ngọc Hồi tỉnh Kon Tum</v>
      </c>
      <c r="C639" t="str">
        <v>https://ngochoi.kontum.gov.vn/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28639</v>
      </c>
      <c r="B640" t="str">
        <f>HYPERLINK("https://www.facebook.com/conganhuyennhuthanh/?locale=vi_VN", "Công an huyện Như Thanh tỉnh Thanh Hóa")</f>
        <v>Công an huyện Như Thanh tỉnh Thanh Hóa</v>
      </c>
      <c r="C640" t="str">
        <v>https://www.facebook.com/conganhuyennhuthanh/?locale=vi_VN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28640</v>
      </c>
      <c r="B641" t="str">
        <f>HYPERLINK("http://bensung.nhuthanh.thanhhoa.gov.vn/", "UBND Ủy ban nhân dân huyện Như Thanh tỉnh Thanh Hóa")</f>
        <v>UBND Ủy ban nhân dân huyện Như Thanh tỉnh Thanh Hóa</v>
      </c>
      <c r="C641" t="str">
        <v>http://bensung.nhuthanh.thanhhoa.gov.vn/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28641</v>
      </c>
      <c r="B642" t="str">
        <f>HYPERLINK("https://www.facebook.com/conganhuyennhuxuan/", "Công an huyện Như Xuân tỉnh Thanh Hóa")</f>
        <v>Công an huyện Như Xuân tỉnh Thanh Hóa</v>
      </c>
      <c r="C642" t="str">
        <v>https://www.facebook.com/conganhuyennhuxuan/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28642</v>
      </c>
      <c r="B643" t="str">
        <f>HYPERLINK("http://dieuhanh.nhuxuan.thanhhoa.gov.vn/", "UBND Ủy ban nhân dân huyện Như Xuân tỉnh Thanh Hóa")</f>
        <v>UBND Ủy ban nhân dân huyện Như Xuân tỉnh Thanh Hóa</v>
      </c>
      <c r="C643" t="str">
        <v>http://dieuhanh.nhuxuan.thanhhoa.gov.vn/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28643</v>
      </c>
      <c r="B644" t="str">
        <f>HYPERLINK("https://www.facebook.com/conganhuyenphuyen/?locale=vi_VN", "Công an huyện Phù Yên tỉnh Sơn La")</f>
        <v>Công an huyện Phù Yên tỉnh Sơn La</v>
      </c>
      <c r="C644" t="str">
        <v>https://www.facebook.com/conganhuyenphuyen/?locale=vi_VN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28644</v>
      </c>
      <c r="B645" t="str">
        <f>HYPERLINK("https://phuyen.sonla.gov.vn/", "UBND Ủy ban nhân dân huyện Phù Yên tỉnh Sơn La")</f>
        <v>UBND Ủy ban nhân dân huyện Phù Yên tỉnh Sơn La</v>
      </c>
      <c r="C645" t="str">
        <v>https://phuyen.sonla.gov.vn/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28645</v>
      </c>
      <c r="B646" t="str">
        <f>HYPERLINK("https://www.facebook.com/conganhuyenquangtrach/", "Công an huyện Quảng Trạch tỉnh Quảng Bình")</f>
        <v>Công an huyện Quảng Trạch tỉnh Quảng Bình</v>
      </c>
      <c r="C646" t="str">
        <v>https://www.facebook.com/conganhuyenquangtrach/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28646</v>
      </c>
      <c r="B647" t="str">
        <f>HYPERLINK("https://quangtrach.quangbinh.gov.vn/", "UBND Ủy ban nhân dân huyện Quảng Trạch tỉnh Quảng Bình")</f>
        <v>UBND Ủy ban nhân dân huyện Quảng Trạch tỉnh Quảng Bình</v>
      </c>
      <c r="C647" t="str">
        <v>https://quangtrach.quangbinh.gov.vn/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28647</v>
      </c>
      <c r="B648" t="str">
        <f>HYPERLINK("https://www.facebook.com/Conganhuyenquychau02383884113/?locale=vi_VN", "Công an huyện Quỳ Châu tỉnh Nghệ An")</f>
        <v>Công an huyện Quỳ Châu tỉnh Nghệ An</v>
      </c>
      <c r="C648" t="str">
        <v>https://www.facebook.com/Conganhuyenquychau02383884113/?locale=vi_VN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28648</v>
      </c>
      <c r="B649" t="str">
        <f>HYPERLINK("https://quychau.nghean.gov.vn/", "UBND Ủy ban nhân dân huyện Quỳ Châu tỉnh Nghệ An")</f>
        <v>UBND Ủy ban nhân dân huyện Quỳ Châu tỉnh Nghệ An</v>
      </c>
      <c r="C649" t="str">
        <v>https://quychau.nghean.gov.vn/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28649</v>
      </c>
      <c r="B650" t="str">
        <f>HYPERLINK("https://www.facebook.com/Conganhuyensondong/", "Công an huyện Sơn Động tỉnh Bắc Giang")</f>
        <v>Công an huyện Sơn Động tỉnh Bắc Giang</v>
      </c>
      <c r="C650" t="str">
        <v>https://www.facebook.com/Conganhuyensondong/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28650</v>
      </c>
      <c r="B651" t="str">
        <f>HYPERLINK("https://sondong.bacgiang.gov.vn/", "UBND Ủy ban nhân dân huyện Sơn Động tỉnh Bắc Giang")</f>
        <v>UBND Ủy ban nhân dân huyện Sơn Động tỉnh Bắc Giang</v>
      </c>
      <c r="C651" t="str">
        <v>https://sondong.bacgiang.gov.vn/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28651</v>
      </c>
      <c r="B652" t="str">
        <f>HYPERLINK("https://www.facebook.com/ConganhuyenTamNong/", "Công an huyện Tam Nông tỉnh Phú Thọ")</f>
        <v>Công an huyện Tam Nông tỉnh Phú Thọ</v>
      </c>
      <c r="C652" t="str">
        <v>https://www.facebook.com/ConganhuyenTamNong/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28652</v>
      </c>
      <c r="B653" t="str">
        <f>HYPERLINK("https://tamnong.phutho.gov.vn/", "UBND Ủy ban nhân dân huyện Tam Nông tỉnh Phú Thọ")</f>
        <v>UBND Ủy ban nhân dân huyện Tam Nông tỉnh Phú Thọ</v>
      </c>
      <c r="C653" t="str">
        <v>https://tamnong.phutho.gov.vn/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28653</v>
      </c>
      <c r="B654" t="str">
        <f>HYPERLINK("https://www.facebook.com/ConganhuyenTanUyen/", "Công an huyện Tân Uyên tỉnh Lai Châu")</f>
        <v>Công an huyện Tân Uyên tỉnh Lai Châu</v>
      </c>
      <c r="C654" t="str">
        <v>https://www.facebook.com/ConganhuyenTanUyen/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28654</v>
      </c>
      <c r="B655" t="str">
        <f>HYPERLINK("https://tanuyen.laichau.gov.vn/", "UBND Ủy ban nhân dân huyện Tân Uyên tỉnh Lai Châu")</f>
        <v>UBND Ủy ban nhân dân huyện Tân Uyên tỉnh Lai Châu</v>
      </c>
      <c r="C655" t="str">
        <v>https://tanuyen.laichau.gov.vn/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28655</v>
      </c>
      <c r="B656" t="str">
        <f>HYPERLINK("https://www.facebook.com/conganhuyentayson/", "Công an huyện Tây Sơn tỉnh Bình Định")</f>
        <v>Công an huyện Tây Sơn tỉnh Bình Định</v>
      </c>
      <c r="C656" t="str">
        <v>https://www.facebook.com/conganhuyentayson/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28656</v>
      </c>
      <c r="B657" t="str">
        <f>HYPERLINK("https://tayson.binhdinh.gov.vn/", "UBND Ủy ban nhân dân huyện Tây Sơn tỉnh Bình Định")</f>
        <v>UBND Ủy ban nhân dân huyện Tây Sơn tỉnh Bình Định</v>
      </c>
      <c r="C657" t="str">
        <v>https://tayson.binhdinh.gov.vn/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28657</v>
      </c>
      <c r="B658" t="str">
        <f>HYPERLINK("https://www.facebook.com/Conganhuyenthieuhoa/?locale=vi_VN", "Công an huyện Thiệu Hóa tỉnh Thanh Hóa")</f>
        <v>Công an huyện Thiệu Hóa tỉnh Thanh Hóa</v>
      </c>
      <c r="C658" t="str">
        <v>https://www.facebook.com/Conganhuyenthieuhoa/?locale=vi_VN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28658</v>
      </c>
      <c r="B659" t="str">
        <f>HYPERLINK("http://thitran.thieuhoa.thanhhoa.gov.vn/", "UBND Ủy ban nhân dân huyện Thiệu Hóa tỉnh Thanh Hóa")</f>
        <v>UBND Ủy ban nhân dân huyện Thiệu Hóa tỉnh Thanh Hóa</v>
      </c>
      <c r="C659" t="str">
        <v>http://thitran.thieuhoa.thanhhoa.gov.vn/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28659</v>
      </c>
      <c r="B660" t="str">
        <f>HYPERLINK("https://www.facebook.com/conganhuyenthuongxuan/?locale=vi_VN", "Công an huyện Thường Xuân tỉnh Thanh Hóa")</f>
        <v>Công an huyện Thường Xuân tỉnh Thanh Hóa</v>
      </c>
      <c r="C660" t="str">
        <v>https://www.facebook.com/conganhuyenthuongxuan/?locale=vi_VN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28660</v>
      </c>
      <c r="B661" t="str">
        <f>HYPERLINK("http://thuongxuan.gov.vn/", "UBND Ủy ban nhân dân huyện Thường Xuân tỉnh Thanh Hóa")</f>
        <v>UBND Ủy ban nhân dân huyện Thường Xuân tỉnh Thanh Hóa</v>
      </c>
      <c r="C661" t="str">
        <v>http://thuongxuan.gov.vn/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28661</v>
      </c>
      <c r="B662" t="str">
        <f>HYPERLINK("https://www.facebook.com/ConganhuyenTuaChua/", "Công an huyện Tủa Chùa tỉnh Điện Biên")</f>
        <v>Công an huyện Tủa Chùa tỉnh Điện Biên</v>
      </c>
      <c r="C662" t="str">
        <v>https://www.facebook.com/ConganhuyenTuaChua/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28662</v>
      </c>
      <c r="B663" t="str">
        <f>HYPERLINK("https://huyentuachua.dienbien.gov.vn/", "UBND Ủy ban nhân dân huyện Tủa Chùa tỉnh Điện Biên")</f>
        <v>UBND Ủy ban nhân dân huyện Tủa Chùa tỉnh Điện Biên</v>
      </c>
      <c r="C663" t="str">
        <v>https://huyentuachua.dienbien.gov.vn/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28663</v>
      </c>
      <c r="B664" t="str">
        <f>HYPERLINK("https://www.facebook.com/conganhuyentuangiao/", "Công an huyện Tuần Giáo tỉnh Điện Biên")</f>
        <v>Công an huyện Tuần Giáo tỉnh Điện Biên</v>
      </c>
      <c r="C664" t="str">
        <v>https://www.facebook.com/conganhuyentuangiao/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28664</v>
      </c>
      <c r="B665" t="str">
        <f>HYPERLINK("https://tuangiao.gov.vn/", "UBND Ủy ban nhân dân huyện Tuần Giáo tỉnh Điện Biên")</f>
        <v>UBND Ủy ban nhân dân huyện Tuần Giáo tỉnh Điện Biên</v>
      </c>
      <c r="C665" t="str">
        <v>https://tuangiao.gov.vn/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28665</v>
      </c>
      <c r="B666" t="str">
        <f>HYPERLINK("https://www.facebook.com/ConganhuyenYenDung/?locale=vi_VN", "Công an huyện Yên Dũng tỉnh Bắc Giang")</f>
        <v>Công an huyện Yên Dũng tỉnh Bắc Giang</v>
      </c>
      <c r="C666" t="str">
        <v>https://www.facebook.com/ConganhuyenYenDung/?locale=vi_VN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28666</v>
      </c>
      <c r="B667" t="str">
        <f>HYPERLINK("https://yendung.bacgiang.gov.vn/", "UBND Ủy ban nhân dân huyện Yên Dũng tỉnh Bắc Giang")</f>
        <v>UBND Ủy ban nhân dân huyện Yên Dũng tỉnh Bắc Giang</v>
      </c>
      <c r="C667" t="str">
        <v>https://yendung.bacgiang.gov.vn/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28667</v>
      </c>
      <c r="B668" t="str">
        <f>HYPERLINK("https://www.facebook.com/Conganhuyenyenkhanh/?locale=vi_VN", "Công an huyện Yên Khánh tỉnh Ninh Bình")</f>
        <v>Công an huyện Yên Khánh tỉnh Ninh Bình</v>
      </c>
      <c r="C668" t="str">
        <v>https://www.facebook.com/Conganhuyenyenkhanh/?locale=vi_VN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28668</v>
      </c>
      <c r="B669" t="str">
        <f>HYPERLINK("https://yenkhanh.ninhbinh.gov.vn/", "UBND Ủy ban nhân dân huyện Yên Khánh tỉnh Ninh Bình")</f>
        <v>UBND Ủy ban nhân dân huyện Yên Khánh tỉnh Ninh Bình</v>
      </c>
      <c r="C669" t="str">
        <v>https://yenkhanh.ninhbinh.gov.vn/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28669</v>
      </c>
      <c r="B670" t="str">
        <f>HYPERLINK("https://www.facebook.com/conganhuyenyenthe/", "Công an huyện Yên Thế tỉnh Bắc Giang")</f>
        <v>Công an huyện Yên Thế tỉnh Bắc Giang</v>
      </c>
      <c r="C670" t="str">
        <v>https://www.facebook.com/conganhuyenyenthe/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28670</v>
      </c>
      <c r="B671" t="str">
        <f>HYPERLINK("https://yenthe.bacgiang.gov.vn/", "UBND Ủy ban nhân dân huyện Yên Thế tỉnh Bắc Giang")</f>
        <v>UBND Ủy ban nhân dân huyện Yên Thế tỉnh Bắc Giang</v>
      </c>
      <c r="C671" t="str">
        <v>https://yenthe.bacgiang.gov.vn/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28671</v>
      </c>
      <c r="B672" t="str">
        <f>HYPERLINK("https://www.facebook.com/CongAnIaGrai/", "Công an huyện Ia Grai tỉnh Gia Lai")</f>
        <v>Công an huyện Ia Grai tỉnh Gia Lai</v>
      </c>
      <c r="C672" t="str">
        <v>https://www.facebook.com/CongAnIaGrai/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28672</v>
      </c>
      <c r="B673" t="str">
        <f>HYPERLINK("https://iagrai.gialai.gov.vn/", "UBND Ủy ban nhân dân huyện Ia Grai tỉnh Gia Lai")</f>
        <v>UBND Ủy ban nhân dân huyện Ia Grai tỉnh Gia Lai</v>
      </c>
      <c r="C673" t="str">
        <v>https://iagrai.gialai.gov.vn/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28673</v>
      </c>
      <c r="B674" t="str">
        <f>HYPERLINK("https://www.facebook.com/CongAnKbang/", "Công an huyện Kbang tỉnh Gia Lai")</f>
        <v>Công an huyện Kbang tỉnh Gia Lai</v>
      </c>
      <c r="C674" t="str">
        <v>https://www.facebook.com/CongAnKbang/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28674</v>
      </c>
      <c r="B675" t="str">
        <f>HYPERLINK("https://kbang.gialai.gov.vn/SpecialPages/kkk/Tai-lieu-ky-hop-H%C4%90ND-huyen.aspx", "UBND Ủy ban nhân dân huyện Kbang tỉnh Gia Lai")</f>
        <v>UBND Ủy ban nhân dân huyện Kbang tỉnh Gia Lai</v>
      </c>
      <c r="C675" t="str">
        <v>https://kbang.gialai.gov.vn/SpecialPages/kkk/Tai-lieu-ky-hop-H%C4%90ND-huyen.aspx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28675</v>
      </c>
      <c r="B676" t="str">
        <v>Công an xã Khuyến Nông tỉnh Thanh Hóa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28676</v>
      </c>
      <c r="B677" t="str">
        <f>HYPERLINK("https://khuyennong.trieuson.thanhhoa.gov.vn/", "UBND Ủy ban nhân dân xã Khuyến Nông tỉnh Thanh Hóa")</f>
        <v>UBND Ủy ban nhân dân xã Khuyến Nông tỉnh Thanh Hóa</v>
      </c>
      <c r="C677" t="str">
        <v>https://khuyennong.trieuson.thanhhoa.gov.vn/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28677</v>
      </c>
      <c r="B678" t="str">
        <f>HYPERLINK("https://www.facebook.com/ConganKongChro/", "Công an huyện Kông Chro tỉnh Gia Lai")</f>
        <v>Công an huyện Kông Chro tỉnh Gia Lai</v>
      </c>
      <c r="C678" t="str">
        <v>https://www.facebook.com/ConganKongChro/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28678</v>
      </c>
      <c r="B679" t="str">
        <f>HYPERLINK("https://kongchro.gialai.gov.vn/", "UBND Ủy ban nhân dân huyện Kông Chro tỉnh Gia Lai")</f>
        <v>UBND Ủy ban nhân dân huyện Kông Chro tỉnh Gia Lai</v>
      </c>
      <c r="C679" t="str">
        <v>https://kongchro.gialai.gov.vn/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28679</v>
      </c>
      <c r="B680" t="str">
        <v>Công an xã Kỳ Phú tỉnh Ninh Bình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28680</v>
      </c>
      <c r="B681" t="str">
        <f>HYPERLINK("https://nhoquan.ninhbinh.gov.vn/tin-tucsu-kien/ke-hoach-tuyen-dung-vien-chuc-cac-don-vi-su-nghiep-thuoc-uy-ban-nhan-dan-huyen-nho-quan-nam-2024-343965?fbclid=IwY2xjawFfWu1leHRuA2FlbQIxMAABHfq5geFYCPDhcEzFfTg8JLQqp3Rk5O-JYBpv0P6MjHjnO-cisd-oAWYdOA_aem_MVDj2xMjCiSGxWWTwRWhCg", "UBND Ủy ban nhân dân xã Kỳ Phú tỉnh Ninh Bình")</f>
        <v>UBND Ủy ban nhân dân xã Kỳ Phú tỉnh Ninh Bình</v>
      </c>
      <c r="C681" t="str">
        <v>https://nhoquan.ninhbinh.gov.vn/tin-tucsu-kien/ke-hoach-tuyen-dung-vien-chuc-cac-don-vi-su-nghiep-thuoc-uy-ban-nhan-dan-huyen-nho-quan-nam-2024-343965?fbclid=IwY2xjawFfWu1leHRuA2FlbQIxMAABHfq5geFYCPDhcEzFfTg8JLQqp3Rk5O-JYBpv0P6MjHjnO-cisd-oAWYdOA_aem_MVDj2xMjCiSGxWWTwRWhCg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28681</v>
      </c>
      <c r="B682" t="str">
        <f>HYPERLINK("https://www.facebook.com/congankytay/", "Công an xã Kỳ Tây tỉnh Hà Tĩnh")</f>
        <v>Công an xã Kỳ Tây tỉnh Hà Tĩnh</v>
      </c>
      <c r="C682" t="str">
        <v>https://www.facebook.com/congankytay/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28682</v>
      </c>
      <c r="B683" t="str">
        <f>HYPERLINK("http://kytay.kyanh.hatinh.gov.vn/", "UBND Ủy ban nhân dân xã Kỳ Tây tỉnh Hà Tĩnh")</f>
        <v>UBND Ủy ban nhân dân xã Kỳ Tây tỉnh Hà Tĩnh</v>
      </c>
      <c r="C683" t="str">
        <v>http://kytay.kyanh.hatinh.gov.vn/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28683</v>
      </c>
      <c r="B684" t="str">
        <f>HYPERLINK("https://www.facebook.com/conganlaicach/", "Công an thị trấn Lai Cách tỉnh Hải Dương")</f>
        <v>Công an thị trấn Lai Cách tỉnh Hải Dương</v>
      </c>
      <c r="C684" t="str">
        <v>https://www.facebook.com/conganlaicach/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28684</v>
      </c>
      <c r="B685" t="str">
        <f>HYPERLINK("http://thitranlaicach.camgiang.haiduong.gov.vn/", "UBND Ủy ban nhân dân thị trấn Lai Cách tỉnh Hải Dương")</f>
        <v>UBND Ủy ban nhân dân thị trấn Lai Cách tỉnh Hải Dương</v>
      </c>
      <c r="C685" t="str">
        <v>http://thitranlaicach.camgiang.haiduong.gov.vn/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28685</v>
      </c>
      <c r="B686" t="str">
        <f>HYPERLINK("https://www.facebook.com/capLamSon/?locale=vi_VN", "Công an phường Lam Sơn tỉnh Thanh Hóa")</f>
        <v>Công an phường Lam Sơn tỉnh Thanh Hóa</v>
      </c>
      <c r="C686" t="str">
        <v>https://www.facebook.com/capLamSon/?locale=vi_VN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28686</v>
      </c>
      <c r="B687" t="str">
        <f>HYPERLINK("https://lamson.bimson.thanhhoa.gov.vn/", "UBND Ủy ban nhân dân phường Lam Sơn tỉnh Thanh Hóa")</f>
        <v>UBND Ủy ban nhân dân phường Lam Sơn tỉnh Thanh Hóa</v>
      </c>
      <c r="C687" t="str">
        <v>https://lamson.bimson.thanhhoa.gov.vn/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28687</v>
      </c>
      <c r="B688" t="str">
        <f>HYPERLINK("https://www.facebook.com/Conganlamson04942/", "Công an xã Lâm Sơn tỉnh Hòa Bình")</f>
        <v>Công an xã Lâm Sơn tỉnh Hòa Bình</v>
      </c>
      <c r="C688" t="str">
        <v>https://www.facebook.com/Conganlamson04942/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28688</v>
      </c>
      <c r="B689" t="str">
        <f>HYPERLINK("https://xalamson.hoabinh.gov.vn/", "UBND Ủy ban nhân dân xã Lâm Sơn tỉnh Hòa Bình")</f>
        <v>UBND Ủy ban nhân dân xã Lâm Sơn tỉnh Hòa Bình</v>
      </c>
      <c r="C689" t="str">
        <v>https://xalamson.hoabinh.gov.vn/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28689</v>
      </c>
      <c r="B690" t="str">
        <v>Công an xã La Pán Tẩn tỉnh Yên Bái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28690</v>
      </c>
      <c r="B691" t="str">
        <f>HYPERLINK("https://mucangchai.yenbai.gov.vn/news/tin-moi/?UserKey=Dong-chi-Duong-Van-Tien---Chu-tich-UBND-tinh-chuc-tet-nhan-dan-xa-La-Pan-Tan&amp;PageIndex=21", "UBND Ủy ban nhân dân xã La Pán Tẩn tỉnh Yên Bái")</f>
        <v>UBND Ủy ban nhân dân xã La Pán Tẩn tỉnh Yên Bái</v>
      </c>
      <c r="C691" t="str">
        <v>https://mucangchai.yenbai.gov.vn/news/tin-moi/?UserKey=Dong-chi-Duong-Van-Tien---Chu-tich-UBND-tinh-chuc-tet-nhan-dan-xa-La-Pan-Tan&amp;PageIndex=21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28691</v>
      </c>
      <c r="B692" t="str">
        <f>HYPERLINK("https://www.facebook.com/conganlienhoa/", "Công an xã Liên Hoà tỉnh Hải Dương")</f>
        <v>Công an xã Liên Hoà tỉnh Hải Dương</v>
      </c>
      <c r="C692" t="str">
        <v>https://www.facebook.com/conganlienhoa/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28692</v>
      </c>
      <c r="B693" t="str">
        <f>HYPERLINK("https://web01.haiduong.gov.vn/Trang/ChiTietTinTuc.aspx?nid=4681&amp;title=danh-sach-cu-nguoi-phat-ngon-cua-huyen-kim-thanh-va-cac-xa-truc-thuoc.html", "UBND Ủy ban nhân dân xã Liên Hoà tỉnh Hải Dương")</f>
        <v>UBND Ủy ban nhân dân xã Liên Hoà tỉnh Hải Dương</v>
      </c>
      <c r="C693" t="str">
        <v>https://web01.haiduong.gov.vn/Trang/ChiTietTinTuc.aspx?nid=4681&amp;title=danh-sach-cu-nguoi-phat-ngon-cua-huyen-kim-thanh-va-cac-xa-truc-thuoc.html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28693</v>
      </c>
      <c r="B694" t="str">
        <f>HYPERLINK("https://www.facebook.com/conganlt/", "Công an huyện Lệ Thủy tỉnh Quảng Bình")</f>
        <v>Công an huyện Lệ Thủy tỉnh Quảng Bình</v>
      </c>
      <c r="C694" t="str">
        <v>https://www.facebook.com/conganlt/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28694</v>
      </c>
      <c r="B695" t="str">
        <f>HYPERLINK("https://lethuy.quangbinh.gov.vn/", "UBND Ủy ban nhân dân huyện Lệ Thủy tỉnh Quảng Bình")</f>
        <v>UBND Ủy ban nhân dân huyện Lệ Thủy tỉnh Quảng Bình</v>
      </c>
      <c r="C695" t="str">
        <v>https://lethuy.quangbinh.gov.vn/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28695</v>
      </c>
      <c r="B696" t="str">
        <f>HYPERLINK("https://www.facebook.com/conganluongtai/", "Công an huyện Lương Tài tỉnh Bắc Ninh")</f>
        <v>Công an huyện Lương Tài tỉnh Bắc Ninh</v>
      </c>
      <c r="C696" t="str">
        <v>https://www.facebook.com/conganluongtai/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28696</v>
      </c>
      <c r="B697" t="str">
        <f>HYPERLINK("https://luongtai.bacninh.gov.vn/", "UBND Ủy ban nhân dân huyện Lương Tài tỉnh Bắc Ninh")</f>
        <v>UBND Ủy ban nhân dân huyện Lương Tài tỉnh Bắc Ninh</v>
      </c>
      <c r="C697" t="str">
        <v>https://luongtai.bacninh.gov.vn/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28697</v>
      </c>
      <c r="B698" t="str">
        <f>HYPERLINK("https://www.facebook.com/conganmuongla/", "Công an huyện Mường La tỉnh Sơn La")</f>
        <v>Công an huyện Mường La tỉnh Sơn La</v>
      </c>
      <c r="C698" t="str">
        <v>https://www.facebook.com/conganmuongla/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28698</v>
      </c>
      <c r="B699" t="str">
        <f>HYPERLINK("https://muongla.sonla.gov.vn/", "UBND Ủy ban nhân dân huyện Mường La tỉnh Sơn La")</f>
        <v>UBND Ủy ban nhân dân huyện Mường La tỉnh Sơn La</v>
      </c>
      <c r="C699" t="str">
        <v>https://muongla.sonla.gov.vn/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28699</v>
      </c>
      <c r="B700" t="str">
        <v>Công an huyện Mỹ Đức thành phố Hà Nội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28700</v>
      </c>
      <c r="B701" t="str">
        <f>HYPERLINK("http://myduc.hanoi.gov.vn/", "UBND Ủy ban nhân dân huyện Mỹ Đức thành phố Hà Nội")</f>
        <v>UBND Ủy ban nhân dân huyện Mỹ Đức thành phố Hà Nội</v>
      </c>
      <c r="C701" t="str">
        <v>http://myduc.hanoi.gov.vn/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28701</v>
      </c>
      <c r="B702" t="str">
        <f>HYPERLINK("https://www.facebook.com/p/C%C3%B4ng-an-th%E1%BB%8B-tr%E1%BA%A5n-Nam-%C4%90%C3%A0n-100077451044059/", "Công an huyện Nam Đàn tỉnh Nghệ An")</f>
        <v>Công an huyện Nam Đàn tỉnh Nghệ An</v>
      </c>
      <c r="C702" t="str">
        <v>https://www.facebook.com/p/C%C3%B4ng-an-th%E1%BB%8B-tr%E1%BA%A5n-Nam-%C4%90%C3%A0n-100077451044059/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28702</v>
      </c>
      <c r="B703" t="str">
        <f>HYPERLINK("https://namdan.nghean.gov.vn/", "UBND Ủy ban nhân dân huyện Nam Đàn tỉnh Nghệ An")</f>
        <v>UBND Ủy ban nhân dân huyện Nam Đàn tỉnh Nghệ An</v>
      </c>
      <c r="C703" t="str">
        <v>https://namdan.nghean.gov.vn/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28703</v>
      </c>
      <c r="B704" t="str">
        <f>HYPERLINK("https://www.facebook.com/congannamha.19.8.1945/", "Công an xã Nam Hà tỉnh Thái Bình")</f>
        <v>Công an xã Nam Hà tỉnh Thái Bình</v>
      </c>
      <c r="C704" t="str">
        <v>https://www.facebook.com/congannamha.19.8.1945/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28704</v>
      </c>
      <c r="B705" t="str">
        <f>HYPERLINK("https://congan.thaibinh.gov.vn/tin-hoat-dong-cua-catp/tin-hoat-dong2/tien-hai-to-chuc-diem-ngay-hoi-toan-dan-bao-ve-an-ninh-to-qu.html", "UBND Ủy ban nhân dân xã Nam Hà tỉnh Thái Bình")</f>
        <v>UBND Ủy ban nhân dân xã Nam Hà tỉnh Thái Bình</v>
      </c>
      <c r="C705" t="str">
        <v>https://congan.thaibinh.gov.vn/tin-hoat-dong-cua-catp/tin-hoat-dong2/tien-hai-to-chuc-diem-ngay-hoi-toan-dan-bao-ve-an-ninh-to-qu.html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28705</v>
      </c>
      <c r="B706" t="str">
        <f>HYPERLINK("https://www.facebook.com/congannghiphu/", "Công an xã Nghi Phú tỉnh Nghệ An")</f>
        <v>Công an xã Nghi Phú tỉnh Nghệ An</v>
      </c>
      <c r="C706" t="str">
        <v>https://www.facebook.com/congannghiphu/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28706</v>
      </c>
      <c r="B707" t="str">
        <f>HYPERLINK("https://nghiphu.vinh.nghean.gov.vn/lien-he", "UBND Ủy ban nhân dân xã Nghi Phú tỉnh Nghệ An")</f>
        <v>UBND Ủy ban nhân dân xã Nghi Phú tỉnh Nghệ An</v>
      </c>
      <c r="C707" t="str">
        <v>https://nghiphu.vinh.nghean.gov.vn/lien-he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28707</v>
      </c>
      <c r="B708" t="str">
        <f>HYPERLINK("https://www.facebook.com/Congannghixuan/?locale=vi_VN", "Công an huyện Nghi Xuân tỉnh Hà Tĩnh")</f>
        <v>Công an huyện Nghi Xuân tỉnh Hà Tĩnh</v>
      </c>
      <c r="C708" t="str">
        <v>https://www.facebook.com/Congannghixuan/?locale=vi_VN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28708</v>
      </c>
      <c r="B709" t="str">
        <f>HYPERLINK("https://nghixuan.hatinh.gov.vn/", "UBND Ủy ban nhân dân huyện Nghi Xuân tỉnh Hà Tĩnh")</f>
        <v>UBND Ủy ban nhân dân huyện Nghi Xuân tỉnh Hà Tĩnh</v>
      </c>
      <c r="C709" t="str">
        <v>https://nghixuan.hatinh.gov.vn/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28709</v>
      </c>
      <c r="B710" t="str">
        <f>HYPERLINK("https://www.facebook.com/congthongtindientuquanngoquyen/?locale=vi_VN", "Công an quận Ngô Quyền thành phố Hải Phòng")</f>
        <v>Công an quận Ngô Quyền thành phố Hải Phòng</v>
      </c>
      <c r="C710" t="str">
        <v>https://www.facebook.com/congthongtindientuquanngoquyen/?locale=vi_VN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28710</v>
      </c>
      <c r="B711" t="str">
        <f>HYPERLINK("https://ngoquyen.haiphong.gov.vn/", "UBND Ủy ban nhân dân quận Ngô Quyền thành phố Hải Phòng")</f>
        <v>UBND Ủy ban nhân dân quận Ngô Quyền thành phố Hải Phòng</v>
      </c>
      <c r="C711" t="str">
        <v>https://ngoquyen.haiphong.gov.vn/</v>
      </c>
      <c r="D711" t="str">
        <v>-</v>
      </c>
      <c r="E711" t="str">
        <v>-</v>
      </c>
      <c r="F711" t="str">
        <v>-</v>
      </c>
      <c r="G711" t="str">
        <v>-</v>
      </c>
    </row>
    <row r="712" xml:space="preserve">
      <c r="A712">
        <v>28711</v>
      </c>
      <c r="B712" t="str" xml:space="preserve">
        <f xml:space="preserve">HYPERLINK("https://www.facebook.com/congannhandandakglei/?locale=vi_VN", "Công an thị trấn Đăk Glei _x000d__x000d__x000d_
 _x000d__x000d__x000d_
  tỉnh Kon Tum")</f>
        <v xml:space="preserve">Công an thị trấn Đăk Glei _x000d__x000d__x000d_
 _x000d__x000d__x000d_
  tỉnh Kon Tum</v>
      </c>
      <c r="C712" t="str">
        <v>https://www.facebook.com/congannhandandakglei/?locale=vi_VN</v>
      </c>
      <c r="D712" t="str">
        <v>-</v>
      </c>
      <c r="E712" t="str">
        <v/>
      </c>
      <c r="F712" t="str">
        <v>-</v>
      </c>
      <c r="G712" t="str">
        <v>-</v>
      </c>
    </row>
    <row r="713" xml:space="preserve">
      <c r="A713">
        <v>28712</v>
      </c>
      <c r="B713" t="str" xml:space="preserve">
        <f xml:space="preserve">HYPERLINK("https://huyendakglei.kontum.gov.vn/", "UBND Ủy ban nhân dân thị trấn Đăk Glei _x000d__x000d__x000d_
 _x000d__x000d__x000d_
  tỉnh Kon Tum")</f>
        <v xml:space="preserve">UBND Ủy ban nhân dân thị trấn Đăk Glei _x000d__x000d__x000d_
 _x000d__x000d__x000d_
  tỉnh Kon Tum</v>
      </c>
      <c r="C713" t="str">
        <v>https://huyendakglei.kontum.gov.vn/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28713</v>
      </c>
      <c r="B714" t="str">
        <f>HYPERLINK("https://www.facebook.com/congannhison/", "Công an xã Nhi Sơn tỉnh Thanh Hóa")</f>
        <v>Công an xã Nhi Sơn tỉnh Thanh Hóa</v>
      </c>
      <c r="C714" t="str">
        <v>https://www.facebook.com/congannhison/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28714</v>
      </c>
      <c r="B715" t="str">
        <f>HYPERLINK("http://nhison.muonglat.thanhhoa.gov.vn/", "UBND Ủy ban nhân dân xã Nhi Sơn tỉnh Thanh Hóa")</f>
        <v>UBND Ủy ban nhân dân xã Nhi Sơn tỉnh Thanh Hóa</v>
      </c>
      <c r="C715" t="str">
        <v>http://nhison.muonglat.thanhhoa.gov.vn/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28715</v>
      </c>
      <c r="B716" t="str">
        <f>HYPERLINK("https://www.facebook.com/congannhuanphutan/", "Công an xã Nhuận Phú Tân tỉnh Bến Tre")</f>
        <v>Công an xã Nhuận Phú Tân tỉnh Bến Tre</v>
      </c>
      <c r="C716" t="str">
        <v>https://www.facebook.com/congannhuanphutan/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28716</v>
      </c>
      <c r="B717" t="str">
        <f>HYPERLINK("https://bentre.gov.vn/Lists/Tintucsukien/DispForm.aspx?ID=36196", "UBND Ủy ban nhân dân xã Nhuận Phú Tân tỉnh Bến Tre")</f>
        <v>UBND Ủy ban nhân dân xã Nhuận Phú Tân tỉnh Bến Tre</v>
      </c>
      <c r="C717" t="str">
        <v>https://bentre.gov.vn/Lists/Tintucsukien/DispForm.aspx?ID=36196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28717</v>
      </c>
      <c r="B718" t="str">
        <f>HYPERLINK("https://www.facebook.com/conganninhhai/?locale=vi_VN", "Công an huyện Ninh Hải tỉnh Ninh Thuận")</f>
        <v>Công an huyện Ninh Hải tỉnh Ninh Thuận</v>
      </c>
      <c r="C718" t="str">
        <v>https://www.facebook.com/conganninhhai/?locale=vi_VN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28718</v>
      </c>
      <c r="B719" t="str">
        <f>HYPERLINK("https://ninhhai.ninhthuan.gov.vn/", "UBND Ủy ban nhân dân huyện Ninh Hải tỉnh Ninh Thuận")</f>
        <v>UBND Ủy ban nhân dân huyện Ninh Hải tỉnh Ninh Thuận</v>
      </c>
      <c r="C719" t="str">
        <v>https://ninhhai.ninhthuan.gov.vn/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28719</v>
      </c>
      <c r="B720" t="str">
        <f>HYPERLINK("https://www.facebook.com/p/ANTT-Ph%C6%B0%E1%BB%9Dng-2-Th%E1%BB%8B-x%C3%A3-Qu%E1%BA%A3ng-Tr%E1%BB%8B-100069193744869/", "Công an thị xã Quảng Trị tỉnh Quảng Trị")</f>
        <v>Công an thị xã Quảng Trị tỉnh Quảng Trị</v>
      </c>
      <c r="C720" t="str">
        <v>https://www.facebook.com/p/ANTT-Ph%C6%B0%E1%BB%9Dng-2-Th%E1%BB%8B-x%C3%A3-Qu%E1%BA%A3ng-Tr%E1%BB%8B-100069193744869/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28720</v>
      </c>
      <c r="B721" t="str">
        <f>HYPERLINK("https://thixaquangtri.quangtri.gov.vn/ubnd-th%E1%BB%8A-x%C3%83", "UBND Ủy ban nhân dân thị xã Quảng Trị tỉnh Quảng Trị")</f>
        <v>UBND Ủy ban nhân dân thị xã Quảng Trị tỉnh Quảng Trị</v>
      </c>
      <c r="C721" t="str">
        <v>https://thixaquangtri.quangtri.gov.vn/ubnd-th%E1%BB%8A-x%C3%83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28721</v>
      </c>
      <c r="B722" t="str">
        <f>HYPERLINK("https://www.facebook.com/ConganPhuocQuang/", "Công an xã Phước Quang tỉnh Bình Định")</f>
        <v>Công an xã Phước Quang tỉnh Bình Định</v>
      </c>
      <c r="C722" t="str">
        <v>https://www.facebook.com/ConganPhuocQuang/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28722</v>
      </c>
      <c r="B723" t="str">
        <f>HYPERLINK("http://phuocquang.tuyphuoc.binhdinh.gov.vn/", "UBND Ủy ban nhân dân xã Phước Quang tỉnh Bình Định")</f>
        <v>UBND Ủy ban nhân dân xã Phước Quang tỉnh Bình Định</v>
      </c>
      <c r="C723" t="str">
        <v>http://phuocquang.tuyphuoc.binhdinh.gov.vn/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28723</v>
      </c>
      <c r="B724" t="str">
        <v>Công an phường 1 tỉnh Trà Vinh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28724</v>
      </c>
      <c r="B725" t="str">
        <f>HYPERLINK("https://phuong1.txdh.travinh.gov.vn/", "UBND Ủy ban nhân dân phường 1 tỉnh Trà Vinh")</f>
        <v>UBND Ủy ban nhân dân phường 1 tỉnh Trà Vinh</v>
      </c>
      <c r="C725" t="str">
        <v>https://phuong1.txdh.travinh.gov.vn/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28725</v>
      </c>
      <c r="B726" t="str">
        <f>HYPERLINK("https://www.facebook.com/uybannhandanphuong2baclieu/", "Công an phường 2 tỉnh Bạc Liêu")</f>
        <v>Công an phường 2 tỉnh Bạc Liêu</v>
      </c>
      <c r="C726" t="str">
        <v>https://www.facebook.com/uybannhandanphuong2baclieu/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28726</v>
      </c>
      <c r="B727" t="str">
        <f>HYPERLINK("https://congbobanan.toaan.gov.vn/3ta707167t1cvn/", "UBND Ủy ban nhân dân phường 2 tỉnh Bạc Liêu")</f>
        <v>UBND Ủy ban nhân dân phường 2 tỉnh Bạc Liêu</v>
      </c>
      <c r="C727" t="str">
        <v>https://congbobanan.toaan.gov.vn/3ta707167t1cvn/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28727</v>
      </c>
      <c r="B728" t="str">
        <f>HYPERLINK("https://www.facebook.com/Conganphuong3TPBacLieu/", "Công an phường 3 tỉnh Bạc Liêu")</f>
        <v>Công an phường 3 tỉnh Bạc Liêu</v>
      </c>
      <c r="C728" t="str">
        <v>https://www.facebook.com/Conganphuong3TPBacLieu/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28728</v>
      </c>
      <c r="B729" t="str">
        <f>HYPERLINK("https://baclieu.gov.vn/", "UBND Ủy ban nhân dân phường 3 tỉnh Bạc Liêu")</f>
        <v>UBND Ủy ban nhân dân phường 3 tỉnh Bạc Liêu</v>
      </c>
      <c r="C729" t="str">
        <v>https://baclieu.gov.vn/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28729</v>
      </c>
      <c r="B730" t="str">
        <f>HYPERLINK("https://www.facebook.com/conganphuong4/", "Công an phường 4 tỉnh Vĩnh Long")</f>
        <v>Công an phường 4 tỉnh Vĩnh Long</v>
      </c>
      <c r="C730" t="str">
        <v>https://www.facebook.com/conganphuong4/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28730</v>
      </c>
      <c r="B731" t="str">
        <f>HYPERLINK("https://portal.vinhlong.gov.vn/portal/wpphuong4/wpx/page/content.cpx?menu=7621877678a6c64e31c9d619", "UBND Ủy ban nhân dân phường 4 tỉnh Vĩnh Long")</f>
        <v>UBND Ủy ban nhân dân phường 4 tỉnh Vĩnh Long</v>
      </c>
      <c r="C731" t="str">
        <v>https://portal.vinhlong.gov.vn/portal/wpphuong4/wpx/page/content.cpx?menu=7621877678a6c64e31c9d619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28731</v>
      </c>
      <c r="B732" t="str">
        <f>HYPERLINK("https://www.facebook.com/conganphuong5tpbaclieu/", "Công an phường 5 tỉnh Bạc Liêu")</f>
        <v>Công an phường 5 tỉnh Bạc Liêu</v>
      </c>
      <c r="C732" t="str">
        <v>https://www.facebook.com/conganphuong5tpbaclieu/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28732</v>
      </c>
      <c r="B733" t="str">
        <f>HYPERLINK("https://vpubnd.baclieu.gov.vn/lienhe", "UBND Ủy ban nhân dân phường 5 tỉnh Bạc Liêu")</f>
        <v>UBND Ủy ban nhân dân phường 5 tỉnh Bạc Liêu</v>
      </c>
      <c r="C733" t="str">
        <v>https://vpubnd.baclieu.gov.vn/lienhe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28733</v>
      </c>
      <c r="B734" t="str">
        <f>HYPERLINK("https://www.facebook.com/conganphuonganhung/", "Công an phường An Hưng tỉnh Thanh Hóa")</f>
        <v>Công an phường An Hưng tỉnh Thanh Hóa</v>
      </c>
      <c r="C734" t="str">
        <v>https://www.facebook.com/conganphuonganhung/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28734</v>
      </c>
      <c r="B735" t="str">
        <f>HYPERLINK("https://tpthanhhoa.thanhhoa.gov.vn/web/gioi-thieu-chung/tin-tuc/chinh-tri/chu-tich-ubnd-tp-tran-anh-chung-du-ngay-hoi-dai-doan-ket-tai-phuong-an-hung.html", "UBND Ủy ban nhân dân phường An Hưng tỉnh Thanh Hóa")</f>
        <v>UBND Ủy ban nhân dân phường An Hưng tỉnh Thanh Hóa</v>
      </c>
      <c r="C735" t="str">
        <v>https://tpthanhhoa.thanhhoa.gov.vn/web/gioi-thieu-chung/tin-tuc/chinh-tri/chu-tich-ubnd-tp-tran-anh-chung-du-ngay-hoi-dai-doan-ket-tai-phuong-an-hung.html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28735</v>
      </c>
      <c r="B736" t="str">
        <f>HYPERLINK("https://www.facebook.com/conganphuongchiminh/", "Công an phường Chí Minh tỉnh Hải Dương")</f>
        <v>Công an phường Chí Minh tỉnh Hải Dương</v>
      </c>
      <c r="C736" t="str">
        <v>https://www.facebook.com/conganphuongchiminh/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28736</v>
      </c>
      <c r="B737" t="str">
        <f>HYPERLINK("https://haiphong.gov.vn/", "UBND Ủy ban nhân dân phường Chí Minh tỉnh Hải Dương")</f>
        <v>UBND Ủy ban nhân dân phường Chí Minh tỉnh Hải Dương</v>
      </c>
      <c r="C737" t="str">
        <v>https://haiphong.gov.vn/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28737</v>
      </c>
      <c r="B738" t="str">
        <f>HYPERLINK("https://www.facebook.com/conganphuongdonghuong.tpth/", "Công an phường Đông Hương tỉnh Thanh Hóa")</f>
        <v>Công an phường Đông Hương tỉnh Thanh Hóa</v>
      </c>
      <c r="C738" t="str">
        <v>https://www.facebook.com/conganphuongdonghuong.tpth/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28738</v>
      </c>
      <c r="B739" t="str">
        <f>HYPERLINK("https://tpthanhhoa.thanhhoa.gov.vn/web/gioi-thieu-chung/tin-tuc/thong-tin-phong-chong-covid-19/phong-toa-tam-thoi-cum-dan-cu-duong-nguyen-tinh-pho-bao-ngoai-phuong-dong-huong.html", "UBND Ủy ban nhân dân phường Đông Hương tỉnh Thanh Hóa")</f>
        <v>UBND Ủy ban nhân dân phường Đông Hương tỉnh Thanh Hóa</v>
      </c>
      <c r="C739" t="str">
        <v>https://tpthanhhoa.thanhhoa.gov.vn/web/gioi-thieu-chung/tin-tuc/thong-tin-phong-chong-covid-19/phong-toa-tam-thoi-cum-dan-cu-duong-nguyen-tinh-pho-bao-ngoai-phuong-dong-huong.html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28739</v>
      </c>
      <c r="B740" t="str">
        <f>HYPERLINK("https://www.facebook.com/conganphuongdongson/", "Công an phường Đông Sơn tỉnh Thanh Hóa")</f>
        <v>Công an phường Đông Sơn tỉnh Thanh Hóa</v>
      </c>
      <c r="C740" t="str">
        <v>https://www.facebook.com/conganphuongdongson/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28740</v>
      </c>
      <c r="B741" t="str">
        <f>HYPERLINK("https://dongson.bimson.thanhhoa.gov.vn/", "UBND Ủy ban nhân dân phường Đông Sơn tỉnh Thanh Hóa")</f>
        <v>UBND Ủy ban nhân dân phường Đông Sơn tỉnh Thanh Hóa</v>
      </c>
      <c r="C741" t="str">
        <v>https://dongson.bimson.thanhhoa.gov.vn/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28741</v>
      </c>
      <c r="B742" t="str">
        <f>HYPERLINK("https://www.facebook.com/CDYThanhHoa/", "Công an phường Hải Thượng tỉnh Thanh Hóa")</f>
        <v>Công an phường Hải Thượng tỉnh Thanh Hóa</v>
      </c>
      <c r="C742" t="str">
        <v>https://www.facebook.com/CDYThanhHoa/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28742</v>
      </c>
      <c r="B743" t="str">
        <f>HYPERLINK("https://haithanh.thixanghison.thanhhoa.gov.vn/", "UBND Ủy ban nhân dân phường Hải Thượng tỉnh Thanh Hóa")</f>
        <v>UBND Ủy ban nhân dân phường Hải Thượng tỉnh Thanh Hóa</v>
      </c>
      <c r="C743" t="str">
        <v>https://haithanh.thixanghison.thanhhoa.gov.vn/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28743</v>
      </c>
      <c r="B744" t="str">
        <f>HYPERLINK("https://www.facebook.com/TPTuSon/?locale=vi_VN", "Công an phường Hương Mạc tỉnh Bắc Ninh")</f>
        <v>Công an phường Hương Mạc tỉnh Bắc Ninh</v>
      </c>
      <c r="C744" t="str">
        <v>https://www.facebook.com/TPTuSon/?locale=vi_VN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28744</v>
      </c>
      <c r="B745" t="str">
        <f>HYPERLINK("https://www.bacninh.gov.vn/web/xa-huong-mac", "UBND Ủy ban nhân dân phường Hương Mạc tỉnh Bắc Ninh")</f>
        <v>UBND Ủy ban nhân dân phường Hương Mạc tỉnh Bắc Ninh</v>
      </c>
      <c r="C745" t="str">
        <v>https://www.bacninh.gov.vn/web/xa-huong-mac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28745</v>
      </c>
      <c r="B746" t="str">
        <f>HYPERLINK("https://www.facebook.com/conganphuongkhuongtrung/", "Công an phường Khương Trung thành phố Hà Nội")</f>
        <v>Công an phường Khương Trung thành phố Hà Nội</v>
      </c>
      <c r="C746" t="str">
        <v>https://www.facebook.com/conganphuongkhuongtrung/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28746</v>
      </c>
      <c r="B747" t="str">
        <f>HYPERLINK("https://thanhxuan.hanoi.gov.vn/phuong-khuong-trung1", "UBND Ủy ban nhân dân phường Khương Trung thành phố Hà Nội")</f>
        <v>UBND Ủy ban nhân dân phường Khương Trung thành phố Hà Nội</v>
      </c>
      <c r="C747" t="str">
        <v>https://thanhxuan.hanoi.gov.vn/phuong-khuong-trung1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28747</v>
      </c>
      <c r="B748" t="str">
        <f>HYPERLINK("https://www.facebook.com/conganphuongnamthanh/", "Công an phường Nam Thanh tỉnh Điện Biên")</f>
        <v>Công an phường Nam Thanh tỉnh Điện Biên</v>
      </c>
      <c r="C748" t="str">
        <v>https://www.facebook.com/conganphuongnamthanh/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28748</v>
      </c>
      <c r="B749" t="str">
        <f>HYPERLINK("https://stttt.dienbien.gov.vn/vi/about/danh-sach-nguoi-phat-ngon-tinh-dien-bien-nam-2018.html", "UBND Ủy ban nhân dân phường Nam Thanh tỉnh Điện Biên")</f>
        <v>UBND Ủy ban nhân dân phường Nam Thanh tỉnh Điện Biên</v>
      </c>
      <c r="C749" t="str">
        <v>https://stttt.dienbien.gov.vn/vi/about/danh-sach-nguoi-phat-ngon-tinh-dien-bien-nam-2018.html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28749</v>
      </c>
      <c r="B750" t="str">
        <f>HYPERLINK("https://www.facebook.com/conganphuongngoctraotpth/", "Công an phường Ngọc Trạo tỉnh Thanh Hóa")</f>
        <v>Công an phường Ngọc Trạo tỉnh Thanh Hóa</v>
      </c>
      <c r="C750" t="str">
        <v>https://www.facebook.com/conganphuongngoctraotpth/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28750</v>
      </c>
      <c r="B751" t="str">
        <f>HYPERLINK("https://ngoctrao.bimson.thanhhoa.gov.vn/", "UBND Ủy ban nhân dân phường Ngọc Trạo tỉnh Thanh Hóa")</f>
        <v>UBND Ủy ban nhân dân phường Ngọc Trạo tỉnh Thanh Hóa</v>
      </c>
      <c r="C751" t="str">
        <v>https://ngoctrao.bimson.thanhhoa.gov.vn/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28751</v>
      </c>
      <c r="B752" t="str">
        <f>HYPERLINK("https://www.facebook.com/Conganphuongnhamat/", "Công an phường Nhà Mát tỉnh Bạc Liêu")</f>
        <v>Công an phường Nhà Mát tỉnh Bạc Liêu</v>
      </c>
      <c r="C752" t="str">
        <v>https://www.facebook.com/Conganphuongnhamat/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28752</v>
      </c>
      <c r="B753" t="str">
        <f>HYPERLINK("https://baclieu.gov.vn/dsnpn", "UBND Ủy ban nhân dân phường Nhà Mát tỉnh Bạc Liêu")</f>
        <v>UBND Ủy ban nhân dân phường Nhà Mát tỉnh Bạc Liêu</v>
      </c>
      <c r="C753" t="str">
        <v>https://baclieu.gov.vn/dsnpn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28753</v>
      </c>
      <c r="B754" t="str">
        <f>HYPERLINK("https://www.facebook.com/BanChQSQuanBau/", "Công an phường Quán Bàu tỉnh Nghệ An")</f>
        <v>Công an phường Quán Bàu tỉnh Nghệ An</v>
      </c>
      <c r="C754" t="str">
        <v>https://www.facebook.com/BanChQSQuanBau/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28754</v>
      </c>
      <c r="B755" t="str">
        <f>HYPERLINK("https://quanbau.vinh.nghean.gov.vn/lien-he", "UBND Ủy ban nhân dân phường Quán Bàu tỉnh Nghệ An")</f>
        <v>UBND Ủy ban nhân dân phường Quán Bàu tỉnh Nghệ An</v>
      </c>
      <c r="C755" t="str">
        <v>https://quanbau.vinh.nghean.gov.vn/lien-he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28755</v>
      </c>
      <c r="B756" t="str">
        <f>HYPERLINK("https://www.facebook.com/conganphuongquangthuan/", "Công an phường Quảng Thuận tỉnh Quảng Bình")</f>
        <v>Công an phường Quảng Thuận tỉnh Quảng Bình</v>
      </c>
      <c r="C756" t="str">
        <v>https://www.facebook.com/conganphuongquangthuan/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28756</v>
      </c>
      <c r="B757" t="str">
        <f>HYPERLINK("https://quangphuc.quangbinh.gov.vn/ar/chi-tiet-tin/-/view-article/1/537191491734427279/1728138909651", "UBND Ủy ban nhân dân phường Quảng Thuận tỉnh Quảng Bình")</f>
        <v>UBND Ủy ban nhân dân phường Quảng Thuận tỉnh Quảng Bình</v>
      </c>
      <c r="C757" t="str">
        <v>https://quangphuc.quangbinh.gov.vn/ar/chi-tiet-tin/-/view-article/1/537191491734427279/1728138909651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28757</v>
      </c>
      <c r="B758" t="str">
        <f>HYPERLINK("https://www.facebook.com/ConganphuongTanSon/", "Công an phường Tân Sơn tỉnh Thanh Hóa")</f>
        <v>Công an phường Tân Sơn tỉnh Thanh Hóa</v>
      </c>
      <c r="C758" t="str">
        <v>https://www.facebook.com/ConganphuongTanSon/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28758</v>
      </c>
      <c r="B759" t="str">
        <f>HYPERLINK("http://tanson.tpthanhhoa.thanhhoa.gov.vn/", "UBND Ủy ban nhân dân phường Tân Sơn tỉnh Thanh Hóa")</f>
        <v>UBND Ủy ban nhân dân phường Tân Sơn tỉnh Thanh Hóa</v>
      </c>
      <c r="C759" t="str">
        <v>http://tanson.tpthanhhoa.thanhhoa.gov.vn/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28759</v>
      </c>
      <c r="B760" t="str">
        <v>Công an phường Tân Thành tỉnh Thái Nguyên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28760</v>
      </c>
      <c r="B761" t="str">
        <f>HYPERLINK("https://tanthanh.thainguyencity.gov.vn/", "UBND Ủy ban nhân dân phường Tân Thành tỉnh Thái Nguyên")</f>
        <v>UBND Ủy ban nhân dân phường Tân Thành tỉnh Thái Nguyên</v>
      </c>
      <c r="C761" t="str">
        <v>https://tanthanh.thainguyencity.gov.vn/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28761</v>
      </c>
      <c r="B762" t="str">
        <f>HYPERLINK("https://www.facebook.com/Conganphuongtanthanhthanhphodienbienphu/", "Công an phường Tân Thanh tỉnh Điện Biên")</f>
        <v>Công an phường Tân Thanh tỉnh Điện Biên</v>
      </c>
      <c r="C762" t="str">
        <v>https://www.facebook.com/Conganphuongtanthanhthanhphodienbienphu/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28762</v>
      </c>
      <c r="B763" t="str">
        <f>HYPERLINK("https://stttt.dienbien.gov.vn/vi/about/danh-sach-nguoi-phat-ngon-tinh-dien-bien-nam-2018.html", "UBND Ủy ban nhân dân phường Tân Thanh tỉnh Điện Biên")</f>
        <v>UBND Ủy ban nhân dân phường Tân Thanh tỉnh Điện Biên</v>
      </c>
      <c r="C763" t="str">
        <v>https://stttt.dienbien.gov.vn/vi/about/danh-sach-nguoi-phat-ngon-tinh-dien-bien-nam-2018.html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28763</v>
      </c>
      <c r="B764" t="str">
        <f>HYPERLINK("https://www.facebook.com/conganphuongtruongthi/", "Công an phường Trường Thi tỉnh Thanh Hóa")</f>
        <v>Công an phường Trường Thi tỉnh Thanh Hóa</v>
      </c>
      <c r="C764" t="str">
        <v>https://www.facebook.com/conganphuongtruongthi/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28764</v>
      </c>
      <c r="B765" t="str">
        <f>HYPERLINK("https://tpthanhhoa.thanhhoa.gov.vn/web/gioi-thieu-chung/tin-tuc/chinh-tri/phuong-truong-thi-ky-niem-30-nam-thanh-lap-phuong-va-don-nhan-huan-chuong-lao-dong-hang-nhi-cua-chu-tich-nuoc.html", "UBND Ủy ban nhân dân phường Trường Thi tỉnh Thanh Hóa")</f>
        <v>UBND Ủy ban nhân dân phường Trường Thi tỉnh Thanh Hóa</v>
      </c>
      <c r="C765" t="str">
        <v>https://tpthanhhoa.thanhhoa.gov.vn/web/gioi-thieu-chung/tin-tuc/chinh-tri/phuong-truong-thi-ky-niem-30-nam-thanh-lap-phuong-va-don-nhan-huan-chuong-lao-dong-hang-nhi-cua-chu-tich-nuoc.html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28765</v>
      </c>
      <c r="B766" t="str">
        <f>HYPERLINK("https://www.facebook.com/conganphuongxuanyen/?locale=vi_VN", "Công an phường Xuân Yên tỉnh Phú Yên")</f>
        <v>Công an phường Xuân Yên tỉnh Phú Yên</v>
      </c>
      <c r="C766" t="str">
        <v>https://www.facebook.com/conganphuongxuanyen/?locale=vi_VN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28766</v>
      </c>
      <c r="B767" t="str">
        <f>HYPERLINK("https://xuanyen.songcau.phuyen.gov.vn/", "UBND Ủy ban nhân dân phường Xuân Yên tỉnh Phú Yên")</f>
        <v>UBND Ủy ban nhân dân phường Xuân Yên tỉnh Phú Yên</v>
      </c>
      <c r="C767" t="str">
        <v>https://xuanyen.songcau.phuyen.gov.vn/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28767</v>
      </c>
      <c r="B768" t="str">
        <f>HYPERLINK("https://www.facebook.com/ConganPhuthien/?locale=vi_VN", "Công an huyện Phú Thiện tỉnh Gia Lai")</f>
        <v>Công an huyện Phú Thiện tỉnh Gia Lai</v>
      </c>
      <c r="C768" t="str">
        <v>https://www.facebook.com/ConganPhuthien/?locale=vi_VN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28768</v>
      </c>
      <c r="B769" t="str">
        <f>HYPERLINK("https://phuthien.gialai.gov.vn/kkk/Lich-lam-viec.aspx", "UBND Ủy ban nhân dân huyện Phú Thiện tỉnh Gia Lai")</f>
        <v>UBND Ủy ban nhân dân huyện Phú Thiện tỉnh Gia Lai</v>
      </c>
      <c r="C769" t="str">
        <v>https://phuthien.gialai.gov.vn/kkk/Lich-lam-viec.aspx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28769</v>
      </c>
      <c r="B770" t="str">
        <f>HYPERLINK("https://www.facebook.com/conganphuung/", "Công an xã Phù Ủng tỉnh Hưng Yên")</f>
        <v>Công an xã Phù Ủng tỉnh Hưng Yên</v>
      </c>
      <c r="C770" t="str">
        <v>https://www.facebook.com/conganphuung/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28770</v>
      </c>
      <c r="B771" t="str">
        <f>HYPERLINK("https://ddbqhhdnd.hungyen.gov.vn/hdnd-cap-huyen-xa/hoi-dong-nhan-dan-xa-phu-ung-huyen-an-thi-to-chuc-ky-hop-thu-bay-ky-hop-chuyen-de.html", "UBND Ủy ban nhân dân xã Phù Ủng tỉnh Hưng Yên")</f>
        <v>UBND Ủy ban nhân dân xã Phù Ủng tỉnh Hưng Yên</v>
      </c>
      <c r="C771" t="str">
        <v>https://ddbqhhdnd.hungyen.gov.vn/hdnd-cap-huyen-xa/hoi-dong-nhan-dan-xa-phu-ung-huyen-an-thi-to-chuc-ky-hop-thu-bay-ky-hop-chuyen-de.html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28771</v>
      </c>
      <c r="B772" t="str">
        <f>HYPERLINK("https://www.facebook.com/conganpnamcuong/", "Công an phường Nam Cường tỉnh Yên Bái")</f>
        <v>Công an phường Nam Cường tỉnh Yên Bái</v>
      </c>
      <c r="C772" t="str">
        <v>https://www.facebook.com/conganpnamcuong/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28772</v>
      </c>
      <c r="B773" t="str">
        <f>HYPERLINK("http://namcuong.thanhphoyenbai.yenbai.gov.vn/", "UBND Ủy ban nhân dân phường Nam Cường tỉnh Yên Bái")</f>
        <v>UBND Ủy ban nhân dân phường Nam Cường tỉnh Yên Bái</v>
      </c>
      <c r="C773" t="str">
        <v>http://namcuong.thanhphoyenbai.yenbai.gov.vn/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28773</v>
      </c>
      <c r="B774" t="str">
        <f>HYPERLINK("https://www.facebook.com/61557416803085", "Công an xã Pu Nhi tỉnh Điện Biên")</f>
        <v>Công an xã Pu Nhi tỉnh Điện Biên</v>
      </c>
      <c r="C774" t="str">
        <v>https://www.facebook.com/61557416803085</v>
      </c>
      <c r="D774" t="str">
        <v>0395431708</v>
      </c>
      <c r="E774" t="str">
        <v>-</v>
      </c>
      <c r="F774" t="str">
        <f>HYPERLINK("mailto:Caxapunhi@gmail.com", "Caxapunhi@gmail.com")</f>
        <v>Caxapunhi@gmail.com</v>
      </c>
      <c r="G774" t="str">
        <v>Dien Bien Phu, Vietnam</v>
      </c>
    </row>
    <row r="775">
      <c r="A775">
        <v>28774</v>
      </c>
      <c r="B775" t="str">
        <f>HYPERLINK("https://stttt.dienbien.gov.vn/vi/about/danh-sach-nguoi-phat-ngon-tinh-dien-bien-nam-2018.html", "UBND Ủy ban nhân dân xã Pu Nhi tỉnh Điện Biên")</f>
        <v>UBND Ủy ban nhân dân xã Pu Nhi tỉnh Điện Biên</v>
      </c>
      <c r="C775" t="str">
        <v>https://stttt.dienbien.gov.vn/vi/about/danh-sach-nguoi-phat-ngon-tinh-dien-bien-nam-2018.html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28775</v>
      </c>
      <c r="B776" t="str">
        <f>HYPERLINK("https://www.facebook.com/Conganquanbinhthanh/", "Công an quận Bình Thạnh thành phố Hồ Chí Minh")</f>
        <v>Công an quận Bình Thạnh thành phố Hồ Chí Minh</v>
      </c>
      <c r="C776" t="str">
        <v>https://www.facebook.com/Conganquanbinhthanh/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28776</v>
      </c>
      <c r="B777" t="str">
        <f>HYPERLINK("http://www.binhthanh.hochiminhcity.gov.vn/", "UBND Ủy ban nhân dân quận Bình Thạnh thành phố Hồ Chí Minh")</f>
        <v>UBND Ủy ban nhân dân quận Bình Thạnh thành phố Hồ Chí Minh</v>
      </c>
      <c r="C777" t="str">
        <v>http://www.binhthanh.hochiminhcity.gov.vn/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28777</v>
      </c>
      <c r="B778" t="str">
        <f>HYPERLINK("https://www.facebook.com/conganquanghai/", "Công an xã Quảng Hải tỉnh Thanh Hóa")</f>
        <v>Công an xã Quảng Hải tỉnh Thanh Hóa</v>
      </c>
      <c r="C778" t="str">
        <v>https://www.facebook.com/conganquanghai/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28778</v>
      </c>
      <c r="B779" t="str">
        <f>HYPERLINK("https://dichvucong.gov.vn/p/phananhkiennghi/pakn-detail.html?id=162612", "UBND Ủy ban nhân dân xã Quảng Hải tỉnh Thanh Hóa")</f>
        <v>UBND Ủy ban nhân dân xã Quảng Hải tỉnh Thanh Hóa</v>
      </c>
      <c r="C779" t="str">
        <v>https://dichvucong.gov.vn/p/phananhkiennghi/pakn-detail.html?id=162612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28779</v>
      </c>
      <c r="B780" t="str">
        <f>HYPERLINK("https://www.facebook.com/tuoitreconganquangbinh/", "Công an xã Quảng Minh tỉnh Thanh Hóa")</f>
        <v>Công an xã Quảng Minh tỉnh Thanh Hóa</v>
      </c>
      <c r="C780" t="str">
        <v>https://www.facebook.com/tuoitreconganquangbinh/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28780</v>
      </c>
      <c r="B781" t="str">
        <f>HYPERLINK("https://www.quangninh.gov.vn/", "UBND Ủy ban nhân dân xã Quảng Minh tỉnh Thanh Hóa")</f>
        <v>UBND Ủy ban nhân dân xã Quảng Minh tỉnh Thanh Hóa</v>
      </c>
      <c r="C781" t="str">
        <v>https://www.quangninh.gov.vn/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28781</v>
      </c>
      <c r="B782" t="str">
        <f>HYPERLINK("https://www.facebook.com/conganquangthang/?locale=vi_VN", "Công an phường Quảng Thắng tỉnh Thanh Hóa")</f>
        <v>Công an phường Quảng Thắng tỉnh Thanh Hóa</v>
      </c>
      <c r="C782" t="str">
        <v>https://www.facebook.com/conganquangthang/?locale=vi_VN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28782</v>
      </c>
      <c r="B783" t="str">
        <f>HYPERLINK("https://quangthang.tpthanhhoa.thanhhoa.gov.vn/trang-chu", "UBND Ủy ban nhân dân phường Quảng Thắng tỉnh Thanh Hóa")</f>
        <v>UBND Ủy ban nhân dân phường Quảng Thắng tỉnh Thanh Hóa</v>
      </c>
      <c r="C783" t="str">
        <v>https://quangthang.tpthanhhoa.thanhhoa.gov.vn/trang-chu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28783</v>
      </c>
      <c r="B784" t="str">
        <f>HYPERLINK("https://www.facebook.com/tuoitrecatphcm/", "Công an quận Tân Bình thành phố Hồ Chí Minh")</f>
        <v>Công an quận Tân Bình thành phố Hồ Chí Minh</v>
      </c>
      <c r="C784" t="str">
        <v>https://www.facebook.com/tuoitrecatphcm/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28784</v>
      </c>
      <c r="B785" t="str">
        <f>HYPERLINK("https://tanbinh.hochiminhcity.gov.vn/", "UBND Ủy ban nhân dân quận Tân Bình thành phố Hồ Chí Minh")</f>
        <v>UBND Ủy ban nhân dân quận Tân Bình thành phố Hồ Chí Minh</v>
      </c>
      <c r="C785" t="str">
        <v>https://tanbinh.hochiminhcity.gov.vn/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28785</v>
      </c>
      <c r="B786" t="str">
        <f>HYPERLINK("https://www.facebook.com/ConganQuynhNhai/", "Công an huyện Quỳnh Nhai tỉnh Sơn La")</f>
        <v>Công an huyện Quỳnh Nhai tỉnh Sơn La</v>
      </c>
      <c r="C786" t="str">
        <v>https://www.facebook.com/ConganQuynhNhai/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28786</v>
      </c>
      <c r="B787" t="str">
        <f>HYPERLINK("https://quynhnhai.sonla.gov.vn/", "UBND Ủy ban nhân dân huyện Quỳnh Nhai tỉnh Sơn La")</f>
        <v>UBND Ủy ban nhân dân huyện Quỳnh Nhai tỉnh Sơn La</v>
      </c>
      <c r="C787" t="str">
        <v>https://quynhnhai.sonla.gov.vn/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28787</v>
      </c>
      <c r="B788" t="str">
        <v>Công an xã Sảng Mộc tỉnh Thái Nguyên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28788</v>
      </c>
      <c r="B789" t="str">
        <f>HYPERLINK("https://sangmoc.vonhai.thainguyen.gov.vn/", "UBND Ủy ban nhân dân xã Sảng Mộc tỉnh Thái Nguyên")</f>
        <v>UBND Ủy ban nhân dân xã Sảng Mộc tỉnh Thái Nguyên</v>
      </c>
      <c r="C789" t="str">
        <v>https://sangmoc.vonhai.thainguyen.gov.vn/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28789</v>
      </c>
      <c r="B790" t="str">
        <f>HYPERLINK("https://www.facebook.com/ConganSonCuong/", "Công an xã Sơn Cương tỉnh Phú Thọ")</f>
        <v>Công an xã Sơn Cương tỉnh Phú Thọ</v>
      </c>
      <c r="C790" t="str">
        <v>https://www.facebook.com/ConganSonCuong/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28790</v>
      </c>
      <c r="B791" t="str">
        <f>HYPERLINK("https://mt.gov.vn/tk/tin-tuc/91234/tra-loi-kien-nghi-cua-cu-tri-huyen-thanh-ba--tinh-phu-tho-ve-tuyen-duong-chay-qua-duong-sat-yen-vien---lao-cai-tai-km105+500.aspx", "UBND Ủy ban nhân dân xã Sơn Cương tỉnh Phú Thọ")</f>
        <v>UBND Ủy ban nhân dân xã Sơn Cương tỉnh Phú Thọ</v>
      </c>
      <c r="C791" t="str">
        <v>https://mt.gov.vn/tk/tin-tuc/91234/tra-loi-kien-nghi-cua-cu-tri-huyen-thanh-ba--tinh-phu-tho-ve-tuyen-duong-chay-qua-duong-sat-yen-vien---lao-cai-tai-km105+500.aspx</v>
      </c>
      <c r="D791" t="str">
        <v>-</v>
      </c>
      <c r="E791" t="str">
        <v>-</v>
      </c>
      <c r="F791" t="str">
        <v>-</v>
      </c>
      <c r="G791" t="str">
        <v>-</v>
      </c>
    </row>
    <row r="792" xml:space="preserve">
      <c r="A792">
        <v>28791</v>
      </c>
      <c r="B792" t="str" xml:space="preserve">
        <f xml:space="preserve">HYPERLINK("https://www.facebook.com/ConganSongCong/?locale=vi_VN", "Công an thành phố Sông Công _x000d__x000d__x000d_
 _x000d__x000d__x000d_
  tỉnh Thái Nguyên")</f>
        <v xml:space="preserve">Công an thành phố Sông Công _x000d__x000d__x000d_
 _x000d__x000d__x000d_
  tỉnh Thái Nguyên</v>
      </c>
      <c r="C792" t="str">
        <v>https://www.facebook.com/ConganSongCong/?locale=vi_VN</v>
      </c>
      <c r="D792" t="str">
        <v>-</v>
      </c>
      <c r="E792" t="str">
        <v/>
      </c>
      <c r="F792" t="str">
        <v>-</v>
      </c>
      <c r="G792" t="str">
        <v>-</v>
      </c>
    </row>
    <row r="793" xml:space="preserve">
      <c r="A793">
        <v>28792</v>
      </c>
      <c r="B793" t="str" xml:space="preserve">
        <f xml:space="preserve">HYPERLINK("https://songcong.thainguyen.gov.vn/", "UBND Ủy ban nhân dân thành phố Sông Công _x000d__x000d__x000d_
 _x000d__x000d__x000d_
  tỉnh Thái Nguyên")</f>
        <v xml:space="preserve">UBND Ủy ban nhân dân thành phố Sông Công _x000d__x000d__x000d_
 _x000d__x000d__x000d_
  tỉnh Thái Nguyên</v>
      </c>
      <c r="C793" t="str">
        <v>https://songcong.thainguyen.gov.vn/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28793</v>
      </c>
      <c r="B794" t="str">
        <f>HYPERLINK("https://www.facebook.com/ConganSuoiNgheChauDuc/", "Công an xã Suối Nghệ tỉnh Bà Rịa - Vũng Tàu")</f>
        <v>Công an xã Suối Nghệ tỉnh Bà Rịa - Vũng Tàu</v>
      </c>
      <c r="C794" t="str">
        <v>https://www.facebook.com/ConganSuoiNgheChauDuc/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28794</v>
      </c>
      <c r="B795" t="str">
        <f>HYPERLINK("https://suoinghe.chauduc.baria-vungtau.gov.vn/gioi-thieu-chung/", "UBND Ủy ban nhân dân xã Suối Nghệ tỉnh Bà Rịa - Vũng Tàu")</f>
        <v>UBND Ủy ban nhân dân xã Suối Nghệ tỉnh Bà Rịa - Vũng Tàu</v>
      </c>
      <c r="C795" t="str">
        <v>https://suoinghe.chauduc.baria-vungtau.gov.vn/gioi-thieu-chung/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28795</v>
      </c>
      <c r="B796" t="str">
        <f>HYPERLINK("https://www.facebook.com/tuoitrecongansonla/", "Công an xã Tà Cạ tỉnh Nghệ An")</f>
        <v>Công an xã Tà Cạ tỉnh Nghệ An</v>
      </c>
      <c r="C796" t="str">
        <v>https://www.facebook.com/tuoitrecongansonla/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28796</v>
      </c>
      <c r="B797" t="str">
        <f>HYPERLINK("https://www.nghean.gov.vn/xa-hoi/thiet-hai-nang-ne-tren-dia-ban-huyen-ky-son-do-hoan-luu-con-bao-so-4-532303", "UBND Ủy ban nhân dân xã Tà Cạ tỉnh Nghệ An")</f>
        <v>UBND Ủy ban nhân dân xã Tà Cạ tỉnh Nghệ An</v>
      </c>
      <c r="C797" t="str">
        <v>https://www.nghean.gov.vn/xa-hoi/thiet-hai-nang-ne-tren-dia-ban-huyen-ky-son-do-hoan-luu-con-bao-so-4-532303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28797</v>
      </c>
      <c r="B798" t="str">
        <f>HYPERLINK("https://www.facebook.com/congantamphuoc/", "Công an xã Tam Phước tỉnh Bến Tre")</f>
        <v>Công an xã Tam Phước tỉnh Bến Tre</v>
      </c>
      <c r="C798" t="str">
        <v>https://www.facebook.com/congantamphuoc/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28798</v>
      </c>
      <c r="B799" t="str">
        <f>HYPERLINK("http://tamphuoc.chauthanh.bentre.gov.vn/", "UBND Ủy ban nhân dân xã Tam Phước tỉnh Bến Tre")</f>
        <v>UBND Ủy ban nhân dân xã Tam Phước tỉnh Bến Tre</v>
      </c>
      <c r="C799" t="str">
        <v>http://tamphuoc.chauthanh.bentre.gov.vn/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28799</v>
      </c>
      <c r="B800" t="str">
        <f>HYPERLINK("https://www.facebook.com/thanhnientanbinh/", "Công an phường Tân Bình tỉnh Ninh Bình")</f>
        <v>Công an phường Tân Bình tỉnh Ninh Bình</v>
      </c>
      <c r="C800" t="str">
        <v>https://www.facebook.com/thanhnientanbinh/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28800</v>
      </c>
      <c r="B801" t="str">
        <f>HYPERLINK("https://tanbinh.tamdiep.ninhbinh.gov.vn/", "UBND Ủy ban nhân dân phường Tân Bình tỉnh Ninh Bình")</f>
        <v>UBND Ủy ban nhân dân phường Tân Bình tỉnh Ninh Bình</v>
      </c>
      <c r="C801" t="str">
        <v>https://tanbinh.tamdiep.ninhbinh.gov.vn/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28801</v>
      </c>
      <c r="B802" t="str">
        <f>HYPERLINK("https://www.facebook.com/Congantanhoa/", "Công an xã Tân Hoa tỉnh Bắc Giang")</f>
        <v>Công an xã Tân Hoa tỉnh Bắc Giang</v>
      </c>
      <c r="C802" t="str">
        <v>https://www.facebook.com/Congantanhoa/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28802</v>
      </c>
      <c r="B803" t="str">
        <f>HYPERLINK("https://tanphuoc.tiengiang.gov.vn/ubnd-xa-tan-hoa-ong", "UBND Ủy ban nhân dân xã Tân Hoa tỉnh Bắc Giang")</f>
        <v>UBND Ủy ban nhân dân xã Tân Hoa tỉnh Bắc Giang</v>
      </c>
      <c r="C803" t="str">
        <v>https://tanphuoc.tiengiang.gov.vn/ubnd-xa-tan-hoa-ong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28803</v>
      </c>
      <c r="B804" t="str">
        <v>Công an xã Tân Sơn tỉnh Phú Thọ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28804</v>
      </c>
      <c r="B805" t="str">
        <f>HYPERLINK("https://tanson.phutho.gov.vn/", "UBND Ủy ban nhân dân xã Tân Sơn tỉnh Phú Thọ")</f>
        <v>UBND Ủy ban nhân dân xã Tân Sơn tỉnh Phú Thọ</v>
      </c>
      <c r="C805" t="str">
        <v>https://tanson.phutho.gov.vn/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28805</v>
      </c>
      <c r="B806" t="str">
        <f>HYPERLINK("https://www.facebook.com/Conganthachdinh/", "Công an xã Thạch Định tỉnh Thanh Hóa")</f>
        <v>Công an xã Thạch Định tỉnh Thanh Hóa</v>
      </c>
      <c r="C806" t="str">
        <v>https://www.facebook.com/Conganthachdinh/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28806</v>
      </c>
      <c r="B807" t="str">
        <f>HYPERLINK("https://thachdinh.thachthanh.thanhhoa.gov.vn/", "UBND Ủy ban nhân dân xã Thạch Định tỉnh Thanh Hóa")</f>
        <v>UBND Ủy ban nhân dân xã Thạch Định tỉnh Thanh Hóa</v>
      </c>
      <c r="C807" t="str">
        <v>https://thachdinh.thachthanh.thanhhoa.gov.vn/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28807</v>
      </c>
      <c r="B808" t="str">
        <f>HYPERLINK("https://www.facebook.com/conganthanhbinhdongthap/", "Công an huyện Thanh Bình tỉnh Đồng Tháp")</f>
        <v>Công an huyện Thanh Bình tỉnh Đồng Tháp</v>
      </c>
      <c r="C808" t="str">
        <v>https://www.facebook.com/conganthanhbinhdongthap/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28808</v>
      </c>
      <c r="B809" t="str">
        <f>HYPERLINK("https://thanhbinh.dongthap.gov.vn/", "UBND Ủy ban nhân dân huyện Thanh Bình tỉnh Đồng Tháp")</f>
        <v>UBND Ủy ban nhân dân huyện Thanh Bình tỉnh Đồng Tháp</v>
      </c>
      <c r="C809" t="str">
        <v>https://thanhbinh.dongthap.gov.vn/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28809</v>
      </c>
      <c r="B810" t="str">
        <f>HYPERLINK("https://www.facebook.com/ConganThanhHoaOfficial/?locale=vi_VN", "Công an tỉnh Thanh Hóa tỉnh Thanh Hóa")</f>
        <v>Công an tỉnh Thanh Hóa tỉnh Thanh Hóa</v>
      </c>
      <c r="C810" t="str">
        <v>https://www.facebook.com/ConganThanhHoaOfficial/?locale=vi_VN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28810</v>
      </c>
      <c r="B811" t="str">
        <f>HYPERLINK("http://www.thanhhoa.gov.vn/", "UBND Ủy ban nhân dân tỉnh Thanh Hóa tỉnh Thanh Hóa")</f>
        <v>UBND Ủy ban nhân dân tỉnh Thanh Hóa tỉnh Thanh Hóa</v>
      </c>
      <c r="C811" t="str">
        <v>http://www.thanhhoa.gov.vn/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28811</v>
      </c>
      <c r="B812" t="str">
        <f>HYPERLINK("https://www.facebook.com/Conganthanhlac/", "Công an xã Thanh Lạc tỉnh Ninh Bình")</f>
        <v>Công an xã Thanh Lạc tỉnh Ninh Bình</v>
      </c>
      <c r="C812" t="str">
        <v>https://www.facebook.com/Conganthanhlac/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28812</v>
      </c>
      <c r="B813" t="str">
        <f>HYPERLINK("http://thanhlac.nhoquan.ninhbinh.gov.vn/", "UBND Ủy ban nhân dân xã Thanh Lạc tỉnh Ninh Bình")</f>
        <v>UBND Ủy ban nhân dân xã Thanh Lạc tỉnh Ninh Bình</v>
      </c>
      <c r="C813" t="str">
        <v>http://thanhlac.nhoquan.ninhbinh.gov.vn/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28813</v>
      </c>
      <c r="B814" t="str">
        <f>HYPERLINK("https://www.facebook.com/conganxathanhlam/", "Công an xã Thanh Lâm tỉnh Thanh Hóa")</f>
        <v>Công an xã Thanh Lâm tỉnh Thanh Hóa</v>
      </c>
      <c r="C814" t="str">
        <v>https://www.facebook.com/conganxathanhlam/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28814</v>
      </c>
      <c r="B815" t="str">
        <f>HYPERLINK("https://thanhlam.nhuxuan.thanhhoa.gov.vn/", "UBND Ủy ban nhân dân xã Thanh Lâm tỉnh Thanh Hóa")</f>
        <v>UBND Ủy ban nhân dân xã Thanh Lâm tỉnh Thanh Hóa</v>
      </c>
      <c r="C815" t="str">
        <v>https://thanhlam.nhuxuan.thanhhoa.gov.vn/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28815</v>
      </c>
      <c r="B816" t="str">
        <f>HYPERLINK("https://www.facebook.com/tuoitreconganbaclieu/?locale=vi_VN", "Công an thành phố Bạc Liêu tỉnh Bạc Liêu")</f>
        <v>Công an thành phố Bạc Liêu tỉnh Bạc Liêu</v>
      </c>
      <c r="C816" t="str">
        <v>https://www.facebook.com/tuoitreconganbaclieu/?locale=vi_VN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28816</v>
      </c>
      <c r="B817" t="str">
        <f>HYPERLINK("https://baclieu.gov.vn/", "UBND Ủy ban nhân dân thành phố Bạc Liêu tỉnh Bạc Liêu")</f>
        <v>UBND Ủy ban nhân dân thành phố Bạc Liêu tỉnh Bạc Liêu</v>
      </c>
      <c r="C817" t="str">
        <v>https://baclieu.gov.vn/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28817</v>
      </c>
      <c r="B818" t="str">
        <f>HYPERLINK("https://www.facebook.com/conganthanhphochilinh/?locale=vi_VN", "Công an thành phố Chí Linh tỉnh Hải Dương")</f>
        <v>Công an thành phố Chí Linh tỉnh Hải Dương</v>
      </c>
      <c r="C818" t="str">
        <v>https://www.facebook.com/conganthanhphochilinh/?locale=vi_VN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28818</v>
      </c>
      <c r="B819" t="str">
        <f>HYPERLINK("https://chilinh.haiduong.gov.vn/", "UBND Ủy ban nhân dân thành phố Chí Linh tỉnh Hải Dương")</f>
        <v>UBND Ủy ban nhân dân thành phố Chí Linh tỉnh Hải Dương</v>
      </c>
      <c r="C819" t="str">
        <v>https://chilinh.haiduong.gov.vn/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28819</v>
      </c>
      <c r="B820" t="str">
        <f>HYPERLINK("https://www.facebook.com/conganthanhphodian/", "Công an thành phố Dĩ An tỉnh Bình Dương")</f>
        <v>Công an thành phố Dĩ An tỉnh Bình Dương</v>
      </c>
      <c r="C820" t="str">
        <v>https://www.facebook.com/conganthanhphodian/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28820</v>
      </c>
      <c r="B821" t="str">
        <f>HYPERLINK("https://dian.binhduong.gov.vn/", "UBND Ủy ban nhân dân thành phố Dĩ An tỉnh Bình Dương")</f>
        <v>UBND Ủy ban nhân dân thành phố Dĩ An tỉnh Bình Dương</v>
      </c>
      <c r="C821" t="str">
        <v>https://dian.binhduong.gov.vn/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28821</v>
      </c>
      <c r="B822" t="str">
        <f>HYPERLINK("https://www.facebook.com/conganthanhphodienbienphu/?locale=vi_VN", "Công an thành phố Điện Biên Phủ tỉnh Điện Biên")</f>
        <v>Công an thành phố Điện Biên Phủ tỉnh Điện Biên</v>
      </c>
      <c r="C822" t="str">
        <v>https://www.facebook.com/conganthanhphodienbienphu/?locale=vi_VN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28822</v>
      </c>
      <c r="B823" t="str">
        <f>HYPERLINK("https://congbao.dienbien.gov.vn/congbao/congbao.nsf/VanBan", "UBND Ủy ban nhân dân thành phố Điện Biên Phủ tỉnh Điện Biên")</f>
        <v>UBND Ủy ban nhân dân thành phố Điện Biên Phủ tỉnh Điện Biên</v>
      </c>
      <c r="C823" t="str">
        <v>https://congbao.dienbien.gov.vn/congbao/congbao.nsf/VanBan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28823</v>
      </c>
      <c r="B824" t="str">
        <f>HYPERLINK("https://www.facebook.com/conganthanhphohaiduong/?locale=vi_VN", "Công an thành phố Hải Dương tỉnh Hải Dương")</f>
        <v>Công an thành phố Hải Dương tỉnh Hải Dương</v>
      </c>
      <c r="C824" t="str">
        <v>https://www.facebook.com/conganthanhphohaiduong/?locale=vi_VN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28824</v>
      </c>
      <c r="B825" t="str">
        <f>HYPERLINK("https://tphaiduong.haiduong.gov.vn/", "UBND Ủy ban nhân dân thành phố Hải Dương tỉnh Hải Dương")</f>
        <v>UBND Ủy ban nhân dân thành phố Hải Dương tỉnh Hải Dương</v>
      </c>
      <c r="C825" t="str">
        <v>https://tphaiduong.haiduong.gov.vn/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28825</v>
      </c>
      <c r="B826" t="str">
        <v>Công an thành phố Lai Châu tỉnh Điện Biên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28826</v>
      </c>
      <c r="B827" t="str">
        <f>HYPERLINK("https://thanhpho.laichau.gov.vn/", "UBND Ủy ban nhân dân thành phố Lai Châu tỉnh Điện Biên")</f>
        <v>UBND Ủy ban nhân dân thành phố Lai Châu tỉnh Điện Biên</v>
      </c>
      <c r="C827" t="str">
        <v>https://thanhpho.laichau.gov.vn/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28827</v>
      </c>
      <c r="B828" t="str">
        <f>HYPERLINK("https://www.facebook.com/tuoitreconganninhbinh/", "Công an thành phố Ninh Bình tỉnh Ninh Bình")</f>
        <v>Công an thành phố Ninh Bình tỉnh Ninh Bình</v>
      </c>
      <c r="C828" t="str">
        <v>https://www.facebook.com/tuoitreconganninhbinh/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28828</v>
      </c>
      <c r="B829" t="str">
        <f>HYPERLINK("https://tpninhbinh.ninhbinh.gov.vn/", "UBND Ủy ban nhân dân thành phố Ninh Bình tỉnh Ninh Bình")</f>
        <v>UBND Ủy ban nhân dân thành phố Ninh Bình tỉnh Ninh Bình</v>
      </c>
      <c r="C829" t="str">
        <v>https://tpninhbinh.ninhbinh.gov.vn/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28829</v>
      </c>
      <c r="B830" t="str">
        <f>HYPERLINK("https://www.facebook.com/Conganthanhphothainguyen/?locale=vi_VN", "Công an thành phố Thái Nguyên tỉnh Thái Nguyên")</f>
        <v>Công an thành phố Thái Nguyên tỉnh Thái Nguyên</v>
      </c>
      <c r="C830" t="str">
        <v>https://www.facebook.com/Conganthanhphothainguyen/?locale=vi_VN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28830</v>
      </c>
      <c r="B831" t="str">
        <f>HYPERLINK("https://thainguyen.gov.vn/", "UBND Ủy ban nhân dân thành phố Thái Nguyên tỉnh Thái Nguyên")</f>
        <v>UBND Ủy ban nhân dân thành phố Thái Nguyên tỉnh Thái Nguyên</v>
      </c>
      <c r="C831" t="str">
        <v>https://thainguyen.gov.vn/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28831</v>
      </c>
      <c r="B832" t="str">
        <f>HYPERLINK("https://www.facebook.com/conganthanhphothanhhoa/?locale=vi_VN", "Công an thành phố Thanh Hóa tỉnh Thanh Hóa")</f>
        <v>Công an thành phố Thanh Hóa tỉnh Thanh Hóa</v>
      </c>
      <c r="C832" t="str">
        <v>https://www.facebook.com/conganthanhphothanhhoa/?locale=vi_VN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28832</v>
      </c>
      <c r="B833" t="str">
        <f>HYPERLINK("https://tpthanhhoa.thanhhoa.gov.vn/", "UBND Ủy ban nhân dân thành phố Thanh Hóa tỉnh Thanh Hóa")</f>
        <v>UBND Ủy ban nhân dân thành phố Thanh Hóa tỉnh Thanh Hóa</v>
      </c>
      <c r="C833" t="str">
        <v>https://tpthanhhoa.thanhhoa.gov.vn/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28833</v>
      </c>
      <c r="B834" t="str">
        <f>HYPERLINK("https://www.facebook.com/ConganthanhphoVinh24h/", "Công an thành phố Vinh tỉnh Nghệ An")</f>
        <v>Công an thành phố Vinh tỉnh Nghệ An</v>
      </c>
      <c r="C834" t="str">
        <v>https://www.facebook.com/ConganthanhphoVinh24h/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28834</v>
      </c>
      <c r="B835" t="str">
        <f>HYPERLINK("https://vinh.nghean.gov.vn/xem-chi-tiet-bai-viet/-/asset_publisher/t2ZLc8uKcyGV/content/id/3066052", "UBND Ủy ban nhân dân thành phố Vinh tỉnh Nghệ An")</f>
        <v>UBND Ủy ban nhân dân thành phố Vinh tỉnh Nghệ An</v>
      </c>
      <c r="C835" t="str">
        <v>https://vinh.nghean.gov.vn/xem-chi-tiet-bai-viet/-/asset_publisher/t2ZLc8uKcyGV/content/id/3066052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28835</v>
      </c>
      <c r="B836" t="str">
        <v>Công an thành phố Vị Thanh tỉnh Hậu Giang</v>
      </c>
      <c r="C836" t="str">
        <v>-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28836</v>
      </c>
      <c r="B837" t="str">
        <f>HYPERLINK("https://vithanh.haugiang.gov.vn/", "UBND Ủy ban nhân dân thành phố Vị Thanh tỉnh Hậu Giang")</f>
        <v>UBND Ủy ban nhân dân thành phố Vị Thanh tỉnh Hậu Giang</v>
      </c>
      <c r="C837" t="str">
        <v>https://vithanh.haugiang.gov.vn/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28837</v>
      </c>
      <c r="B838" t="str">
        <v>Công an xã Thanh Thủy tỉnh Thanh Hóa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28838</v>
      </c>
      <c r="B839" t="str">
        <f>HYPERLINK("https://mttq.thanhhoa.gov.vn/NewsDetail.aspx?Id=11731", "UBND Ủy ban nhân dân xã Thanh Thủy tỉnh Thanh Hóa")</f>
        <v>UBND Ủy ban nhân dân xã Thanh Thủy tỉnh Thanh Hóa</v>
      </c>
      <c r="C839" t="str">
        <v>https://mttq.thanhhoa.gov.vn/NewsDetail.aspx?Id=11731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28839</v>
      </c>
      <c r="B840" t="str">
        <f>HYPERLINK("https://www.facebook.com/Conganthitran2021/", "Công an thị trấn Bình Đại tỉnh Bến Tre")</f>
        <v>Công an thị trấn Bình Đại tỉnh Bến Tre</v>
      </c>
      <c r="C840" t="str">
        <v>https://www.facebook.com/Conganthitran2021/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28840</v>
      </c>
      <c r="B841" t="str">
        <f>HYPERLINK("https://binhdai.bentre.gov.vn/thitran", "UBND Ủy ban nhân dân thị trấn Bình Đại tỉnh Bến Tre")</f>
        <v>UBND Ủy ban nhân dân thị trấn Bình Đại tỉnh Bến Tre</v>
      </c>
      <c r="C841" t="str">
        <v>https://binhdai.bentre.gov.vn/thitran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28841</v>
      </c>
      <c r="B842" t="str">
        <f>HYPERLINK("https://www.facebook.com/TuoitreConganVinhPhuc/", "Công an thị trấn Bá Hiền tỉnh Vĩnh Phúc")</f>
        <v>Công an thị trấn Bá Hiền tỉnh Vĩnh Phúc</v>
      </c>
      <c r="C842" t="str">
        <v>https://www.facebook.com/TuoitreConganVinhPhuc/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28842</v>
      </c>
      <c r="B843" t="str">
        <f>HYPERLINK("https://binhxuyen.vinhphuc.gov.vn/ct/cms/tintuc/Lists/XaThiTrantrendiaban/View_Detail.aspx?ItemID=10", "UBND Ủy ban nhân dân thị trấn Bá Hiền tỉnh Vĩnh Phúc")</f>
        <v>UBND Ủy ban nhân dân thị trấn Bá Hiền tỉnh Vĩnh Phúc</v>
      </c>
      <c r="C843" t="str">
        <v>https://binhxuyen.vinhphuc.gov.vn/ct/cms/tintuc/Lists/XaThiTrantrendiaban/View_Detail.aspx?ItemID=10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28843</v>
      </c>
      <c r="B844" t="str">
        <f>HYPERLINK("https://www.facebook.com/conganthitrancainhum/", "Công an thị trấn Cái Nhum tỉnh Vĩnh Long")</f>
        <v>Công an thị trấn Cái Nhum tỉnh Vĩnh Long</v>
      </c>
      <c r="C844" t="str">
        <v>https://www.facebook.com/conganthitrancainhum/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28844</v>
      </c>
      <c r="B845" t="str">
        <f>HYPERLINK("https://cainhum.vinhlong.gov.vn/", "UBND Ủy ban nhân dân thị trấn Cái Nhum tỉnh Vĩnh Long")</f>
        <v>UBND Ủy ban nhân dân thị trấn Cái Nhum tỉnh Vĩnh Long</v>
      </c>
      <c r="C845" t="str">
        <v>https://cainhum.vinhlong.gov.vn/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28845</v>
      </c>
      <c r="B846" t="str">
        <f>HYPERLINK("https://www.facebook.com/ConganhuyenDakDoa/", "Công an thị trấn Đak Đoa tỉnh Gia Lai")</f>
        <v>Công an thị trấn Đak Đoa tỉnh Gia Lai</v>
      </c>
      <c r="C846" t="str">
        <v>https://www.facebook.com/ConganhuyenDakDoa/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28846</v>
      </c>
      <c r="B847" t="str">
        <f>HYPERLINK("https://dakdoa.gialai.gov.vn/", "UBND Ủy ban nhân dân thị trấn Đak Đoa tỉnh Gia Lai")</f>
        <v>UBND Ủy ban nhân dân thị trấn Đak Đoa tỉnh Gia Lai</v>
      </c>
      <c r="C847" t="str">
        <v>https://dakdoa.gialai.gov.vn/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28847</v>
      </c>
      <c r="B848" t="str">
        <f>HYPERLINK("https://www.facebook.com/Conganthitranhauloc/", "Công an thị trấn Hậu Lộc tỉnh Thanh Hóa")</f>
        <v>Công an thị trấn Hậu Lộc tỉnh Thanh Hóa</v>
      </c>
      <c r="C848" t="str">
        <v>https://www.facebook.com/Conganthitranhauloc/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28848</v>
      </c>
      <c r="B849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tỉnh Thanh Hóa")</f>
        <v>UBND Ủy ban nhân dân thị trấn Hậu Lộc tỉnh Thanh Hóa</v>
      </c>
      <c r="C849" t="str">
        <v>https://dichvucong.gov.vn/p/home/dvc-tthc-bonganh-tinhtp.html?id2=372303&amp;name2=UBND%20huy%E1%BB%87n%20H%E1%BA%ADu%20L%E1%BB%99c&amp;name1=UBND%20t%E1%BB%89nh%20Thanh%20Ho%C3%A1&amp;id1=371854&amp;type_tinh_bo=2&amp;lan=2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28849</v>
      </c>
      <c r="B850" t="str">
        <f>HYPERLINK("https://www.facebook.com/conganthitranhiepphuoc/", "Công an thị trấn Hiệp Phước tỉnh Đồng Nai")</f>
        <v>Công an thị trấn Hiệp Phước tỉnh Đồng Nai</v>
      </c>
      <c r="C850" t="str">
        <v>https://www.facebook.com/conganthitranhiepphuoc/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28850</v>
      </c>
      <c r="B851" t="str">
        <f>HYPERLINK("https://www.dongnai.gov.vn/pages/newsdetail.aspx?NewsId=48356&amp;CatId=111", "UBND Ủy ban nhân dân thị trấn Hiệp Phước tỉnh Đồng Nai")</f>
        <v>UBND Ủy ban nhân dân thị trấn Hiệp Phước tỉnh Đồng Nai</v>
      </c>
      <c r="C851" t="str">
        <v>https://www.dongnai.gov.vn/pages/newsdetail.aspx?NewsId=48356&amp;CatId=111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28851</v>
      </c>
      <c r="B852" t="str">
        <f>HYPERLINK("https://www.facebook.com/conganhuongkhehatinh/", "Công an thị trấn Hương Khê tỉnh Hà Tĩnh")</f>
        <v>Công an thị trấn Hương Khê tỉnh Hà Tĩnh</v>
      </c>
      <c r="C852" t="str">
        <v>https://www.facebook.com/conganhuongkhehatinh/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28852</v>
      </c>
      <c r="B853" t="str">
        <f>HYPERLINK("https://huongkhe.hatinh.gov.vn/thi-tran-huong-khe-1606366472.html", "UBND Ủy ban nhân dân thị trấn Hương Khê tỉnh Hà Tĩnh")</f>
        <v>UBND Ủy ban nhân dân thị trấn Hương Khê tỉnh Hà Tĩnh</v>
      </c>
      <c r="C853" t="str">
        <v>https://huongkhe.hatinh.gov.vn/thi-tran-huong-khe-1606366472.html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28853</v>
      </c>
      <c r="B854" t="str">
        <f>HYPERLINK("https://www.facebook.com/CAHNAHANG/", "Công an thị trấn Na Hang tỉnh Tuyên Quang")</f>
        <v>Công an thị trấn Na Hang tỉnh Tuyên Quang</v>
      </c>
      <c r="C854" t="str">
        <v>https://www.facebook.com/CAHNAHANG/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28854</v>
      </c>
      <c r="B855" t="str">
        <f>HYPERLINK("https://nahang.tuyenquang.gov.vn/", "UBND Ủy ban nhân dân thị trấn Na Hang tỉnh Tuyên Quang")</f>
        <v>UBND Ủy ban nhân dân thị trấn Na Hang tỉnh Tuyên Quang</v>
      </c>
      <c r="C855" t="str">
        <v>https://nahang.tuyenquang.gov.vn/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28855</v>
      </c>
      <c r="B856" t="str">
        <f>HYPERLINK("https://www.facebook.com/conganthitranphuthu/?locale=vi_VN", "Công an thị trấn Phú Thứ tỉnh Phú Yên")</f>
        <v>Công an thị trấn Phú Thứ tỉnh Phú Yên</v>
      </c>
      <c r="C856" t="str">
        <v>https://www.facebook.com/conganthitranphuthu/?locale=vi_VN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28856</v>
      </c>
      <c r="B857" t="str">
        <f>HYPERLINK("http://phuthu.tayhoa.phuyen.gov.vn/", "UBND Ủy ban nhân dân thị trấn Phú Thứ tỉnh Phú Yên")</f>
        <v>UBND Ủy ban nhân dân thị trấn Phú Thứ tỉnh Phú Yên</v>
      </c>
      <c r="C857" t="str">
        <v>http://phuthu.tayhoa.phuyen.gov.vn/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28857</v>
      </c>
      <c r="B858" t="str">
        <f>HYPERLINK("https://www.facebook.com/conganthitrantanhiep/", "Công an thị trấn Tân Hiệp tỉnh TIỀN GIANG")</f>
        <v>Công an thị trấn Tân Hiệp tỉnh TIỀN GIANG</v>
      </c>
      <c r="C858" t="str">
        <v>https://www.facebook.com/conganthitrantanhiep/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28858</v>
      </c>
      <c r="B859" t="str">
        <f>HYPERLINK("https://chauthanh.tiengiang.gov.vn/thi-tran-tan-hiep", "UBND Ủy ban nhân dân thị trấn Tân Hiệp tỉnh TIỀN GIANG")</f>
        <v>UBND Ủy ban nhân dân thị trấn Tân Hiệp tỉnh TIỀN GIANG</v>
      </c>
      <c r="C859" t="str">
        <v>https://chauthanh.tiengiang.gov.vn/thi-tran-tan-hiep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28859</v>
      </c>
      <c r="B860" t="str">
        <f>HYPERLINK("https://www.facebook.com/p/ANTT-huy%E1%BB%87n-Tr%E1%BA%A7n-%C4%90%E1%BB%81-100064307071807/", "Công an thị trấn Trần Đề tỉnh Sóc Trăng")</f>
        <v>Công an thị trấn Trần Đề tỉnh Sóc Trăng</v>
      </c>
      <c r="C860" t="str">
        <v>https://www.facebook.com/p/ANTT-huy%E1%BB%87n-Tr%E1%BA%A7n-%C4%90%E1%BB%81-100064307071807/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28860</v>
      </c>
      <c r="B861" t="str">
        <f>HYPERLINK("https://trande.soctrang.gov.vn/", "UBND Ủy ban nhân dân thị trấn Trần Đề tỉnh Sóc Trăng")</f>
        <v>UBND Ủy ban nhân dân thị trấn Trần Đề tỉnh Sóc Trăng</v>
      </c>
      <c r="C861" t="str">
        <v>https://trande.soctrang.gov.vn/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28861</v>
      </c>
      <c r="B862" t="str">
        <f>HYPERLINK("https://www.facebook.com/ConganhuyenTuaChua/", "Công an thị trấn Tủa Chùa tỉnh Điện Biên")</f>
        <v>Công an thị trấn Tủa Chùa tỉnh Điện Biên</v>
      </c>
      <c r="C862" t="str">
        <v>https://www.facebook.com/ConganhuyenTuaChua/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28862</v>
      </c>
      <c r="B863" t="str">
        <f>HYPERLINK("https://huyentuachua.dienbien.gov.vn/", "UBND Ủy ban nhân dân thị trấn Tủa Chùa tỉnh Điện Biên")</f>
        <v>UBND Ủy ban nhân dân thị trấn Tủa Chùa tỉnh Điện Biên</v>
      </c>
      <c r="C863" t="str">
        <v>https://huyentuachua.dienbien.gov.vn/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28863</v>
      </c>
      <c r="B864" t="str">
        <f>HYPERLINK("https://www.facebook.com/p/C%C3%B4ng-an-huy%E1%BB%87n-Y%C3%AAn-S%C6%A1n-t%E1%BB%89nh-Tuy%C3%AAn-Quang-100064458052002/", "Công an thị trấn Yên Sơn tỉnh Tuyên Quang")</f>
        <v>Công an thị trấn Yên Sơn tỉnh Tuyên Quang</v>
      </c>
      <c r="C864" t="str">
        <v>https://www.facebook.com/p/C%C3%B4ng-an-huy%E1%BB%87n-Y%C3%AAn-S%C6%A1n-t%E1%BB%89nh-Tuy%C3%AAn-Quang-100064458052002/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28864</v>
      </c>
      <c r="B865" t="str">
        <f>HYPERLINK("https://yenson.tuyenquang.gov.vn/", "UBND Ủy ban nhân dân thị trấn Yên Sơn tỉnh Tuyên Quang")</f>
        <v>UBND Ủy ban nhân dân thị trấn Yên Sơn tỉnh Tuyên Quang</v>
      </c>
      <c r="C865" t="str">
        <v>https://yenson.tuyenquang.gov.vn/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28865</v>
      </c>
      <c r="B866" t="str">
        <f>HYPERLINK("https://www.facebook.com/conganthixabadon/?locale=vi_VN", "Công an thị xã Ba Đồn tỉnh Quảng Bình")</f>
        <v>Công an thị xã Ba Đồn tỉnh Quảng Bình</v>
      </c>
      <c r="C866" t="str">
        <v>https://www.facebook.com/conganthixabadon/?locale=vi_VN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28866</v>
      </c>
      <c r="B867" t="str">
        <f>HYPERLINK("https://badon.quangbinh.gov.vn/", "UBND Ủy ban nhân dân thị xã Ba Đồn tỉnh Quảng Bình")</f>
        <v>UBND Ủy ban nhân dân thị xã Ba Đồn tỉnh Quảng Bình</v>
      </c>
      <c r="C867" t="str">
        <v>https://badon.quangbinh.gov.vn/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28867</v>
      </c>
      <c r="B868" t="str">
        <f>HYPERLINK("https://www.facebook.com/ConganthixaHoangMai/?locale=vi_VN", "Công an thị xã Hoàng Mai tỉnh Nghệ An")</f>
        <v>Công an thị xã Hoàng Mai tỉnh Nghệ An</v>
      </c>
      <c r="C868" t="str">
        <v>https://www.facebook.com/ConganthixaHoangMai/?locale=vi_VN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28868</v>
      </c>
      <c r="B869" t="str">
        <f>HYPERLINK("https://hoangmai.nghean.gov.vn/", "UBND Ủy ban nhân dân thị xã Hoàng Mai tỉnh Nghệ An")</f>
        <v>UBND Ủy ban nhân dân thị xã Hoàng Mai tỉnh Nghệ An</v>
      </c>
      <c r="C869" t="str">
        <v>https://hoangmai.nghean.gov.vn/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28869</v>
      </c>
      <c r="B870" t="str">
        <f>HYPERLINK("https://www.facebook.com/conganthixanghisonthanhhoa/", "Công an thị xã Nghi Sơn tỉnh Thanh Hóa")</f>
        <v>Công an thị xã Nghi Sơn tỉnh Thanh Hóa</v>
      </c>
      <c r="C870" t="str">
        <v>https://www.facebook.com/conganthixanghisonthanhhoa/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28870</v>
      </c>
      <c r="B871" t="str">
        <f>HYPERLINK("https://nghison.thixanghison.thanhhoa.gov.vn/", "UBND Ủy ban nhân dân thị xã Nghi Sơn tỉnh Thanh Hóa")</f>
        <v>UBND Ủy ban nhân dân thị xã Nghi Sơn tỉnh Thanh Hóa</v>
      </c>
      <c r="C871" t="str">
        <v>https://nghison.thixanghison.thanhhoa.gov.vn/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28871</v>
      </c>
      <c r="B872" t="str">
        <f>HYPERLINK("https://www.facebook.com/conganthixatrangbang/?locale=vi_VN", "Công an thị xã Trảng Bàng tỉnh TÂY NINH")</f>
        <v>Công an thị xã Trảng Bàng tỉnh TÂY NINH</v>
      </c>
      <c r="C872" t="str">
        <v>https://www.facebook.com/conganthixatrangbang/?locale=vi_VN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28872</v>
      </c>
      <c r="B873" t="str">
        <f>HYPERLINK("https://trangbang.tayninh.gov.vn/", "UBND Ủy ban nhân dân thị xã Trảng Bàng tỉnh TÂY NINH")</f>
        <v>UBND Ủy ban nhân dân thị xã Trảng Bàng tỉnh TÂY NINH</v>
      </c>
      <c r="C873" t="str">
        <v>https://trangbang.tayninh.gov.vn/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28873</v>
      </c>
      <c r="B874" t="str">
        <f>HYPERLINK("https://www.facebook.com/ConganThuDo/?locale=vi_VN", "Công an thành phố Hà Nội thành phố Hà Nội")</f>
        <v>Công an thành phố Hà Nội thành phố Hà Nội</v>
      </c>
      <c r="C874" t="str">
        <v>https://www.facebook.com/ConganThuDo/?locale=vi_VN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28874</v>
      </c>
      <c r="B875" t="str">
        <f>HYPERLINK("https://hanoi.gov.vn/", "UBND Ủy ban nhân dân thành phố Hà Nội thành phố Hà Nội")</f>
        <v>UBND Ủy ban nhân dân thành phố Hà Nội thành phố Hà Nội</v>
      </c>
      <c r="C875" t="str">
        <v>https://hanoi.gov.vn/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28875</v>
      </c>
      <c r="B876" t="str">
        <f>HYPERLINK("https://www.facebook.com/tuoitreconganbacgiang/", "Công an tỉnh Bắc Giang tỉnh Bắc Giang")</f>
        <v>Công an tỉnh Bắc Giang tỉnh Bắc Giang</v>
      </c>
      <c r="C876" t="str">
        <v>https://www.facebook.com/tuoitreconganbacgiang/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28876</v>
      </c>
      <c r="B877" t="str">
        <f>HYPERLINK("https://bacgiang.gov.vn/", "UBND Ủy ban nhân dân tỉnh Bắc Giang tỉnh Bắc Giang")</f>
        <v>UBND Ủy ban nhân dân tỉnh Bắc Giang tỉnh Bắc Giang</v>
      </c>
      <c r="C877" t="str">
        <v>https://bacgiang.gov.vn/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28877</v>
      </c>
      <c r="B878" t="str">
        <f>HYPERLINK("https://www.facebook.com/congantinhbinhduong/?locale=vi_VN", "Công an tỉnh Bình Dương tỉnh Bình Dương")</f>
        <v>Công an tỉnh Bình Dương tỉnh Bình Dương</v>
      </c>
      <c r="C878" t="str">
        <v>https://www.facebook.com/congantinhbinhduong/?locale=vi_VN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28878</v>
      </c>
      <c r="B879" t="str">
        <f>HYPERLINK("https://www.binhduong.gov.vn/", "UBND Ủy ban nhân dân tỉnh Bình Dương tỉnh Bình Dương")</f>
        <v>UBND Ủy ban nhân dân tỉnh Bình Dương tỉnh Bình Dương</v>
      </c>
      <c r="C879" t="str">
        <v>https://www.binhduong.gov.vn/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28879</v>
      </c>
      <c r="B880" t="str">
        <f>HYPERLINK("https://www.facebook.com/p/C%C3%B4ng-an-huy%E1%BB%87n-Nguy%C3%AAn-B%C3%ACnh-Cao-B%E1%BA%B1ng-100082142734672/", "Công an tỉnh Cao Bằng tỉnh Cao Bằng")</f>
        <v>Công an tỉnh Cao Bằng tỉnh Cao Bằng</v>
      </c>
      <c r="C880" t="str">
        <v>https://www.facebook.com/p/C%C3%B4ng-an-huy%E1%BB%87n-Nguy%C3%AAn-B%C3%ACnh-Cao-B%E1%BA%B1ng-100082142734672/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28880</v>
      </c>
      <c r="B881" t="str">
        <f>HYPERLINK("https://caobang.gov.vn/uy-ban-nhan-dan-tinh", "UBND Ủy ban nhân dân tỉnh Cao Bằng tỉnh Cao Bằng")</f>
        <v>UBND Ủy ban nhân dân tỉnh Cao Bằng tỉnh Cao Bằng</v>
      </c>
      <c r="C881" t="str">
        <v>https://caobang.gov.vn/uy-ban-nhan-dan-tinh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28881</v>
      </c>
      <c r="B882" t="str">
        <f>HYPERLINK("https://www.facebook.com/CongAnTinhDienBien/", "Công an tỉnh Điện Biên tỉnh Điện Biên")</f>
        <v>Công an tỉnh Điện Biên tỉnh Điện Biên</v>
      </c>
      <c r="C882" t="str">
        <v>https://www.facebook.com/CongAnTinhDienBien/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28882</v>
      </c>
      <c r="B883" t="str">
        <f>HYPERLINK("https://qppl.dienbien.gov.vn/", "UBND Ủy ban nhân dân tỉnh Điện Biên tỉnh Điện Biên")</f>
        <v>UBND Ủy ban nhân dân tỉnh Điện Biên tỉnh Điện Biên</v>
      </c>
      <c r="C883" t="str">
        <v>https://qppl.dienbien.gov.vn/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28883</v>
      </c>
      <c r="B884" t="str">
        <f>HYPERLINK("https://www.facebook.com/congantinhhagiang/?locale=vi_VN", "Công an tỉnh Hà Giang tỉnh Hà Giang")</f>
        <v>Công an tỉnh Hà Giang tỉnh Hà Giang</v>
      </c>
      <c r="C884" t="str">
        <v>https://www.facebook.com/congantinhhagiang/?locale=vi_VN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28884</v>
      </c>
      <c r="B885" t="str">
        <f>HYPERLINK("https://hagiang.gov.vn/", "UBND Ủy ban nhân dân tỉnh Hà Giang tỉnh Hà Giang")</f>
        <v>UBND Ủy ban nhân dân tỉnh Hà Giang tỉnh Hà Giang</v>
      </c>
      <c r="C885" t="str">
        <v>https://hagiang.gov.vn/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28885</v>
      </c>
      <c r="B886" t="str">
        <f>HYPERLINK("https://www.facebook.com/conganhanamonline/?locale=vi_VN", "Công an tỉnh Hà Nam tỉnh Hà Nam")</f>
        <v>Công an tỉnh Hà Nam tỉnh Hà Nam</v>
      </c>
      <c r="C886" t="str">
        <v>https://www.facebook.com/conganhanamonline/?locale=vi_VN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28886</v>
      </c>
      <c r="B887" t="str">
        <f>HYPERLINK("https://hanam.gov.vn/", "UBND Ủy ban nhân dân tỉnh Hà Nam tỉnh Hà Nam")</f>
        <v>UBND Ủy ban nhân dân tỉnh Hà Nam tỉnh Hà Nam</v>
      </c>
      <c r="C887" t="str">
        <v>https://hanam.gov.vn/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28887</v>
      </c>
      <c r="B888" t="str">
        <f>HYPERLINK("https://www.facebook.com/p/C%C3%B4ng-An-Th%C3%A0nh-Ph%E1%BB%91-H%C6%B0ng-Y%C3%AAn-100057576334172/", "Công an tỉnh Hưng Yên tỉnh Hưng Yên")</f>
        <v>Công an tỉnh Hưng Yên tỉnh Hưng Yên</v>
      </c>
      <c r="C888" t="str">
        <v>https://www.facebook.com/p/C%C3%B4ng-An-Th%C3%A0nh-Ph%E1%BB%91-H%C6%B0ng-Y%C3%AAn-100057576334172/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28888</v>
      </c>
      <c r="B889" t="str">
        <f>HYPERLINK("https://hungyen.gov.vn/", "UBND Ủy ban nhân dân tỉnh Hưng Yên tỉnh Hưng Yên")</f>
        <v>UBND Ủy ban nhân dân tỉnh Hưng Yên tỉnh Hưng Yên</v>
      </c>
      <c r="C889" t="str">
        <v>https://hungyen.gov.vn/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28889</v>
      </c>
      <c r="B890" t="str">
        <f>HYPERLINK("https://www.facebook.com/p/C%C3%B4ng-An-Th%C3%A0nh-Ph%E1%BB%91-H%C6%B0ng-Y%C3%AAn-100057576334172/", "Công an tỉnh Hưng Yên tỉnh Hưng Yên")</f>
        <v>Công an tỉnh Hưng Yên tỉnh Hưng Yên</v>
      </c>
      <c r="C890" t="str">
        <v>https://www.facebook.com/p/C%C3%B4ng-An-Th%C3%A0nh-Ph%E1%BB%91-H%C6%B0ng-Y%C3%AAn-100057576334172/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28890</v>
      </c>
      <c r="B891" t="str">
        <f>HYPERLINK("https://hungyen.gov.vn/", "UBND Ủy ban nhân dân tỉnh Hưng Yên tỉnh Hưng Yên")</f>
        <v>UBND Ủy ban nhân dân tỉnh Hưng Yên tỉnh Hưng Yên</v>
      </c>
      <c r="C891" t="str">
        <v>https://hungyen.gov.vn/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28891</v>
      </c>
      <c r="B892" t="str">
        <v>Công an tỉnh Nghệ An tỉnh Nghệ An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28892</v>
      </c>
      <c r="B893" t="str">
        <f>HYPERLINK("https://www.nghean.gov.vn/", "UBND Ủy ban nhân dân tỉnh Nghệ An tỉnh Nghệ An")</f>
        <v>UBND Ủy ban nhân dân tỉnh Nghệ An tỉnh Nghệ An</v>
      </c>
      <c r="C893" t="str">
        <v>https://www.nghean.gov.vn/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28893</v>
      </c>
      <c r="B894" t="str">
        <f>HYPERLINK("https://www.facebook.com/CongantinhPhuTho19/", "Công an tỉnh Phú Thọ tỉnh Phú Thọ")</f>
        <v>Công an tỉnh Phú Thọ tỉnh Phú Thọ</v>
      </c>
      <c r="C894" t="str">
        <v>https://www.facebook.com/CongantinhPhuTho19/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28894</v>
      </c>
      <c r="B895" t="str">
        <f>HYPERLINK("https://phutho.gov.vn/Pages/Index.aspx", "UBND Ủy ban nhân dân tỉnh Phú Thọ tỉnh Phú Thọ")</f>
        <v>UBND Ủy ban nhân dân tỉnh Phú Thọ tỉnh Phú Thọ</v>
      </c>
      <c r="C895" t="str">
        <v>https://phutho.gov.vn/Pages/Index.aspx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28895</v>
      </c>
      <c r="B896" t="str">
        <v>Công an tỉnh Thái Nguyên tỉnh Thái Nguyên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28896</v>
      </c>
      <c r="B897" t="str">
        <f>HYPERLINK("https://thainguyen.gov.vn/", "UBND Ủy ban nhân dân tỉnh Thái Nguyên tỉnh Thái Nguyên")</f>
        <v>UBND Ủy ban nhân dân tỉnh Thái Nguyên tỉnh Thái Nguyên</v>
      </c>
      <c r="C897" t="str">
        <v>https://thainguyen.gov.vn/</v>
      </c>
      <c r="D897" t="str">
        <v>-</v>
      </c>
      <c r="E897" t="str">
        <v>-</v>
      </c>
      <c r="F897" t="str">
        <v>-</v>
      </c>
      <c r="G897" t="str">
        <v>-</v>
      </c>
    </row>
    <row r="898" xml:space="preserve">
      <c r="A898">
        <v>28897</v>
      </c>
      <c r="B898" t="str" xml:space="preserve">
        <f xml:space="preserve">HYPERLINK("https://www.facebook.com/congantinhtuyenquang/?locale=vi_VN", "Công an tỉnh Tuyên Quang _x000d__x000d__x000d_
 _x000d__x000d__x000d_
  tỉnh Tuyên Quang")</f>
        <v xml:space="preserve">Công an tỉnh Tuyên Quang _x000d__x000d__x000d_
 _x000d__x000d__x000d_
  tỉnh Tuyên Quang</v>
      </c>
      <c r="C898" t="str">
        <v>https://www.facebook.com/congantinhtuyenquang/?locale=vi_VN</v>
      </c>
      <c r="D898" t="str">
        <v>-</v>
      </c>
      <c r="E898" t="str">
        <v/>
      </c>
      <c r="F898" t="str">
        <v>-</v>
      </c>
      <c r="G898" t="str">
        <v>-</v>
      </c>
    </row>
    <row r="899" xml:space="preserve">
      <c r="A899">
        <v>28898</v>
      </c>
      <c r="B899" t="str" xml:space="preserve">
        <f xml:space="preserve">HYPERLINK("https://www.tuyenquang.gov.vn/", "UBND Ủy ban nhân dân tỉnh Tuyên Quang _x000d__x000d__x000d_
 _x000d__x000d__x000d_
  tỉnh Tuyên Quang")</f>
        <v xml:space="preserve">UBND Ủy ban nhân dân tỉnh Tuyên Quang _x000d__x000d__x000d_
 _x000d__x000d__x000d_
  tỉnh Tuyên Quang</v>
      </c>
      <c r="C899" t="str">
        <v>https://www.tuyenquang.gov.vn/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28899</v>
      </c>
      <c r="B900" t="str">
        <f>HYPERLINK("https://www.facebook.com/CongAnTLT/", "Công an xã Tân Lợi Thạnh tỉnh Bến Tre")</f>
        <v>Công an xã Tân Lợi Thạnh tỉnh Bến Tre</v>
      </c>
      <c r="C900" t="str">
        <v>https://www.facebook.com/CongAnTLT/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28900</v>
      </c>
      <c r="B901" t="str">
        <f>HYPERLINK("http://tanloithanh.giongtrom.bentre.gov.vn/", "UBND Ủy ban nhân dân xã Tân Lợi Thạnh tỉnh Bến Tre")</f>
        <v>UBND Ủy ban nhân dân xã Tân Lợi Thạnh tỉnh Bến Tre</v>
      </c>
      <c r="C901" t="str">
        <v>http://tanloithanh.giongtrom.bentre.gov.vn/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28901</v>
      </c>
      <c r="B902" t="str">
        <f>HYPERLINK("https://www.facebook.com/ConganTrieuSonOfficial/", "Công an huyện Triệu Sơn tỉnh Thanh Hóa")</f>
        <v>Công an huyện Triệu Sơn tỉnh Thanh Hóa</v>
      </c>
      <c r="C902" t="str">
        <v>https://www.facebook.com/ConganTrieuSonOfficial/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28902</v>
      </c>
      <c r="B903" t="str">
        <f>HYPERLINK("http://trieuson.gov.vn/", "UBND Ủy ban nhân dân huyện Triệu Sơn tỉnh Thanh Hóa")</f>
        <v>UBND Ủy ban nhân dân huyện Triệu Sơn tỉnh Thanh Hóa</v>
      </c>
      <c r="C903" t="str">
        <v>http://trieuson.gov.vn/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28903</v>
      </c>
      <c r="B904" t="str">
        <v>Công an xã Tri Lễ tỉnh Nghệ An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28904</v>
      </c>
      <c r="B905" t="str">
        <f>HYPERLINK("https://trile.quephong.nghean.gov.vn/", "UBND Ủy ban nhân dân xã Tri Lễ tỉnh Nghệ An")</f>
        <v>UBND Ủy ban nhân dân xã Tri Lễ tỉnh Nghệ An</v>
      </c>
      <c r="C905" t="str">
        <v>https://trile.quephong.nghean.gov.vn/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28905</v>
      </c>
      <c r="B906" t="str">
        <f>HYPERLINK("https://www.facebook.com/congantrungchinh/", "Công an xã Trung Chính tỉnh Thanh Hóa")</f>
        <v>Công an xã Trung Chính tỉnh Thanh Hóa</v>
      </c>
      <c r="C906" t="str">
        <v>https://www.facebook.com/congantrungchinh/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28906</v>
      </c>
      <c r="B907" t="str">
        <f>HYPERLINK("https://trungchinh.nongcong.thanhhoa.gov.vn/web/trang-chu/he-thong-chinh-tri/uy-ban-nhan-dan-xa", "UBND Ủy ban nhân dân xã Trung Chính tỉnh Thanh Hóa")</f>
        <v>UBND Ủy ban nhân dân xã Trung Chính tỉnh Thanh Hóa</v>
      </c>
      <c r="C907" t="str">
        <v>https://trungchinh.nongcong.thanhhoa.gov.vn/web/trang-chu/he-thong-chinh-tri/uy-ban-nhan-dan-xa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28907</v>
      </c>
      <c r="B908" t="str">
        <f>HYPERLINK("https://www.facebook.com/congantthuongcanh/?locale=vi_VN", "Công an thị trấn Hương Canh tỉnh Vĩnh Phúc")</f>
        <v>Công an thị trấn Hương Canh tỉnh Vĩnh Phúc</v>
      </c>
      <c r="C908" t="str">
        <v>https://www.facebook.com/congantthuongcanh/?locale=vi_VN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28908</v>
      </c>
      <c r="B909" t="str">
        <f>HYPERLINK("http://binhxuyen.vinhphuc.gov.vn/ct/cms/tintuc/lists/bandangdoanthe/view_detail.aspx", "UBND Ủy ban nhân dân thị trấn Hương Canh tỉnh Vĩnh Phúc")</f>
        <v>UBND Ủy ban nhân dân thị trấn Hương Canh tỉnh Vĩnh Phúc</v>
      </c>
      <c r="C909" t="str">
        <v>http://binhxuyen.vinhphuc.gov.vn/ct/cms/tintuc/lists/bandangdoanthe/view_detail.aspx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28909</v>
      </c>
      <c r="B910" t="str">
        <v>Công an huyện Vân Hồ tỉnh Sơn La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28910</v>
      </c>
      <c r="B911" t="str">
        <f>HYPERLINK("https://vanho.sonla.gov.vn/", "UBND Ủy ban nhân dân huyện Vân Hồ tỉnh Sơn La")</f>
        <v>UBND Ủy ban nhân dân huyện Vân Hồ tỉnh Sơn La</v>
      </c>
      <c r="C911" t="str">
        <v>https://vanho.sonla.gov.vn/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28911</v>
      </c>
      <c r="B912" t="str">
        <f>HYPERLINK("https://www.facebook.com/ConganVanPhai/", "Công an xã Vạn Phái tỉnh Thái Nguyên")</f>
        <v>Công an xã Vạn Phái tỉnh Thái Nguyên</v>
      </c>
      <c r="C912" t="str">
        <v>https://www.facebook.com/ConganVanPhai/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28912</v>
      </c>
      <c r="B913" t="str">
        <f>HYPERLINK("https://vanphai.phoyen.thainguyen.gov.vn/", "UBND Ủy ban nhân dân xã Vạn Phái tỉnh Thái Nguyên")</f>
        <v>UBND Ủy ban nhân dân xã Vạn Phái tỉnh Thái Nguyên</v>
      </c>
      <c r="C913" t="str">
        <v>https://vanphai.phoyen.thainguyen.gov.vn/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28913</v>
      </c>
      <c r="B914" t="str">
        <f>HYPERLINK("https://www.facebook.com/conganvanson/", "Công an xã Vân Sơn tỉnh Thanh Hóa")</f>
        <v>Công an xã Vân Sơn tỉnh Thanh Hóa</v>
      </c>
      <c r="C914" t="str">
        <v>https://www.facebook.com/conganvanson/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28914</v>
      </c>
      <c r="B915" t="str">
        <f>HYPERLINK("http://vanson.trieuson.thanhhoa.gov.vn/thu-hut-dau-tu", "UBND Ủy ban nhân dân xã Vân Sơn tỉnh Thanh Hóa")</f>
        <v>UBND Ủy ban nhân dân xã Vân Sơn tỉnh Thanh Hóa</v>
      </c>
      <c r="C915" t="str">
        <v>http://vanson.trieuson.thanhhoa.gov.vn/thu-hut-dau-tu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28915</v>
      </c>
      <c r="B916" t="str">
        <v>Cảnh Sát Giao Thông Việt Nam thành phố Cần Thơ</v>
      </c>
      <c r="C916" t="str">
        <v>-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28916</v>
      </c>
      <c r="B917" t="str">
        <f>HYPERLINK("http://cantho.gov.vn/", "UBND Ủy ban nhân dânt Giao Thông Việt Nam thành phố Cần Thơ")</f>
        <v>UBND Ủy ban nhân dânt Giao Thông Việt Nam thành phố Cần Thơ</v>
      </c>
      <c r="C917" t="str">
        <v>http://cantho.gov.vn/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28917</v>
      </c>
      <c r="B918" t="str">
        <f>HYPERLINK("https://www.facebook.com/TuoitreConganVinhPhuc/?locale=vi_VN", "Công an xã Vĩnh Hoà tỉnh Hải Dương")</f>
        <v>Công an xã Vĩnh Hoà tỉnh Hải Dương</v>
      </c>
      <c r="C918" t="str">
        <v>https://www.facebook.com/TuoitreConganVinhPhuc/?locale=vi_VN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28918</v>
      </c>
      <c r="B919" t="str">
        <f>HYPERLINK("http://vinhhoa.ninhgiang.haiduong.gov.vn/", "UBND Ủy ban nhân dân xã Vĩnh Hoà tỉnh Hải Dương")</f>
        <v>UBND Ủy ban nhân dân xã Vĩnh Hoà tỉnh Hải Dương</v>
      </c>
      <c r="C919" t="str">
        <v>http://vinhhoa.ninhgiang.haiduong.gov.vn/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28919</v>
      </c>
      <c r="B920" t="str">
        <f>HYPERLINK("https://www.facebook.com/conganvinhloc/", "Công an huyện Vĩnh Lộc tỉnh Thanh Hóa")</f>
        <v>Công an huyện Vĩnh Lộc tỉnh Thanh Hóa</v>
      </c>
      <c r="C920" t="str">
        <v>https://www.facebook.com/conganvinhloc/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28920</v>
      </c>
      <c r="B921" t="str">
        <f>HYPERLINK("https://benhviennhitrunguong.gov.vn/ky-ket-thoa-thuan-hop-tac-ho-tro-chuyen-mon-y-te-voi-ubnd-huyen-vinh-loc-tinh-thanh-hoa.html", "UBND Ủy ban nhân dân huyện Vĩnh Lộc tỉnh Thanh Hóa")</f>
        <v>UBND Ủy ban nhân dân huyện Vĩnh Lộc tỉnh Thanh Hóa</v>
      </c>
      <c r="C921" t="str">
        <v>https://benhviennhitrunguong.gov.vn/ky-ket-thoa-thuan-hop-tac-ho-tro-chuyen-mon-y-te-voi-ubnd-huyen-vinh-loc-tinh-thanh-hoa.html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28921</v>
      </c>
      <c r="B922" t="str">
        <f>HYPERLINK("https://www.facebook.com/TuoitreConganVinhPhuc/", "Công an tỉnh Vĩnh Phúc tỉnh Vĩnh Phúc")</f>
        <v>Công an tỉnh Vĩnh Phúc tỉnh Vĩnh Phúc</v>
      </c>
      <c r="C922" t="str">
        <v>https://www.facebook.com/TuoitreConganVinhPhuc/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28922</v>
      </c>
      <c r="B923" t="str">
        <f>HYPERLINK("https://vinhphuc.gov.vn/", "UBND Ủy ban nhân dân tỉnh Vĩnh Phúc tỉnh Vĩnh Phúc")</f>
        <v>UBND Ủy ban nhân dân tỉnh Vĩnh Phúc tỉnh Vĩnh Phúc</v>
      </c>
      <c r="C923" t="str">
        <v>https://vinhphuc.gov.vn/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28923</v>
      </c>
      <c r="B924" t="str">
        <f>HYPERLINK("https://www.facebook.com/caxvinhtan/", "Công an xã Vĩnh Tân tỉnh Đồng Nai")</f>
        <v>Công an xã Vĩnh Tân tỉnh Đồng Nai</v>
      </c>
      <c r="C924" t="str">
        <v>https://www.facebook.com/caxvinhtan/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28924</v>
      </c>
      <c r="B925" t="str">
        <f>HYPERLINK("https://vinhcuu.dongnai.gov.vn/", "UBND Ủy ban nhân dân xã Vĩnh Tân tỉnh Đồng Nai")</f>
        <v>UBND Ủy ban nhân dân xã Vĩnh Tân tỉnh Đồng Nai</v>
      </c>
      <c r="C925" t="str">
        <v>https://vinhcuu.dongnai.gov.vn/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28925</v>
      </c>
      <c r="B926" t="str">
        <v>Công an xã Bản Giang tỉnh Lai Châu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28926</v>
      </c>
      <c r="B927" t="str">
        <f>HYPERLINK("https://dichvucong.laichau.gov.vn/dich-vu-cong/tiep-nhan-online/thanh-toan-truc-tuyen?sid=198542&amp;ma-ho-so=659670", "UBND Ủy ban nhân dân xã Bản Giang tỉnh Lai Châu")</f>
        <v>UBND Ủy ban nhân dân xã Bản Giang tỉnh Lai Châu</v>
      </c>
      <c r="C927" t="str">
        <v>https://dichvucong.laichau.gov.vn/dich-vu-cong/tiep-nhan-online/thanh-toan-truc-tuyen?sid=198542&amp;ma-ho-so=659670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28927</v>
      </c>
      <c r="B928" t="str">
        <f>HYPERLINK("https://www.facebook.com/p/C%C3%B4ng-an-x%C3%A3-Ch%C3%A2u-S%C6%A1n-Qu%E1%BB%B3nh-Ph%E1%BB%A5-Th%C3%A1i-B%C3%ACnh-100064265732831/", "Công an xã An Châu tỉnh Thái Bình")</f>
        <v>Công an xã An Châu tỉnh Thái Bình</v>
      </c>
      <c r="C928" t="str">
        <v>https://www.facebook.com/p/C%C3%B4ng-an-x%C3%A3-Ch%C3%A2u-S%C6%A1n-Qu%E1%BB%B3nh-Ph%E1%BB%A5-Th%C3%A1i-B%C3%ACnh-100064265732831/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28928</v>
      </c>
      <c r="B929" t="str">
        <f>HYPERLINK("https://thaibinh.gov.vn/van-ban-phap-luat/van-ban-dieu-hanh/ve-viec-cho-phep-uy-ban-nhan-dan-xa-phu-chau-huyen-dong-hung.html", "UBND Ủy ban nhân dân xã An Châu tỉnh Thái Bình")</f>
        <v>UBND Ủy ban nhân dân xã An Châu tỉnh Thái Bình</v>
      </c>
      <c r="C929" t="str">
        <v>https://thaibinh.gov.vn/van-ban-phap-luat/van-ban-dieu-hanh/ve-viec-cho-phep-uy-ban-nhan-dan-xa-phu-chau-huyen-dong-hung.html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28929</v>
      </c>
      <c r="B930" t="str">
        <f>HYPERLINK("https://www.facebook.com/ConganxaAnNgaiTay/", "Công an xã An Ngãi Tây tỉnh Bến Tre")</f>
        <v>Công an xã An Ngãi Tây tỉnh Bến Tre</v>
      </c>
      <c r="C930" t="str">
        <v>https://www.facebook.com/ConganxaAnNgaiTay/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28930</v>
      </c>
      <c r="B931" t="str">
        <f>HYPERLINK("https://dichvucong.gov.vn/p/home/dvc-tthc-co-quan-chi-tiet.html?id=403227", "UBND Ủy ban nhân dân xã An Ngãi Tây tỉnh Bến Tre")</f>
        <v>UBND Ủy ban nhân dân xã An Ngãi Tây tỉnh Bến Tre</v>
      </c>
      <c r="C931" t="str">
        <v>https://dichvucong.gov.vn/p/home/dvc-tthc-co-quan-chi-tiet.html?id=403227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28931</v>
      </c>
      <c r="B932" t="str">
        <f>HYPERLINK("https://www.facebook.com/p/C%C3%B4ng-an-x%C3%A3-N%C3%B4ng-Tr%C6%B0%E1%BB%9Dng-huy%E1%BB%87n-Tri%E1%BB%87u-S%C6%A1n-t%E1%BB%89nh-Thanh-H%C3%B3a-100064381230535/", "Công an xã An Nông tỉnh Thanh Hóa")</f>
        <v>Công an xã An Nông tỉnh Thanh Hóa</v>
      </c>
      <c r="C932" t="str">
        <v>https://www.facebook.com/p/C%C3%B4ng-an-x%C3%A3-N%C3%B4ng-Tr%C6%B0%E1%BB%9Dng-huy%E1%BB%87n-Tri%E1%BB%87u-S%C6%A1n-t%E1%BB%89nh-Thanh-H%C3%B3a-100064381230535/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28932</v>
      </c>
      <c r="B933" t="str">
        <f>HYPERLINK("http://xuanthinh.trieuson.thanhhoa.gov.vn/", "UBND Ủy ban nhân dân xã An Nông tỉnh Thanh Hóa")</f>
        <v>UBND Ủy ban nhân dân xã An Nông tỉnh Thanh Hóa</v>
      </c>
      <c r="C933" t="str">
        <v>http://xuanthinh.trieuson.thanhhoa.gov.vn/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28933</v>
      </c>
      <c r="B934" t="str">
        <v>Công an xã Bình Lương tỉnh Thanh Hóa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28934</v>
      </c>
      <c r="B935" t="str">
        <f>HYPERLINK("https://binhluong.nhuxuan.thanhhoa.gov.vn/web/trang-chu/he-thong-chinh-tri/uy-ban-nhan-dan/danh-sach-can-bo-cong-chuc-ubnd-xa-binh-luong(1).html", "UBND Ủy ban nhân dân xã Bình Lương tỉnh Thanh Hóa")</f>
        <v>UBND Ủy ban nhân dân xã Bình Lương tỉnh Thanh Hóa</v>
      </c>
      <c r="C935" t="str">
        <v>https://binhluong.nhuxuan.thanhhoa.gov.vn/web/trang-chu/he-thong-chinh-tri/uy-ban-nhan-dan/danh-sach-can-bo-cong-chuc-ubnd-xa-binh-luong(1).html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28935</v>
      </c>
      <c r="B936" t="str">
        <v>Công an xã Bình Minh tỉnh TÂY NINH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28936</v>
      </c>
      <c r="B937" t="str">
        <f>HYPERLINK("https://binhminh.tayninh.gov.vn/vi/page/Uy-ban-nhan-dan-xa-Binh-Minh.html", "UBND Ủy ban nhân dân xã Bình Minh tỉnh TÂY NINH")</f>
        <v>UBND Ủy ban nhân dân xã Bình Minh tỉnh TÂY NINH</v>
      </c>
      <c r="C937" t="str">
        <v>https://binhminh.tayninh.gov.vn/vi/page/Uy-ban-nhan-dan-xa-Binh-Minh.html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28937</v>
      </c>
      <c r="B938" t="str">
        <f>HYPERLINK("https://www.facebook.com/conganxacamlac/", "Công an xã Cẩm Lạc tỉnh Hà Tĩnh")</f>
        <v>Công an xã Cẩm Lạc tỉnh Hà Tĩnh</v>
      </c>
      <c r="C938" t="str">
        <v>https://www.facebook.com/conganxacamlac/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28938</v>
      </c>
      <c r="B939" t="str">
        <f>HYPERLINK("https://camlac.camxuyen.hatinh.gov.vn/", "UBND Ủy ban nhân dân xã Cẩm Lạc tỉnh Hà Tĩnh")</f>
        <v>UBND Ủy ban nhân dân xã Cẩm Lạc tỉnh Hà Tĩnh</v>
      </c>
      <c r="C939" t="str">
        <v>https://camlac.camxuyen.hatinh.gov.vn/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28939</v>
      </c>
      <c r="B940" t="str">
        <v>Công an xã Cẩm Liên tỉnh Thanh Hóa</v>
      </c>
      <c r="C940" t="str">
        <v>-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28940</v>
      </c>
      <c r="B941" t="str">
        <f>HYPERLINK("https://camlien.camthuy.thanhhoa.gov.vn/", "UBND Ủy ban nhân dân xã Cẩm Liên tỉnh Thanh Hóa")</f>
        <v>UBND Ủy ban nhân dân xã Cẩm Liên tỉnh Thanh Hóa</v>
      </c>
      <c r="C941" t="str">
        <v>https://camlien.camthuy.thanhhoa.gov.vn/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28941</v>
      </c>
      <c r="B942" t="str">
        <f>HYPERLINK("https://www.facebook.com/canhhung24h/", "Công an xã Cảnh Hưng tỉnh Bắc Ninh")</f>
        <v>Công an xã Cảnh Hưng tỉnh Bắc Ninh</v>
      </c>
      <c r="C942" t="str">
        <v>https://www.facebook.com/canhhung24h/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28942</v>
      </c>
      <c r="B943" t="str">
        <f>HYPERLINK("https://www.bacninh.gov.vn/web/xa-canh-hung", "UBND Ủy ban nhân dân xã Cảnh Hưng tỉnh Bắc Ninh")</f>
        <v>UBND Ủy ban nhân dân xã Cảnh Hưng tỉnh Bắc Ninh</v>
      </c>
      <c r="C943" t="str">
        <v>https://www.bacninh.gov.vn/web/xa-canh-hung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28943</v>
      </c>
      <c r="B944" t="str">
        <f>HYPERLINK("https://www.facebook.com/conganhuyennhuxuan/?locale=th_TH", "Công an xã Cát Tân tỉnh Thanh Hóa")</f>
        <v>Công an xã Cát Tân tỉnh Thanh Hóa</v>
      </c>
      <c r="C944" t="str">
        <v>https://www.facebook.com/conganhuyennhuxuan/?locale=th_TH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28944</v>
      </c>
      <c r="B945" t="str">
        <f>HYPERLINK("https://cattan.nhuxuan.thanhhoa.gov.vn/", "UBND Ủy ban nhân dân xã Cát Tân tỉnh Thanh Hóa")</f>
        <v>UBND Ủy ban nhân dân xã Cát Tân tỉnh Thanh Hóa</v>
      </c>
      <c r="C945" t="str">
        <v>https://cattan.nhuxuan.thanhhoa.gov.vn/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28945</v>
      </c>
      <c r="B946" t="str">
        <f>HYPERLINK("https://www.facebook.com/conganxachanson/", "Công an xã Chân Sơn tỉnh Tuyên Quang")</f>
        <v>Công an xã Chân Sơn tỉnh Tuyên Quang</v>
      </c>
      <c r="C946" t="str">
        <v>https://www.facebook.com/conganxachanson/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28946</v>
      </c>
      <c r="B947" t="str">
        <f>HYPERLINK("https://yenson.tuyenquang.gov.vn/", "UBND Ủy ban nhân dân xã Chân Sơn tỉnh Tuyên Quang")</f>
        <v>UBND Ủy ban nhân dân xã Chân Sơn tỉnh Tuyên Quang</v>
      </c>
      <c r="C947" t="str">
        <v>https://yenson.tuyenquang.gov.vn/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28947</v>
      </c>
      <c r="B948" t="str">
        <f>HYPERLINK("https://www.facebook.com/p/C%C3%B4ng-an-x%C3%A3-Ch%C3%A2u-B%C3%ACnh-100069726939590/", "Công an xã Châu Bình tỉnh Bến Tre")</f>
        <v>Công an xã Châu Bình tỉnh Bến Tre</v>
      </c>
      <c r="C948" t="str">
        <v>https://www.facebook.com/p/C%C3%B4ng-an-x%C3%A3-Ch%C3%A2u-B%C3%ACnh-100069726939590/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28948</v>
      </c>
      <c r="B949" t="str">
        <f>HYPERLINK("http://chaubinh.giongtrom.bentre.gov.vn/", "UBND Ủy ban nhân dân xã Châu Bình tỉnh Bến Tre")</f>
        <v>UBND Ủy ban nhân dân xã Châu Bình tỉnh Bến Tre</v>
      </c>
      <c r="C949" t="str">
        <v>http://chaubinh.giongtrom.bentre.gov.vn/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28949</v>
      </c>
      <c r="B950" t="str">
        <v>Công an xã Châu Điền tỉnh Trà Vinh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28950</v>
      </c>
      <c r="B951" t="str">
        <f>HYPERLINK("https://chaudien.cauke.travinh.gov.vn/", "UBND Ủy ban nhân dân xã Châu Điền tỉnh Trà Vinh")</f>
        <v>UBND Ủy ban nhân dân xã Châu Điền tỉnh Trà Vinh</v>
      </c>
      <c r="C951" t="str">
        <v>https://chaudien.cauke.travinh.gov.vn/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28951</v>
      </c>
      <c r="B952" t="str">
        <f>HYPERLINK("https://www.facebook.com/p/Tu%E1%BB%95i-tr%E1%BA%BB-C%C3%B4ng-an-Th%C3%A0nh-ph%E1%BB%91-V%C4%A9nh-Y%C3%AAn-100066497717181/?locale=gl_ES", "Công an xã Châu Thành tỉnh Nghệ An")</f>
        <v>Công an xã Châu Thành tỉnh Nghệ An</v>
      </c>
      <c r="C952" t="str">
        <v>https://www.facebook.com/p/Tu%E1%BB%95i-tr%E1%BA%BB-C%C3%B4ng-an-Th%C3%A0nh-ph%E1%BB%91-V%C4%A9nh-Y%C3%AAn-100066497717181/?locale=gl_ES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28952</v>
      </c>
      <c r="B953" t="str">
        <f>HYPERLINK("https://chaunhan.hungnguyen.nghean.gov.vn/", "UBND Ủy ban nhân dân xã Châu Thành tỉnh Nghệ An")</f>
        <v>UBND Ủy ban nhân dân xã Châu Thành tỉnh Nghệ An</v>
      </c>
      <c r="C953" t="str">
        <v>https://chaunhan.hungnguyen.nghean.gov.vn/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28953</v>
      </c>
      <c r="B954" t="str">
        <v>Công an xã Chiềng Dong tỉnh Sơn La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28954</v>
      </c>
      <c r="B955" t="str">
        <f>HYPERLINK("http://chiengsonmocchau.sonla.gov.vn/index.php?module=tochuc&amp;act=view&amp;id=17", "UBND Ủy ban nhân dân xã Chiềng Dong tỉnh Sơn La")</f>
        <v>UBND Ủy ban nhân dân xã Chiềng Dong tỉnh Sơn La</v>
      </c>
      <c r="C955" t="str">
        <v>http://chiengsonmocchau.sonla.gov.vn/index.php?module=tochuc&amp;act=view&amp;id=17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28955</v>
      </c>
      <c r="B956" t="str">
        <v>Công an xã Chiềng Hắc tỉnh Sơn La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28956</v>
      </c>
      <c r="B957" t="str">
        <f>HYPERLINK("http://chienghacmocchau.sonla.gov.vn/", "UBND Ủy ban nhân dân xã Chiềng Hắc tỉnh Sơn La")</f>
        <v>UBND Ủy ban nhân dân xã Chiềng Hắc tỉnh Sơn La</v>
      </c>
      <c r="C957" t="str">
        <v>http://chienghacmocchau.sonla.gov.vn/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28957</v>
      </c>
      <c r="B958" t="str">
        <v>Công an xã Chiềng Pha tỉnh Sơn La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28958</v>
      </c>
      <c r="B959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Pha tỉnh Sơn La")</f>
        <v>UBND Ủy ban nhân dân xã Chiềng Pha tỉnh Sơn La</v>
      </c>
      <c r="C959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28959</v>
      </c>
      <c r="B960" t="str">
        <f>HYPERLINK("https://www.facebook.com/conganxachiengphung/?locale=vi_VN", "Công an xã Chiềng Phung tỉnh Sơn La")</f>
        <v>Công an xã Chiềng Phung tỉnh Sơn La</v>
      </c>
      <c r="C960" t="str">
        <v>https://www.facebook.com/conganxachiengphung/?locale=vi_VN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28960</v>
      </c>
      <c r="B961" t="str">
        <f>HYPERLINK("https://congbao.sonla.gov.vn/congbao.nsf/CD90B592AE60E70547258BD600100F90/$file/QD%202404.pdf", "UBND Ủy ban nhân dân xã Chiềng Phung tỉnh Sơn La")</f>
        <v>UBND Ủy ban nhân dân xã Chiềng Phung tỉnh Sơn La</v>
      </c>
      <c r="C961" t="str">
        <v>https://congbao.sonla.gov.vn/congbao.nsf/CD90B592AE60E70547258BD600100F90/$file/QD%202404.pdf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28961</v>
      </c>
      <c r="B962" t="str">
        <v>Công an xã Cốc Lầu tỉnh Lào Cai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28962</v>
      </c>
      <c r="B963" t="str">
        <f>HYPERLINK("https://www.laocai.gov.vn/tin-trong-tinh/thu-tuong-chinh-phu-tang-bang-khen-truong-thon-kho-vang-xa-coc-lau-huyen-bac-ha-1302758", "UBND Ủy ban nhân dân xã Cốc Lầu tỉnh Lào Cai")</f>
        <v>UBND Ủy ban nhân dân xã Cốc Lầu tỉnh Lào Cai</v>
      </c>
      <c r="C963" t="str">
        <v>https://www.laocai.gov.vn/tin-trong-tinh/thu-tuong-chinh-phu-tang-bang-khen-truong-thon-kho-vang-xa-coc-lau-huyen-bac-ha-1302758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28963</v>
      </c>
      <c r="B964" t="str">
        <f>HYPERLINK("https://www.facebook.com/conganeadar/", "Công an xã Ea Đar tỉnh Đắk Lắk")</f>
        <v>Công an xã Ea Đar tỉnh Đắk Lắk</v>
      </c>
      <c r="C964" t="str">
        <v>https://www.facebook.com/conganeadar/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28964</v>
      </c>
      <c r="B965" t="str">
        <f>HYPERLINK("https://eakar.daklak.gov.vn/", "UBND Ủy ban nhân dân xã Ea Đar tỉnh Đắk Lắk")</f>
        <v>UBND Ủy ban nhân dân xã Ea Đar tỉnh Đắk Lắk</v>
      </c>
      <c r="C965" t="str">
        <v>https://eakar.daklak.gov.vn/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28965</v>
      </c>
      <c r="B966" t="str">
        <f>HYPERLINK("https://www.facebook.com/ConganxaDaiAnVuBanNamDinh/", "Công an xã Đại An tỉnh Nam Định")</f>
        <v>Công an xã Đại An tỉnh Nam Định</v>
      </c>
      <c r="C966" t="str">
        <v>https://www.facebook.com/ConganxaDaiAnVuBanNamDinh/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28966</v>
      </c>
      <c r="B967" t="str">
        <f>HYPERLINK("https://vuban.namdinh.gov.vn/", "UBND Ủy ban nhân dân xã Đại An tỉnh Nam Định")</f>
        <v>UBND Ủy ban nhân dân xã Đại An tỉnh Nam Định</v>
      </c>
      <c r="C967" t="str">
        <v>https://vuban.namdinh.gov.vn/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28967</v>
      </c>
      <c r="B968" t="str">
        <f>HYPERLINK("https://www.facebook.com/Conganxadaibai/", "Công an xã Đại Bái tỉnh Bắc Ninh")</f>
        <v>Công an xã Đại Bái tỉnh Bắc Ninh</v>
      </c>
      <c r="C968" t="str">
        <v>https://www.facebook.com/Conganxadaibai/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28968</v>
      </c>
      <c r="B969" t="str">
        <f>HYPERLINK("https://www.bacninh.gov.vn/web/xa-dai-bai/to-chuc-bo-may1", "UBND Ủy ban nhân dân xã Đại Bái tỉnh Bắc Ninh")</f>
        <v>UBND Ủy ban nhân dân xã Đại Bái tỉnh Bắc Ninh</v>
      </c>
      <c r="C969" t="str">
        <v>https://www.bacninh.gov.vn/web/xa-dai-bai/to-chuc-bo-may1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28969</v>
      </c>
      <c r="B970" t="str">
        <f>HYPERLINK("https://www.facebook.com/conganxadaihung/", "Công an xã Đại Hùng thành phố Hà Nội")</f>
        <v>Công an xã Đại Hùng thành phố Hà Nội</v>
      </c>
      <c r="C970" t="str">
        <v>https://www.facebook.com/conganxadaihung/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28970</v>
      </c>
      <c r="B971" t="str">
        <f>HYPERLINK("https://muasamcong.mpi.gov.vn/edoc-oldproxy-service/api/download/file/browser?filePath=/WAS/e-doc/BID/EVAL/2022/07/20220706059/00/SUCC/1251+Q%C4%90+TR%C3%9ANG+TH%E1%BA%A6U+TRUNG+TH%C6%AF%E1%BB%A2NG+QUAN+T%E1%BB%B0.pdf", "UBND Ủy ban nhân dân xã Đại Hùng thành phố Hà Nội")</f>
        <v>UBND Ủy ban nhân dân xã Đại Hùng thành phố Hà Nội</v>
      </c>
      <c r="C971" t="str">
        <v>https://muasamcong.mpi.gov.vn/edoc-oldproxy-service/api/download/file/browser?filePath=/WAS/e-doc/BID/EVAL/2022/07/20220706059/00/SUCC/1251+Q%C4%90+TR%C3%9ANG+TH%E1%BA%A6U+TRUNG+TH%C6%AF%E1%BB%A2NG+QUAN+T%E1%BB%B0.pdf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28971</v>
      </c>
      <c r="B972" t="str">
        <f>HYPERLINK("https://www.facebook.com/CONGANXADAILOC/", "Công an xã Đại Lộc tỉnh Thanh Hóa")</f>
        <v>Công an xã Đại Lộc tỉnh Thanh Hóa</v>
      </c>
      <c r="C972" t="str">
        <v>https://www.facebook.com/CONGANXADAILOC/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28972</v>
      </c>
      <c r="B973" t="str">
        <f>HYPERLINK("https://dailoc.quangnam.gov.vn/", "UBND Ủy ban nhân dân xã Đại Lộc tỉnh Thanh Hóa")</f>
        <v>UBND Ủy ban nhân dân xã Đại Lộc tỉnh Thanh Hóa</v>
      </c>
      <c r="C973" t="str">
        <v>https://dailoc.quangnam.gov.vn/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28973</v>
      </c>
      <c r="B974" t="str">
        <f>HYPERLINK("https://www.facebook.com/Conganxadaison/", "Công an xã Đại Sơn tỉnh Cao Bằng")</f>
        <v>Công an xã Đại Sơn tỉnh Cao Bằng</v>
      </c>
      <c r="C974" t="str">
        <v>https://www.facebook.com/Conganxadaison/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28974</v>
      </c>
      <c r="B975" t="str">
        <f>HYPERLINK("http://daison.quanghoa.caobang.gov.vn/", "UBND Ủy ban nhân dân xã Đại Sơn tỉnh Cao Bằng")</f>
        <v>UBND Ủy ban nhân dân xã Đại Sơn tỉnh Cao Bằng</v>
      </c>
      <c r="C975" t="str">
        <v>http://daison.quanghoa.caobang.gov.vn/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28975</v>
      </c>
      <c r="B976" t="str">
        <f>HYPERLINK("https://www.facebook.com/ConganxaDakKronghuyenDakDoa/", "Công an xã Đak Krong tỉnh Gia Lai")</f>
        <v>Công an xã Đak Krong tỉnh Gia Lai</v>
      </c>
      <c r="C976" t="str">
        <v>https://www.facebook.com/ConganxaDakKronghuyenDakDoa/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28976</v>
      </c>
      <c r="B977" t="str">
        <f>HYPERLINK("https://dakdoa.gialai.gov.vn/Xa-Dak-Krong.aspx", "UBND Ủy ban nhân dân xã Đak Krong tỉnh Gia Lai")</f>
        <v>UBND Ủy ban nhân dân xã Đak Krong tỉnh Gia Lai</v>
      </c>
      <c r="C977" t="str">
        <v>https://dakdoa.gialai.gov.vn/Xa-Dak-Krong.aspx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28977</v>
      </c>
      <c r="B978" t="str">
        <v>Công an xã Đăk Na tỉnh Kon Tum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28978</v>
      </c>
      <c r="B979" t="str">
        <f>HYPERLINK("https://dakna.huyentumorong.kontum.gov.vn/", "UBND Ủy ban nhân dân xã Đăk Na tỉnh Kon Tum")</f>
        <v>UBND Ủy ban nhân dân xã Đăk Na tỉnh Kon Tum</v>
      </c>
      <c r="C979" t="str">
        <v>https://dakna.huyentumorong.kontum.gov.vn/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28979</v>
      </c>
      <c r="B980" t="str">
        <v>Công an xã Đăk Rơ Ông tỉnh Kon Tum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28980</v>
      </c>
      <c r="B981" t="str">
        <f>HYPERLINK("https://dakroong.huyentumorong.kontum.gov.vn/", "UBND Ủy ban nhân dân xã Đăk Rơ Ông tỉnh Kon Tum")</f>
        <v>UBND Ủy ban nhân dân xã Đăk Rơ Ông tỉnh Kon Tum</v>
      </c>
      <c r="C981" t="str">
        <v>https://dakroong.huyentumorong.kontum.gov.vn/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28981</v>
      </c>
      <c r="B982" t="str">
        <f>HYPERLINK("https://www.facebook.com/CONGANXADAOLY/", "Công an xã Đạo Lý tỉnh Hà Nam")</f>
        <v>Công an xã Đạo Lý tỉnh Hà Nam</v>
      </c>
      <c r="C982" t="str">
        <v>https://www.facebook.com/CONGANXADAOLY/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28982</v>
      </c>
      <c r="B983" t="str">
        <f>HYPERLINK("https://lynhan.hanam.gov.vn/Pages/Thong-tin-ve-lanh-%C4%91ao-xa--thi-tran792346957.aspx", "UBND Ủy ban nhân dân xã Đạo Lý tỉnh Hà Nam")</f>
        <v>UBND Ủy ban nhân dân xã Đạo Lý tỉnh Hà Nam</v>
      </c>
      <c r="C983" t="str">
        <v>https://lynhan.hanam.gov.vn/Pages/Thong-tin-ve-lanh-%C4%91ao-xa--thi-tran792346957.aspx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28983</v>
      </c>
      <c r="B984" t="str">
        <v>Công an xã Dào San tỉnh Lai Châu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28984</v>
      </c>
      <c r="B985" t="str">
        <f>HYPERLINK("https://laichau.gov.vn/danh-muc/hoat-dong-trong-tinh/tin-cac-dia-phuong/dao-san-bao-ve-rung.html", "UBND Ủy ban nhân dân xã Dào San tỉnh Lai Châu")</f>
        <v>UBND Ủy ban nhân dân xã Dào San tỉnh Lai Châu</v>
      </c>
      <c r="C985" t="str">
        <v>https://laichau.gov.vn/danh-muc/hoat-dong-trong-tinh/tin-cac-dia-phuong/dao-san-bao-ve-rung.html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28985</v>
      </c>
      <c r="B986" t="str">
        <f>HYPERLINK("https://www.facebook.com/conganxadienhai/", "Công an xã Diễn Hải tỉnh Nghệ An")</f>
        <v>Công an xã Diễn Hải tỉnh Nghệ An</v>
      </c>
      <c r="C986" t="str">
        <v>https://www.facebook.com/conganxadienhai/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28986</v>
      </c>
      <c r="B987" t="str">
        <f>HYPERLINK("https://www.nghean.gov.vn/uy-ban-nhan-dan-tinh", "UBND Ủy ban nhân dân xã Diễn Hải tỉnh Nghệ An")</f>
        <v>UBND Ủy ban nhân dân xã Diễn Hải tỉnh Nghệ An</v>
      </c>
      <c r="C987" t="str">
        <v>https://www.nghean.gov.vn/uy-ban-nhan-dan-tinh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28987</v>
      </c>
      <c r="B988" t="str">
        <f>HYPERLINK("https://www.facebook.com/conganxadienlu/", "Công an xã Điền Lư tỉnh Thanh Hóa")</f>
        <v>Công an xã Điền Lư tỉnh Thanh Hóa</v>
      </c>
      <c r="C988" t="str">
        <v>https://www.facebook.com/conganxadienlu/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28988</v>
      </c>
      <c r="B989" t="str">
        <f>HYPERLINK("https://dienlu.bathuoc.thanhhoa.gov.vn/", "UBND Ủy ban nhân dân xã Điền Lư tỉnh Thanh Hóa")</f>
        <v>UBND Ủy ban nhân dân xã Điền Lư tỉnh Thanh Hóa</v>
      </c>
      <c r="C989" t="str">
        <v>https://dienlu.bathuoc.thanhhoa.gov.vn/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28989</v>
      </c>
      <c r="B990" t="str">
        <v>Công an xã Đoàn Kết tỉnh Hòa Bình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28990</v>
      </c>
      <c r="B991" t="str">
        <f>HYPERLINK("https://doanket.hoabinh.gov.vn/", "UBND Ủy ban nhân dân xã Đoàn Kết tỉnh Hòa Bình")</f>
        <v>UBND Ủy ban nhân dân xã Đoàn Kết tỉnh Hòa Bình</v>
      </c>
      <c r="C991" t="str">
        <v>https://doanket.hoabinh.gov.vn/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28991</v>
      </c>
      <c r="B992" t="str">
        <f>HYPERLINK("https://www.facebook.com/p/Tu%E1%BB%95i-tr%E1%BA%BB-C%C3%B4ng-an-huy%E1%BB%87n-Th%C3%A1i-Th%E1%BB%A5y-100083773900284/?locale=cy_GB", "Công an xã Đông Á tỉnh Thái Bình")</f>
        <v>Công an xã Đông Á tỉnh Thái Bình</v>
      </c>
      <c r="C992" t="str">
        <v>https://www.facebook.com/p/Tu%E1%BB%95i-tr%E1%BA%BB-C%C3%B4ng-an-huy%E1%BB%87n-Th%C3%A1i-Th%E1%BB%A5y-100083773900284/?locale=cy_GB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28992</v>
      </c>
      <c r="B993" t="str">
        <f>HYPERLINK("https://donghung.thaibinh.gov.vn/danh-sach-xa-thi-tran/xa-dong-a", "UBND Ủy ban nhân dân xã Đông Á tỉnh Thái Bình")</f>
        <v>UBND Ủy ban nhân dân xã Đông Á tỉnh Thái Bình</v>
      </c>
      <c r="C993" t="str">
        <v>https://donghung.thaibinh.gov.vn/danh-sach-xa-thi-tran/xa-dong-a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28993</v>
      </c>
      <c r="B994" t="str">
        <f>HYPERLINK("https://www.facebook.com/CONGANXADONGHAI/", "Công an xã Đông Hải tỉnh Thái Bình")</f>
        <v>Công an xã Đông Hải tỉnh Thái Bình</v>
      </c>
      <c r="C994" t="str">
        <v>https://www.facebook.com/CONGANXADONGHAI/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28994</v>
      </c>
      <c r="B995" t="str">
        <f>HYPERLINK("https://thaibinh.gov.vn/van-ban-phap-luat/van-ban-dieu-hanh/quyet-dinh-so-2897-qd-ubnd-ve-viec-cho-phep-uy-ban-nhan-dan-.html", "UBND Ủy ban nhân dân xã Đông Hải tỉnh Thái Bình")</f>
        <v>UBND Ủy ban nhân dân xã Đông Hải tỉnh Thái Bình</v>
      </c>
      <c r="C995" t="str">
        <v>https://thaibinh.gov.vn/van-ban-phap-luat/van-ban-dieu-hanh/quyet-dinh-so-2897-qd-ubnd-ve-viec-cho-phep-uy-ban-nhan-dan-.html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28995</v>
      </c>
      <c r="B996" t="str">
        <f>HYPERLINK("https://www.facebook.com/tuoitreconganquangbinh/", "Công an xã Đồng Hoá tỉnh Quảng Bình")</f>
        <v>Công an xã Đồng Hoá tỉnh Quảng Bình</v>
      </c>
      <c r="C996" t="str">
        <v>https://www.facebook.com/tuoitreconganquangbinh/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28996</v>
      </c>
      <c r="B997" t="str">
        <f>HYPERLINK("https://quangbinh.gov.vn/chi-tiet-tin/-/view-article/1/14012495784457/1704269470708", "UBND Ủy ban nhân dân xã Đồng Hoá tỉnh Quảng Bình")</f>
        <v>UBND Ủy ban nhân dân xã Đồng Hoá tỉnh Quảng Bình</v>
      </c>
      <c r="C997" t="str">
        <v>https://quangbinh.gov.vn/chi-tiet-tin/-/view-article/1/14012495784457/1704269470708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28997</v>
      </c>
      <c r="B998" t="str">
        <f>HYPERLINK("https://www.facebook.com/p/C%C3%B4ng-an-x%C3%A3-%C4%90%C3%B4ng-H%C6%B0ng-B-huy%E1%BB%87n-An-Minh-t%E1%BB%89nh-Ki%C3%AAn-Giang-100067399584503/?locale=vi_VN", "Công an xã Đông Hưng tỉnh Kiên Giang")</f>
        <v>Công an xã Đông Hưng tỉnh Kiên Giang</v>
      </c>
      <c r="C998" t="str">
        <v>https://www.facebook.com/p/C%C3%B4ng-an-x%C3%A3-%C4%90%C3%B4ng-H%C6%B0ng-B-huy%E1%BB%87n-An-Minh-t%E1%BB%89nh-Ki%C3%AAn-Giang-100067399584503/?locale=vi_VN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28998</v>
      </c>
      <c r="B999" t="str">
        <f>HYPERLINK("https://vpubnd.kiengiang.gov.vn/m/177/7994/Giao-dat-cho-Truong-Mam-non-Dong-Hung-tai-ap-10-Huynh--xa-Dong-Hung--huyen-An-Minh--tinh-Kien-Giang.html", "UBND Ủy ban nhân dân xã Đông Hưng tỉnh Kiên Giang")</f>
        <v>UBND Ủy ban nhân dân xã Đông Hưng tỉnh Kiên Giang</v>
      </c>
      <c r="C999" t="str">
        <v>https://vpubnd.kiengiang.gov.vn/m/177/7994/Giao-dat-cho-Truong-Mam-non-Dong-Hung-tai-ap-10-Huynh--xa-Dong-Hung--huyen-An-Minh--tinh-Kien-Giang.html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28999</v>
      </c>
      <c r="B1000" t="str">
        <f>HYPERLINK("https://www.facebook.com/ConganxaDongKinh/", "Công an xã Đông Kinh tỉnh Thái Bình")</f>
        <v>Công an xã Đông Kinh tỉnh Thái Bình</v>
      </c>
      <c r="C1000" t="str">
        <v>https://www.facebook.com/ConganxaDongKinh/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29000</v>
      </c>
      <c r="B1001" t="str">
        <f>HYPERLINK("https://donghung.thaibinh.gov.vn/danh-sach-xa-thi-tran/xa-dong-kinh", "UBND Ủy ban nhân dân xã Đông Kinh tỉnh Thái Bình")</f>
        <v>UBND Ủy ban nhân dân xã Đông Kinh tỉnh Thái Bình</v>
      </c>
      <c r="C1001" t="str">
        <v>https://donghung.thaibinh.gov.vn/danh-sach-xa-thi-tran/xa-dong-kinh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