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>
      <c r="A2">
        <v>1001</v>
      </c>
      <c r="B2" t="str">
        <f>HYPERLINK("https://www.facebook.com/KimHo113/", "Công an xã Lệ Chi thành phố Hà Nội")</f>
        <v>Công an xã Lệ Chi thành phố Hà Nội</v>
      </c>
      <c r="C2" t="str">
        <v>https://www.facebook.com/KimHo113/</v>
      </c>
      <c r="D2" t="str">
        <v>-</v>
      </c>
      <c r="E2" t="str">
        <v/>
      </c>
      <c r="F2" t="str">
        <v>-</v>
      </c>
      <c r="G2" t="str">
        <v>-</v>
      </c>
    </row>
    <row r="3">
      <c r="A3">
        <v>1002</v>
      </c>
      <c r="B3" t="str">
        <f>HYPERLINK("https://lechi.gialam.hanoi.gov.vn/", "UBND Ủy ban nhân dân xã Lệ Chi thành phố Hà Nội")</f>
        <v>UBND Ủy ban nhân dân xã Lệ Chi thành phố Hà Nội</v>
      </c>
      <c r="C3" t="str">
        <v>https://lechi.gialam.hanoi.gov.vn/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1003</v>
      </c>
      <c r="B4" t="str">
        <v>Công an xã Cổ Bi thành phố Hà Nội</v>
      </c>
      <c r="C4" t="str">
        <v>-</v>
      </c>
      <c r="D4" t="str">
        <v>-</v>
      </c>
      <c r="E4" t="str">
        <v/>
      </c>
      <c r="F4" t="str">
        <v>-</v>
      </c>
      <c r="G4" t="str">
        <v>-</v>
      </c>
    </row>
    <row r="5">
      <c r="A5">
        <v>1004</v>
      </c>
      <c r="B5" t="str">
        <f>HYPERLINK("https://cobi.gialam.hanoi.gov.vn/", "UBND Ủy ban nhân dân xã Cổ Bi thành phố Hà Nội")</f>
        <v>UBND Ủy ban nhân dân xã Cổ Bi thành phố Hà Nội</v>
      </c>
      <c r="C5" t="str">
        <v>https://cobi.gialam.hanoi.gov.vn/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1005</v>
      </c>
      <c r="B6" t="str">
        <v>Công an xã Đặng Xá thành phố Hà Nội</v>
      </c>
      <c r="C6" t="str">
        <v>-</v>
      </c>
      <c r="D6" t="str">
        <v>-</v>
      </c>
      <c r="E6" t="str">
        <v/>
      </c>
      <c r="F6" t="str">
        <v>-</v>
      </c>
      <c r="G6" t="str">
        <v>-</v>
      </c>
    </row>
    <row r="7">
      <c r="A7">
        <v>1006</v>
      </c>
      <c r="B7" t="str">
        <f>HYPERLINK("https://dangxa.gialam.hanoi.gov.vn/", "UBND Ủy ban nhân dân xã Đặng Xá thành phố Hà Nội")</f>
        <v>UBND Ủy ban nhân dân xã Đặng Xá thành phố Hà Nội</v>
      </c>
      <c r="C7" t="str">
        <v>https://dangxa.gialam.hanoi.gov.vn/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1007</v>
      </c>
      <c r="B8" t="str">
        <f>HYPERLINK("https://www.facebook.com/groups/toi.yeu.xa.phu.thi.huyen.gia.lam/", "Công an xã Phú Thị thành phố Hà Nội")</f>
        <v>Công an xã Phú Thị thành phố Hà Nội</v>
      </c>
      <c r="C8" t="str">
        <v>https://www.facebook.com/groups/toi.yeu.xa.phu.thi.huyen.gia.lam/</v>
      </c>
      <c r="D8" t="str">
        <v>-</v>
      </c>
      <c r="E8" t="str">
        <v/>
      </c>
      <c r="F8" t="str">
        <v>-</v>
      </c>
      <c r="G8" t="str">
        <v>-</v>
      </c>
    </row>
    <row r="9">
      <c r="A9">
        <v>1008</v>
      </c>
      <c r="B9" t="str">
        <f>HYPERLINK("https://phuthi.gialam.hanoi.gov.vn/", "UBND Ủy ban nhân dân xã Phú Thị thành phố Hà Nội")</f>
        <v>UBND Ủy ban nhân dân xã Phú Thị thành phố Hà Nội</v>
      </c>
      <c r="C9" t="str">
        <v>https://phuthi.gialam.hanoi.gov.vn/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1009</v>
      </c>
      <c r="B10" t="str">
        <f>HYPERLINK("https://www.facebook.com/KimSon.SonTay.HaNoi/?locale=vi_VN", "Công an xã Kim Sơn thành phố Hà Nội")</f>
        <v>Công an xã Kim Sơn thành phố Hà Nội</v>
      </c>
      <c r="C10" t="str">
        <v>https://www.facebook.com/KimSon.SonTay.HaNoi/?locale=vi_VN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1010</v>
      </c>
      <c r="B11" t="str">
        <f>HYPERLINK("https://kimson.sontay.hanoi.gov.vn/tin-chi-tiet/-/chi-tiet/uy-ban-nhan-dan-xa-kim-son-6047-1307.html", "UBND Ủy ban nhân dân xã Kim Sơn thành phố Hà Nội")</f>
        <v>UBND Ủy ban nhân dân xã Kim Sơn thành phố Hà Nội</v>
      </c>
      <c r="C11" t="str">
        <v>https://kimson.sontay.hanoi.gov.vn/tin-chi-tiet/-/chi-tiet/uy-ban-nhan-dan-xa-kim-son-6047-1307.html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1011</v>
      </c>
      <c r="B12" t="str">
        <v>Công an thị trấn Trâu Quỳ thành phố Hà Nội</v>
      </c>
      <c r="C12" t="str">
        <v>-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1012</v>
      </c>
      <c r="B13" t="str">
        <f>HYPERLINK("https://trauquy.gialam.hanoi.gov.vn/", "UBND Ủy ban nhân dân thị trấn Trâu Quỳ thành phố Hà Nội")</f>
        <v>UBND Ủy ban nhân dân thị trấn Trâu Quỳ thành phố Hà Nội</v>
      </c>
      <c r="C13" t="str">
        <v>https://trauquy.gialam.hanoi.gov.vn/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1013</v>
      </c>
      <c r="B14" t="str">
        <f>HYPERLINK("https://www.facebook.com/p/Tu%E1%BB%95i-tr%E1%BA%BB-C%C3%B4ng-an-Th%C3%A0nh-ph%E1%BB%91-V%C4%A9nh-Y%C3%AAn-100066497717181/", "Công an xã Dương Quang thành phố Hà Nội")</f>
        <v>Công an xã Dương Quang thành phố Hà Nội</v>
      </c>
      <c r="C14" t="str">
        <v>https://www.facebook.com/p/Tu%E1%BB%95i-tr%E1%BA%BB-C%C3%B4ng-an-Th%C3%A0nh-ph%E1%BB%91-V%C4%A9nh-Y%C3%AAn-100066497717181/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1014</v>
      </c>
      <c r="B15" t="str">
        <f>HYPERLINK("https://backancity.gov.vn/cong-bo-quyet-dinh-thanh-tra-tai-ubnd-xa-duong-quang/", "UBND Ủy ban nhân dân xã Dương Quang thành phố Hà Nội")</f>
        <v>UBND Ủy ban nhân dân xã Dương Quang thành phố Hà Nội</v>
      </c>
      <c r="C15" t="str">
        <v>https://backancity.gov.vn/cong-bo-quyet-dinh-thanh-tra-tai-ubnd-xa-duong-quang/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1015</v>
      </c>
      <c r="B16" t="str">
        <f>HYPERLINK("https://www.facebook.com/groups/toi.yeu.xa.duong.xa.huyen.gia.lam/", "Công an xã Dương Xá thành phố Hà Nội")</f>
        <v>Công an xã Dương Xá thành phố Hà Nội</v>
      </c>
      <c r="C16" t="str">
        <v>https://www.facebook.com/groups/toi.yeu.xa.duong.xa.huyen.gia.lam/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1016</v>
      </c>
      <c r="B17" t="str">
        <f>HYPERLINK("https://duongxa.gialam.hanoi.gov.vn/", "UBND Ủy ban nhân dân xã Dương Xá thành phố Hà Nội")</f>
        <v>UBND Ủy ban nhân dân xã Dương Xá thành phố Hà Nội</v>
      </c>
      <c r="C17" t="str">
        <v>https://duongxa.gialam.hanoi.gov.vn/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1017</v>
      </c>
      <c r="B18" t="str">
        <f>HYPERLINK("https://www.facebook.com/p/UBND-x%C3%A3-%C4%90%C3%B4ng-D%C6%B0-100072336880202/", "Công an xã Đông Dư thành phố Hà Nội")</f>
        <v>Công an xã Đông Dư thành phố Hà Nội</v>
      </c>
      <c r="C18" t="str">
        <v>https://www.facebook.com/p/UBND-x%C3%A3-%C4%90%C3%B4ng-D%C6%B0-100072336880202/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1018</v>
      </c>
      <c r="B19" t="str">
        <f>HYPERLINK("https://dongdu.gialam.hanoi.gov.vn/danh-ba-dien-thoai", "UBND Ủy ban nhân dân xã Đông Dư thành phố Hà Nội")</f>
        <v>UBND Ủy ban nhân dân xã Đông Dư thành phố Hà Nội</v>
      </c>
      <c r="C19" t="str">
        <v>https://dongdu.gialam.hanoi.gov.vn/danh-ba-dien-thoai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1019</v>
      </c>
      <c r="B20" t="str">
        <v>Công an xã Đa Tốn thành phố Hà Nội</v>
      </c>
      <c r="C20" t="str">
        <v>-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1020</v>
      </c>
      <c r="B21" t="str">
        <f>HYPERLINK("https://daton.gialam.hanoi.gov.vn/", "UBND Ủy ban nhân dân xã Đa Tốn thành phố Hà Nội")</f>
        <v>UBND Ủy ban nhân dân xã Đa Tốn thành phố Hà Nội</v>
      </c>
      <c r="C21" t="str">
        <v>https://daton.gialam.hanoi.gov.vn/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1021</v>
      </c>
      <c r="B22" t="str">
        <f>HYPERLINK("https://www.facebook.com/groups/toi.yeu.xa.kieu.ky.huyen.gia.lam/", "Công an xã Kiêu Kỵ thành phố Hà Nội")</f>
        <v>Công an xã Kiêu Kỵ thành phố Hà Nội</v>
      </c>
      <c r="C22" t="str">
        <v>https://www.facebook.com/groups/toi.yeu.xa.kieu.ky.huyen.gia.lam/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1022</v>
      </c>
      <c r="B23" t="str">
        <f>HYPERLINK("https://kieuky.gialam.hanoi.gov.vn/", "UBND Ủy ban nhân dân xã Kiêu Kỵ thành phố Hà Nội")</f>
        <v>UBND Ủy ban nhân dân xã Kiêu Kỵ thành phố Hà Nội</v>
      </c>
      <c r="C23" t="str">
        <v>https://kieuky.gialam.hanoi.gov.vn/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1023</v>
      </c>
      <c r="B24" t="str">
        <v>Công an xã Bát Tràng thành phố Hà Nội</v>
      </c>
      <c r="C24" t="str">
        <v>-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1024</v>
      </c>
      <c r="B25" t="str">
        <f>HYPERLINK("https://battrang.gialam.hanoi.gov.vn/", "UBND Ủy ban nhân dân xã Bát Tràng thành phố Hà Nội")</f>
        <v>UBND Ủy ban nhân dân xã Bát Tràng thành phố Hà Nội</v>
      </c>
      <c r="C25" t="str">
        <v>https://battrang.gialam.hanoi.gov.vn/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1025</v>
      </c>
      <c r="B26" t="str">
        <f>HYPERLINK("https://www.facebook.com/groups/toi.yeu.xa.kim.lan.huyen.gia.lam/", "Công an xã Kim Lan thành phố Hà Nội")</f>
        <v>Công an xã Kim Lan thành phố Hà Nội</v>
      </c>
      <c r="C26" t="str">
        <v>https://www.facebook.com/groups/toi.yeu.xa.kim.lan.huyen.gia.lam/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1026</v>
      </c>
      <c r="B27" t="str">
        <f>HYPERLINK("http://gialam.hanoi.gov.vn/ubnd-cac-xa-thi-tran/-/view_content/391664-xa-kim-lan.html", "UBND Ủy ban nhân dân xã Kim Lan thành phố Hà Nội")</f>
        <v>UBND Ủy ban nhân dân xã Kim Lan thành phố Hà Nội</v>
      </c>
      <c r="C27" t="str">
        <v>http://gialam.hanoi.gov.vn/ubnd-cac-xa-thi-tran/-/view_content/391664-xa-kim-lan.html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1027</v>
      </c>
      <c r="B28" t="str">
        <f>HYPERLINK("https://www.facebook.com/p/V%C4%83n-%C4%90%E1%BB%A9c-Qu%C3%AA-h%C6%B0%C6%A1ng-%C4%90%E1%BB%A9c-th%C3%A1nh-Ch%E1%BB%AD-%C4%90%E1%BB%93ng-T%E1%BB%AD-100057556295711/", "Công an xã Văn Đức thành phố Hà Nội")</f>
        <v>Công an xã Văn Đức thành phố Hà Nội</v>
      </c>
      <c r="C28" t="str">
        <v>https://www.facebook.com/p/V%C4%83n-%C4%90%E1%BB%A9c-Qu%C3%AA-h%C6%B0%C6%A1ng-%C4%90%E1%BB%A9c-th%C3%A1nh-Ch%E1%BB%AD-%C4%90%E1%BB%93ng-T%E1%BB%AD-100057556295711/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1028</v>
      </c>
      <c r="B29" t="str">
        <f>HYPERLINK("https://vanduc.gialam.hanoi.gov.vn/gioi-thieu", "UBND Ủy ban nhân dân xã Văn Đức thành phố Hà Nội")</f>
        <v>UBND Ủy ban nhân dân xã Văn Đức thành phố Hà Nội</v>
      </c>
      <c r="C29" t="str">
        <v>https://vanduc.gialam.hanoi.gov.vn/gioi-thieu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1029</v>
      </c>
      <c r="B30" t="str">
        <f>HYPERLINK("https://www.facebook.com/doanthanhnien.1956/", "Công an phường Cầu Diễn thành phố Hà Nội")</f>
        <v>Công an phường Cầu Diễn thành phố Hà Nội</v>
      </c>
      <c r="C30" t="str">
        <v>https://www.facebook.com/doanthanhnien.1956/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1030</v>
      </c>
      <c r="B31" t="str">
        <f>HYPERLINK("https://namtuliem.hanoi.gov.vn/phuong-cau-dien", "UBND Ủy ban nhân dân phường Cầu Diễn thành phố Hà Nội")</f>
        <v>UBND Ủy ban nhân dân phường Cầu Diễn thành phố Hà Nội</v>
      </c>
      <c r="C31" t="str">
        <v>https://namtuliem.hanoi.gov.vn/phuong-cau-dien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1031</v>
      </c>
      <c r="B32" t="str">
        <f>HYPERLINK("https://www.facebook.com/KangoCourier/", "Công an phường Xuân Phương thành phố Hà Nội")</f>
        <v>Công an phường Xuân Phương thành phố Hà Nội</v>
      </c>
      <c r="C32" t="str">
        <v>https://www.facebook.com/KangoCourier/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1032</v>
      </c>
      <c r="B33" t="str">
        <f>HYPERLINK("https://namtuliem.hanoi.gov.vn/phuong-xuan-phuong", "UBND Ủy ban nhân dân phường Xuân Phương thành phố Hà Nội")</f>
        <v>UBND Ủy ban nhân dân phường Xuân Phương thành phố Hà Nội</v>
      </c>
      <c r="C33" t="str">
        <v>https://namtuliem.hanoi.gov.vn/phuong-xuan-phuong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1033</v>
      </c>
      <c r="B34" t="str">
        <f>HYPERLINK("https://www.facebook.com/groups/1188570108317575/", "Công an phường Phương Canh thành phố Hà Nội")</f>
        <v>Công an phường Phương Canh thành phố Hà Nội</v>
      </c>
      <c r="C34" t="str">
        <v>https://www.facebook.com/groups/1188570108317575/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1034</v>
      </c>
      <c r="B35" t="str">
        <f>HYPERLINK("http://caicachhanhchinh.gov.vn/tin-tuc/le-ra-mat-gioi-thieu-mo-hinh-chuyen-doi-so-trong-cchc-va-gan-bien-cong-trinh-tru-so-dang-uy-ubnd-phuong-phuong-canh-chao-mung-ky-niem-10-nam-thanh-lap-quan", "UBND Ủy ban nhân dân phường Phương Canh thành phố Hà Nội")</f>
        <v>UBND Ủy ban nhân dân phường Phương Canh thành phố Hà Nội</v>
      </c>
      <c r="C35" t="str">
        <v>http://caicachhanhchinh.gov.vn/tin-tuc/le-ra-mat-gioi-thieu-mo-hinh-chuyen-doi-so-trong-cchc-va-gan-bien-cong-trinh-tru-so-dang-uy-ubnd-phuong-phuong-canh-chao-mung-ky-niem-10-nam-thanh-lap-quan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1035</v>
      </c>
      <c r="B36" t="str">
        <f>HYPERLINK("https://www.facebook.com/doanthanhnien.1956/", "Công an phường Mỹ Đình 1 thành phố Hà Nội")</f>
        <v>Công an phường Mỹ Đình 1 thành phố Hà Nội</v>
      </c>
      <c r="C36" t="str">
        <v>https://www.facebook.com/doanthanhnien.1956/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1036</v>
      </c>
      <c r="B37" t="str">
        <f>HYPERLINK("https://namtuliem.hanoi.gov.vn/phuong-my-dinh-1", "UBND Ủy ban nhân dân phường Mỹ Đình 1 thành phố Hà Nội")</f>
        <v>UBND Ủy ban nhân dân phường Mỹ Đình 1 thành phố Hà Nội</v>
      </c>
      <c r="C37" t="str">
        <v>https://namtuliem.hanoi.gov.vn/phuong-my-dinh-1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1037</v>
      </c>
      <c r="B38" t="str">
        <f>HYPERLINK("https://www.facebook.com/p/C%C3%B4ng-an-ph%C6%B0%E1%BB%9Dng-M%E1%BB%B9-%C4%90%C3%ACnh-2-100094533320384/", "Công an phường Mỹ Đình 2 thành phố Hà Nội")</f>
        <v>Công an phường Mỹ Đình 2 thành phố Hà Nội</v>
      </c>
      <c r="C38" t="str">
        <v>https://www.facebook.com/p/C%C3%B4ng-an-ph%C6%B0%E1%BB%9Dng-M%E1%BB%B9-%C4%90%C3%ACnh-2-100094533320384/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1038</v>
      </c>
      <c r="B39" t="str">
        <f>HYPERLINK("https://namtuliem.hanoi.gov.vn/phuong-my-dinh-2", "UBND Ủy ban nhân dân phường Mỹ Đình 2 thành phố Hà Nội")</f>
        <v>UBND Ủy ban nhân dân phường Mỹ Đình 2 thành phố Hà Nội</v>
      </c>
      <c r="C39" t="str">
        <v>https://namtuliem.hanoi.gov.vn/phuong-my-dinh-2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1039</v>
      </c>
      <c r="B40" t="str">
        <v>Công an phường Tây Mỗ thành phố Hà Nội</v>
      </c>
      <c r="C40" t="str">
        <v>-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1040</v>
      </c>
      <c r="B41" t="str">
        <f>HYPERLINK("https://namtuliem.hanoi.gov.vn/phuong-tay-mo", "UBND Ủy ban nhân dân phường Tây Mỗ thành phố Hà Nội")</f>
        <v>UBND Ủy ban nhân dân phường Tây Mỗ thành phố Hà Nội</v>
      </c>
      <c r="C41" t="str">
        <v>https://namtuliem.hanoi.gov.vn/phuong-tay-mo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1041</v>
      </c>
      <c r="B42" t="str">
        <f>HYPERLINK("https://www.facebook.com/CONG.AN.PHUONG.ME.TRI/", "Công an phường Mễ Trì thành phố Hà Nội")</f>
        <v>Công an phường Mễ Trì thành phố Hà Nội</v>
      </c>
      <c r="C42" t="str">
        <v>https://www.facebook.com/CONG.AN.PHUONG.ME.TRI/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1042</v>
      </c>
      <c r="B43" t="str">
        <f>HYPERLINK("https://namtuliem.hanoi.gov.vn/phuong-me-tri", "UBND Ủy ban nhân dân phường Mễ Trì thành phố Hà Nội")</f>
        <v>UBND Ủy ban nhân dân phường Mễ Trì thành phố Hà Nội</v>
      </c>
      <c r="C43" t="str">
        <v>https://namtuliem.hanoi.gov.vn/phuong-me-tri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1043</v>
      </c>
      <c r="B44" t="str">
        <f>HYPERLINK("https://www.facebook.com/doanthanhnien.1956/", "Công an phường Phú Đô thành phố Hà Nội")</f>
        <v>Công an phường Phú Đô thành phố Hà Nội</v>
      </c>
      <c r="C44" t="str">
        <v>https://www.facebook.com/doanthanhnien.1956/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1044</v>
      </c>
      <c r="B45" t="str">
        <f>HYPERLINK("https://namtuliem.hanoi.gov.vn/danh-ba-dien-tu/-/asset_publisher/sUFrBHWl8Xfr/content/phuong-phu-o?inheritRedirect=false", "UBND Ủy ban nhân dân phường Phú Đô thành phố Hà Nội")</f>
        <v>UBND Ủy ban nhân dân phường Phú Đô thành phố Hà Nội</v>
      </c>
      <c r="C45" t="str">
        <v>https://namtuliem.hanoi.gov.vn/danh-ba-dien-tu/-/asset_publisher/sUFrBHWl8Xfr/content/phuong-phu-o?inheritRedirect=false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1045</v>
      </c>
      <c r="B46" t="str">
        <f>HYPERLINK("https://www.facebook.com/groups/342345054000036/", "Công an phường Đại Mỗ thành phố Hà Nội")</f>
        <v>Công an phường Đại Mỗ thành phố Hà Nội</v>
      </c>
      <c r="C46" t="str">
        <v>https://www.facebook.com/groups/342345054000036/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1046</v>
      </c>
      <c r="B47" t="str">
        <f>HYPERLINK("https://namtuliem.hanoi.gov.vn/phuong-dai-mo", "UBND Ủy ban nhân dân phường Đại Mỗ thành phố Hà Nội")</f>
        <v>UBND Ủy ban nhân dân phường Đại Mỗ thành phố Hà Nội</v>
      </c>
      <c r="C47" t="str">
        <v>https://namtuliem.hanoi.gov.vn/phuong-dai-mo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1047</v>
      </c>
      <c r="B48" t="str">
        <f>HYPERLINK("https://www.facebook.com/groups/1865761656950803/", "Công an phường Trung Văn thành phố Hà Nội")</f>
        <v>Công an phường Trung Văn thành phố Hà Nội</v>
      </c>
      <c r="C48" t="str">
        <v>https://www.facebook.com/groups/1865761656950803/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1048</v>
      </c>
      <c r="B49" t="str">
        <f>HYPERLINK("https://namtuliem.hanoi.gov.vn/danh-ba-dien-tu/-/asset_publisher/sUFrBHWl8Xfr/content/phuong-trung-van?inheritRedirect=false", "UBND Ủy ban nhân dân phường Trung Văn thành phố Hà Nội")</f>
        <v>UBND Ủy ban nhân dân phường Trung Văn thành phố Hà Nội</v>
      </c>
      <c r="C49" t="str">
        <v>https://namtuliem.hanoi.gov.vn/danh-ba-dien-tu/-/asset_publisher/sUFrBHWl8Xfr/content/phuong-trung-van?inheritRedirect=false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1049</v>
      </c>
      <c r="B50" t="str">
        <f>HYPERLINK("https://www.facebook.com/2866237956972833", "Công an thị trấn Văn Điển thành phố Hà Nội")</f>
        <v>Công an thị trấn Văn Điển thành phố Hà Nội</v>
      </c>
      <c r="C50" t="str">
        <v>https://www.facebook.com/2866237956972833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1050</v>
      </c>
      <c r="B51" t="str">
        <f>HYPERLINK("https://vandien.thanhtri.hanoi.gov.vn/", "UBND Ủy ban nhân dân thị trấn Văn Điển thành phố Hà Nội")</f>
        <v>UBND Ủy ban nhân dân thị trấn Văn Điển thành phố Hà Nội</v>
      </c>
      <c r="C51" t="str">
        <v>https://vandien.thanhtri.hanoi.gov.vn/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1051</v>
      </c>
      <c r="B52" t="str">
        <v>Công an xã Tân Triều thành phố Hà Nội</v>
      </c>
      <c r="C52" t="str">
        <v>-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1052</v>
      </c>
      <c r="B53" t="str">
        <f>HYPERLINK("https://tantrieu.thanhtri.hanoi.gov.vn/", "UBND Ủy ban nhân dân xã Tân Triều thành phố Hà Nội")</f>
        <v>UBND Ủy ban nhân dân xã Tân Triều thành phố Hà Nội</v>
      </c>
      <c r="C53" t="str">
        <v>https://tantrieu.thanhtri.hanoi.gov.vn/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1053</v>
      </c>
      <c r="B54" t="str">
        <v>Công an xã Thanh Liệt thành phố Hà Nội</v>
      </c>
      <c r="C54" t="str">
        <v>-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1054</v>
      </c>
      <c r="B55" t="str">
        <f>HYPERLINK("https://thanhliet.thanhtri.hanoi.gov.vn/", "UBND Ủy ban nhân dân xã Thanh Liệt thành phố Hà Nội")</f>
        <v>UBND Ủy ban nhân dân xã Thanh Liệt thành phố Hà Nội</v>
      </c>
      <c r="C55" t="str">
        <v>https://thanhliet.thanhtri.hanoi.gov.vn/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1055</v>
      </c>
      <c r="B56" t="str">
        <f>HYPERLINK("https://www.facebook.com/groups/toi.yeu.xa.ta.thanh.oai.huyen.thanh.tri/", "Công an xã Tả Thanh Oai thành phố Hà Nội")</f>
        <v>Công an xã Tả Thanh Oai thành phố Hà Nội</v>
      </c>
      <c r="C56" t="str">
        <v>https://www.facebook.com/groups/toi.yeu.xa.ta.thanh.oai.huyen.thanh.tri/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1056</v>
      </c>
      <c r="B57" t="str">
        <f>HYPERLINK("https://tathanhoai.thanhtri.hanoi.gov.vn/", "UBND Ủy ban nhân dân xã Tả Thanh Oai thành phố Hà Nội")</f>
        <v>UBND Ủy ban nhân dân xã Tả Thanh Oai thành phố Hà Nội</v>
      </c>
      <c r="C57" t="str">
        <v>https://tathanhoai.thanhtri.hanoi.gov.vn/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1057</v>
      </c>
      <c r="B58" t="str">
        <f>HYPERLINK("https://www.facebook.com/doanthanhnien.1956/", "Công an xã Hữu Hoà thành phố Hà Nội")</f>
        <v>Công an xã Hữu Hoà thành phố Hà Nội</v>
      </c>
      <c r="C58" t="str">
        <v>https://www.facebook.com/doanthanhnien.1956/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1058</v>
      </c>
      <c r="B59" t="str">
        <f>HYPERLINK("https://huuhoa.thanhtri.hanoi.gov.vn/bo-may-to-chuc", "UBND Ủy ban nhân dân xã Hữu Hoà thành phố Hà Nội")</f>
        <v>UBND Ủy ban nhân dân xã Hữu Hoà thành phố Hà Nội</v>
      </c>
      <c r="C59" t="str">
        <v>https://huuhoa.thanhtri.hanoi.gov.vn/bo-may-to-chuc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1059</v>
      </c>
      <c r="B60" t="str">
        <f>HYPERLINK("https://www.facebook.com/p/Tr%C6%B0%E1%BB%9Dng-THCS-Tam-Hi%E1%BB%87p-100070619213908/", "Công an xã Tam Hiệp thành phố Hà Nội")</f>
        <v>Công an xã Tam Hiệp thành phố Hà Nội</v>
      </c>
      <c r="C60" t="str">
        <v>https://www.facebook.com/p/Tr%C6%B0%E1%BB%9Dng-THCS-Tam-Hi%E1%BB%87p-100070619213908/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1060</v>
      </c>
      <c r="B61" t="str">
        <f>HYPERLINK("https://tamhiep.thanhtri.hanoi.gov.vn/", "UBND Ủy ban nhân dân xã Tam Hiệp thành phố Hà Nội")</f>
        <v>UBND Ủy ban nhân dân xã Tam Hiệp thành phố Hà Nội</v>
      </c>
      <c r="C61" t="str">
        <v>https://tamhiep.thanhtri.hanoi.gov.vn/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1061</v>
      </c>
      <c r="B62" t="str">
        <f>HYPERLINK("https://www.facebook.com/p/Tr%C6%B0%E1%BB%9Dng-M%E1%BA%A7m-Non-C-X%C3%A3-T%E1%BB%A9-Hi%E1%BB%87p-100072325905206/", "Công an xã Tứ Hiệp thành phố Hà Nội")</f>
        <v>Công an xã Tứ Hiệp thành phố Hà Nội</v>
      </c>
      <c r="C62" t="str">
        <v>https://www.facebook.com/p/Tr%C6%B0%E1%BB%9Dng-M%E1%BA%A7m-Non-C-X%C3%A3-T%E1%BB%A9-Hi%E1%BB%87p-100072325905206/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1062</v>
      </c>
      <c r="B63" t="str">
        <f>HYPERLINK("https://tuhiep.thanhtri.hanoi.gov.vn/", "UBND Ủy ban nhân dân xã Tứ Hiệp thành phố Hà Nội")</f>
        <v>UBND Ủy ban nhân dân xã Tứ Hiệp thành phố Hà Nội</v>
      </c>
      <c r="C63" t="str">
        <v>https://tuhiep.thanhtri.hanoi.gov.vn/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1063</v>
      </c>
      <c r="B64" t="str">
        <f>HYPERLINK("https://www.facebook.com/p/Tu%E1%BB%95i-Tr%E1%BA%BB-C%C3%B4ng-An-Huy%E1%BB%87n-Ch%C6%B0%C6%A1ng-M%E1%BB%B9-100028578047777/", "Công an xã Yên Mỹ thành phố Hà Nội")</f>
        <v>Công an xã Yên Mỹ thành phố Hà Nội</v>
      </c>
      <c r="C64" t="str">
        <v>https://www.facebook.com/p/Tu%E1%BB%95i-Tr%E1%BA%BB-C%C3%B4ng-An-Huy%E1%BB%87n-Ch%C6%B0%C6%A1ng-M%E1%BB%B9-100028578047777/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1064</v>
      </c>
      <c r="B65" t="str">
        <f>HYPERLINK("https://yenmy.thanhtri.hanoi.gov.vn/", "UBND Ủy ban nhân dân xã Yên Mỹ thành phố Hà Nội")</f>
        <v>UBND Ủy ban nhân dân xã Yên Mỹ thành phố Hà Nội</v>
      </c>
      <c r="C65" t="str">
        <v>https://yenmy.thanhtri.hanoi.gov.vn/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1065</v>
      </c>
      <c r="B66" t="str">
        <f>HYPERLINK("https://www.facebook.com/groups/toi.yeu.xa.vinh.quynh.huyen.thanh.tri/", "Công an xã Vĩnh Quỳnh thành phố Hà Nội")</f>
        <v>Công an xã Vĩnh Quỳnh thành phố Hà Nội</v>
      </c>
      <c r="C66" t="str">
        <v>https://www.facebook.com/groups/toi.yeu.xa.vinh.quynh.huyen.thanh.tri/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1066</v>
      </c>
      <c r="B67" t="str">
        <f>HYPERLINK("https://vinhquynh.thanhtri.hanoi.gov.vn/", "UBND Ủy ban nhân dân xã Vĩnh Quỳnh thành phố Hà Nội")</f>
        <v>UBND Ủy ban nhân dân xã Vĩnh Quỳnh thành phố Hà Nội</v>
      </c>
      <c r="C67" t="str">
        <v>https://vinhquynh.thanhtri.hanoi.gov.vn/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1067</v>
      </c>
      <c r="B68" t="str">
        <v>Công an xã Ngũ Hiệp thành phố Hà Nội</v>
      </c>
      <c r="C68" t="str">
        <v>-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1068</v>
      </c>
      <c r="B69" t="str">
        <f>HYPERLINK("https://nguhiep.thanhtri.hanoi.gov.vn/", "UBND Ủy ban nhân dân xã Ngũ Hiệp thành phố Hà Nội")</f>
        <v>UBND Ủy ban nhân dân xã Ngũ Hiệp thành phố Hà Nội</v>
      </c>
      <c r="C69" t="str">
        <v>https://nguhiep.thanhtri.hanoi.gov.vn/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1069</v>
      </c>
      <c r="B70" t="str">
        <f>HYPERLINK("https://www.facebook.com/p/X%C3%83-DUY%C3%8AN-H%C3%80-huy%E1%BB%87n-Thanh-Tr%C3%AC-H%C3%A0-n%E1%BB%99i-100075944622277/?locale=sq_AL", "Công an xã Duyên Hà thành phố Hà Nội")</f>
        <v>Công an xã Duyên Hà thành phố Hà Nội</v>
      </c>
      <c r="C70" t="str">
        <v>https://www.facebook.com/p/X%C3%83-DUY%C3%8AN-H%C3%80-huy%E1%BB%87n-Thanh-Tr%C3%AC-H%C3%A0-n%E1%BB%99i-100075944622277/?locale=sq_AL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1070</v>
      </c>
      <c r="B71" t="str">
        <f>HYPERLINK("https://duyenha.thanhtri.hanoi.gov.vn/bo-may-to-chuc", "UBND Ủy ban nhân dân xã Duyên Hà thành phố Hà Nội")</f>
        <v>UBND Ủy ban nhân dân xã Duyên Hà thành phố Hà Nội</v>
      </c>
      <c r="C71" t="str">
        <v>https://duyenha.thanhtri.hanoi.gov.vn/bo-may-to-chuc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1071</v>
      </c>
      <c r="B72" t="str">
        <f>HYPERLINK("https://www.facebook.com/p/Tr%C6%B0%E1%BB%9Dng-THPT-Ng%E1%BB%8Dc-H%E1%BB%93i-100064880132907/?locale=pa_IN", "Công an xã Ngọc Hồi thành phố Hà Nội")</f>
        <v>Công an xã Ngọc Hồi thành phố Hà Nội</v>
      </c>
      <c r="C72" t="str">
        <v>https://www.facebook.com/p/Tr%C6%B0%E1%BB%9Dng-THPT-Ng%E1%BB%8Dc-H%E1%BB%93i-100064880132907/?locale=pa_IN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1072</v>
      </c>
      <c r="B73" t="str">
        <f>HYPERLINK("https://ngochoi.thanhtri.hanoi.gov.vn/", "UBND Ủy ban nhân dân xã Ngọc Hồi thành phố Hà Nội")</f>
        <v>UBND Ủy ban nhân dân xã Ngọc Hồi thành phố Hà Nội</v>
      </c>
      <c r="C73" t="str">
        <v>https://ngochoi.thanhtri.hanoi.gov.vn/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1073</v>
      </c>
      <c r="B74" t="str">
        <f>HYPERLINK("https://www.facebook.com/groups/toi.yeu.xa.van.phuc.huyen.thanh.tri/", "Công an xã Vạn Phúc thành phố Hà Nội")</f>
        <v>Công an xã Vạn Phúc thành phố Hà Nội</v>
      </c>
      <c r="C74" t="str">
        <v>https://www.facebook.com/groups/toi.yeu.xa.van.phuc.huyen.thanh.tri/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1074</v>
      </c>
      <c r="B75" t="str">
        <f>HYPERLINK("https://vanphuc.thanhtri.hanoi.gov.vn/", "UBND Ủy ban nhân dân xã Vạn Phúc thành phố Hà Nội")</f>
        <v>UBND Ủy ban nhân dân xã Vạn Phúc thành phố Hà Nội</v>
      </c>
      <c r="C75" t="str">
        <v>https://vanphuc.thanhtri.hanoi.gov.vn/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1075</v>
      </c>
      <c r="B76" t="str">
        <f>HYPERLINK("https://www.facebook.com/groups/toi.yeu.xa.dai.ang.huyen.thanh.tri/", "Công an xã Đại áng thành phố Hà Nội")</f>
        <v>Công an xã Đại áng thành phố Hà Nội</v>
      </c>
      <c r="C76" t="str">
        <v>https://www.facebook.com/groups/toi.yeu.xa.dai.ang.huyen.thanh.tri/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1076</v>
      </c>
      <c r="B77" t="str">
        <f>HYPERLINK("https://thanhtri.hanoi.gov.vn/tin-tuc-hoat-dong/-/asset_publisher/HgNzlI7sMGQj/content/-ong-chi-nguyen-xuan-tho-uoc-bau-giu-chuc-danh-chu-tich-ubnd-xa-ai-ang-nhiem-ky-2021-2026", "UBND Ủy ban nhân dân xã Đại áng thành phố Hà Nội")</f>
        <v>UBND Ủy ban nhân dân xã Đại áng thành phố Hà Nội</v>
      </c>
      <c r="C77" t="str">
        <v>https://thanhtri.hanoi.gov.vn/tin-tuc-hoat-dong/-/asset_publisher/HgNzlI7sMGQj/content/-ong-chi-nguyen-xuan-tho-uoc-bau-giu-chuc-danh-chu-tich-ubnd-xa-ai-ang-nhiem-ky-2021-2026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1077</v>
      </c>
      <c r="B78" t="str">
        <f>HYPERLINK("https://www.facebook.com/groups/toi.yeu.xa.lien.ninh.huyen.thanh.tri/", "Công an xã Liên Ninh thành phố Hà Nội")</f>
        <v>Công an xã Liên Ninh thành phố Hà Nội</v>
      </c>
      <c r="C78" t="str">
        <v>https://www.facebook.com/groups/toi.yeu.xa.lien.ninh.huyen.thanh.tri/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1078</v>
      </c>
      <c r="B79" t="str">
        <f>HYPERLINK("https://lienninh.thanhtri.hanoi.gov.vn/", "UBND Ủy ban nhân dân xã Liên Ninh thành phố Hà Nội")</f>
        <v>UBND Ủy ban nhân dân xã Liên Ninh thành phố Hà Nội</v>
      </c>
      <c r="C79" t="str">
        <v>https://lienninh.thanhtri.hanoi.gov.vn/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1079</v>
      </c>
      <c r="B80" t="str">
        <f>HYPERLINK("https://www.facebook.com/p/Tu%E1%BB%95i-Tr%E1%BA%BB-C%C3%B4ng-An-Huy%E1%BB%87n-Ch%C6%B0%C6%A1ng-M%E1%BB%B9-100028578047777/", "Công an xã Đông Mỹ thành phố Hà Nội")</f>
        <v>Công an xã Đông Mỹ thành phố Hà Nội</v>
      </c>
      <c r="C80" t="str">
        <v>https://www.facebook.com/p/Tu%E1%BB%95i-Tr%E1%BA%BB-C%C3%B4ng-An-Huy%E1%BB%87n-Ch%C6%B0%C6%A1ng-M%E1%BB%B9-100028578047777/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1080</v>
      </c>
      <c r="B81" t="str">
        <f>HYPERLINK("https://dongmy.thanhtri.hanoi.gov.vn/", "UBND Ủy ban nhân dân xã Đông Mỹ thành phố Hà Nội")</f>
        <v>UBND Ủy ban nhân dân xã Đông Mỹ thành phố Hà Nội</v>
      </c>
      <c r="C81" t="str">
        <v>https://dongmy.thanhtri.hanoi.gov.vn/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1081</v>
      </c>
      <c r="B82" t="str">
        <f>HYPERLINK("https://www.facebook.com/p/Thuong-Cat-High-School-100064127701586/", "Công an phường Thượng Cát thành phố Hà Nội")</f>
        <v>Công an phường Thượng Cát thành phố Hà Nội</v>
      </c>
      <c r="C82" t="str">
        <v>https://www.facebook.com/p/Thuong-Cat-High-School-100064127701586/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1082</v>
      </c>
      <c r="B83" t="str">
        <f>HYPERLINK("https://bactuliem.hanoi.gov.vn/phuong-thuong-cat", "UBND Ủy ban nhân dân phường Thượng Cát thành phố Hà Nội")</f>
        <v>UBND Ủy ban nhân dân phường Thượng Cát thành phố Hà Nội</v>
      </c>
      <c r="C83" t="str">
        <v>https://bactuliem.hanoi.gov.vn/phuong-thuong-cat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1083</v>
      </c>
      <c r="B84" t="str">
        <f>HYPERLINK("https://www.facebook.com/people/%C4%90o%C3%A0n-TNCS-H%E1%BB%93-Ch%C3%AD-Minh-Ph%C6%B0%E1%BB%9Dng-Li%C3%AAn-M%E1%BA%A1c-Qu%E1%BA%ADn-B%E1%BA%AFc-T%E1%BB%AB-Li%C3%AAm-TP-H%C3%A0-N%E1%BB%99i/100080598338127/?locale=ka_GE", "Công an phường Liên Mạc thành phố Hà Nội")</f>
        <v>Công an phường Liên Mạc thành phố Hà Nội</v>
      </c>
      <c r="C84" t="str">
        <v>https://www.facebook.com/people/%C4%90o%C3%A0n-TNCS-H%E1%BB%93-Ch%C3%AD-Minh-Ph%C6%B0%E1%BB%9Dng-Li%C3%AAn-M%E1%BA%A1c-Qu%E1%BA%ADn-B%E1%BA%AFc-T%E1%BB%AB-Li%C3%AAm-TP-H%C3%A0-N%E1%BB%99i/100080598338127/?locale=ka_GE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1084</v>
      </c>
      <c r="B85" t="str">
        <f>HYPERLINK("https://bactuliem.hanoi.gov.vn/phuong-lien-mac", "UBND Ủy ban nhân dân phường Liên Mạc thành phố Hà Nội")</f>
        <v>UBND Ủy ban nhân dân phường Liên Mạc thành phố Hà Nội</v>
      </c>
      <c r="C85" t="str">
        <v>https://bactuliem.hanoi.gov.vn/phuong-lien-mac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1085</v>
      </c>
      <c r="B86" t="str">
        <v>Công an phường Đông Ngạc thành phố Hà Nội</v>
      </c>
      <c r="C86" t="str">
        <v>-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1086</v>
      </c>
      <c r="B87" t="str">
        <f>HYPERLINK("https://bactuliem.hanoi.gov.vn/thong-tin-du-an-dau-thau-mua-sam-cong", "UBND Ủy ban nhân dân phường Đông Ngạc thành phố Hà Nội")</f>
        <v>UBND Ủy ban nhân dân phường Đông Ngạc thành phố Hà Nội</v>
      </c>
      <c r="C87" t="str">
        <v>https://bactuliem.hanoi.gov.vn/thong-tin-du-an-dau-thau-mua-sam-cong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1087</v>
      </c>
      <c r="B88" t="str">
        <f>HYPERLINK("https://www.facebook.com/groups/559157175465390/", "Công an phường Đức Thắng thành phố Hà Nội")</f>
        <v>Công an phường Đức Thắng thành phố Hà Nội</v>
      </c>
      <c r="C88" t="str">
        <v>https://www.facebook.com/groups/559157175465390/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1088</v>
      </c>
      <c r="B89" t="str">
        <f>HYPERLINK("https://bactuliem.hanoi.gov.vn/phuong-duc-thang", "UBND Ủy ban nhân dân phường Đức Thắng thành phố Hà Nội")</f>
        <v>UBND Ủy ban nhân dân phường Đức Thắng thành phố Hà Nội</v>
      </c>
      <c r="C89" t="str">
        <v>https://bactuliem.hanoi.gov.vn/phuong-duc-thang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1089</v>
      </c>
      <c r="B90" t="str">
        <f>HYPERLINK("https://www.facebook.com/p/Tu%E1%BB%95i-Tr%E1%BA%BB-C%C3%B4ng-An-Qu%E1%BA%ADn-T%C3%A2y-H%E1%BB%93-100080140217978/?locale=vi_VN", "Công an phường Thụy Phương thành phố Hà Nội")</f>
        <v>Công an phường Thụy Phương thành phố Hà Nội</v>
      </c>
      <c r="C90" t="str">
        <v>https://www.facebook.com/p/Tu%E1%BB%95i-Tr%E1%BA%BB-C%C3%B4ng-An-Qu%E1%BA%ADn-T%C3%A2y-H%E1%BB%93-100080140217978/?locale=vi_VN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1090</v>
      </c>
      <c r="B91" t="str">
        <f>HYPERLINK("https://bactuliem.hanoi.gov.vn/phuong-thuy-phuong", "UBND Ủy ban nhân dân phường Thụy Phương thành phố Hà Nội")</f>
        <v>UBND Ủy ban nhân dân phường Thụy Phương thành phố Hà Nội</v>
      </c>
      <c r="C91" t="str">
        <v>https://bactuliem.hanoi.gov.vn/phuong-thuy-phuong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1091</v>
      </c>
      <c r="B92" t="str">
        <v>Công an phường Tây Tựu thành phố Hà Nội</v>
      </c>
      <c r="C92" t="str">
        <v>-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1092</v>
      </c>
      <c r="B93" t="str">
        <f>HYPERLINK("https://bactuliem.hanoi.gov.vn/phuong-tay-tuu", "UBND Ủy ban nhân dân phường Tây Tựu thành phố Hà Nội")</f>
        <v>UBND Ủy ban nhân dân phường Tây Tựu thành phố Hà Nội</v>
      </c>
      <c r="C93" t="str">
        <v>https://bactuliem.hanoi.gov.vn/phuong-tay-tuu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1093</v>
      </c>
      <c r="B94" t="str">
        <f>HYPERLINK("https://www.facebook.com/ubndphuongxuandinh/", "Công an phường Xuân Đỉnh thành phố Hà Nội")</f>
        <v>Công an phường Xuân Đỉnh thành phố Hà Nội</v>
      </c>
      <c r="C94" t="str">
        <v>https://www.facebook.com/ubndphuongxuandinh/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1094</v>
      </c>
      <c r="B95" t="str">
        <f>HYPERLINK("https://bactuliem.hanoi.gov.vn/phuong-xuan-dinh", "UBND Ủy ban nhân dân phường Xuân Đỉnh thành phố Hà Nội")</f>
        <v>UBND Ủy ban nhân dân phường Xuân Đỉnh thành phố Hà Nội</v>
      </c>
      <c r="C95" t="str">
        <v>https://bactuliem.hanoi.gov.vn/phuong-xuan-dinh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1095</v>
      </c>
      <c r="B96" t="str">
        <f>HYPERLINK("https://www.facebook.com/groups/conganphuongxuantao/", "Công an phường Xuân Tảo thành phố Hà Nội")</f>
        <v>Công an phường Xuân Tảo thành phố Hà Nội</v>
      </c>
      <c r="C96" t="str">
        <v>https://www.facebook.com/groups/conganphuongxuantao/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1096</v>
      </c>
      <c r="B97" t="str">
        <f>HYPERLINK("https://bactuliem.hanoi.gov.vn/phuong-xuan-tao", "UBND Ủy ban nhân dân phường Xuân Tảo thành phố Hà Nội")</f>
        <v>UBND Ủy ban nhân dân phường Xuân Tảo thành phố Hà Nội</v>
      </c>
      <c r="C97" t="str">
        <v>https://bactuliem.hanoi.gov.vn/phuong-xuan-tao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1097</v>
      </c>
      <c r="B98" t="str">
        <v>Công an phường Minh Khai thành phố Hà Nội</v>
      </c>
      <c r="C98" t="str">
        <v>-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1098</v>
      </c>
      <c r="B99" t="str">
        <f>HYPERLINK("https://minhkhai.haibatrung.hanoi.gov.vn/", "UBND Ủy ban nhân dân phường Minh Khai thành phố Hà Nội")</f>
        <v>UBND Ủy ban nhân dân phường Minh Khai thành phố Hà Nội</v>
      </c>
      <c r="C99" t="str">
        <v>https://minhkhai.haibatrung.hanoi.gov.vn/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1099</v>
      </c>
      <c r="B100" t="str">
        <v>Công an phường Cổ Nhuế 1 thành phố Hà Nội</v>
      </c>
      <c r="C100" t="str">
        <v>-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1100</v>
      </c>
      <c r="B101" t="str">
        <f>HYPERLINK("https://bactuliem.hanoi.gov.vn/phuong-co-nhue-1", "UBND Ủy ban nhân dân phường Cổ Nhuế 1 thành phố Hà Nội")</f>
        <v>UBND Ủy ban nhân dân phường Cổ Nhuế 1 thành phố Hà Nội</v>
      </c>
      <c r="C101" t="str">
        <v>https://bactuliem.hanoi.gov.vn/phuong-co-nhue-1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1101</v>
      </c>
      <c r="B102" t="str">
        <f>HYPERLINK("https://www.facebook.com/groups/996848967717626/", "Công an phường Cổ Nhuế 2 thành phố Hà Nội")</f>
        <v>Công an phường Cổ Nhuế 2 thành phố Hà Nội</v>
      </c>
      <c r="C102" t="str">
        <v>https://www.facebook.com/groups/996848967717626/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1102</v>
      </c>
      <c r="B103" t="str">
        <f>HYPERLINK("https://bactuliem.hanoi.gov.vn/phuong-co-nhue-2", "UBND Ủy ban nhân dân phường Cổ Nhuế 2 thành phố Hà Nội")</f>
        <v>UBND Ủy ban nhân dân phường Cổ Nhuế 2 thành phố Hà Nội</v>
      </c>
      <c r="C103" t="str">
        <v>https://bactuliem.hanoi.gov.vn/phuong-co-nhue-2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1103</v>
      </c>
      <c r="B104" t="str">
        <v>Công an phường Phú Diễn thành phố Hà Nội</v>
      </c>
      <c r="C104" t="str">
        <v>-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1104</v>
      </c>
      <c r="B105" t="str">
        <f>HYPERLINK("https://bactuliem.hanoi.gov.vn/phuong-phu-dien", "UBND Ủy ban nhân dân phường Phú Diễn thành phố Hà Nội")</f>
        <v>UBND Ủy ban nhân dân phường Phú Diễn thành phố Hà Nội</v>
      </c>
      <c r="C105" t="str">
        <v>https://bactuliem.hanoi.gov.vn/phuong-phu-dien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1105</v>
      </c>
      <c r="B106" t="str">
        <f>HYPERLINK("https://www.facebook.com/doanthanhnien.1956/", "Công an phường Phúc Diễn thành phố Hà Nội")</f>
        <v>Công an phường Phúc Diễn thành phố Hà Nội</v>
      </c>
      <c r="C106" t="str">
        <v>https://www.facebook.com/doanthanhnien.1956/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1106</v>
      </c>
      <c r="B107" t="str">
        <f>HYPERLINK("https://bactuliem.hanoi.gov.vn/phuong-phuc-dien", "UBND Ủy ban nhân dân phường Phúc Diễn thành phố Hà Nội")</f>
        <v>UBND Ủy ban nhân dân phường Phúc Diễn thành phố Hà Nội</v>
      </c>
      <c r="C107" t="str">
        <v>https://bactuliem.hanoi.gov.vn/phuong-phuc-dien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1107</v>
      </c>
      <c r="B108" t="str">
        <f>HYPERLINK("https://www.facebook.com/p/Tu%E1%BB%95i-tr%E1%BA%BB-C%C3%B4ng-an-th%E1%BB%8B-x%C3%A3-S%C6%A1n-T%C3%A2y-100040884909606/", "Công an thị trấn Chi Đông thành phố Hà Nội")</f>
        <v>Công an thị trấn Chi Đông thành phố Hà Nội</v>
      </c>
      <c r="C108" t="str">
        <v>https://www.facebook.com/p/Tu%E1%BB%95i-tr%E1%BA%BB-C%C3%B4ng-an-th%E1%BB%8B-x%C3%A3-S%C6%A1n-T%C3%A2y-100040884909606/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1108</v>
      </c>
      <c r="B109" t="str">
        <f>HYPERLINK("https://melinh.hanoi.gov.vn/thi-tran-chi-dong.htm", "UBND Ủy ban nhân dân thị trấn Chi Đông thành phố Hà Nội")</f>
        <v>UBND Ủy ban nhân dân thị trấn Chi Đông thành phố Hà Nội</v>
      </c>
      <c r="C109" t="str">
        <v>https://melinh.hanoi.gov.vn/thi-tran-chi-dong.htm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1109</v>
      </c>
      <c r="B110" t="str">
        <f>HYPERLINK("https://www.facebook.com/groups/toi.yeu.xa.dai.thinh.huyen.me.linh/", "Công an xã Đại Thịnh thành phố Hà Nội")</f>
        <v>Công an xã Đại Thịnh thành phố Hà Nội</v>
      </c>
      <c r="C110" t="str">
        <v>https://www.facebook.com/groups/toi.yeu.xa.dai.thinh.huyen.me.linh/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1110</v>
      </c>
      <c r="B111" t="str">
        <f>HYPERLINK("https://melinh.hanoi.gov.vn/xa-dai-thinh-1732851487.htm", "UBND Ủy ban nhân dân xã Đại Thịnh thành phố Hà Nội")</f>
        <v>UBND Ủy ban nhân dân xã Đại Thịnh thành phố Hà Nội</v>
      </c>
      <c r="C111" t="str">
        <v>https://melinh.hanoi.gov.vn/xa-dai-thinh-1732851487.htm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1111</v>
      </c>
      <c r="B112" t="str">
        <f>HYPERLINK("https://www.facebook.com/groups/toi.yeu.xa.kim.hoa.huyen.me.linh/", "Công an xã Kim Hoa thành phố Hà Nội")</f>
        <v>Công an xã Kim Hoa thành phố Hà Nội</v>
      </c>
      <c r="C112" t="str">
        <v>https://www.facebook.com/groups/toi.yeu.xa.kim.hoa.huyen.me.linh/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1112</v>
      </c>
      <c r="B113" t="str">
        <f>HYPERLINK("https://melinh.hanoi.gov.vn/xa-kim-hoa/gioi-thieu.htm", "UBND Ủy ban nhân dân xã Kim Hoa thành phố Hà Nội")</f>
        <v>UBND Ủy ban nhân dân xã Kim Hoa thành phố Hà Nội</v>
      </c>
      <c r="C113" t="str">
        <v>https://melinh.hanoi.gov.vn/xa-kim-hoa/gioi-thieu.htm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1113</v>
      </c>
      <c r="B114" t="str">
        <v>Công an xã Thạch Đà thành phố Hà Nội</v>
      </c>
      <c r="C114" t="str">
        <v>-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1114</v>
      </c>
      <c r="B115" t="str">
        <f>HYPERLINK("https://melinh.hanoi.gov.vn/xa-thach-da-1732723305.htm", "UBND Ủy ban nhân dân xã Thạch Đà thành phố Hà Nội")</f>
        <v>UBND Ủy ban nhân dân xã Thạch Đà thành phố Hà Nội</v>
      </c>
      <c r="C115" t="str">
        <v>https://melinh.hanoi.gov.vn/xa-thach-da-1732723305.htm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1115</v>
      </c>
      <c r="B116" t="str">
        <f>HYPERLINK("https://www.facebook.com/doanthanhnien.1956/?locale=vi_VN", "Công an xã Tiến Thắng thành phố Hà Nội")</f>
        <v>Công an xã Tiến Thắng thành phố Hà Nội</v>
      </c>
      <c r="C116" t="str">
        <v>https://www.facebook.com/doanthanhnien.1956/?locale=vi_VN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1116</v>
      </c>
      <c r="B117" t="str">
        <f>HYPERLINK("https://melinh.hanoi.gov.vn/xa-tien-thang.htm", "UBND Ủy ban nhân dân xã Tiến Thắng thành phố Hà Nội")</f>
        <v>UBND Ủy ban nhân dân xã Tiến Thắng thành phố Hà Nội</v>
      </c>
      <c r="C117" t="str">
        <v>https://melinh.hanoi.gov.vn/xa-tien-thang.htm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1117</v>
      </c>
      <c r="B118" t="str">
        <f>HYPERLINK("https://www.facebook.com/p/UBND-x%C3%A3-T%E1%BB%B1-L%E1%BA%ADp-huy%E1%BB%87n-M%C3%AA-Linh-Th%C3%A0nh-ph%E1%BB%91-H%C3%A0-N%E1%BB%99i-100070815645541/", "Công an xã Tự Lập thành phố Hà Nội")</f>
        <v>Công an xã Tự Lập thành phố Hà Nội</v>
      </c>
      <c r="C118" t="str">
        <v>https://www.facebook.com/p/UBND-x%C3%A3-T%E1%BB%B1-L%E1%BA%ADp-huy%E1%BB%87n-M%C3%AA-Linh-Th%C3%A0nh-ph%E1%BB%91-H%C3%A0-N%E1%BB%99i-100070815645541/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1118</v>
      </c>
      <c r="B119" t="str">
        <f>HYPERLINK("https://melinh.hanoi.gov.vn/xa-tu-lap.htm", "UBND Ủy ban nhân dân xã Tự Lập thành phố Hà Nội")</f>
        <v>UBND Ủy ban nhân dân xã Tự Lập thành phố Hà Nội</v>
      </c>
      <c r="C119" t="str">
        <v>https://melinh.hanoi.gov.vn/xa-tu-lap.htm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1119</v>
      </c>
      <c r="B120" t="str">
        <f>HYPERLINK("https://www.facebook.com/p/UBND-th%E1%BB%8B-tr%E1%BA%A5n-Quang-Minh-100064366135613/", "Công an thị trấn Quang Minh thành phố Hà Nội")</f>
        <v>Công an thị trấn Quang Minh thành phố Hà Nội</v>
      </c>
      <c r="C120" t="str">
        <v>https://www.facebook.com/p/UBND-th%E1%BB%8B-tr%E1%BA%A5n-Quang-Minh-100064366135613/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1120</v>
      </c>
      <c r="B121" t="str">
        <f>HYPERLINK("https://melinh.hanoi.gov.vn/thi-tran-quang-minh.htm", "UBND Ủy ban nhân dân thị trấn Quang Minh thành phố Hà Nội")</f>
        <v>UBND Ủy ban nhân dân thị trấn Quang Minh thành phố Hà Nội</v>
      </c>
      <c r="C121" t="str">
        <v>https://melinh.hanoi.gov.vn/thi-tran-quang-minh.htm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1121</v>
      </c>
      <c r="B122" t="str">
        <f>HYPERLINK("https://www.facebook.com/doanthanhnien.1956/?locale=vi_VN", "Công an xã Thanh Lâm thành phố Hà Nội")</f>
        <v>Công an xã Thanh Lâm thành phố Hà Nội</v>
      </c>
      <c r="C122" t="str">
        <v>https://www.facebook.com/doanthanhnien.1956/?locale=vi_VN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1122</v>
      </c>
      <c r="B123" t="str">
        <f>HYPERLINK("https://melinh.hanoi.gov.vn/xa-thanh-lam/gioi-thieu.htm", "UBND Ủy ban nhân dân xã Thanh Lâm thành phố Hà Nội")</f>
        <v>UBND Ủy ban nhân dân xã Thanh Lâm thành phố Hà Nội</v>
      </c>
      <c r="C123" t="str">
        <v>https://melinh.hanoi.gov.vn/xa-thanh-lam/gioi-thieu.htm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1123</v>
      </c>
      <c r="B124" t="str">
        <f>HYPERLINK("https://www.facebook.com/p/Tu%E1%BB%95i-Tr%E1%BA%BB-C%C3%B4ng-An-Qu%E1%BA%ADn-T%C3%A2y-H%E1%BB%93-100080140217978/", "Công an xã Tam Đồng thành phố Hà Nội")</f>
        <v>Công an xã Tam Đồng thành phố Hà Nội</v>
      </c>
      <c r="C124" t="str">
        <v>https://www.facebook.com/p/Tu%E1%BB%95i-Tr%E1%BA%BB-C%C3%B4ng-An-Qu%E1%BA%ADn-T%C3%A2y-H%E1%BB%93-100080140217978/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1124</v>
      </c>
      <c r="B125" t="str">
        <f>HYPERLINK("https://melinh.hanoi.gov.vn/xa-tam-dong.htm", "UBND Ủy ban nhân dân xã Tam Đồng thành phố Hà Nội")</f>
        <v>UBND Ủy ban nhân dân xã Tam Đồng thành phố Hà Nội</v>
      </c>
      <c r="C125" t="str">
        <v>https://melinh.hanoi.gov.vn/xa-tam-dong.htm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1125</v>
      </c>
      <c r="B126" t="str">
        <f>HYPERLINK("https://www.facebook.com/p/Tu%E1%BB%95i-tr%E1%BA%BB-C%C3%B4ng-an-huy%E1%BB%87n-M%C3%AA-Linh-100072183319533/", "Công an xã Liên Mạc thành phố Hà Nội")</f>
        <v>Công an xã Liên Mạc thành phố Hà Nội</v>
      </c>
      <c r="C126" t="str">
        <v>https://www.facebook.com/p/Tu%E1%BB%95i-tr%E1%BA%BB-C%C3%B4ng-an-huy%E1%BB%87n-M%C3%AA-Linh-100072183319533/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1126</v>
      </c>
      <c r="B127" t="str">
        <f>HYPERLINK("https://melinh.hanoi.gov.vn/xa-lien-mac.htm", "UBND Ủy ban nhân dân xã Liên Mạc thành phố Hà Nội")</f>
        <v>UBND Ủy ban nhân dân xã Liên Mạc thành phố Hà Nội</v>
      </c>
      <c r="C127" t="str">
        <v>https://melinh.hanoi.gov.vn/xa-lien-mac.htm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1127</v>
      </c>
      <c r="B128" t="str">
        <f>HYPERLINK("https://www.facebook.com/p/Tu%E1%BB%95i-tr%E1%BA%BB-C%C3%B4ng-an-Th%C3%A0nh-ph%E1%BB%91-V%C4%A9nh-Y%C3%AAn-100066497717181/?locale=nl_BE", "Công an xã Vạn Yên thành phố Hà Nội")</f>
        <v>Công an xã Vạn Yên thành phố Hà Nội</v>
      </c>
      <c r="C128" t="str">
        <v>https://www.facebook.com/p/Tu%E1%BB%95i-tr%E1%BA%BB-C%C3%B4ng-an-Th%C3%A0nh-ph%E1%BB%91-V%C4%A9nh-Y%C3%AAn-100066497717181/?locale=nl_BE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1128</v>
      </c>
      <c r="B129" t="str">
        <f>HYPERLINK("https://melinh.hanoi.gov.vn/xa-van-yen.htm", "UBND Ủy ban nhân dân xã Vạn Yên thành phố Hà Nội")</f>
        <v>UBND Ủy ban nhân dân xã Vạn Yên thành phố Hà Nội</v>
      </c>
      <c r="C129" t="str">
        <v>https://melinh.hanoi.gov.vn/xa-van-yen.htm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1129</v>
      </c>
      <c r="B130" t="str">
        <f>HYPERLINK("https://www.facebook.com/doanthanhnien.1956/", "Công an xã Chu Phan thành phố Hà Nội")</f>
        <v>Công an xã Chu Phan thành phố Hà Nội</v>
      </c>
      <c r="C130" t="str">
        <v>https://www.facebook.com/doanthanhnien.1956/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1130</v>
      </c>
      <c r="B131" t="str">
        <f>HYPERLINK("https://melinh.hanoi.gov.vn/hdnd-xa-chu-phan-thuc-hien-bau-chuc-danh-pho-chu-tich-ubnd-xa-nhiem-ky-2021-2026-173241107211832851.htm", "UBND Ủy ban nhân dân xã Chu Phan thành phố Hà Nội")</f>
        <v>UBND Ủy ban nhân dân xã Chu Phan thành phố Hà Nội</v>
      </c>
      <c r="C131" t="str">
        <v>https://melinh.hanoi.gov.vn/hdnd-xa-chu-phan-thuc-hien-bau-chuc-danh-pho-chu-tich-ubnd-xa-nhiem-ky-2021-2026-173241107211832851.htm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1131</v>
      </c>
      <c r="B132" t="str">
        <f>HYPERLINK("https://www.facebook.com/doanxatienthinh.vn/", "Công an xã Tiến Thịnh thành phố Hà Nội")</f>
        <v>Công an xã Tiến Thịnh thành phố Hà Nội</v>
      </c>
      <c r="C132" t="str">
        <v>https://www.facebook.com/doanxatienthinh.vn/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1132</v>
      </c>
      <c r="B133" t="str">
        <f>HYPERLINK("https://melinh.hanoi.gov.vn/xa-tien-thinh-1732851390.htm", "UBND Ủy ban nhân dân xã Tiến Thịnh thành phố Hà Nội")</f>
        <v>UBND Ủy ban nhân dân xã Tiến Thịnh thành phố Hà Nội</v>
      </c>
      <c r="C133" t="str">
        <v>https://melinh.hanoi.gov.vn/xa-tien-thinh-1732851390.htm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1133</v>
      </c>
      <c r="B134" t="str">
        <v>Công an xã Mê Linh thành phố Hà Nội</v>
      </c>
      <c r="C134" t="str">
        <v>-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1134</v>
      </c>
      <c r="B135" t="str">
        <f>HYPERLINK("https://melinh.hanoi.gov.vn/xa-me-linh.htm", "UBND Ủy ban nhân dân xã Mê Linh thành phố Hà Nội")</f>
        <v>UBND Ủy ban nhân dân xã Mê Linh thành phố Hà Nội</v>
      </c>
      <c r="C135" t="str">
        <v>https://melinh.hanoi.gov.vn/xa-me-linh.htm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1135</v>
      </c>
      <c r="B136" t="str">
        <f>HYPERLINK("https://www.facebook.com/322827476213987", "Công an xã Văn Khê thành phố Hà Nội")</f>
        <v>Công an xã Văn Khê thành phố Hà Nội</v>
      </c>
      <c r="C136" t="str">
        <v>https://www.facebook.com/322827476213987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1136</v>
      </c>
      <c r="B137" t="str">
        <f>HYPERLINK("https://melinh.hanoi.gov.vn/xa-van-khe/gioi-thieu.htm", "UBND Ủy ban nhân dân xã Văn Khê thành phố Hà Nội")</f>
        <v>UBND Ủy ban nhân dân xã Văn Khê thành phố Hà Nội</v>
      </c>
      <c r="C137" t="str">
        <v>https://melinh.hanoi.gov.vn/xa-van-khe/gioi-thieu.htm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1137</v>
      </c>
      <c r="B138" t="str">
        <f>HYPERLINK("https://www.facebook.com/p/Tu%E1%BB%95i-tr%E1%BA%BB-C%C3%B4ng-an-Th%C3%A0nh-ph%E1%BB%91-V%C4%A9nh-Y%C3%AAn-100066497717181/", "Công an xã Hoàng Kim thành phố Hà Nội")</f>
        <v>Công an xã Hoàng Kim thành phố Hà Nội</v>
      </c>
      <c r="C138" t="str">
        <v>https://www.facebook.com/p/Tu%E1%BB%95i-tr%E1%BA%BB-C%C3%B4ng-an-Th%C3%A0nh-ph%E1%BB%91-V%C4%A9nh-Y%C3%AAn-100066497717181/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1138</v>
      </c>
      <c r="B139" t="str">
        <f>HYPERLINK("https://melinh.hanoi.gov.vn/xa-hoang-kim.htm", "UBND Ủy ban nhân dân xã Hoàng Kim thành phố Hà Nội")</f>
        <v>UBND Ủy ban nhân dân xã Hoàng Kim thành phố Hà Nội</v>
      </c>
      <c r="C139" t="str">
        <v>https://melinh.hanoi.gov.vn/xa-hoang-kim.htm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1139</v>
      </c>
      <c r="B140" t="str">
        <f>HYPERLINK("https://www.facebook.com/1625067657681016", "Công an xã Tiền Phong thành phố Hà Nội")</f>
        <v>Công an xã Tiền Phong thành phố Hà Nội</v>
      </c>
      <c r="C140" t="str">
        <v>https://www.facebook.com/1625067657681016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1140</v>
      </c>
      <c r="B141" t="str">
        <f>HYPERLINK("https://melinh.hanoi.gov.vn/xa-tien-phong.htm", "UBND Ủy ban nhân dân xã Tiền Phong thành phố Hà Nội")</f>
        <v>UBND Ủy ban nhân dân xã Tiền Phong thành phố Hà Nội</v>
      </c>
      <c r="C141" t="str">
        <v>https://melinh.hanoi.gov.vn/xa-tien-phong.htm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1141</v>
      </c>
      <c r="B142" t="str">
        <v>Công an xã Tráng Việt thành phố Hà Nội</v>
      </c>
      <c r="C142" t="str">
        <v>-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1142</v>
      </c>
      <c r="B143" t="str">
        <f>HYPERLINK("https://melinh.hanoi.gov.vn/xa-trang-viet-1732851323.htm", "UBND Ủy ban nhân dân xã Tráng Việt thành phố Hà Nội")</f>
        <v>UBND Ủy ban nhân dân xã Tráng Việt thành phố Hà Nội</v>
      </c>
      <c r="C143" t="str">
        <v>https://melinh.hanoi.gov.vn/xa-trang-viet-1732851323.htm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1143</v>
      </c>
      <c r="B144" t="str">
        <f>HYPERLINK("https://www.facebook.com/doanthanhnien.1956/", "Công an phường Nguyễn Trãi thành phố Hà Nội")</f>
        <v>Công an phường Nguyễn Trãi thành phố Hà Nội</v>
      </c>
      <c r="C144" t="str">
        <v>https://www.facebook.com/doanthanhnien.1956/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1144</v>
      </c>
      <c r="B145" t="str">
        <f>HYPERLINK("http://nguyentrai.hadong.hanoi.gov.vn/", "UBND Ủy ban nhân dân phường Nguyễn Trãi thành phố Hà Nội")</f>
        <v>UBND Ủy ban nhân dân phường Nguyễn Trãi thành phố Hà Nội</v>
      </c>
      <c r="C145" t="str">
        <v>http://nguyentrai.hadong.hanoi.gov.vn/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1145</v>
      </c>
      <c r="B146" t="str">
        <f>HYPERLINK("https://www.facebook.com/294313925556712", "Công an phường Mộ Lao thành phố Hà Nội")</f>
        <v>Công an phường Mộ Lao thành phố Hà Nội</v>
      </c>
      <c r="C146" t="str">
        <v>https://www.facebook.com/294313925556712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1146</v>
      </c>
      <c r="B147" t="str">
        <f>HYPERLINK("http://molao.hadong.hanoi.gov.vn/", "UBND Ủy ban nhân dân phường Mộ Lao thành phố Hà Nội")</f>
        <v>UBND Ủy ban nhân dân phường Mộ Lao thành phố Hà Nội</v>
      </c>
      <c r="C147" t="str">
        <v>http://molao.hadong.hanoi.gov.vn/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1147</v>
      </c>
      <c r="B148" t="str">
        <f>HYPERLINK("https://www.facebook.com/doanthanhnien.1956/", "Công an phường Văn Quán thành phố Hà Nội")</f>
        <v>Công an phường Văn Quán thành phố Hà Nội</v>
      </c>
      <c r="C148" t="str">
        <v>https://www.facebook.com/doanthanhnien.1956/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1148</v>
      </c>
      <c r="B149" t="str">
        <f>HYPERLINK("http://vanquan.hadong.hanoi.gov.vn/", "UBND Ủy ban nhân dân phường Văn Quán thành phố Hà Nội")</f>
        <v>UBND Ủy ban nhân dân phường Văn Quán thành phố Hà Nội</v>
      </c>
      <c r="C149" t="str">
        <v>http://vanquan.hadong.hanoi.gov.vn/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1149</v>
      </c>
      <c r="B150" t="str">
        <f>HYPERLINK("https://www.facebook.com/people/TU%E1%BB%94I-TR%E1%BA%BA-V%E1%BA%A0N-PH%C3%9AC/100066503377007/", "Công an phường Vạn Phúc thành phố Hà Nội")</f>
        <v>Công an phường Vạn Phúc thành phố Hà Nội</v>
      </c>
      <c r="C150" t="str">
        <v>https://www.facebook.com/people/TU%E1%BB%94I-TR%E1%BA%BA-V%E1%BA%A0N-PH%C3%9AC/100066503377007/</v>
      </c>
      <c r="D150" t="str">
        <v>-</v>
      </c>
      <c r="E150" t="str">
        <v/>
      </c>
      <c r="F150" t="str">
        <f>HYPERLINK("mailto:doanphuongvanphuc@gmail.com", "doanphuongvanphuc@gmail.com")</f>
        <v>doanphuongvanphuc@gmail.com</v>
      </c>
      <c r="G150" t="str">
        <v>Số 18 Phố Lụa , Phường Vạn Phúc , Quận Hà Đông, Hanoi, Vietnam</v>
      </c>
    </row>
    <row r="151">
      <c r="A151">
        <v>1150</v>
      </c>
      <c r="B151" t="str">
        <f>HYPERLINK("http://vanphuc.hadong.hanoi.gov.vn/", "UBND Ủy ban nhân dân phường Vạn Phúc thành phố Hà Nội")</f>
        <v>UBND Ủy ban nhân dân phường Vạn Phúc thành phố Hà Nội</v>
      </c>
      <c r="C151" t="str">
        <v>http://vanphuc.hadong.hanoi.gov.vn/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1151</v>
      </c>
      <c r="B152" t="str">
        <v>Công an phường Yết Kiêu thành phố Hà Nội</v>
      </c>
      <c r="C152" t="str">
        <v>-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1152</v>
      </c>
      <c r="B153" t="str">
        <f>HYPERLINK("http://yetkieu.hadong.hanoi.gov.vn/", "UBND Ủy ban nhân dân phường Yết Kiêu thành phố Hà Nội")</f>
        <v>UBND Ủy ban nhân dân phường Yết Kiêu thành phố Hà Nội</v>
      </c>
      <c r="C153" t="str">
        <v>http://yetkieu.hadong.hanoi.gov.vn/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1153</v>
      </c>
      <c r="B154" t="str">
        <v>Công an phường Quang Trung thành phố Hà Nội</v>
      </c>
      <c r="C154" t="str">
        <v>-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1154</v>
      </c>
      <c r="B155" t="str">
        <f>HYPERLINK("http://quangtrung.hadong.hanoi.gov.vn/lien-he-phuong", "UBND Ủy ban nhân dân phường Quang Trung thành phố Hà Nội")</f>
        <v>UBND Ủy ban nhân dân phường Quang Trung thành phố Hà Nội</v>
      </c>
      <c r="C155" t="str">
        <v>http://quangtrung.hadong.hanoi.gov.vn/lien-he-phuong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1155</v>
      </c>
      <c r="B156" t="str">
        <v>Công an phường La Khê thành phố Hà Nội</v>
      </c>
      <c r="C156" t="str">
        <v>-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1156</v>
      </c>
      <c r="B157" t="str">
        <f>HYPERLINK("http://lakhe.hadong.hanoi.gov.vn/", "UBND Ủy ban nhân dân phường La Khê thành phố Hà Nội")</f>
        <v>UBND Ủy ban nhân dân phường La Khê thành phố Hà Nội</v>
      </c>
      <c r="C157" t="str">
        <v>http://lakhe.hadong.hanoi.gov.vn/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1157</v>
      </c>
      <c r="B158" t="str">
        <f>HYPERLINK("https://www.facebook.com/tuoitreconganquanhadong/", "Công an phường Phú La thành phố Hà Nội")</f>
        <v>Công an phường Phú La thành phố Hà Nội</v>
      </c>
      <c r="C158" t="str">
        <v>https://www.facebook.com/tuoitreconganquanhadong/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1158</v>
      </c>
      <c r="B159" t="str">
        <f>HYPERLINK("http://phula.hadong.hanoi.gov.vn/", "UBND Ủy ban nhân dân phường Phú La thành phố Hà Nội")</f>
        <v>UBND Ủy ban nhân dân phường Phú La thành phố Hà Nội</v>
      </c>
      <c r="C159" t="str">
        <v>http://phula.hadong.hanoi.gov.vn/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1159</v>
      </c>
      <c r="B160" t="str">
        <f>HYPERLINK("https://www.facebook.com/tuoitrephucla/", "Công an phường Phúc La thành phố Hà Nội")</f>
        <v>Công an phường Phúc La thành phố Hà Nội</v>
      </c>
      <c r="C160" t="str">
        <v>https://www.facebook.com/tuoitrephucla/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1160</v>
      </c>
      <c r="B161" t="str">
        <f>HYPERLINK("http://phucla.hadong.hanoi.gov.vn/", "UBND Ủy ban nhân dân phường Phúc La thành phố Hà Nội")</f>
        <v>UBND Ủy ban nhân dân phường Phúc La thành phố Hà Nội</v>
      </c>
      <c r="C161" t="str">
        <v>http://phucla.hadong.hanoi.gov.vn/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1161</v>
      </c>
      <c r="B162" t="str">
        <f>HYPERLINK("https://www.facebook.com/HaCauPho/", "Công an phường Hà Cầu thành phố Hà Nội")</f>
        <v>Công an phường Hà Cầu thành phố Hà Nội</v>
      </c>
      <c r="C162" t="str">
        <v>https://www.facebook.com/HaCauPho/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1162</v>
      </c>
      <c r="B163" t="str">
        <f>HYPERLINK("http://hacau.hadong.hanoi.gov.vn/", "UBND Ủy ban nhân dân phường Hà Cầu thành phố Hà Nội")</f>
        <v>UBND Ủy ban nhân dân phường Hà Cầu thành phố Hà Nội</v>
      </c>
      <c r="C163" t="str">
        <v>http://hacau.hadong.hanoi.gov.vn/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1163</v>
      </c>
      <c r="B164" t="str">
        <v>Công an phường Yên Nghĩa thành phố Hà Nội</v>
      </c>
      <c r="C164" t="str">
        <v>-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1164</v>
      </c>
      <c r="B165" t="str">
        <f>HYPERLINK("http://yennghia.hadong.hanoi.gov.vn/", "UBND Ủy ban nhân dân phường Yên Nghĩa thành phố Hà Nội")</f>
        <v>UBND Ủy ban nhân dân phường Yên Nghĩa thành phố Hà Nội</v>
      </c>
      <c r="C165" t="str">
        <v>http://yennghia.hadong.hanoi.gov.vn/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1165</v>
      </c>
      <c r="B166" t="str">
        <v>Công an phường Kiến Hưng thành phố Hà Nội</v>
      </c>
      <c r="C166" t="str">
        <v>-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1166</v>
      </c>
      <c r="B167" t="str">
        <f>HYPERLINK("http://kienhung.hadong.hanoi.gov.vn/", "UBND Ủy ban nhân dân phường Kiến Hưng thành phố Hà Nội")</f>
        <v>UBND Ủy ban nhân dân phường Kiến Hưng thành phố Hà Nội</v>
      </c>
      <c r="C167" t="str">
        <v>http://kienhung.hadong.hanoi.gov.vn/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1167</v>
      </c>
      <c r="B168" t="str">
        <f>HYPERLINK("https://www.facebook.com/tuoitreconganquanhadong/", "Công an phường Phú Lãm thành phố Hà Nội")</f>
        <v>Công an phường Phú Lãm thành phố Hà Nội</v>
      </c>
      <c r="C168" t="str">
        <v>https://www.facebook.com/tuoitreconganquanhadong/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1168</v>
      </c>
      <c r="B169" t="str">
        <f>HYPERLINK("http://phulam.hadong.hanoi.gov.vn/", "UBND Ủy ban nhân dân phường Phú Lãm thành phố Hà Nội")</f>
        <v>UBND Ủy ban nhân dân phường Phú Lãm thành phố Hà Nội</v>
      </c>
      <c r="C169" t="str">
        <v>http://phulam.hadong.hanoi.gov.vn/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1169</v>
      </c>
      <c r="B170" t="str">
        <v>Công an phường Phú Lương thành phố Hà Nội</v>
      </c>
      <c r="C170" t="str">
        <v>-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1170</v>
      </c>
      <c r="B171" t="str">
        <f>HYPERLINK("http://phuluong.hadong.hanoi.gov.vn/", "UBND Ủy ban nhân dân phường Phú Lương thành phố Hà Nội")</f>
        <v>UBND Ủy ban nhân dân phường Phú Lương thành phố Hà Nội</v>
      </c>
      <c r="C171" t="str">
        <v>http://phuluong.hadong.hanoi.gov.vn/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1171</v>
      </c>
      <c r="B172" t="str">
        <f>HYPERLINK("https://www.facebook.com/groups/1151655321979143/", "Công an phường Dương Nội thành phố Hà Nội")</f>
        <v>Công an phường Dương Nội thành phố Hà Nội</v>
      </c>
      <c r="C172" t="str">
        <v>https://www.facebook.com/groups/1151655321979143/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1172</v>
      </c>
      <c r="B173" t="str">
        <f>HYPERLINK("http://duongnoi.hadong.hanoi.gov.vn/uy-ban-nhan-dan", "UBND Ủy ban nhân dân phường Dương Nội thành phố Hà Nội")</f>
        <v>UBND Ủy ban nhân dân phường Dương Nội thành phố Hà Nội</v>
      </c>
      <c r="C173" t="str">
        <v>http://duongnoi.hadong.hanoi.gov.vn/uy-ban-nhan-dan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1173</v>
      </c>
      <c r="B174" t="str">
        <v>Công an phường Đồng Mai thành phố Hà Nội</v>
      </c>
      <c r="C174" t="str">
        <v>-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1174</v>
      </c>
      <c r="B175" t="str">
        <f>HYPERLINK("http://dongmai.hadong.hanoi.gov.vn/", "UBND Ủy ban nhân dân phường Đồng Mai thành phố Hà Nội")</f>
        <v>UBND Ủy ban nhân dân phường Đồng Mai thành phố Hà Nội</v>
      </c>
      <c r="C175" t="str">
        <v>http://dongmai.hadong.hanoi.gov.vn/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1175</v>
      </c>
      <c r="B176" t="str">
        <v>Công an phường Biên Giang thành phố Hà Nội</v>
      </c>
      <c r="C176" t="str">
        <v>-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1176</v>
      </c>
      <c r="B177" t="str">
        <f>HYPERLINK("http://biengiang.hadong.hanoi.gov.vn/", "UBND Ủy ban nhân dân phường Biên Giang thành phố Hà Nội")</f>
        <v>UBND Ủy ban nhân dân phường Biên Giang thành phố Hà Nội</v>
      </c>
      <c r="C177" t="str">
        <v>http://biengiang.hadong.hanoi.gov.vn/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1177</v>
      </c>
      <c r="B178" t="str">
        <v>Công an phường Lê Lợi thành phố Hà Nội</v>
      </c>
      <c r="C178" t="str">
        <v>-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1178</v>
      </c>
      <c r="B179" t="str">
        <f>HYPERLINK("https://leloi.sontay.hanoi.gov.vn/", "UBND Ủy ban nhân dân phường Lê Lợi thành phố Hà Nội")</f>
        <v>UBND Ủy ban nhân dân phường Lê Lợi thành phố Hà Nội</v>
      </c>
      <c r="C179" t="str">
        <v>https://leloi.sontay.hanoi.gov.vn/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1179</v>
      </c>
      <c r="B180" t="str">
        <v>Công an phường Phú Thịnh thành phố Hà Nội</v>
      </c>
      <c r="C180" t="str">
        <v>-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1180</v>
      </c>
      <c r="B181" t="str">
        <f>HYPERLINK("http://sontay.hanoi.gov.vn/vi/chi-tiet-tim-kiem/-/view_content/496649-phuong-phu-thinh.html", "UBND Ủy ban nhân dân phường Phú Thịnh thành phố Hà Nội")</f>
        <v>UBND Ủy ban nhân dân phường Phú Thịnh thành phố Hà Nội</v>
      </c>
      <c r="C181" t="str">
        <v>http://sontay.hanoi.gov.vn/vi/chi-tiet-tim-kiem/-/view_content/496649-phuong-phu-thinh.html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1181</v>
      </c>
      <c r="B182" t="str">
        <v>Công an phường Ngô Quyền thành phố Hà Nội</v>
      </c>
      <c r="C182" t="str">
        <v>-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1182</v>
      </c>
      <c r="B183" t="str">
        <f>HYPERLINK("https://ngoquyen.sontay.hanoi.gov.vn/so-o-bo-may", "UBND Ủy ban nhân dân phường Ngô Quyền thành phố Hà Nội")</f>
        <v>UBND Ủy ban nhân dân phường Ngô Quyền thành phố Hà Nội</v>
      </c>
      <c r="C183" t="str">
        <v>https://ngoquyen.sontay.hanoi.gov.vn/so-o-bo-may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1183</v>
      </c>
      <c r="B184" t="str">
        <v>Công an phường Quang Trung thành phố Hà Nội</v>
      </c>
      <c r="C184" t="str">
        <v>-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1184</v>
      </c>
      <c r="B185" t="str">
        <f>HYPERLINK("http://quangtrung.hadong.hanoi.gov.vn/lien-he-phuong", "UBND Ủy ban nhân dân phường Quang Trung thành phố Hà Nội")</f>
        <v>UBND Ủy ban nhân dân phường Quang Trung thành phố Hà Nội</v>
      </c>
      <c r="C185" t="str">
        <v>http://quangtrung.hadong.hanoi.gov.vn/lien-he-phuong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1185</v>
      </c>
      <c r="B186" t="str">
        <v>Công an phường Sơn Lộc thành phố Hà Nội</v>
      </c>
      <c r="C186" t="str">
        <v>-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1186</v>
      </c>
      <c r="B187" t="str">
        <f>HYPERLINK("https://sonloc.sontay.hanoi.gov.vn/gioi-thieu", "UBND Ủy ban nhân dân phường Sơn Lộc thành phố Hà Nội")</f>
        <v>UBND Ủy ban nhân dân phường Sơn Lộc thành phố Hà Nội</v>
      </c>
      <c r="C187" t="str">
        <v>https://sonloc.sontay.hanoi.gov.vn/gioi-thieu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1187</v>
      </c>
      <c r="B188" t="str">
        <f>HYPERLINK("https://www.facebook.com/pxuankhanh/", "Công an phường Xuân Khanh thành phố Hà Nội")</f>
        <v>Công an phường Xuân Khanh thành phố Hà Nội</v>
      </c>
      <c r="C188" t="str">
        <v>https://www.facebook.com/pxuankhanh/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1188</v>
      </c>
      <c r="B189" t="str">
        <f>HYPERLINK("https://xuankhanh.sontay.hanoi.gov.vn/so-o-bo-may", "UBND Ủy ban nhân dân phường Xuân Khanh thành phố Hà Nội")</f>
        <v>UBND Ủy ban nhân dân phường Xuân Khanh thành phố Hà Nội</v>
      </c>
      <c r="C189" t="str">
        <v>https://xuankhanh.sontay.hanoi.gov.vn/so-o-bo-may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1189</v>
      </c>
      <c r="B190" t="str">
        <f>HYPERLINK("https://www.facebook.com/doanthanhnien.1956/?locale=vi_VN", "Công an xã Đường Lâm thành phố Hà Nội")</f>
        <v>Công an xã Đường Lâm thành phố Hà Nội</v>
      </c>
      <c r="C190" t="str">
        <v>https://www.facebook.com/doanthanhnien.1956/?locale=vi_VN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1190</v>
      </c>
      <c r="B191" t="str">
        <f>HYPERLINK("https://duonglam.sontay.hanoi.gov.vn/", "UBND Ủy ban nhân dân xã Đường Lâm thành phố Hà Nội")</f>
        <v>UBND Ủy ban nhân dân xã Đường Lâm thành phố Hà Nội</v>
      </c>
      <c r="C191" t="str">
        <v>https://duonglam.sontay.hanoi.gov.vn/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1191</v>
      </c>
      <c r="B192" t="str">
        <f>HYPERLINK("https://www.facebook.com/p/%C4%90%E1%BA%A3ng-b%E1%BB%99-ph%C6%B0%E1%BB%9Dng-Vi%C3%AAn-S%C6%A1n-100069423120314/", "Công an phường Viên Sơn thành phố Hà Nội")</f>
        <v>Công an phường Viên Sơn thành phố Hà Nội</v>
      </c>
      <c r="C192" t="str">
        <v>https://www.facebook.com/p/%C4%90%E1%BA%A3ng-b%E1%BB%99-ph%C6%B0%E1%BB%9Dng-Vi%C3%AAn-S%C6%A1n-100069423120314/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1192</v>
      </c>
      <c r="B193" t="str">
        <f>HYPERLINK("https://vienson.sontay.hanoi.gov.vn/", "UBND Ủy ban nhân dân phường Viên Sơn thành phố Hà Nội")</f>
        <v>UBND Ủy ban nhân dân phường Viên Sơn thành phố Hà Nội</v>
      </c>
      <c r="C193" t="str">
        <v>https://vienson.sontay.hanoi.gov.vn/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1193</v>
      </c>
      <c r="B194" t="str">
        <v>Công an xã Xuân Sơn thành phố Hà Nội</v>
      </c>
      <c r="C194" t="str">
        <v>-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1194</v>
      </c>
      <c r="B195" t="str">
        <f>HYPERLINK("https://xuanson.sontay.hanoi.gov.vn/tin-chi-tiet/-/chi-tiet/cong-khai-so-%C4%91ien-thoai-cua-lanh-%C4%91ao-ubnd-xa-xuan-son-6810-1515.html", "UBND Ủy ban nhân dân xã Xuân Sơn thành phố Hà Nội")</f>
        <v>UBND Ủy ban nhân dân xã Xuân Sơn thành phố Hà Nội</v>
      </c>
      <c r="C195" t="str">
        <v>https://xuanson.sontay.hanoi.gov.vn/tin-chi-tiet/-/chi-tiet/cong-khai-so-%C4%91ien-thoai-cua-lanh-%C4%91ao-ubnd-xa-xuan-son-6810-1515.html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1195</v>
      </c>
      <c r="B196" t="str">
        <f>HYPERLINK("https://www.facebook.com/p/Ph%C6%B0%E1%BB%9Dng-Trung-H%C6%B0ng-100064816207409/", "Công an phường Trung Hưng thành phố Hà Nội")</f>
        <v>Công an phường Trung Hưng thành phố Hà Nội</v>
      </c>
      <c r="C196" t="str">
        <v>https://www.facebook.com/p/Ph%C6%B0%E1%BB%9Dng-Trung-H%C6%B0ng-100064816207409/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1196</v>
      </c>
      <c r="B197" t="str">
        <f>HYPERLINK("http://sontay.hanoi.gov.vn/gioi-thieu1/-/view_content/496805-phuong-trung-hung.html", "UBND Ủy ban nhân dân phường Trung Hưng thành phố Hà Nội")</f>
        <v>UBND Ủy ban nhân dân phường Trung Hưng thành phố Hà Nội</v>
      </c>
      <c r="C197" t="str">
        <v>http://sontay.hanoi.gov.vn/gioi-thieu1/-/view_content/496805-phuong-trung-hung.html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1197</v>
      </c>
      <c r="B198" t="str">
        <f>HYPERLINK("https://www.facebook.com/p/Tu%E1%BB%95i-Tr%E1%BA%BB-C%C3%B4ng-An-Huy%E1%BB%87n-Ch%C6%B0%C6%A1ng-M%E1%BB%B9-100028578047777/", "Công an xã Thanh Mỹ thành phố Hà Nội")</f>
        <v>Công an xã Thanh Mỹ thành phố Hà Nội</v>
      </c>
      <c r="C198" t="str">
        <v>https://www.facebook.com/p/Tu%E1%BB%95i-Tr%E1%BA%BB-C%C3%B4ng-An-Huy%E1%BB%87n-Ch%C6%B0%C6%A1ng-M%E1%BB%B9-100028578047777/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1198</v>
      </c>
      <c r="B199" t="str">
        <f>HYPERLINK("https://thanhmy.sontay.hanoi.gov.vn/", "UBND Ủy ban nhân dân xã Thanh Mỹ thành phố Hà Nội")</f>
        <v>UBND Ủy ban nhân dân xã Thanh Mỹ thành phố Hà Nội</v>
      </c>
      <c r="C199" t="str">
        <v>https://thanhmy.sontay.hanoi.gov.vn/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1199</v>
      </c>
      <c r="B200" t="str">
        <v>Công an phường Trung Sơn Trầm thành phố Hà Nội</v>
      </c>
      <c r="C200" t="str">
        <v>-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1200</v>
      </c>
      <c r="B201" t="str">
        <f>HYPERLINK("https://trungsontram.sontay.hanoi.gov.vn/gioi-thieu", "UBND Ủy ban nhân dân phường Trung Sơn Trầm thành phố Hà Nội")</f>
        <v>UBND Ủy ban nhân dân phường Trung Sơn Trầm thành phố Hà Nội</v>
      </c>
      <c r="C201" t="str">
        <v>https://trungsontram.sontay.hanoi.gov.vn/gioi-thieu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1201</v>
      </c>
      <c r="B202" t="str">
        <f>HYPERLINK("https://www.facebook.com/KimSon.SonTay.HaNoi/?locale=vi_VN", "Công an xã Kim Sơn thành phố Hà Nội")</f>
        <v>Công an xã Kim Sơn thành phố Hà Nội</v>
      </c>
      <c r="C202" t="str">
        <v>https://www.facebook.com/KimSon.SonTay.HaNoi/?locale=vi_VN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1202</v>
      </c>
      <c r="B203" t="str">
        <f>HYPERLINK("https://kimson.sontay.hanoi.gov.vn/tin-chi-tiet/-/chi-tiet/uy-ban-nhan-dan-xa-kim-son-6047-1307.html", "UBND Ủy ban nhân dân xã Kim Sơn thành phố Hà Nội")</f>
        <v>UBND Ủy ban nhân dân xã Kim Sơn thành phố Hà Nội</v>
      </c>
      <c r="C203" t="str">
        <v>https://kimson.sontay.hanoi.gov.vn/tin-chi-tiet/-/chi-tiet/uy-ban-nhan-dan-xa-kim-son-6047-1307.html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1203</v>
      </c>
      <c r="B204" t="str">
        <v>Công an xã Sơn Đông thành phố Hà Nội</v>
      </c>
      <c r="C204" t="str">
        <v>-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1204</v>
      </c>
      <c r="B205" t="str">
        <f>HYPERLINK("https://sondong.sontay.hanoi.gov.vn/", "UBND Ủy ban nhân dân xã Sơn Đông thành phố Hà Nội")</f>
        <v>UBND Ủy ban nhân dân xã Sơn Đông thành phố Hà Nội</v>
      </c>
      <c r="C205" t="str">
        <v>https://sondong.sontay.hanoi.gov.vn/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1205</v>
      </c>
      <c r="B206" t="str">
        <f>HYPERLINK("https://www.facebook.com/Xacodong123/?locale=vi_VN", "Công an xã Cổ Đông thành phố Hà Nội")</f>
        <v>Công an xã Cổ Đông thành phố Hà Nội</v>
      </c>
      <c r="C206" t="str">
        <v>https://www.facebook.com/Xacodong123/?locale=vi_VN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1206</v>
      </c>
      <c r="B207" t="str">
        <f>HYPERLINK("https://codong.sontay.hanoi.gov.vn/", "UBND Ủy ban nhân dân xã Cổ Đông thành phố Hà Nội")</f>
        <v>UBND Ủy ban nhân dân xã Cổ Đông thành phố Hà Nội</v>
      </c>
      <c r="C207" t="str">
        <v>https://codong.sontay.hanoi.gov.vn/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1207</v>
      </c>
      <c r="B208" t="str">
        <f>HYPERLINK("https://www.facebook.com/groups/toi.yeu.thi.tran.tay.dang.huyen.ba.vi/", "Công an thị trấn Tây Đằng thành phố Hà Nội")</f>
        <v>Công an thị trấn Tây Đằng thành phố Hà Nội</v>
      </c>
      <c r="C208" t="str">
        <v>https://www.facebook.com/groups/toi.yeu.thi.tran.tay.dang.huyen.ba.vi/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1208</v>
      </c>
      <c r="B209" t="str">
        <f>HYPERLINK("https://bavi.hanoi.gov.vn/uy-ban-nhan-dan-xa-thi-tran", "UBND Ủy ban nhân dân thị trấn Tây Đằng thành phố Hà Nội")</f>
        <v>UBND Ủy ban nhân dân thị trấn Tây Đằng thành phố Hà Nội</v>
      </c>
      <c r="C209" t="str">
        <v>https://bavi.hanoi.gov.vn/uy-ban-nhan-dan-xa-thi-tran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1209</v>
      </c>
      <c r="B210" t="str">
        <v>Công an xã Phú Cường thành phố Hà Nội</v>
      </c>
      <c r="C210" t="str">
        <v>-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1210</v>
      </c>
      <c r="B211" t="str">
        <f>HYPERLINK("https://bavi.hanoi.gov.vn/uy-ban-nhan-dan-xa-thi-tran/-/asset_publisher/BXvxOA8eYieu/content/xa-phu-cuong", "UBND Ủy ban nhân dân xã Phú Cường thành phố Hà Nội")</f>
        <v>UBND Ủy ban nhân dân xã Phú Cường thành phố Hà Nội</v>
      </c>
      <c r="C211" t="str">
        <v>https://bavi.hanoi.gov.vn/uy-ban-nhan-dan-xa-thi-tran/-/asset_publisher/BXvxOA8eYieu/content/xa-phu-cuong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1211</v>
      </c>
      <c r="B212" t="str">
        <f>HYPERLINK("https://www.facebook.com/doanthanhnien.1956/", "Công an xã Cổ Đô thành phố Hà Nội")</f>
        <v>Công an xã Cổ Đô thành phố Hà Nội</v>
      </c>
      <c r="C212" t="str">
        <v>https://www.facebook.com/doanthanhnien.1956/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1212</v>
      </c>
      <c r="B213" t="str">
        <f>HYPERLINK("https://bavi.hanoi.gov.vn/uy-ban-nhan-dan-xa-thi-tran/-/asset_publisher/BXvxOA8eYieu/content/xa-co-o", "UBND Ủy ban nhân dân xã Cổ Đô thành phố Hà Nội")</f>
        <v>UBND Ủy ban nhân dân xã Cổ Đô thành phố Hà Nội</v>
      </c>
      <c r="C213" t="str">
        <v>https://bavi.hanoi.gov.vn/uy-ban-nhan-dan-xa-thi-tran/-/asset_publisher/BXvxOA8eYieu/content/xa-co-o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1213</v>
      </c>
      <c r="B214" t="str">
        <f>HYPERLINK("https://www.facebook.com/daiphatthanhtruyenhinhbavi/?locale=ms_MY", "Công an xã Tản Hồng thành phố Hà Nội")</f>
        <v>Công an xã Tản Hồng thành phố Hà Nội</v>
      </c>
      <c r="C214" t="str">
        <v>https://www.facebook.com/daiphatthanhtruyenhinhbavi/?locale=ms_MY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1214</v>
      </c>
      <c r="B215" t="str">
        <f>HYPERLINK("https://bavi.hanoi.gov.vn/xa-tan-hong", "UBND Ủy ban nhân dân xã Tản Hồng thành phố Hà Nội")</f>
        <v>UBND Ủy ban nhân dân xã Tản Hồng thành phố Hà Nội</v>
      </c>
      <c r="C215" t="str">
        <v>https://bavi.hanoi.gov.vn/xa-tan-hong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1215</v>
      </c>
      <c r="B216" t="str">
        <f>HYPERLINK("https://www.facebook.com/groups/toi.yeu.xa.van.thang.huyen.ba.vi/", "Công an xã Vạn Thắng thành phố Hà Nội")</f>
        <v>Công an xã Vạn Thắng thành phố Hà Nội</v>
      </c>
      <c r="C216" t="str">
        <v>https://www.facebook.com/groups/toi.yeu.xa.van.thang.huyen.ba.vi/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1216</v>
      </c>
      <c r="B217" t="str">
        <f>HYPERLINK("https://bavi.hanoi.gov.vn/uy-ban-nhan-dan-xa-thi-tran/-/asset_publisher/BXvxOA8eYieu/content/xa-van-thang", "UBND Ủy ban nhân dân xã Vạn Thắng thành phố Hà Nội")</f>
        <v>UBND Ủy ban nhân dân xã Vạn Thắng thành phố Hà Nội</v>
      </c>
      <c r="C217" t="str">
        <v>https://bavi.hanoi.gov.vn/uy-ban-nhan-dan-xa-thi-tran/-/asset_publisher/BXvxOA8eYieu/content/xa-van-thang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1217</v>
      </c>
      <c r="B218" t="str">
        <f>HYPERLINK("https://www.facebook.com/daiphatthanhtruyenhinhbavi/?locale=ms_MY", "Công an xã Châu Sơn thành phố Hà Nội")</f>
        <v>Công an xã Châu Sơn thành phố Hà Nội</v>
      </c>
      <c r="C218" t="str">
        <v>https://www.facebook.com/daiphatthanhtruyenhinhbavi/?locale=ms_MY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1218</v>
      </c>
      <c r="B219" t="str">
        <f>HYPERLINK("https://bavi.hanoi.gov.vn/uy-ban-nhan-dan-xa-thi-tran/-/asset_publisher/BXvxOA8eYieu/content/xa-chau-son", "UBND Ủy ban nhân dân xã Châu Sơn thành phố Hà Nội")</f>
        <v>UBND Ủy ban nhân dân xã Châu Sơn thành phố Hà Nội</v>
      </c>
      <c r="C219" t="str">
        <v>https://bavi.hanoi.gov.vn/uy-ban-nhan-dan-xa-thi-tran/-/asset_publisher/BXvxOA8eYieu/content/xa-chau-son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1219</v>
      </c>
      <c r="B220" t="str">
        <f>HYPERLINK("https://www.facebook.com/groups/toi.yeu.xa.phong.van.huyen.ba.vi/", "Công an xã Phong Vân thành phố Hà Nội")</f>
        <v>Công an xã Phong Vân thành phố Hà Nội</v>
      </c>
      <c r="C220" t="str">
        <v>https://www.facebook.com/groups/toi.yeu.xa.phong.van.huyen.ba.vi/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1220</v>
      </c>
      <c r="B221" t="str">
        <f>HYPERLINK("https://bavi.hanoi.gov.vn/kinh-te-do-thi/-/asset_publisher/jf5ueQPST2g6/content/ubnd-huyen-ba-vi-to-chuc-hoi-nghi-tham-tra-ket-qua-cham-iem-thuc-hien-cac-tieu-chi-xa-at-chuan-nong-thon-moi-kieu-mau-oi-voi-cac-xa-phong-van-van-than", "UBND Ủy ban nhân dân xã Phong Vân thành phố Hà Nội")</f>
        <v>UBND Ủy ban nhân dân xã Phong Vân thành phố Hà Nội</v>
      </c>
      <c r="C221" t="str">
        <v>https://bavi.hanoi.gov.vn/kinh-te-do-thi/-/asset_publisher/jf5ueQPST2g6/content/ubnd-huyen-ba-vi-to-chuc-hoi-nghi-tham-tra-ket-qua-cham-iem-thuc-hien-cac-tieu-chi-xa-at-chuan-nong-thon-moi-kieu-mau-oi-voi-cac-xa-phong-van-van-than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1221</v>
      </c>
      <c r="B222" t="str">
        <f>HYPERLINK("https://www.facebook.com/tuoitreconganquanhadong/", "Công an xã Phú Đông thành phố Hà Nội")</f>
        <v>Công an xã Phú Đông thành phố Hà Nội</v>
      </c>
      <c r="C222" t="str">
        <v>https://www.facebook.com/tuoitreconganquanhadong/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1222</v>
      </c>
      <c r="B223" t="str">
        <f>HYPERLINK("https://bavi.hanoi.gov.vn/xa-phu-ong?p_p_auth=Tc2OyjVe&amp;p_p_id=49&amp;p_p_lifecycle=1&amp;p_p_state=normal&amp;p_p_mode=view&amp;_49_struts_action=%2Fmy_sites%2Fview&amp;_49_groupId=3676906&amp;_49_privateLayout=false", "UBND Ủy ban nhân dân xã Phú Đông thành phố Hà Nội")</f>
        <v>UBND Ủy ban nhân dân xã Phú Đông thành phố Hà Nội</v>
      </c>
      <c r="C223" t="str">
        <v>https://bavi.hanoi.gov.vn/xa-phu-ong?p_p_auth=Tc2OyjVe&amp;p_p_id=49&amp;p_p_lifecycle=1&amp;p_p_state=normal&amp;p_p_mode=view&amp;_49_struts_action=%2Fmy_sites%2Fview&amp;_49_groupId=3676906&amp;_49_privateLayout=false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1223</v>
      </c>
      <c r="B224" t="str">
        <f>HYPERLINK("https://www.facebook.com/p/Tr%C6%B0%E1%BB%9Dng-Ti%E1%BB%83u-h%E1%BB%8Dc-Ph%C3%BA-Ph%C6%B0%C6%A1ng-100076291355718/", "Công an xã Phú Phương thành phố Hà Nội")</f>
        <v>Công an xã Phú Phương thành phố Hà Nội</v>
      </c>
      <c r="C224" t="str">
        <v>https://www.facebook.com/p/Tr%C6%B0%E1%BB%9Dng-Ti%E1%BB%83u-h%E1%BB%8Dc-Ph%C3%BA-Ph%C6%B0%C6%A1ng-100076291355718/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1224</v>
      </c>
      <c r="B225" t="str">
        <f>HYPERLINK("https://bavi.hanoi.gov.vn/xa-phu-phuong", "UBND Ủy ban nhân dân xã Phú Phương thành phố Hà Nội")</f>
        <v>UBND Ủy ban nhân dân xã Phú Phương thành phố Hà Nội</v>
      </c>
      <c r="C225" t="str">
        <v>https://bavi.hanoi.gov.vn/xa-phu-phuong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1225</v>
      </c>
      <c r="B226" t="str">
        <v>Công an xã Phú Châu thành phố Hà Nội</v>
      </c>
      <c r="C226" t="str">
        <v>-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1226</v>
      </c>
      <c r="B227" t="str">
        <f>HYPERLINK("https://bavi.hanoi.gov.vn/xa-phu-chau", "UBND Ủy ban nhân dân xã Phú Châu thành phố Hà Nội")</f>
        <v>UBND Ủy ban nhân dân xã Phú Châu thành phố Hà Nội</v>
      </c>
      <c r="C227" t="str">
        <v>https://bavi.hanoi.gov.vn/xa-phu-chau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1227</v>
      </c>
      <c r="B228" t="str">
        <f>HYPERLINK("https://www.facebook.com/2545213479113505", "Công an xã Thái Hòa thành phố Hà Nội")</f>
        <v>Công an xã Thái Hòa thành phố Hà Nội</v>
      </c>
      <c r="C228" t="str">
        <v>https://www.facebook.com/2545213479113505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1228</v>
      </c>
      <c r="B229" t="str">
        <f>HYPERLINK("https://bavi.hanoi.gov.vn/xa-thai-hoa", "UBND Ủy ban nhân dân xã Thái Hòa thành phố Hà Nội")</f>
        <v>UBND Ủy ban nhân dân xã Thái Hòa thành phố Hà Nội</v>
      </c>
      <c r="C229" t="str">
        <v>https://bavi.hanoi.gov.vn/xa-thai-hoa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1229</v>
      </c>
      <c r="B230" t="str">
        <v>Công an xã Đồng Thái thành phố Hà Nội</v>
      </c>
      <c r="C230" t="str">
        <v>-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1230</v>
      </c>
      <c r="B231" t="str">
        <f>HYPERLINK("https://bavi.hanoi.gov.vn/xa-ong-thai", "UBND Ủy ban nhân dân xã Đồng Thái thành phố Hà Nội")</f>
        <v>UBND Ủy ban nhân dân xã Đồng Thái thành phố Hà Nội</v>
      </c>
      <c r="C231" t="str">
        <v>https://bavi.hanoi.gov.vn/xa-ong-thai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1231</v>
      </c>
      <c r="B232" t="str">
        <f>HYPERLINK("https://www.facebook.com/CAXPSTX.NS/", "Công an xã Phú Sơn thành phố Hà Nội")</f>
        <v>Công an xã Phú Sơn thành phố Hà Nội</v>
      </c>
      <c r="C232" t="str">
        <v>https://www.facebook.com/CAXPSTX.NS/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1232</v>
      </c>
      <c r="B233" t="str">
        <f>HYPERLINK("https://bavi.hanoi.gov.vn/xa-phu-phuong", "UBND Ủy ban nhân dân xã Phú Sơn thành phố Hà Nội")</f>
        <v>UBND Ủy ban nhân dân xã Phú Sơn thành phố Hà Nội</v>
      </c>
      <c r="C233" t="str">
        <v>https://bavi.hanoi.gov.vn/xa-phu-phuong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1233</v>
      </c>
      <c r="B234" t="str">
        <f>HYPERLINK("https://www.facebook.com/p/Tu%E1%BB%95i-Tr%E1%BA%BB-C%C3%B4ng-An-Huy%E1%BB%87n-Ch%C6%B0%C6%A1ng-M%E1%BB%B9-100028578047777/", "Công an xã Minh Châu thành phố Hà Nội")</f>
        <v>Công an xã Minh Châu thành phố Hà Nội</v>
      </c>
      <c r="C234" t="str">
        <v>https://www.facebook.com/p/Tu%E1%BB%95i-Tr%E1%BA%BB-C%C3%B4ng-An-Huy%E1%BB%87n-Ch%C6%B0%C6%A1ng-M%E1%BB%B9-100028578047777/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1234</v>
      </c>
      <c r="B235" t="str">
        <f>HYPERLINK("https://bavi.hanoi.gov.vn/xa-minh-chau", "UBND Ủy ban nhân dân xã Minh Châu thành phố Hà Nội")</f>
        <v>UBND Ủy ban nhân dân xã Minh Châu thành phố Hà Nội</v>
      </c>
      <c r="C235" t="str">
        <v>https://bavi.hanoi.gov.vn/xa-minh-chau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1235</v>
      </c>
      <c r="B236" t="str">
        <f>HYPERLINK("https://www.facebook.com/p/Tu%E1%BB%95i-Tr%E1%BA%BB-C%C3%B4ng-An-Huy%E1%BB%87n-Ch%C6%B0%C6%A1ng-M%E1%BB%B9-100028578047777/", "Công an xã Vật Lại thành phố Hà Nội")</f>
        <v>Công an xã Vật Lại thành phố Hà Nội</v>
      </c>
      <c r="C236" t="str">
        <v>https://www.facebook.com/p/Tu%E1%BB%95i-Tr%E1%BA%BB-C%C3%B4ng-An-Huy%E1%BB%87n-Ch%C6%B0%C6%A1ng-M%E1%BB%B9-100028578047777/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1236</v>
      </c>
      <c r="B237" t="str">
        <f>HYPERLINK("https://bavi.hanoi.gov.vn/", "UBND Ủy ban nhân dân xã Vật Lại thành phố Hà Nội")</f>
        <v>UBND Ủy ban nhân dân xã Vật Lại thành phố Hà Nội</v>
      </c>
      <c r="C237" t="str">
        <v>https://bavi.hanoi.gov.vn/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1237</v>
      </c>
      <c r="B238" t="str">
        <f>HYPERLINK("https://www.facebook.com/doanthanhnien.1956/?locale=vi_VN", "Công an xã Chu Minh thành phố Hà Nội")</f>
        <v>Công an xã Chu Minh thành phố Hà Nội</v>
      </c>
      <c r="C238" t="str">
        <v>https://www.facebook.com/doanthanhnien.1956/?locale=vi_VN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1238</v>
      </c>
      <c r="B239" t="str">
        <f>HYPERLINK("https://bavi.hanoi.gov.vn/xa-chu-minh", "UBND Ủy ban nhân dân xã Chu Minh thành phố Hà Nội")</f>
        <v>UBND Ủy ban nhân dân xã Chu Minh thành phố Hà Nội</v>
      </c>
      <c r="C239" t="str">
        <v>https://bavi.hanoi.gov.vn/xa-chu-minh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1239</v>
      </c>
      <c r="B240" t="str">
        <f>HYPERLINK("https://www.facebook.com/groups/toi.yeu.xa.tong.bat.huyen.ba.vi/", "Công an xã Tòng Bạt thành phố Hà Nội")</f>
        <v>Công an xã Tòng Bạt thành phố Hà Nội</v>
      </c>
      <c r="C240" t="str">
        <v>https://www.facebook.com/groups/toi.yeu.xa.tong.bat.huyen.ba.vi/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1240</v>
      </c>
      <c r="B241" t="str">
        <f>HYPERLINK("https://bavi.hanoi.gov.vn/xa-tong-bat?p_p_auth=VSSEb4Jk&amp;p_p_id=49&amp;p_p_lifecycle=1&amp;p_p_state=normal&amp;p_p_mode=view&amp;_49_struts_action=%2Fmy_sites%2Fview&amp;_49_groupId=3676906&amp;_49_privateLayout=false", "UBND Ủy ban nhân dân xã Tòng Bạt thành phố Hà Nội")</f>
        <v>UBND Ủy ban nhân dân xã Tòng Bạt thành phố Hà Nội</v>
      </c>
      <c r="C241" t="str">
        <v>https://bavi.hanoi.gov.vn/xa-tong-bat?p_p_auth=VSSEb4Jk&amp;p_p_id=49&amp;p_p_lifecycle=1&amp;p_p_state=normal&amp;p_p_mode=view&amp;_49_struts_action=%2Fmy_sites%2Fview&amp;_49_groupId=3676906&amp;_49_privateLayout=false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1241</v>
      </c>
      <c r="B242" t="str">
        <f>HYPERLINK("https://www.facebook.com/p/UBND-x%C3%A3-C%E1%BA%A9m-L%C4%A9nh-Ba-V%C3%AC-H%C3%A0-N%E1%BB%99i-100069128203276/", "Công an xã Cẩm Lĩnh thành phố Hà Nội")</f>
        <v>Công an xã Cẩm Lĩnh thành phố Hà Nội</v>
      </c>
      <c r="C242" t="str">
        <v>https://www.facebook.com/p/UBND-x%C3%A3-C%E1%BA%A9m-L%C4%A9nh-Ba-V%C3%AC-H%C3%A0-N%E1%BB%99i-100069128203276/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1242</v>
      </c>
      <c r="B243" t="str">
        <f>HYPERLINK("https://camlinh.camxuyen.hatinh.gov.vn/", "UBND Ủy ban nhân dân xã Cẩm Lĩnh thành phố Hà Nội")</f>
        <v>UBND Ủy ban nhân dân xã Cẩm Lĩnh thành phố Hà Nội</v>
      </c>
      <c r="C243" t="str">
        <v>https://camlinh.camxuyen.hatinh.gov.vn/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1243</v>
      </c>
      <c r="B244" t="str">
        <f>HYPERLINK("https://www.facebook.com/p/Tu%E1%BB%95i-tr%E1%BA%BB-C%C3%B4ng-an-th%E1%BB%8B-x%C3%A3-S%C6%A1n-T%C3%A2y-100040884909606/", "Công an xã Sơn Đà thành phố Hà Nội")</f>
        <v>Công an xã Sơn Đà thành phố Hà Nội</v>
      </c>
      <c r="C244" t="str">
        <v>https://www.facebook.com/p/Tu%E1%BB%95i-tr%E1%BA%BB-C%C3%B4ng-an-th%E1%BB%8B-x%C3%A3-S%C6%A1n-T%C3%A2y-100040884909606/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1244</v>
      </c>
      <c r="B245" t="str">
        <f>HYPERLINK("https://sonda.bavi.hanoi.gov.vn/", "UBND Ủy ban nhân dân xã Sơn Đà thành phố Hà Nội")</f>
        <v>UBND Ủy ban nhân dân xã Sơn Đà thành phố Hà Nội</v>
      </c>
      <c r="C245" t="str">
        <v>https://sonda.bavi.hanoi.gov.vn/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1245</v>
      </c>
      <c r="B246" t="str">
        <v>Công an xã Đông Quang thành phố Hà Nội</v>
      </c>
      <c r="C246" t="str">
        <v>-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1246</v>
      </c>
      <c r="B247" t="str">
        <f>HYPERLINK("https://bavi.hanoi.gov.vn/xa-ong-quang", "UBND Ủy ban nhân dân xã Đông Quang thành phố Hà Nội")</f>
        <v>UBND Ủy ban nhân dân xã Đông Quang thành phố Hà Nội</v>
      </c>
      <c r="C247" t="str">
        <v>https://bavi.hanoi.gov.vn/xa-ong-quang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1247</v>
      </c>
      <c r="B248" t="str">
        <f>HYPERLINK("https://www.facebook.com/1181134665614608", "Công an xã Tiên Phong thành phố Hà Nội")</f>
        <v>Công an xã Tiên Phong thành phố Hà Nội</v>
      </c>
      <c r="C248" t="str">
        <v>https://www.facebook.com/1181134665614608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1248</v>
      </c>
      <c r="B249" t="str">
        <f>HYPERLINK("https://bavi.hanoi.gov.vn/xa-tien-phong", "UBND Ủy ban nhân dân xã Tiên Phong thành phố Hà Nội")</f>
        <v>UBND Ủy ban nhân dân xã Tiên Phong thành phố Hà Nội</v>
      </c>
      <c r="C249" t="str">
        <v>https://bavi.hanoi.gov.vn/xa-tien-phong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1249</v>
      </c>
      <c r="B250" t="str">
        <f>HYPERLINK("https://www.facebook.com/p/Tu%E1%BB%95i-Tr%E1%BA%BB-C%C3%B4ng-An-Qu%E1%BA%ADn-T%C3%A2y-H%E1%BB%93-100080140217978/", "Công an xã Thụy An thành phố Hà Nội")</f>
        <v>Công an xã Thụy An thành phố Hà Nội</v>
      </c>
      <c r="C250" t="str">
        <v>https://www.facebook.com/p/Tu%E1%BB%95i-Tr%E1%BA%BB-C%C3%B4ng-An-Qu%E1%BA%ADn-T%C3%A2y-H%E1%BB%93-100080140217978/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1250</v>
      </c>
      <c r="B251" t="str">
        <f>HYPERLINK("https://bavi.hanoi.gov.vn/uy-ban-nhan-dan-xa-thi-tran/-/asset_publisher/BXvxOA8eYieu/content/xa-thuy-an", "UBND Ủy ban nhân dân xã Thụy An thành phố Hà Nội")</f>
        <v>UBND Ủy ban nhân dân xã Thụy An thành phố Hà Nội</v>
      </c>
      <c r="C251" t="str">
        <v>https://bavi.hanoi.gov.vn/uy-ban-nhan-dan-xa-thi-tran/-/asset_publisher/BXvxOA8eYieu/content/xa-thuy-an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1251</v>
      </c>
      <c r="B252" t="str">
        <f>HYPERLINK("https://www.facebook.com/camthuongxa/", "Công an xã Cam Thượng thành phố Hà Nội")</f>
        <v>Công an xã Cam Thượng thành phố Hà Nội</v>
      </c>
      <c r="C252" t="str">
        <v>https://www.facebook.com/camthuongxa/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1252</v>
      </c>
      <c r="B253" t="str">
        <f>HYPERLINK("https://bavi.hanoi.gov.vn/uy-ban-nhan-dan-xa-thi-tran/-/asset_publisher/BXvxOA8eYieu/content/xa-cam-thuong", "UBND Ủy ban nhân dân xã Cam Thượng thành phố Hà Nội")</f>
        <v>UBND Ủy ban nhân dân xã Cam Thượng thành phố Hà Nội</v>
      </c>
      <c r="C253" t="str">
        <v>https://bavi.hanoi.gov.vn/uy-ban-nhan-dan-xa-thi-tran/-/asset_publisher/BXvxOA8eYieu/content/xa-cam-thuong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1253</v>
      </c>
      <c r="B254" t="str">
        <v>Công an xã Thuần Mỹ thành phố Hà Nội</v>
      </c>
      <c r="C254" t="str">
        <v>-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1254</v>
      </c>
      <c r="B255" t="str">
        <f>HYPERLINK("https://bavi.hanoi.gov.vn/xa-thuan-my", "UBND Ủy ban nhân dân xã Thuần Mỹ thành phố Hà Nội")</f>
        <v>UBND Ủy ban nhân dân xã Thuần Mỹ thành phố Hà Nội</v>
      </c>
      <c r="C255" t="str">
        <v>https://bavi.hanoi.gov.vn/xa-thuan-my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1255</v>
      </c>
      <c r="B256" t="str">
        <f>HYPERLINK("https://www.facebook.com/1181134665614608", "Công an xã Tản Lĩnh thành phố Hà Nội")</f>
        <v>Công an xã Tản Lĩnh thành phố Hà Nội</v>
      </c>
      <c r="C256" t="str">
        <v>https://www.facebook.com/1181134665614608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1256</v>
      </c>
      <c r="B257" t="str">
        <f>HYPERLINK("https://bavi.hanoi.gov.vn/xa-tan-linh", "UBND Ủy ban nhân dân xã Tản Lĩnh thành phố Hà Nội")</f>
        <v>UBND Ủy ban nhân dân xã Tản Lĩnh thành phố Hà Nội</v>
      </c>
      <c r="C257" t="str">
        <v>https://bavi.hanoi.gov.vn/xa-tan-linh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1257</v>
      </c>
      <c r="B258" t="str">
        <v>Công an xã Ba Trại thành phố Hà Nội</v>
      </c>
      <c r="C258" t="str">
        <v>-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1258</v>
      </c>
      <c r="B259" t="str">
        <f>HYPERLINK("https://bavi.hanoi.gov.vn/uy-ban-nhan-dan-xa-thi-tran/-/asset_publisher/BXvxOA8eYieu/content/xa-ba-trai", "UBND Ủy ban nhân dân xã Ba Trại thành phố Hà Nội")</f>
        <v>UBND Ủy ban nhân dân xã Ba Trại thành phố Hà Nội</v>
      </c>
      <c r="C259" t="str">
        <v>https://bavi.hanoi.gov.vn/uy-ban-nhan-dan-xa-thi-tran/-/asset_publisher/BXvxOA8eYieu/content/xa-ba-trai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1259</v>
      </c>
      <c r="B260" t="str">
        <v>Công an xã Minh Quang thành phố Hà Nội</v>
      </c>
      <c r="C260" t="str">
        <v>-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1260</v>
      </c>
      <c r="B261" t="str">
        <f>HYPERLINK("https://bavi.hanoi.gov.vn/xa-minh-quang", "UBND Ủy ban nhân dân xã Minh Quang thành phố Hà Nội")</f>
        <v>UBND Ủy ban nhân dân xã Minh Quang thành phố Hà Nội</v>
      </c>
      <c r="C261" t="str">
        <v>https://bavi.hanoi.gov.vn/xa-minh-quang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1261</v>
      </c>
      <c r="B262" t="str">
        <f>HYPERLINK("https://www.facebook.com/tuoitreconganBaVi/", "Công an xã Ba Vì thành phố Hà Nội")</f>
        <v>Công an xã Ba Vì thành phố Hà Nội</v>
      </c>
      <c r="C262" t="str">
        <v>https://www.facebook.com/tuoitreconganBaVi/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1262</v>
      </c>
      <c r="B263" t="str">
        <f>HYPERLINK("https://bavi.hanoi.gov.vn/uy-ban-nhan-dan-xa-thi-tran/-/asset_publisher/BXvxOA8eYieu/content/xa-ba-vi", "UBND Ủy ban nhân dân xã Ba Vì thành phố Hà Nội")</f>
        <v>UBND Ủy ban nhân dân xã Ba Vì thành phố Hà Nội</v>
      </c>
      <c r="C263" t="str">
        <v>https://bavi.hanoi.gov.vn/uy-ban-nhan-dan-xa-thi-tran/-/asset_publisher/BXvxOA8eYieu/content/xa-ba-vi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1263</v>
      </c>
      <c r="B264" t="str">
        <v>Công an xã Vân Hòa thành phố Hà Nội</v>
      </c>
      <c r="C264" t="str">
        <v>-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1264</v>
      </c>
      <c r="B265" t="str">
        <f>HYPERLINK("https://bavi.hanoi.gov.vn/uy-ban-nhan-dan-xa-thi-tran/-/asset_publisher/BXvxOA8eYieu/content/xa-van-hoa", "UBND Ủy ban nhân dân xã Vân Hòa thành phố Hà Nội")</f>
        <v>UBND Ủy ban nhân dân xã Vân Hòa thành phố Hà Nội</v>
      </c>
      <c r="C265" t="str">
        <v>https://bavi.hanoi.gov.vn/uy-ban-nhan-dan-xa-thi-tran/-/asset_publisher/BXvxOA8eYieu/content/xa-van-hoa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1265</v>
      </c>
      <c r="B266" t="str">
        <v>Công an xã Yên Bài thành phố Hà Nội</v>
      </c>
      <c r="C266" t="str">
        <v>-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1266</v>
      </c>
      <c r="B267" t="str">
        <f>HYPERLINK("https://bavi.hanoi.gov.vn/uy-ban-nhan-dan-xa-thi-tran/-/asset_publisher/BXvxOA8eYieu/content/xa-yen-bai", "UBND Ủy ban nhân dân xã Yên Bài thành phố Hà Nội")</f>
        <v>UBND Ủy ban nhân dân xã Yên Bài thành phố Hà Nội</v>
      </c>
      <c r="C267" t="str">
        <v>https://bavi.hanoi.gov.vn/uy-ban-nhan-dan-xa-thi-tran/-/asset_publisher/BXvxOA8eYieu/content/xa-yen-bai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1267</v>
      </c>
      <c r="B268" t="str">
        <v>Công an xã Khánh Thượng thành phố Hà Nội</v>
      </c>
      <c r="C268" t="str">
        <v>-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1268</v>
      </c>
      <c r="B269" t="str">
        <f>HYPERLINK("https://khanhthuong.bavi.hanoi.gov.vn/", "UBND Ủy ban nhân dân xã Khánh Thượng thành phố Hà Nội")</f>
        <v>UBND Ủy ban nhân dân xã Khánh Thượng thành phố Hà Nội</v>
      </c>
      <c r="C269" t="str">
        <v>https://khanhthuong.bavi.hanoi.gov.vn/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1269</v>
      </c>
      <c r="B270" t="str">
        <f>HYPERLINK("https://www.facebook.com/p/Tu%E1%BB%95i-tr%E1%BA%BB-C%C3%B4ng-an-huy%E1%BB%87n-Ph%C3%BAc-Th%E1%BB%8D-100066934373551/", "Công an thị trấn Phúc Thọ thành phố Hà Nội")</f>
        <v>Công an thị trấn Phúc Thọ thành phố Hà Nội</v>
      </c>
      <c r="C270" t="str">
        <v>https://www.facebook.com/p/Tu%E1%BB%95i-tr%E1%BA%BB-C%C3%B4ng-an-huy%E1%BB%87n-Ph%C3%BAc-Th%E1%BB%8D-100066934373551/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1270</v>
      </c>
      <c r="B271" t="str">
        <f>HYPERLINK("https://phuctho.hanoi.gov.vn/", "UBND Ủy ban nhân dân thị trấn Phúc Thọ thành phố Hà Nội")</f>
        <v>UBND Ủy ban nhân dân thị trấn Phúc Thọ thành phố Hà Nội</v>
      </c>
      <c r="C271" t="str">
        <v>https://phuctho.hanoi.gov.vn/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1271</v>
      </c>
      <c r="B272" t="str">
        <f>HYPERLINK("https://www.facebook.com/CAxVanHa/", "Công an xã Vân Hà thành phố Hà Nội")</f>
        <v>Công an xã Vân Hà thành phố Hà Nội</v>
      </c>
      <c r="C272" t="str">
        <v>https://www.facebook.com/CAxVanHa/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1272</v>
      </c>
      <c r="B273" t="str">
        <f>HYPERLINK("https://vanha.donganh.hanoi.gov.vn/", "UBND Ủy ban nhân dân xã Vân Hà thành phố Hà Nội")</f>
        <v>UBND Ủy ban nhân dân xã Vân Hà thành phố Hà Nội</v>
      </c>
      <c r="C273" t="str">
        <v>https://vanha.donganh.hanoi.gov.vn/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1273</v>
      </c>
      <c r="B274" t="str">
        <f>HYPERLINK("https://www.facebook.com/p/Tu%E1%BB%95i-tr%E1%BA%BB-C%C3%B4ng-an-huy%E1%BB%87n-Ph%C3%BAc-Th%E1%BB%8D-100066934373551/", "Công an xã Vân Phúc thành phố Hà Nội")</f>
        <v>Công an xã Vân Phúc thành phố Hà Nội</v>
      </c>
      <c r="C274" t="str">
        <v>https://www.facebook.com/p/Tu%E1%BB%95i-tr%E1%BA%BB-C%C3%B4ng-an-huy%E1%BB%87n-Ph%C3%BAc-Th%E1%BB%8D-100066934373551/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1274</v>
      </c>
      <c r="B275" t="str">
        <f>HYPERLINK("https://vanphuc.phuctho.hanoi.gov.vn/", "UBND Ủy ban nhân dân xã Vân Phúc thành phố Hà Nội")</f>
        <v>UBND Ủy ban nhân dân xã Vân Phúc thành phố Hà Nội</v>
      </c>
      <c r="C275" t="str">
        <v>https://vanphuc.phuctho.hanoi.gov.vn/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1275</v>
      </c>
      <c r="B276" t="str">
        <f>HYPERLINK("https://www.facebook.com/groups/296773761098953/", "Công an xã Vân Nam thành phố Hà Nội")</f>
        <v>Công an xã Vân Nam thành phố Hà Nội</v>
      </c>
      <c r="C276" t="str">
        <v>https://www.facebook.com/groups/296773761098953/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1276</v>
      </c>
      <c r="B277" t="str">
        <f>HYPERLINK("https://vanphuc.phuctho.hanoi.gov.vn/", "UBND Ủy ban nhân dân xã Vân Nam thành phố Hà Nội")</f>
        <v>UBND Ủy ban nhân dân xã Vân Nam thành phố Hà Nội</v>
      </c>
      <c r="C277" t="str">
        <v>https://vanphuc.phuctho.hanoi.gov.vn/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1277</v>
      </c>
      <c r="B278" t="str">
        <v>Công an xã Xuân Phú thành phố Hà Nội</v>
      </c>
      <c r="C278" t="str">
        <v>-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1278</v>
      </c>
      <c r="B279" t="str">
        <f>HYPERLINK("https://xuanphu-xuantruong.namdinh.gov.vn/uy-ban-nhan-dan/uy-ban-nhan-dan-xa-xuan-phu-289181", "UBND Ủy ban nhân dân xã Xuân Phú thành phố Hà Nội")</f>
        <v>UBND Ủy ban nhân dân xã Xuân Phú thành phố Hà Nội</v>
      </c>
      <c r="C279" t="str">
        <v>https://xuanphu-xuantruong.namdinh.gov.vn/uy-ban-nhan-dan/uy-ban-nhan-dan-xa-xuan-phu-289181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1279</v>
      </c>
      <c r="B280" t="str">
        <v>Công an xã Phương Độ thành phố Hà Nội</v>
      </c>
      <c r="C280" t="str">
        <v>-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1280</v>
      </c>
      <c r="B281" t="str">
        <f>HYPERLINK("https://danphuong.hanoi.gov.vn/", "UBND Ủy ban nhân dân xã Phương Độ thành phố Hà Nội")</f>
        <v>UBND Ủy ban nhân dân xã Phương Độ thành phố Hà Nội</v>
      </c>
      <c r="C281" t="str">
        <v>https://danphuong.hanoi.gov.vn/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1281</v>
      </c>
      <c r="B282" t="str">
        <f>HYPERLINK("https://www.facebook.com/groups/212129662793821/", "Công an xã Sen Chiểu thành phố Hà Nội")</f>
        <v>Công an xã Sen Chiểu thành phố Hà Nội</v>
      </c>
      <c r="C282" t="str">
        <v>https://www.facebook.com/groups/212129662793821/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1282</v>
      </c>
      <c r="B283" t="str">
        <f>HYPERLINK("https://phuctho.hanoi.gov.vn/nl/chi-dao-dieu-hanh/-/news/0epP85PlRoOp/1/660010.html;jsessionid=J6c-mGqXgeFhMN6tGz65JL9F.undefined", "UBND Ủy ban nhân dân xã Sen Chiểu thành phố Hà Nội")</f>
        <v>UBND Ủy ban nhân dân xã Sen Chiểu thành phố Hà Nội</v>
      </c>
      <c r="C283" t="str">
        <v>https://phuctho.hanoi.gov.vn/nl/chi-dao-dieu-hanh/-/news/0epP85PlRoOp/1/660010.html;jsessionid=J6c-mGqXgeFhMN6tGz65JL9F.undefined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1283</v>
      </c>
      <c r="B284" t="str">
        <v>Công an xã Cẩm Đình thành phố Hà Nội</v>
      </c>
      <c r="C284" t="str">
        <v>-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1284</v>
      </c>
      <c r="B285" t="str">
        <f>HYPERLINK("https://phuctho.hanoi.gov.vn/it/tin-noi-bat/-/news/KkhcXEagK6vu/557457.html;jsessionid=lKaiGbXfXOpK1JkiG9PI177j.undefined", "UBND Ủy ban nhân dân xã Cẩm Đình thành phố Hà Nội")</f>
        <v>UBND Ủy ban nhân dân xã Cẩm Đình thành phố Hà Nội</v>
      </c>
      <c r="C285" t="str">
        <v>https://phuctho.hanoi.gov.vn/it/tin-noi-bat/-/news/KkhcXEagK6vu/557457.html;jsessionid=lKaiGbXfXOpK1JkiG9PI177j.undefined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1285</v>
      </c>
      <c r="B286" t="str">
        <f>HYPERLINK("https://www.facebook.com/groups/2031129377197819/_join_/?locale=fi_FI", "Công an xã Võng Xuyên thành phố Hà Nội")</f>
        <v>Công an xã Võng Xuyên thành phố Hà Nội</v>
      </c>
      <c r="C286" t="str">
        <v>https://www.facebook.com/groups/2031129377197819/_join_/?locale=fi_FI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1286</v>
      </c>
      <c r="B287" t="str">
        <f>HYPERLINK("https://vongxuyen.phuctho.hanoi.gov.vn/", "UBND Ủy ban nhân dân xã Võng Xuyên thành phố Hà Nội")</f>
        <v>UBND Ủy ban nhân dân xã Võng Xuyên thành phố Hà Nội</v>
      </c>
      <c r="C287" t="str">
        <v>https://vongxuyen.phuctho.hanoi.gov.vn/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1287</v>
      </c>
      <c r="B288" t="str">
        <f>HYPERLINK("https://www.facebook.com/groups/875178792678941/", "Công an xã Thọ Lộc thành phố Hà Nội")</f>
        <v>Công an xã Thọ Lộc thành phố Hà Nội</v>
      </c>
      <c r="C288" t="str">
        <v>https://www.facebook.com/groups/875178792678941/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1288</v>
      </c>
      <c r="B289" t="str">
        <f>HYPERLINK("https://phuctho.hanoi.gov.vn/bg/hoat-dong-doan-the/-/news/KkhcXEagK6vu/656180.html;jsessionid=E1Ri1PcGW0V49KO7R6-pSup1.undefined", "UBND Ủy ban nhân dân xã Thọ Lộc thành phố Hà Nội")</f>
        <v>UBND Ủy ban nhân dân xã Thọ Lộc thành phố Hà Nội</v>
      </c>
      <c r="C289" t="str">
        <v>https://phuctho.hanoi.gov.vn/bg/hoat-dong-doan-the/-/news/KkhcXEagK6vu/656180.html;jsessionid=E1Ri1PcGW0V49KO7R6-pSup1.undefined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1289</v>
      </c>
      <c r="B290" t="str">
        <f>HYPERLINK("https://www.facebook.com/265963428377240", "Công an xã Long Xuyên thành phố Hà Nội")</f>
        <v>Công an xã Long Xuyên thành phố Hà Nội</v>
      </c>
      <c r="C290" t="str">
        <v>https://www.facebook.com/265963428377240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1290</v>
      </c>
      <c r="B291" t="str">
        <f>HYPERLINK("https://longxuyen.phuctho.hanoi.gov.vn/", "UBND Ủy ban nhân dân xã Long Xuyên thành phố Hà Nội")</f>
        <v>UBND Ủy ban nhân dân xã Long Xuyên thành phố Hà Nội</v>
      </c>
      <c r="C291" t="str">
        <v>https://longxuyen.phuctho.hanoi.gov.vn/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1291</v>
      </c>
      <c r="B292" t="str">
        <f>HYPERLINK("https://www.facebook.com/Vinhandanphucv/", "Công an xã Thượng Cốc thành phố Hà Nội")</f>
        <v>Công an xã Thượng Cốc thành phố Hà Nội</v>
      </c>
      <c r="C292" t="str">
        <v>https://www.facebook.com/Vinhandanphucv/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1292</v>
      </c>
      <c r="B293" t="str">
        <f>HYPERLINK("https://thuongcoc.phuctho.hanoi.gov.vn/", "UBND Ủy ban nhân dân xã Thượng Cốc thành phố Hà Nội")</f>
        <v>UBND Ủy ban nhân dân xã Thượng Cốc thành phố Hà Nội</v>
      </c>
      <c r="C293" t="str">
        <v>https://thuongcoc.phuctho.hanoi.gov.vn/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1293</v>
      </c>
      <c r="B294" t="str">
        <f>HYPERLINK("https://www.facebook.com/groups/toi.yeu.xa.hat.mon.huyen.phuc.tho/", "Công an xã Hát Môn thành phố Hà Nội")</f>
        <v>Công an xã Hát Môn thành phố Hà Nội</v>
      </c>
      <c r="C294" t="str">
        <v>https://www.facebook.com/groups/toi.yeu.xa.hat.mon.huyen.phuc.tho/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1294</v>
      </c>
      <c r="B295" t="str">
        <f>HYPERLINK("https://hatmon.phuctho.hanoi.gov.vn/", "UBND Ủy ban nhân dân xã Hát Môn thành phố Hà Nội")</f>
        <v>UBND Ủy ban nhân dân xã Hát Môn thành phố Hà Nội</v>
      </c>
      <c r="C295" t="str">
        <v>https://hatmon.phuctho.hanoi.gov.vn/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1295</v>
      </c>
      <c r="B296" t="str">
        <f>HYPERLINK("https://www.facebook.com/tuoitreconganhagiang/", "Công an xã Tích Giang thành phố Hà Nội")</f>
        <v>Công an xã Tích Giang thành phố Hà Nội</v>
      </c>
      <c r="C296" t="str">
        <v>https://www.facebook.com/tuoitreconganhagiang/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1296</v>
      </c>
      <c r="B297" t="str">
        <f>HYPERLINK("https://tichgiang.phuctho.hanoi.gov.vn/", "UBND Ủy ban nhân dân xã Tích Giang thành phố Hà Nội")</f>
        <v>UBND Ủy ban nhân dân xã Tích Giang thành phố Hà Nội</v>
      </c>
      <c r="C297" t="str">
        <v>https://tichgiang.phuctho.hanoi.gov.vn/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1297</v>
      </c>
      <c r="B298" t="str">
        <v>Công an xã Thanh Đa thành phố Hà Nội</v>
      </c>
      <c r="C298" t="str">
        <v>-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1298</v>
      </c>
      <c r="B299" t="str">
        <f>HYPERLINK("https://thanhda.phuctho.hanoi.gov.vn/", "UBND Ủy ban nhân dân xã Thanh Đa thành phố Hà Nội")</f>
        <v>UBND Ủy ban nhân dân xã Thanh Đa thành phố Hà Nội</v>
      </c>
      <c r="C299" t="str">
        <v>https://thanhda.phuctho.hanoi.gov.vn/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1299</v>
      </c>
      <c r="B300" t="str">
        <f>HYPERLINK("https://www.facebook.com/groups/381758619025801/?locale=vi_VN", "Công an xã Trạch Mỹ Lộc thành phố Hà Nội")</f>
        <v>Công an xã Trạch Mỹ Lộc thành phố Hà Nội</v>
      </c>
      <c r="C300" t="str">
        <v>https://www.facebook.com/groups/381758619025801/?locale=vi_VN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1300</v>
      </c>
      <c r="B301" t="str">
        <f>HYPERLINK("https://trachmyloc.phuctho.hanoi.gov.vn/", "UBND Ủy ban nhân dân xã Trạch Mỹ Lộc thành phố Hà Nội")</f>
        <v>UBND Ủy ban nhân dân xã Trạch Mỹ Lộc thành phố Hà Nội</v>
      </c>
      <c r="C301" t="str">
        <v>https://trachmyloc.phuctho.hanoi.gov.vn/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1301</v>
      </c>
      <c r="B302" t="str">
        <f>HYPERLINK("https://www.facebook.com/doanthanhnien.1956/", "Công an xã Phúc Hòa thành phố Hà Nội")</f>
        <v>Công an xã Phúc Hòa thành phố Hà Nội</v>
      </c>
      <c r="C302" t="str">
        <v>https://www.facebook.com/doanthanhnien.1956/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1302</v>
      </c>
      <c r="B303" t="str">
        <f>HYPERLINK("https://phuchoa.phuctho.hanoi.gov.vn/c%E1%BA%A3i-c%C3%A1ch-h%C3%A0nh-ch%C3%ADnh-t%C6%B0-ph%C3%A1p", "UBND Ủy ban nhân dân xã Phúc Hòa thành phố Hà Nội")</f>
        <v>UBND Ủy ban nhân dân xã Phúc Hòa thành phố Hà Nội</v>
      </c>
      <c r="C303" t="str">
        <v>https://phuchoa.phuctho.hanoi.gov.vn/c%E1%BA%A3i-c%C3%A1ch-h%C3%A0nh-ch%C3%ADnh-t%C6%B0-ph%C3%A1p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1303</v>
      </c>
      <c r="B304" t="str">
        <v>Công an xã Ngọc Tảo thành phố Hà Nội</v>
      </c>
      <c r="C304" t="str">
        <v>-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1304</v>
      </c>
      <c r="B305" t="str">
        <f>HYPERLINK("https://ngoctao.phuctho.hanoi.gov.vn/", "UBND Ủy ban nhân dân xã Ngọc Tảo thành phố Hà Nội")</f>
        <v>UBND Ủy ban nhân dân xã Ngọc Tảo thành phố Hà Nội</v>
      </c>
      <c r="C305" t="str">
        <v>https://ngoctao.phuctho.hanoi.gov.vn/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1305</v>
      </c>
      <c r="B306" t="str">
        <f>HYPERLINK("https://www.facebook.com/groups/toi.yeu.xa.phung.thuong.huyen.phuc.tho/", "Công an xã Phụng Thượng thành phố Hà Nội")</f>
        <v>Công an xã Phụng Thượng thành phố Hà Nội</v>
      </c>
      <c r="C306" t="str">
        <v>https://www.facebook.com/groups/toi.yeu.xa.phung.thuong.huyen.phuc.tho/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1306</v>
      </c>
      <c r="B307" t="str">
        <f>HYPERLINK("https://phungthuong.phuctho.hanoi.gov.vn/", "UBND Ủy ban nhân dân xã Phụng Thượng thành phố Hà Nội")</f>
        <v>UBND Ủy ban nhân dân xã Phụng Thượng thành phố Hà Nội</v>
      </c>
      <c r="C307" t="str">
        <v>https://phungthuong.phuctho.hanoi.gov.vn/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1307</v>
      </c>
      <c r="B308" t="str">
        <f>HYPERLINK("https://www.facebook.com/groups/toi.yeu.xa.tam.thuan.huyen.phuc.tho/", "Công an xã Tam Thuấn thành phố Hà Nội")</f>
        <v>Công an xã Tam Thuấn thành phố Hà Nội</v>
      </c>
      <c r="C308" t="str">
        <v>https://www.facebook.com/groups/toi.yeu.xa.tam.thuan.huyen.phuc.tho/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1308</v>
      </c>
      <c r="B309" t="str">
        <f>HYPERLINK("https://tamthuan.phuctho.hanoi.gov.vn/", "UBND Ủy ban nhân dân xã Tam Thuấn thành phố Hà Nội")</f>
        <v>UBND Ủy ban nhân dân xã Tam Thuấn thành phố Hà Nội</v>
      </c>
      <c r="C309" t="str">
        <v>https://tamthuan.phuctho.hanoi.gov.vn/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1309</v>
      </c>
      <c r="B310" t="str">
        <f>HYPERLINK("https://www.facebook.com/p/Tr%C6%B0%E1%BB%9Dng-THCS-Tam-Hi%E1%BB%87p-100070619213908/", "Công an xã Tam Hiệp thành phố Hà Nội")</f>
        <v>Công an xã Tam Hiệp thành phố Hà Nội</v>
      </c>
      <c r="C310" t="str">
        <v>https://www.facebook.com/p/Tr%C6%B0%E1%BB%9Dng-THCS-Tam-Hi%E1%BB%87p-100070619213908/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1310</v>
      </c>
      <c r="B311" t="str">
        <f>HYPERLINK("https://tamhiep.thanhtri.hanoi.gov.vn/", "UBND Ủy ban nhân dân xã Tam Hiệp thành phố Hà Nội")</f>
        <v>UBND Ủy ban nhân dân xã Tam Hiệp thành phố Hà Nội</v>
      </c>
      <c r="C311" t="str">
        <v>https://tamhiep.thanhtri.hanoi.gov.vn/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1311</v>
      </c>
      <c r="B312" t="str">
        <f>HYPERLINK("https://www.facebook.com/groups/1091618164327711/", "Công an xã Hiệp Thuận thành phố Hà Nội")</f>
        <v>Công an xã Hiệp Thuận thành phố Hà Nội</v>
      </c>
      <c r="C312" t="str">
        <v>https://www.facebook.com/groups/1091618164327711/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1312</v>
      </c>
      <c r="B313" t="str">
        <f>HYPERLINK("https://hiepthuan.phuctho.hanoi.gov.vn/", "UBND Ủy ban nhân dân xã Hiệp Thuận thành phố Hà Nội")</f>
        <v>UBND Ủy ban nhân dân xã Hiệp Thuận thành phố Hà Nội</v>
      </c>
      <c r="C313" t="str">
        <v>https://hiepthuan.phuctho.hanoi.gov.vn/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1313</v>
      </c>
      <c r="B314" t="str">
        <v>Công an xã Liên Hiệp thành phố Hà Nội</v>
      </c>
      <c r="C314" t="str">
        <v>-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1314</v>
      </c>
      <c r="B315" t="str">
        <f>HYPERLINK("https://danphuong.hanoi.gov.vn/", "UBND Ủy ban nhân dân xã Liên Hiệp thành phố Hà Nội")</f>
        <v>UBND Ủy ban nhân dân xã Liên Hiệp thành phố Hà Nội</v>
      </c>
      <c r="C315" t="str">
        <v>https://danphuong.hanoi.gov.vn/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1315</v>
      </c>
      <c r="B316" t="str">
        <f>HYPERLINK("https://www.facebook.com/p/Tu%E1%BB%95i-Tr%E1%BA%BB-C%C3%B4ng-An-Huy%E1%BB%87n-Ch%C6%B0%C6%A1ng-M%E1%BB%B9-100028578047777/", "Công an thị trấn Phùng thành phố Hà Nội")</f>
        <v>Công an thị trấn Phùng thành phố Hà Nội</v>
      </c>
      <c r="C316" t="str">
        <v>https://www.facebook.com/p/Tu%E1%BB%95i-Tr%E1%BA%BB-C%C3%B4ng-An-Huy%E1%BB%87n-Ch%C6%B0%C6%A1ng-M%E1%BB%B9-100028578047777/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1316</v>
      </c>
      <c r="B317" t="str">
        <f>HYPERLINK("https://danphuong.hanoi.gov.vn/", "UBND Ủy ban nhân dân thị trấn Phùng thành phố Hà Nội")</f>
        <v>UBND Ủy ban nhân dân thị trấn Phùng thành phố Hà Nội</v>
      </c>
      <c r="C317" t="str">
        <v>https://danphuong.hanoi.gov.vn/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1317</v>
      </c>
      <c r="B318" t="str">
        <f>HYPERLINK("https://www.facebook.com/p/Tu%E1%BB%95i-Tr%E1%BA%BB-C%C3%B4ng-An-Huy%E1%BB%87n-Ch%C6%B0%C6%A1ng-M%E1%BB%B9-100028578047777/", "Công an xã Trung Châu thành phố Hà Nội")</f>
        <v>Công an xã Trung Châu thành phố Hà Nội</v>
      </c>
      <c r="C318" t="str">
        <v>https://www.facebook.com/p/Tu%E1%BB%95i-Tr%E1%BA%BB-C%C3%B4ng-An-Huy%E1%BB%87n-Ch%C6%B0%C6%A1ng-M%E1%BB%B9-100028578047777/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1318</v>
      </c>
      <c r="B319" t="str">
        <f>HYPERLINK("https://danphuong.hanoi.gov.vn/", "UBND Ủy ban nhân dân xã Trung Châu thành phố Hà Nội")</f>
        <v>UBND Ủy ban nhân dân xã Trung Châu thành phố Hà Nội</v>
      </c>
      <c r="C319" t="str">
        <v>https://danphuong.hanoi.gov.vn/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1319</v>
      </c>
      <c r="B320" t="str">
        <f>HYPERLINK("https://www.facebook.com/doanthanhnien.1956/", "Công an xã Thọ An thành phố Hà Nội")</f>
        <v>Công an xã Thọ An thành phố Hà Nội</v>
      </c>
      <c r="C320" t="str">
        <v>https://www.facebook.com/doanthanhnien.1956/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1320</v>
      </c>
      <c r="B321" t="str">
        <f>HYPERLINK("https://thoan.danphuong.hanoi.gov.vn/", "UBND Ủy ban nhân dân xã Thọ An thành phố Hà Nội")</f>
        <v>UBND Ủy ban nhân dân xã Thọ An thành phố Hà Nội</v>
      </c>
      <c r="C321" t="str">
        <v>https://thoan.danphuong.hanoi.gov.vn/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1321</v>
      </c>
      <c r="B322" t="str">
        <f>HYPERLINK("https://www.facebook.com/p/Tu%E1%BB%95i-tr%E1%BA%BB-C%C3%B4ng-an-huy%E1%BB%87n-Ph%C3%BAc-Th%E1%BB%8D-100066934373551/", "Công an xã Thọ Xuân thành phố Hà Nội")</f>
        <v>Công an xã Thọ Xuân thành phố Hà Nội</v>
      </c>
      <c r="C322" t="str">
        <v>https://www.facebook.com/p/Tu%E1%BB%95i-tr%E1%BA%BB-C%C3%B4ng-an-huy%E1%BB%87n-Ph%C3%BAc-Th%E1%BB%8D-100066934373551/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1322</v>
      </c>
      <c r="B323" t="str">
        <f>HYPERLINK("https://danphuong.hanoi.gov.vn/", "UBND Ủy ban nhân dân xã Thọ Xuân thành phố Hà Nội")</f>
        <v>UBND Ủy ban nhân dân xã Thọ Xuân thành phố Hà Nội</v>
      </c>
      <c r="C323" t="str">
        <v>https://danphuong.hanoi.gov.vn/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1323</v>
      </c>
      <c r="B324" t="str">
        <f>HYPERLINK("https://www.facebook.com/doanthanhnien.1956/", "Công an xã Hồng Hà thành phố Hà Nội")</f>
        <v>Công an xã Hồng Hà thành phố Hà Nội</v>
      </c>
      <c r="C324" t="str">
        <v>https://www.facebook.com/doanthanhnien.1956/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1324</v>
      </c>
      <c r="B325" t="str">
        <f>HYPERLINK("https://danphuong.hanoi.gov.vn/", "UBND Ủy ban nhân dân xã Hồng Hà thành phố Hà Nội")</f>
        <v>UBND Ủy ban nhân dân xã Hồng Hà thành phố Hà Nội</v>
      </c>
      <c r="C325" t="str">
        <v>https://danphuong.hanoi.gov.vn/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1325</v>
      </c>
      <c r="B326" t="str">
        <f>HYPERLINK("https://www.facebook.com/groups/toi.yeu.xa.lien.hong.huyen.dan.phuong/", "Công an xã Liên Hồng thành phố Hà Nội")</f>
        <v>Công an xã Liên Hồng thành phố Hà Nội</v>
      </c>
      <c r="C326" t="str">
        <v>https://www.facebook.com/groups/toi.yeu.xa.lien.hong.huyen.dan.phuong/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1326</v>
      </c>
      <c r="B327" t="str">
        <f>HYPERLINK("https://lienhong.danphuong.hanoi.gov.vn/", "UBND Ủy ban nhân dân xã Liên Hồng thành phố Hà Nội")</f>
        <v>UBND Ủy ban nhân dân xã Liên Hồng thành phố Hà Nội</v>
      </c>
      <c r="C327" t="str">
        <v>https://lienhong.danphuong.hanoi.gov.vn/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1327</v>
      </c>
      <c r="B328" t="str">
        <v>Công an xã Liên Hà thành phố Hà Nội</v>
      </c>
      <c r="C328" t="str">
        <v>-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1328</v>
      </c>
      <c r="B329" t="str">
        <f>HYPERLINK("https://lienha.donganh.hanoi.gov.vn/", "UBND Ủy ban nhân dân xã Liên Hà thành phố Hà Nội")</f>
        <v>UBND Ủy ban nhân dân xã Liên Hà thành phố Hà Nội</v>
      </c>
      <c r="C329" t="str">
        <v>https://lienha.donganh.hanoi.gov.vn/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1329</v>
      </c>
      <c r="B330" t="str">
        <v>Công an xã Hạ Mỗ thành phố Hà Nội</v>
      </c>
      <c r="C330" t="str">
        <v>-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1330</v>
      </c>
      <c r="B331" t="str">
        <f>HYPERLINK("https://danphuong.hanoi.gov.vn/", "UBND Ủy ban nhân dân xã Hạ Mỗ thành phố Hà Nội")</f>
        <v>UBND Ủy ban nhân dân xã Hạ Mỗ thành phố Hà Nội</v>
      </c>
      <c r="C331" t="str">
        <v>https://danphuong.hanoi.gov.vn/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1331</v>
      </c>
      <c r="B332" t="str">
        <v>Công an xã Liên Trung thành phố Hà Nội</v>
      </c>
      <c r="C332" t="str">
        <v>-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1332</v>
      </c>
      <c r="B333" t="str">
        <f>HYPERLINK("https://danphuong.hanoi.gov.vn/", "UBND Ủy ban nhân dân xã Liên Trung thành phố Hà Nội")</f>
        <v>UBND Ủy ban nhân dân xã Liên Trung thành phố Hà Nội</v>
      </c>
      <c r="C333" t="str">
        <v>https://danphuong.hanoi.gov.vn/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1333</v>
      </c>
      <c r="B334" t="str">
        <f>HYPERLINK("https://www.facebook.com/p/%C4%90o%C3%A0n-x%C3%A3-Ph%C6%B0%C6%A1ng-%C4%90%C3%ACnh-61553709044561/", "Công an xã Phương Đình thành phố Hà Nội")</f>
        <v>Công an xã Phương Đình thành phố Hà Nội</v>
      </c>
      <c r="C334" t="str">
        <v>https://www.facebook.com/p/%C4%90o%C3%A0n-x%C3%A3-Ph%C6%B0%C6%A1ng-%C4%90%C3%ACnh-61553709044561/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1334</v>
      </c>
      <c r="B335" t="str">
        <f>HYPERLINK("https://phuongdinh.danphuong.hanoi.gov.vn/", "UBND Ủy ban nhân dân xã Phương Đình thành phố Hà Nội")</f>
        <v>UBND Ủy ban nhân dân xã Phương Đình thành phố Hà Nội</v>
      </c>
      <c r="C335" t="str">
        <v>https://phuongdinh.danphuong.hanoi.gov.vn/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1335</v>
      </c>
      <c r="B336" t="str">
        <f>HYPERLINK("https://www.facebook.com/thcsthuongmo/", "Công an xã Thượng Mỗ thành phố Hà Nội")</f>
        <v>Công an xã Thượng Mỗ thành phố Hà Nội</v>
      </c>
      <c r="C336" t="str">
        <v>https://www.facebook.com/thcsthuongmo/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1336</v>
      </c>
      <c r="B337" t="str">
        <f>HYPERLINK("https://thuongmo.danphuong.hanoi.gov.vn/", "UBND Ủy ban nhân dân xã Thượng Mỗ thành phố Hà Nội")</f>
        <v>UBND Ủy ban nhân dân xã Thượng Mỗ thành phố Hà Nội</v>
      </c>
      <c r="C337" t="str">
        <v>https://thuongmo.danphuong.hanoi.gov.vn/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1337</v>
      </c>
      <c r="B338" t="str">
        <f>HYPERLINK("https://www.facebook.com/p/Tr%C6%B0%E1%BB%9Dng-THCS-T%C3%A2n-H%E1%BB%99i-100075757241971/", "Công an xã Tân Hội thành phố Hà Nội")</f>
        <v>Công an xã Tân Hội thành phố Hà Nội</v>
      </c>
      <c r="C338" t="str">
        <v>https://www.facebook.com/p/Tr%C6%B0%E1%BB%9Dng-THCS-T%C3%A2n-H%E1%BB%99i-100075757241971/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1338</v>
      </c>
      <c r="B339" t="str">
        <f>HYPERLINK("https://tanhoi.danphuong.hanoi.gov.vn/so-do-trang", "UBND Ủy ban nhân dân xã Tân Hội thành phố Hà Nội")</f>
        <v>UBND Ủy ban nhân dân xã Tân Hội thành phố Hà Nội</v>
      </c>
      <c r="C339" t="str">
        <v>https://tanhoi.danphuong.hanoi.gov.vn/so-do-trang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1339</v>
      </c>
      <c r="B340" t="str">
        <v>Công an xã Tân Lập thành phố Hà Nội</v>
      </c>
      <c r="C340" t="str">
        <v>-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1340</v>
      </c>
      <c r="B341" t="str">
        <f>HYPERLINK("https://tanlap.danphuong.hanoi.gov.vn/", "UBND Ủy ban nhân dân xã Tân Lập thành phố Hà Nội")</f>
        <v>UBND Ủy ban nhân dân xã Tân Lập thành phố Hà Nội</v>
      </c>
      <c r="C341" t="str">
        <v>https://tanlap.danphuong.hanoi.gov.vn/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1341</v>
      </c>
      <c r="B342" t="str">
        <f>HYPERLINK("https://www.facebook.com/dtncahdanphuong/?locale=vi_VN", "Công an xã Đan Phượng thành phố Hà Nội")</f>
        <v>Công an xã Đan Phượng thành phố Hà Nội</v>
      </c>
      <c r="C342" t="str">
        <v>https://www.facebook.com/dtncahdanphuong/?locale=vi_VN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1342</v>
      </c>
      <c r="B343" t="str">
        <f>HYPERLINK("https://danphuong.hanoi.gov.vn/", "UBND Ủy ban nhân dân xã Đan Phượng thành phố Hà Nội")</f>
        <v>UBND Ủy ban nhân dân xã Đan Phượng thành phố Hà Nội</v>
      </c>
      <c r="C343" t="str">
        <v>https://danphuong.hanoi.gov.vn/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1343</v>
      </c>
      <c r="B344" t="str">
        <f>HYPERLINK("https://www.facebook.com/tuoitreconganquanhadong/", "Công an xã Đồng Tháp thành phố Hà Nội")</f>
        <v>Công an xã Đồng Tháp thành phố Hà Nội</v>
      </c>
      <c r="C344" t="str">
        <v>https://www.facebook.com/tuoitreconganquanhadong/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1344</v>
      </c>
      <c r="B345" t="str">
        <f>HYPERLINK("https://danphuong.hanoi.gov.vn/", "UBND Ủy ban nhân dân xã Đồng Tháp thành phố Hà Nội")</f>
        <v>UBND Ủy ban nhân dân xã Đồng Tháp thành phố Hà Nội</v>
      </c>
      <c r="C345" t="str">
        <v>https://danphuong.hanoi.gov.vn/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1345</v>
      </c>
      <c r="B346" t="str">
        <v>Công an xã Song Phượng thành phố Hà Nội</v>
      </c>
      <c r="C346" t="str">
        <v>-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1346</v>
      </c>
      <c r="B347" t="str">
        <f>HYPERLINK("https://songphuong.danphuong.hanoi.gov.vn/", "UBND Ủy ban nhân dân xã Song Phượng thành phố Hà Nội")</f>
        <v>UBND Ủy ban nhân dân xã Song Phượng thành phố Hà Nội</v>
      </c>
      <c r="C347" t="str">
        <v>https://songphuong.danphuong.hanoi.gov.vn/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1347</v>
      </c>
      <c r="B348" t="str">
        <f>HYPERLINK("https://www.facebook.com/1755479254662307", "Công an thị trấn Trạm Trôi thành phố Hà Nội")</f>
        <v>Công an thị trấn Trạm Trôi thành phố Hà Nội</v>
      </c>
      <c r="C348" t="str">
        <v>https://www.facebook.com/1755479254662307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1348</v>
      </c>
      <c r="B349" t="str">
        <f>HYPERLINK("http://hoaiduc.hanoi.gov.vn/ubnd-cac-xa-thi-tran", "UBND Ủy ban nhân dân thị trấn Trạm Trôi thành phố Hà Nội")</f>
        <v>UBND Ủy ban nhân dân thị trấn Trạm Trôi thành phố Hà Nội</v>
      </c>
      <c r="C349" t="str">
        <v>http://hoaiduc.hanoi.gov.vn/ubnd-cac-xa-thi-tran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1349</v>
      </c>
      <c r="B350" t="str">
        <f>HYPERLINK("https://www.facebook.com/p/C%C3%B4ng-an-th%C3%A0nh-ph%E1%BB%91-Th%E1%BB%A7-%C4%90%E1%BB%A9c-100066442031973/?locale=be_BY", "Công an xã Đức Thượng thành phố Hà Nội")</f>
        <v>Công an xã Đức Thượng thành phố Hà Nội</v>
      </c>
      <c r="C350" t="str">
        <v>https://www.facebook.com/p/C%C3%B4ng-an-th%C3%A0nh-ph%E1%BB%91-Th%E1%BB%A7-%C4%90%E1%BB%A9c-100066442031973/?locale=be_BY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1350</v>
      </c>
      <c r="B351" t="str">
        <f>HYPERLINK("http://hoaiduc.hanoi.gov.vn/ubnd-cac-xa-thi-tran", "UBND Ủy ban nhân dân xã Đức Thượng thành phố Hà Nội")</f>
        <v>UBND Ủy ban nhân dân xã Đức Thượng thành phố Hà Nội</v>
      </c>
      <c r="C351" t="str">
        <v>http://hoaiduc.hanoi.gov.vn/ubnd-cac-xa-thi-tran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1351</v>
      </c>
      <c r="B352" t="str">
        <v>Công an xã Minh Khai thành phố Hà Nội</v>
      </c>
      <c r="C352" t="str">
        <v>-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1352</v>
      </c>
      <c r="B353" t="str">
        <f>HYPERLINK("https://vanban.hanoi.gov.vn/pl/giaiquyetkhieunaitocao/-/hn/uxPHaGQkvD8x/7801/177141/13/13/0.html;jsessionid=s9+5OAk9QRSAot8f1K1t1kuu.undefined", "UBND Ủy ban nhân dân xã Minh Khai thành phố Hà Nội")</f>
        <v>UBND Ủy ban nhân dân xã Minh Khai thành phố Hà Nội</v>
      </c>
      <c r="C353" t="str">
        <v>https://vanban.hanoi.gov.vn/pl/giaiquyetkhieunaitocao/-/hn/uxPHaGQkvD8x/7801/177141/13/13/0.html;jsessionid=s9+5OAk9QRSAot8f1K1t1kuu.undefined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1353</v>
      </c>
      <c r="B354" t="str">
        <f>HYPERLINK("https://www.facebook.com/doanxaduonglieuhduc/?locale=ms_MY", "Công an xã Dương Liễu thành phố Hà Nội")</f>
        <v>Công an xã Dương Liễu thành phố Hà Nội</v>
      </c>
      <c r="C354" t="str">
        <v>https://www.facebook.com/doanxaduonglieuhduc/?locale=ms_MY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1354</v>
      </c>
      <c r="B355" t="str">
        <f>HYPERLINK("http://hoaiduc.hanoi.gov.vn/ubnd-cac-xa-thi-tran", "UBND Ủy ban nhân dân xã Dương Liễu thành phố Hà Nội")</f>
        <v>UBND Ủy ban nhân dân xã Dương Liễu thành phố Hà Nội</v>
      </c>
      <c r="C355" t="str">
        <v>http://hoaiduc.hanoi.gov.vn/ubnd-cac-xa-thi-tran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1355</v>
      </c>
      <c r="B356" t="str">
        <f>HYPERLINK("https://www.facebook.com/groups/toi.yeu.xa.di.trach.huyen.hoai.duc/", "Công an xã Di Trạch thành phố Hà Nội")</f>
        <v>Công an xã Di Trạch thành phố Hà Nội</v>
      </c>
      <c r="C356" t="str">
        <v>https://www.facebook.com/groups/toi.yeu.xa.di.trach.huyen.hoai.duc/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1356</v>
      </c>
      <c r="B357" t="str">
        <f>HYPERLINK("http://hoaiduc.hanoi.gov.vn/ubnd-cac-xa-thi-tran", "UBND Ủy ban nhân dân xã Di Trạch thành phố Hà Nội")</f>
        <v>UBND Ủy ban nhân dân xã Di Trạch thành phố Hà Nội</v>
      </c>
      <c r="C357" t="str">
        <v>http://hoaiduc.hanoi.gov.vn/ubnd-cac-xa-thi-tran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1357</v>
      </c>
      <c r="B358" t="str">
        <f>HYPERLINK("https://www.facebook.com/322827476213987", "Công an xã Đức Giang thành phố Hà Nội")</f>
        <v>Công an xã Đức Giang thành phố Hà Nội</v>
      </c>
      <c r="C358" t="str">
        <v>https://www.facebook.com/322827476213987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1358</v>
      </c>
      <c r="B359" t="str">
        <f>HYPERLINK("http://hoaiduc.hanoi.gov.vn/ubnd-cac-xa-thi-tran", "UBND Ủy ban nhân dân xã Đức Giang thành phố Hà Nội")</f>
        <v>UBND Ủy ban nhân dân xã Đức Giang thành phố Hà Nội</v>
      </c>
      <c r="C359" t="str">
        <v>http://hoaiduc.hanoi.gov.vn/ubnd-cac-xa-thi-tran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1359</v>
      </c>
      <c r="B360" t="str">
        <f>HYPERLINK("https://www.facebook.com/groups/toi.yeu.xa.cat.que.huyen.hoai.duc/", "Công an xã Cát Quế thành phố Hà Nội")</f>
        <v>Công an xã Cát Quế thành phố Hà Nội</v>
      </c>
      <c r="C360" t="str">
        <v>https://www.facebook.com/groups/toi.yeu.xa.cat.que.huyen.hoai.duc/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1360</v>
      </c>
      <c r="B361" t="str">
        <f>HYPERLINK("http://hoaiduc.hanoi.gov.vn/", "UBND Ủy ban nhân dân xã Cát Quế thành phố Hà Nội")</f>
        <v>UBND Ủy ban nhân dân xã Cát Quế thành phố Hà Nội</v>
      </c>
      <c r="C361" t="str">
        <v>http://hoaiduc.hanoi.gov.vn/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1361</v>
      </c>
      <c r="B362" t="str">
        <v>Công an xã Kim Chung thành phố Hà Nội</v>
      </c>
      <c r="C362" t="str">
        <v>-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1362</v>
      </c>
      <c r="B363" t="str">
        <f>HYPERLINK("https://kimchung.donganh.hanoi.gov.vn/uy-ban-nhan-dan-xa-kim-chung", "UBND Ủy ban nhân dân xã Kim Chung thành phố Hà Nội")</f>
        <v>UBND Ủy ban nhân dân xã Kim Chung thành phố Hà Nội</v>
      </c>
      <c r="C363" t="str">
        <v>https://kimchung.donganh.hanoi.gov.vn/uy-ban-nhan-dan-xa-kim-chung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1363</v>
      </c>
      <c r="B364" t="str">
        <f>HYPERLINK("https://www.facebook.com/p/Tu%E1%BB%95i-tr%E1%BA%BB-C%C3%B4ng-an-Th%C3%A0nh-ph%E1%BB%91-V%C4%A9nh-Y%C3%AAn-100066497717181/", "Công an xã Yên Sở thành phố Hà Nội")</f>
        <v>Công an xã Yên Sở thành phố Hà Nội</v>
      </c>
      <c r="C364" t="str">
        <v>https://www.facebook.com/p/Tu%E1%BB%95i-tr%E1%BA%BB-C%C3%B4ng-an-Th%C3%A0nh-ph%E1%BB%91-V%C4%A9nh-Y%C3%AAn-100066497717181/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1364</v>
      </c>
      <c r="B365" t="str">
        <f>HYPERLINK("http://hoaiduc.hanoi.gov.vn/ubnd-cac-xa-thi-tran", "UBND Ủy ban nhân dân xã Yên Sở thành phố Hà Nội")</f>
        <v>UBND Ủy ban nhân dân xã Yên Sở thành phố Hà Nội</v>
      </c>
      <c r="C365" t="str">
        <v>http://hoaiduc.hanoi.gov.vn/ubnd-cac-xa-thi-tran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1365</v>
      </c>
      <c r="B366" t="str">
        <f>HYPERLINK("https://www.facebook.com/p/Tu%E1%BB%95i-tr%E1%BA%BB-C%C3%B4ng-an-th%E1%BB%8B-x%C3%A3-S%C6%A1n-T%C3%A2y-100040884909606/", "Công an xã Sơn Đồng thành phố Hà Nội")</f>
        <v>Công an xã Sơn Đồng thành phố Hà Nội</v>
      </c>
      <c r="C366" t="str">
        <v>https://www.facebook.com/p/Tu%E1%BB%95i-tr%E1%BA%BB-C%C3%B4ng-an-th%E1%BB%8B-x%C3%A3-S%C6%A1n-T%C3%A2y-100040884909606/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1366</v>
      </c>
      <c r="B367" t="str">
        <f>HYPERLINK("http://hoaiduc.hanoi.gov.vn/ubnd-cac-xa-thi-tran", "UBND Ủy ban nhân dân xã Sơn Đồng thành phố Hà Nội")</f>
        <v>UBND Ủy ban nhân dân xã Sơn Đồng thành phố Hà Nội</v>
      </c>
      <c r="C367" t="str">
        <v>http://hoaiduc.hanoi.gov.vn/ubnd-cac-xa-thi-tran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1367</v>
      </c>
      <c r="B368" t="str">
        <f>HYPERLINK("https://www.facebook.com/truyenthanhvancanh/", "Công an xã Vân Canh thành phố Hà Nội")</f>
        <v>Công an xã Vân Canh thành phố Hà Nội</v>
      </c>
      <c r="C368" t="str">
        <v>https://www.facebook.com/truyenthanhvancanh/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1368</v>
      </c>
      <c r="B369" t="str">
        <f>HYPERLINK("http://hoaiduc.hanoi.gov.vn/ubnd-cac-xa-thi-tran", "UBND Ủy ban nhân dân xã Vân Canh thành phố Hà Nội")</f>
        <v>UBND Ủy ban nhân dân xã Vân Canh thành phố Hà Nội</v>
      </c>
      <c r="C369" t="str">
        <v>http://hoaiduc.hanoi.gov.vn/ubnd-cac-xa-thi-tran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1369</v>
      </c>
      <c r="B370" t="str">
        <f>HYPERLINK("https://www.facebook.com/p/Tu%E1%BB%95i-tr%E1%BA%BB-C%C3%B4ng-an-Th%C3%A0nh-ph%E1%BB%91-V%C4%A9nh-Y%C3%AAn-100066497717181/?locale=nl_BE", "Công an xã Đắc Sở thành phố Hà Nội")</f>
        <v>Công an xã Đắc Sở thành phố Hà Nội</v>
      </c>
      <c r="C370" t="str">
        <v>https://www.facebook.com/p/Tu%E1%BB%95i-tr%E1%BA%BB-C%C3%B4ng-an-Th%C3%A0nh-ph%E1%BB%91-V%C4%A9nh-Y%C3%AAn-100066497717181/?locale=nl_BE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1370</v>
      </c>
      <c r="B371" t="str">
        <f>HYPERLINK("http://hoaiduc.hanoi.gov.vn/ubnd-cac-xa-thi-tran", "UBND Ủy ban nhân dân xã Đắc Sở thành phố Hà Nội")</f>
        <v>UBND Ủy ban nhân dân xã Đắc Sở thành phố Hà Nội</v>
      </c>
      <c r="C371" t="str">
        <v>http://hoaiduc.hanoi.gov.vn/ubnd-cac-xa-thi-tran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1371</v>
      </c>
      <c r="B372" t="str">
        <f>HYPERLINK("https://www.facebook.com/p/Tu%E1%BB%95i-tr%E1%BA%BB-C%C3%B4ng-an-Th%C3%A0nh-ph%E1%BB%91-V%C4%A9nh-Y%C3%AAn-100066497717181/", "Công an xã Lại Yên thành phố Hà Nội")</f>
        <v>Công an xã Lại Yên thành phố Hà Nội</v>
      </c>
      <c r="C372" t="str">
        <v>https://www.facebook.com/p/Tu%E1%BB%95i-tr%E1%BA%BB-C%C3%B4ng-an-Th%C3%A0nh-ph%E1%BB%91-V%C4%A9nh-Y%C3%AAn-100066497717181/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1372</v>
      </c>
      <c r="B373" t="str">
        <f>HYPERLINK("http://hoaiduc.hanoi.gov.vn/", "UBND Ủy ban nhân dân xã Lại Yên thành phố Hà Nội")</f>
        <v>UBND Ủy ban nhân dân xã Lại Yên thành phố Hà Nội</v>
      </c>
      <c r="C373" t="str">
        <v>http://hoaiduc.hanoi.gov.vn/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1373</v>
      </c>
      <c r="B374" t="str">
        <v>Công an xã Tiền Yên thành phố Hà Nội</v>
      </c>
      <c r="C374" t="str">
        <v>-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1374</v>
      </c>
      <c r="B375" t="str">
        <f>HYPERLINK("http://hoaiduc.hanoi.gov.vn/", "UBND Ủy ban nhân dân xã Tiền Yên thành phố Hà Nội")</f>
        <v>UBND Ủy ban nhân dân xã Tiền Yên thành phố Hà Nội</v>
      </c>
      <c r="C375" t="str">
        <v>http://hoaiduc.hanoi.gov.vn/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1375</v>
      </c>
      <c r="B376" t="str">
        <f>HYPERLINK("https://www.facebook.com/p/Tu%E1%BB%95i-tr%E1%BA%BB-C%C3%B4ng-an-Th%C3%A0nh-ph%E1%BB%91-V%C4%A9nh-Y%C3%AAn-100066497717181/", "Công an xã Song Phương thành phố Hà Nội")</f>
        <v>Công an xã Song Phương thành phố Hà Nội</v>
      </c>
      <c r="C376" t="str">
        <v>https://www.facebook.com/p/Tu%E1%BB%95i-tr%E1%BA%BB-C%C3%B4ng-an-Th%C3%A0nh-ph%E1%BB%91-V%C4%A9nh-Y%C3%AAn-100066497717181/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1376</v>
      </c>
      <c r="B377" t="str">
        <f>HYPERLINK("https://songphuong.danphuong.hanoi.gov.vn/", "UBND Ủy ban nhân dân xã Song Phương thành phố Hà Nội")</f>
        <v>UBND Ủy ban nhân dân xã Song Phương thành phố Hà Nội</v>
      </c>
      <c r="C377" t="str">
        <v>https://songphuong.danphuong.hanoi.gov.vn/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1377</v>
      </c>
      <c r="B378" t="str">
        <f>HYPERLINK("https://www.facebook.com/p/Tu%E1%BB%95i-Tr%E1%BA%BB-C%C3%B4ng-An-Qu%E1%BA%ADn-T%C3%A2y-H%E1%BB%93-100080140217978/", "Công an xã An Khánh thành phố Hà Nội")</f>
        <v>Công an xã An Khánh thành phố Hà Nội</v>
      </c>
      <c r="C378" t="str">
        <v>https://www.facebook.com/p/Tu%E1%BB%95i-Tr%E1%BA%BB-C%C3%B4ng-An-Qu%E1%BA%ADn-T%C3%A2y-H%E1%BB%93-100080140217978/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1378</v>
      </c>
      <c r="B379" t="str">
        <f>HYPERLINK("https://chuongmy.hanoi.gov.vn/", "UBND Ủy ban nhân dân xã An Khánh thành phố Hà Nội")</f>
        <v>UBND Ủy ban nhân dân xã An Khánh thành phố Hà Nội</v>
      </c>
      <c r="C379" t="str">
        <v>https://chuongmy.hanoi.gov.vn/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1379</v>
      </c>
      <c r="B380" t="str">
        <f>HYPERLINK("https://www.facebook.com/p/U%E1%BB%B7-ban-nh%C3%A2n-d%C3%A2n-x%C3%A3-An-Th%C6%B0%E1%BB%A3ng-100067641978949/", "Công an xã An Thượng thành phố Hà Nội")</f>
        <v>Công an xã An Thượng thành phố Hà Nội</v>
      </c>
      <c r="C380" t="str">
        <v>https://www.facebook.com/p/U%E1%BB%B7-ban-nh%C3%A2n-d%C3%A2n-x%C3%A3-An-Th%C6%B0%E1%BB%A3ng-100067641978949/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1380</v>
      </c>
      <c r="B381" t="str">
        <f>HYPERLINK("http://hoaiduc.hanoi.gov.vn/ubnd-cac-xa-thi-tran", "UBND Ủy ban nhân dân xã An Thượng thành phố Hà Nội")</f>
        <v>UBND Ủy ban nhân dân xã An Thượng thành phố Hà Nội</v>
      </c>
      <c r="C381" t="str">
        <v>http://hoaiduc.hanoi.gov.vn/ubnd-cac-xa-thi-tran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1381</v>
      </c>
      <c r="B382" t="str">
        <v>Công an xã Vân Côn thành phố Hà Nội</v>
      </c>
      <c r="C382" t="str">
        <v>-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1382</v>
      </c>
      <c r="B383" t="str">
        <f>HYPERLINK("http://hoaiduc.hanoi.gov.vn/ubnd-cac-xa-thi-tran", "UBND Ủy ban nhân dân xã Vân Côn thành phố Hà Nội")</f>
        <v>UBND Ủy ban nhân dân xã Vân Côn thành phố Hà Nội</v>
      </c>
      <c r="C383" t="str">
        <v>http://hoaiduc.hanoi.gov.vn/ubnd-cac-xa-thi-tran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1383</v>
      </c>
      <c r="B384" t="str">
        <f>HYPERLINK("https://www.facebook.com/groups/toi.yeu.xa.la.phu.huyen.hoai.duc/", "Công an xã La Phù thành phố Hà Nội")</f>
        <v>Công an xã La Phù thành phố Hà Nội</v>
      </c>
      <c r="C384" t="str">
        <v>https://www.facebook.com/groups/toi.yeu.xa.la.phu.huyen.hoai.duc/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1384</v>
      </c>
      <c r="B385" t="str">
        <f>HYPERLINK("http://hoaiduc.hanoi.gov.vn/ubnd-cac-xa-thi-tran", "UBND Ủy ban nhân dân xã La Phù thành phố Hà Nội")</f>
        <v>UBND Ủy ban nhân dân xã La Phù thành phố Hà Nội</v>
      </c>
      <c r="C385" t="str">
        <v>http://hoaiduc.hanoi.gov.vn/ubnd-cac-xa-thi-tran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1385</v>
      </c>
      <c r="B386" t="str">
        <f>HYPERLINK("https://www.facebook.com/tuoitreconganquanhadong/?locale=vi_VN", "Công an xã Đông La thành phố Hà Nội")</f>
        <v>Công an xã Đông La thành phố Hà Nội</v>
      </c>
      <c r="C386" t="str">
        <v>https://www.facebook.com/tuoitreconganquanhadong/?locale=vi_VN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1386</v>
      </c>
      <c r="B387" t="str">
        <f>HYPERLINK("http://hoaiduc.hanoi.gov.vn/ubnd-cac-xa-thi-tran/-/view_content/1760299-ubnd-xa-dong-la.html", "UBND Ủy ban nhân dân xã Đông La thành phố Hà Nội")</f>
        <v>UBND Ủy ban nhân dân xã Đông La thành phố Hà Nội</v>
      </c>
      <c r="C387" t="str">
        <v>http://hoaiduc.hanoi.gov.vn/ubnd-cac-xa-thi-tran/-/view_content/1760299-ubnd-xa-dong-la.html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1387</v>
      </c>
      <c r="B388" t="str">
        <f>HYPERLINK("https://www.facebook.com/CAQTX/", "Công an xã Đông Xuân thành phố Hà Nội")</f>
        <v>Công an xã Đông Xuân thành phố Hà Nội</v>
      </c>
      <c r="C388" t="str">
        <v>https://www.facebook.com/CAQTX/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1388</v>
      </c>
      <c r="B389" t="str">
        <f>HYPERLINK("https://chuongmy.hanoi.gov.vn/", "UBND Ủy ban nhân dân xã Đông Xuân thành phố Hà Nội")</f>
        <v>UBND Ủy ban nhân dân xã Đông Xuân thành phố Hà Nội</v>
      </c>
      <c r="C389" t="str">
        <v>https://chuongmy.hanoi.gov.vn/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1389</v>
      </c>
      <c r="B390" t="str">
        <f>HYPERLINK("https://www.facebook.com/tuoitreconganhuyenQuocOai/?locale=fy_NL", "Công an thị trấn Quốc Oai thành phố Hà Nội")</f>
        <v>Công an thị trấn Quốc Oai thành phố Hà Nội</v>
      </c>
      <c r="C390" t="str">
        <v>https://www.facebook.com/tuoitreconganhuyenQuocOai/?locale=fy_NL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1390</v>
      </c>
      <c r="B391" t="str">
        <f>HYPERLINK("https://quocoai.hanoi.gov.vn/", "UBND Ủy ban nhân dân thị trấn Quốc Oai thành phố Hà Nội")</f>
        <v>UBND Ủy ban nhân dân thị trấn Quốc Oai thành phố Hà Nội</v>
      </c>
      <c r="C391" t="str">
        <v>https://quocoai.hanoi.gov.vn/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1391</v>
      </c>
      <c r="B392" t="str">
        <f>HYPERLINK("https://www.facebook.com/p/C%E1%BB%95ng-th%C3%B4ng-tin-UBND-x%C3%A3-S%C3%A0i-S%C6%A1n-huy%E1%BB%87n-Qu%E1%BB%91c-Oai-100064643113835/", "Công an xã Sài Sơn thành phố Hà Nội")</f>
        <v>Công an xã Sài Sơn thành phố Hà Nội</v>
      </c>
      <c r="C392" t="str">
        <v>https://www.facebook.com/p/C%E1%BB%95ng-th%C3%B4ng-tin-UBND-x%C3%A3-S%C3%A0i-S%C6%A1n-huy%E1%BB%87n-Qu%E1%BB%91c-Oai-100064643113835/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1392</v>
      </c>
      <c r="B393" t="str">
        <f>HYPERLINK("https://quocoai.hanoi.gov.vn/", "UBND Ủy ban nhân dân xã Sài Sơn thành phố Hà Nội")</f>
        <v>UBND Ủy ban nhân dân xã Sài Sơn thành phố Hà Nội</v>
      </c>
      <c r="C393" t="str">
        <v>https://quocoai.hanoi.gov.vn/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1393</v>
      </c>
      <c r="B394" t="str">
        <f>HYPERLINK("https://www.facebook.com/p/Tu%E1%BB%95i-Tr%E1%BA%BB-C%C3%B4ng-An-Huy%E1%BB%87n-Ch%C6%B0%C6%A1ng-M%E1%BB%B9-100028578047777/", "Công an xã Phượng Cách thành phố Hà Nội")</f>
        <v>Công an xã Phượng Cách thành phố Hà Nội</v>
      </c>
      <c r="C394" t="str">
        <v>https://www.facebook.com/p/Tu%E1%BB%95i-Tr%E1%BA%BB-C%C3%B4ng-An-Huy%E1%BB%87n-Ch%C6%B0%C6%A1ng-M%E1%BB%B9-100028578047777/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1394</v>
      </c>
      <c r="B395" t="str">
        <f>HYPERLINK("https://quocoai.hanoi.gov.vn/tin-tuc-su-kien/-/asset_publisher/PkxzUJ0wdylW/content/le-trao-tang-huy-hieu-60-nam-tuoi-ang-cho-ong-chi-nguyen-uc-nghe-thuoc-ang-bo-xa-phuong-cach", "UBND Ủy ban nhân dân xã Phượng Cách thành phố Hà Nội")</f>
        <v>UBND Ủy ban nhân dân xã Phượng Cách thành phố Hà Nội</v>
      </c>
      <c r="C395" t="str">
        <v>https://quocoai.hanoi.gov.vn/tin-tuc-su-kien/-/asset_publisher/PkxzUJ0wdylW/content/le-trao-tang-huy-hieu-60-nam-tuoi-ang-cho-ong-chi-nguyen-uc-nghe-thuoc-ang-bo-xa-phuong-cach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1395</v>
      </c>
      <c r="B396" t="str">
        <f>HYPERLINK("https://www.facebook.com/p/Tu%E1%BB%95i-tr%E1%BA%BB-C%C3%B4ng-an-Th%C3%A0nh-ph%E1%BB%91-V%C4%A9nh-Y%C3%AAn-100066497717181/?locale=nl_BE", "Công an xã Yên Sơn thành phố Hà Nội")</f>
        <v>Công an xã Yên Sơn thành phố Hà Nội</v>
      </c>
      <c r="C396" t="str">
        <v>https://www.facebook.com/p/Tu%E1%BB%95i-tr%E1%BA%BB-C%C3%B4ng-an-Th%C3%A0nh-ph%E1%BB%91-V%C4%A9nh-Y%C3%AAn-100066497717181/?locale=nl_BE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1396</v>
      </c>
      <c r="B397" t="str">
        <f>HYPERLINK("https://quocoai.hanoi.gov.vn/khoa-hoc-cong-nghe/-/asset_publisher/PkxzUJ0wdylW/content/ky-hop-thu-muoi-bon-h-nd-xa-yen-son-ve-viec-sap-xep-on-vi-hanh-chinh-xa-phuong-cach-va-xa-yen-son-thanh-xa-phuong-son", "UBND Ủy ban nhân dân xã Yên Sơn thành phố Hà Nội")</f>
        <v>UBND Ủy ban nhân dân xã Yên Sơn thành phố Hà Nội</v>
      </c>
      <c r="C397" t="str">
        <v>https://quocoai.hanoi.gov.vn/khoa-hoc-cong-nghe/-/asset_publisher/PkxzUJ0wdylW/content/ky-hop-thu-muoi-bon-h-nd-xa-yen-son-ve-viec-sap-xep-on-vi-hanh-chinh-xa-phuong-cach-va-xa-yen-son-thanh-xa-phuong-son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1397</v>
      </c>
      <c r="B398" t="str">
        <f>HYPERLINK("https://www.facebook.com/groups/1201533353996045/", "Công an xã Ngọc Liệp thành phố Hà Nội")</f>
        <v>Công an xã Ngọc Liệp thành phố Hà Nội</v>
      </c>
      <c r="C398" t="str">
        <v>https://www.facebook.com/groups/1201533353996045/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1398</v>
      </c>
      <c r="B399" t="str">
        <f>HYPERLINK("https://quocoai.hanoi.gov.vn/tin-tuc-su-kien/-/asset_publisher/PkxzUJ0wdylW/content/le-on-nhan-bang-xep-hang-di-tich-cap-thanh-pho-inh-ong-but-xa-ngoc-liep", "UBND Ủy ban nhân dân xã Ngọc Liệp thành phố Hà Nội")</f>
        <v>UBND Ủy ban nhân dân xã Ngọc Liệp thành phố Hà Nội</v>
      </c>
      <c r="C399" t="str">
        <v>https://quocoai.hanoi.gov.vn/tin-tuc-su-kien/-/asset_publisher/PkxzUJ0wdylW/content/le-on-nhan-bang-xep-hang-di-tich-cap-thanh-pho-inh-ong-but-xa-ngoc-liep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1399</v>
      </c>
      <c r="B400" t="str">
        <v>Công an xã Ngọc Mỹ thành phố Hà Nội</v>
      </c>
      <c r="C400" t="str">
        <v>-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1400</v>
      </c>
      <c r="B401" t="str">
        <f>HYPERLINK("https://quocoai.hanoi.gov.vn/kinh-te-chinh-tri/-/asset_publisher/PkxzUJ0wdylW/content/ngoc-my-xay-dung-thanh-cong-xa-nong-thon-moi-nang-cao-tu-su-oan-ket-ong-long-giua-y-ang-long-dan?doAsUserId=_articleId%3D160550", "UBND Ủy ban nhân dân xã Ngọc Mỹ thành phố Hà Nội")</f>
        <v>UBND Ủy ban nhân dân xã Ngọc Mỹ thành phố Hà Nội</v>
      </c>
      <c r="C401" t="str">
        <v>https://quocoai.hanoi.gov.vn/kinh-te-chinh-tri/-/asset_publisher/PkxzUJ0wdylW/content/ngoc-my-xay-dung-thanh-cong-xa-nong-thon-moi-nang-cao-tu-su-oan-ket-ong-long-giua-y-ang-long-dan?doAsUserId=_articleId%3D160550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1401</v>
      </c>
      <c r="B402" t="str">
        <v>Công an xã Liệp Tuyết thành phố Hà Nội</v>
      </c>
      <c r="C402" t="str">
        <v>-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1402</v>
      </c>
      <c r="B403" t="str">
        <f>HYPERLINK("https://quocoai.hanoi.gov.vn/tin-tuc-su-kien/-/asset_publisher/PkxzUJ0wdylW/content/le-on-nhan-bang-di-tich-lich-su-cap-thanh-pho-inh-lang-thon-bai-noi-xa-liep-tuyet?doAsUserId=_articleId%3D137402%2Far", "UBND Ủy ban nhân dân xã Liệp Tuyết thành phố Hà Nội")</f>
        <v>UBND Ủy ban nhân dân xã Liệp Tuyết thành phố Hà Nội</v>
      </c>
      <c r="C403" t="str">
        <v>https://quocoai.hanoi.gov.vn/tin-tuc-su-kien/-/asset_publisher/PkxzUJ0wdylW/content/le-on-nhan-bang-di-tich-lich-su-cap-thanh-pho-inh-lang-thon-bai-noi-xa-liep-tuyet?doAsUserId=_articleId%3D137402%2Far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1403</v>
      </c>
      <c r="B404" t="str">
        <f>HYPERLINK("https://www.facebook.com/groups/toi.yeu.xa.thach.than.huyen.quoc.oai/", "Công an xã Thạch Thán thành phố Hà Nội")</f>
        <v>Công an xã Thạch Thán thành phố Hà Nội</v>
      </c>
      <c r="C404" t="str">
        <v>https://www.facebook.com/groups/toi.yeu.xa.thach.than.huyen.quoc.oai/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1404</v>
      </c>
      <c r="B405" t="str">
        <f>HYPERLINK("https://quocoai.hanoi.gov.vn/tin-tuc-su-kien/-/asset_publisher/PkxzUJ0wdylW/content/quoc-oai-trao-quyet-inh-nghi-huu-cho-bi-thu-ang-uy-xa-thach-than-va-pho-bi-thu-ang-uy-xa-ong-quang?doAsUserId=_viewTinTucId%3D122206%2Fbg", "UBND Ủy ban nhân dân xã Thạch Thán thành phố Hà Nội")</f>
        <v>UBND Ủy ban nhân dân xã Thạch Thán thành phố Hà Nội</v>
      </c>
      <c r="C405" t="str">
        <v>https://quocoai.hanoi.gov.vn/tin-tuc-su-kien/-/asset_publisher/PkxzUJ0wdylW/content/quoc-oai-trao-quyet-inh-nghi-huu-cho-bi-thu-ang-uy-xa-thach-than-va-pho-bi-thu-ang-uy-xa-ong-quang?doAsUserId=_viewTinTucId%3D122206%2Fbg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1405</v>
      </c>
      <c r="B406" t="str">
        <f>HYPERLINK("https://www.facebook.com/doanthanhnien.1956/", "Công an xã Đồng Quang thành phố Hà Nội")</f>
        <v>Công an xã Đồng Quang thành phố Hà Nội</v>
      </c>
      <c r="C406" t="str">
        <v>https://www.facebook.com/doanthanhnien.1956/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1406</v>
      </c>
      <c r="B407" t="str">
        <f>HYPERLINK("https://bavi.hanoi.gov.vn/xa-ong-quang", "UBND Ủy ban nhân dân xã Đồng Quang thành phố Hà Nội")</f>
        <v>UBND Ủy ban nhân dân xã Đồng Quang thành phố Hà Nội</v>
      </c>
      <c r="C407" t="str">
        <v>https://bavi.hanoi.gov.vn/xa-ong-quang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1407</v>
      </c>
      <c r="B408" t="str">
        <f>HYPERLINK("https://www.facebook.com/tuoitreconganhuyenQuocOai/?locale=fy_NL", "Công an xã Phú Cát thành phố Hà Nội")</f>
        <v>Công an xã Phú Cát thành phố Hà Nội</v>
      </c>
      <c r="C408" t="str">
        <v>https://www.facebook.com/tuoitreconganhuyenQuocOai/?locale=fy_NL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1408</v>
      </c>
      <c r="B409" t="str">
        <f>HYPERLINK("https://quocoai.hanoi.gov.vn/tin-tuc-su-kien/-/asset_publisher/PkxzUJ0wdylW/content/-ong-chi-nguyen-trong-hoan-uoc-100-phieu-tin-nhiem-bau-giu-chuc-chu-tich-ubnd-xa-phu-cat", "UBND Ủy ban nhân dân xã Phú Cát thành phố Hà Nội")</f>
        <v>UBND Ủy ban nhân dân xã Phú Cát thành phố Hà Nội</v>
      </c>
      <c r="C409" t="str">
        <v>https://quocoai.hanoi.gov.vn/tin-tuc-su-kien/-/asset_publisher/PkxzUJ0wdylW/content/-ong-chi-nguyen-trong-hoan-uoc-100-phieu-tin-nhiem-bau-giu-chuc-chu-tich-ubnd-xa-phu-cat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1409</v>
      </c>
      <c r="B410" t="str">
        <f>HYPERLINK("https://www.facebook.com/p/UBND-XA-TUYET-NGHIA-100064837052818/", "Công an xã Tuyết Nghĩa thành phố Hà Nội")</f>
        <v>Công an xã Tuyết Nghĩa thành phố Hà Nội</v>
      </c>
      <c r="C410" t="str">
        <v>https://www.facebook.com/p/UBND-XA-TUYET-NGHIA-100064837052818/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1410</v>
      </c>
      <c r="B411" t="str">
        <f>HYPERLINK("https://quocoai.hanoi.gov.vn/tin-tuc-su-kien?doAsUserId=_viewTinTucId%3D125503", "UBND Ủy ban nhân dân xã Tuyết Nghĩa thành phố Hà Nội")</f>
        <v>UBND Ủy ban nhân dân xã Tuyết Nghĩa thành phố Hà Nội</v>
      </c>
      <c r="C411" t="str">
        <v>https://quocoai.hanoi.gov.vn/tin-tuc-su-kien?doAsUserId=_viewTinTucId%3D125503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1411</v>
      </c>
      <c r="B412" t="str">
        <f>HYPERLINK("https://www.facebook.com/tuoitreconganhuyenQuocOai/?locale=fy_NL", "Công an xã Nghĩa Hương thành phố Hà Nội")</f>
        <v>Công an xã Nghĩa Hương thành phố Hà Nội</v>
      </c>
      <c r="C412" t="str">
        <v>https://www.facebook.com/tuoitreconganhuyenQuocOai/?locale=fy_NL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1412</v>
      </c>
      <c r="B413" t="str">
        <f>HYPERLINK("https://quocoai.hanoi.gov.vn/tin-tuc-su-kien/-/asset_publisher/PkxzUJ0wdylW/content/xa-nghia-huong-ky-niem-60-nam-thanh-lap-ang-bo-va-on-nhan-bang-cong-nhan-xa-at-chuan-ntm-nang-cao", "UBND Ủy ban nhân dân xã Nghĩa Hương thành phố Hà Nội")</f>
        <v>UBND Ủy ban nhân dân xã Nghĩa Hương thành phố Hà Nội</v>
      </c>
      <c r="C413" t="str">
        <v>https://quocoai.hanoi.gov.vn/tin-tuc-su-kien/-/asset_publisher/PkxzUJ0wdylW/content/xa-nghia-huong-ky-niem-60-nam-thanh-lap-ang-bo-va-on-nhan-bang-cong-nhan-xa-at-chuan-ntm-nang-cao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1413</v>
      </c>
      <c r="B414" t="str">
        <f>HYPERLINK("https://www.facebook.com/doanthanhnien.1956/", "Công an xã Cộng Hòa thành phố Hà Nội")</f>
        <v>Công an xã Cộng Hòa thành phố Hà Nội</v>
      </c>
      <c r="C414" t="str">
        <v>https://www.facebook.com/doanthanhnien.1956/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1414</v>
      </c>
      <c r="B415" t="str">
        <f>HYPERLINK("https://sotuphap.hanoi.gov.vn/", "UBND Ủy ban nhân dân xã Cộng Hòa thành phố Hà Nội")</f>
        <v>UBND Ủy ban nhân dân xã Cộng Hòa thành phố Hà Nội</v>
      </c>
      <c r="C415" t="str">
        <v>https://sotuphap.hanoi.gov.vn/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1415</v>
      </c>
      <c r="B416" t="str">
        <v>Công an xã Tân Phú thành phố Hà Nội</v>
      </c>
      <c r="C416" t="str">
        <v>-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1416</v>
      </c>
      <c r="B417" t="str">
        <f>HYPERLINK("https://tanphudong.sadec.dongthap.gov.vn/", "UBND Ủy ban nhân dân xã Tân Phú thành phố Hà Nội")</f>
        <v>UBND Ủy ban nhân dân xã Tân Phú thành phố Hà Nội</v>
      </c>
      <c r="C417" t="str">
        <v>https://tanphudong.sadec.dongthap.gov.vn/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1417</v>
      </c>
      <c r="B418" t="str">
        <f>HYPERLINK("https://www.facebook.com/doanthanhnien.1956/", "Công an xã Đại Thành thành phố Hà Nội")</f>
        <v>Công an xã Đại Thành thành phố Hà Nội</v>
      </c>
      <c r="C418" t="str">
        <v>https://www.facebook.com/doanthanhnien.1956/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1418</v>
      </c>
      <c r="B419" t="str">
        <f>HYPERLINK("https://ngabay.haugiang.gov.vn/ubnd-x%C3%A3-%C4%90%E1%BA%A1i-th%C3%A0nh", "UBND Ủy ban nhân dân xã Đại Thành thành phố Hà Nội")</f>
        <v>UBND Ủy ban nhân dân xã Đại Thành thành phố Hà Nội</v>
      </c>
      <c r="C419" t="str">
        <v>https://ngabay.haugiang.gov.vn/ubnd-x%C3%A3-%C4%90%E1%BA%A1i-th%C3%A0nh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1419</v>
      </c>
      <c r="B420" t="str">
        <v>Công an xã Phú Mãn thành phố Hà Nội</v>
      </c>
      <c r="C420" t="str">
        <v>-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1420</v>
      </c>
      <c r="B421" t="str">
        <f>HYPERLINK("https://muasamcong.mpi.gov.vn/edoc-oldproxy-service/api/download/file/browser?filePath=/WAS/e-doc/BID/EVAL/2021/09/20210930472/00/SUCC/FILE_20211001_064947_Quy%E1%BA%BFt+%C4%91%E1%BB%8Bnh+ph%C3%AA+duy%E1%BB%87t+k%E1%BA%BFt+qu%E1%BA%A3+%C4%91%E1%BA%A5u+th%E1%BA%A7u+01-Oct-2021+06-48-24.pdf", "UBND Ủy ban nhân dân xã Phú Mãn thành phố Hà Nội")</f>
        <v>UBND Ủy ban nhân dân xã Phú Mãn thành phố Hà Nội</v>
      </c>
      <c r="C421" t="str">
        <v>https://muasamcong.mpi.gov.vn/edoc-oldproxy-service/api/download/file/browser?filePath=/WAS/e-doc/BID/EVAL/2021/09/20210930472/00/SUCC/FILE_20211001_064947_Quy%E1%BA%BFt+%C4%91%E1%BB%8Bnh+ph%C3%AA+duy%E1%BB%87t+k%E1%BA%BFt+qu%E1%BA%A3+%C4%91%E1%BA%A5u+th%E1%BA%A7u+01-Oct-2021+06-48-24.pdf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1421</v>
      </c>
      <c r="B422" t="str">
        <f>HYPERLINK("https://www.facebook.com/groups/toi.yeu.xa.can.huu.huyen.quoc.oai/", "Công an xã Cấn Hữu thành phố Hà Nội")</f>
        <v>Công an xã Cấn Hữu thành phố Hà Nội</v>
      </c>
      <c r="C422" t="str">
        <v>https://www.facebook.com/groups/toi.yeu.xa.can.huu.huyen.quoc.oai/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1422</v>
      </c>
      <c r="B423" t="str">
        <f>HYPERLINK("https://vanban.hanoi.gov.vn/pl/danhoiubndtptraloi/-/hn/xLe53OgCrEUu/7501/186027/88/cau-hoi-e-nghi-thanh-pho-xem-xet-tham-inh-va-au-tu-xay-dung-cho-nhan-dan-thon-cay-chay-xa-can-huu-huyen-quoc-oai-1-cay-cau-bac-qua-song-tich.html;jsessionid=UBU9Mj6jEhwScALfsP8EIPQP.undefined", "UBND Ủy ban nhân dân xã Cấn Hữu thành phố Hà Nội")</f>
        <v>UBND Ủy ban nhân dân xã Cấn Hữu thành phố Hà Nội</v>
      </c>
      <c r="C423" t="str">
        <v>https://vanban.hanoi.gov.vn/pl/danhoiubndtptraloi/-/hn/xLe53OgCrEUu/7501/186027/88/cau-hoi-e-nghi-thanh-pho-xem-xet-tham-inh-va-au-tu-xay-dung-cho-nhan-dan-thon-cay-chay-xa-can-huu-huyen-quoc-oai-1-cay-cau-bac-qua-song-tich.html;jsessionid=UBU9Mj6jEhwScALfsP8EIPQP.undefined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1423</v>
      </c>
      <c r="B424" t="str">
        <f>HYPERLINK("https://www.facebook.com/p/L%C3%80NG-SO-X%C3%A3-T%C3%A2n-H%C3%B2a-Huy%E1%BB%87n-Qu%E1%BB%91c-Oai-TP-H%C3%A0-N%E1%BB%99i-100064147380797/", "Công an xã Tân Hòa thành phố Hà Nội")</f>
        <v>Công an xã Tân Hòa thành phố Hà Nội</v>
      </c>
      <c r="C424" t="str">
        <v>https://www.facebook.com/p/L%C3%80NG-SO-X%C3%A3-T%C3%A2n-H%C3%B2a-Huy%E1%BB%87n-Qu%E1%BB%91c-Oai-TP-H%C3%A0-N%E1%BB%99i-100064147380797/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1424</v>
      </c>
      <c r="B425" t="str">
        <f>HYPERLINK("https://tanhoa.vinhlong.gov.vn/", "UBND Ủy ban nhân dân xã Tân Hòa thành phố Hà Nội")</f>
        <v>UBND Ủy ban nhân dân xã Tân Hòa thành phố Hà Nội</v>
      </c>
      <c r="C425" t="str">
        <v>https://tanhoa.vinhlong.gov.vn/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1425</v>
      </c>
      <c r="B426" t="str">
        <f>HYPERLINK("https://www.facebook.com/p/Tu%E1%BB%95i-Tr%E1%BA%BB-C%C3%B4ng-An-Huy%E1%BB%87n-Ch%C6%B0%C6%A1ng-M%E1%BB%B9-100028578047777/?locale=nl_BE", "Công an xã Hòa Thạch thành phố Hà Nội")</f>
        <v>Công an xã Hòa Thạch thành phố Hà Nội</v>
      </c>
      <c r="C426" t="str">
        <v>https://www.facebook.com/p/Tu%E1%BB%95i-Tr%E1%BA%BB-C%C3%B4ng-An-Huy%E1%BB%87n-Ch%C6%B0%C6%A1ng-M%E1%BB%B9-100028578047777/?locale=nl_BE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1426</v>
      </c>
      <c r="B427" t="str">
        <f>HYPERLINK("https://quocoai.hanoi.gov.vn/tin-tuc-su-kien/-/asset_publisher/PkxzUJ0wdylW/content/h-nd-xa-hoa-thach-bau-nhieu-chuc-danh-chu-chot?doAsUserId=_viewTinTucId%3D124104", "UBND Ủy ban nhân dân xã Hòa Thạch thành phố Hà Nội")</f>
        <v>UBND Ủy ban nhân dân xã Hòa Thạch thành phố Hà Nội</v>
      </c>
      <c r="C427" t="str">
        <v>https://quocoai.hanoi.gov.vn/tin-tuc-su-kien/-/asset_publisher/PkxzUJ0wdylW/content/h-nd-xa-hoa-thach-bau-nhieu-chuc-danh-chu-chot?doAsUserId=_viewTinTucId%3D124104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1427</v>
      </c>
      <c r="B428" t="str">
        <f>HYPERLINK("https://www.facebook.com/tuoitreconganquanhadong/", "Công an xã Đông Yên thành phố Hà Nội")</f>
        <v>Công an xã Đông Yên thành phố Hà Nội</v>
      </c>
      <c r="C428" t="str">
        <v>https://www.facebook.com/tuoitreconganquanhadong/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1428</v>
      </c>
      <c r="B429" t="str">
        <f>HYPERLINK("https://chuongmy.hanoi.gov.vn/", "UBND Ủy ban nhân dân xã Đông Yên thành phố Hà Nội")</f>
        <v>UBND Ủy ban nhân dân xã Đông Yên thành phố Hà Nội</v>
      </c>
      <c r="C429" t="str">
        <v>https://chuongmy.hanoi.gov.vn/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1429</v>
      </c>
      <c r="B430" t="str">
        <f>HYPERLINK("https://www.facebook.com/p/Tu%E1%BB%95i-tr%E1%BA%BB-C%C3%B4ng-an-Th%C3%A0nh-ph%E1%BB%91-V%C4%A9nh-Y%C3%AAn-100066497717181/?locale=nl_BE", "Công an xã Yên Trung thành phố Hà Nội")</f>
        <v>Công an xã Yên Trung thành phố Hà Nội</v>
      </c>
      <c r="C430" t="str">
        <v>https://www.facebook.com/p/Tu%E1%BB%95i-tr%E1%BA%BB-C%C3%B4ng-an-Th%C3%A0nh-ph%E1%BB%91-V%C4%A9nh-Y%C3%AAn-100066497717181/?locale=nl_BE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1430</v>
      </c>
      <c r="B431" t="str">
        <f>HYPERLINK("https://bavi.hanoi.gov.vn/uy-ban-nhan-dan-xa-thi-tran/-/asset_publisher/BXvxOA8eYieu/content/xa-yen-bai", "UBND Ủy ban nhân dân xã Yên Trung thành phố Hà Nội")</f>
        <v>UBND Ủy ban nhân dân xã Yên Trung thành phố Hà Nội</v>
      </c>
      <c r="C431" t="str">
        <v>https://bavi.hanoi.gov.vn/uy-ban-nhan-dan-xa-thi-tran/-/asset_publisher/BXvxOA8eYieu/content/xa-yen-bai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1431</v>
      </c>
      <c r="B432" t="str">
        <f>HYPERLINK("https://www.facebook.com/p/Tu%E1%BB%95i-tr%E1%BA%BB-C%C3%B4ng-an-Th%C3%A0nh-ph%E1%BB%91-V%C4%A9nh-Y%C3%AAn-100066497717181/?locale=nl_BE", "Công an xã Yên Bình thành phố Hà Nội")</f>
        <v>Công an xã Yên Bình thành phố Hà Nội</v>
      </c>
      <c r="C432" t="str">
        <v>https://www.facebook.com/p/Tu%E1%BB%95i-tr%E1%BA%BB-C%C3%B4ng-an-Th%C3%A0nh-ph%E1%BB%91-V%C4%A9nh-Y%C3%AAn-100066497717181/?locale=nl_BE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1432</v>
      </c>
      <c r="B433" t="str">
        <f>HYPERLINK("https://bavi.hanoi.gov.vn/uy-ban-nhan-dan-xa-thi-tran/-/asset_publisher/BXvxOA8eYieu/content/xa-yen-bai", "UBND Ủy ban nhân dân xã Yên Bình thành phố Hà Nội")</f>
        <v>UBND Ủy ban nhân dân xã Yên Bình thành phố Hà Nội</v>
      </c>
      <c r="C433" t="str">
        <v>https://bavi.hanoi.gov.vn/uy-ban-nhan-dan-xa-thi-tran/-/asset_publisher/BXvxOA8eYieu/content/xa-yen-bai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1433</v>
      </c>
      <c r="B434" t="str">
        <v>Công an xã Tiến Xuân thành phố Hà Nội</v>
      </c>
      <c r="C434" t="str">
        <v>-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1434</v>
      </c>
      <c r="B435" t="str">
        <f>HYPERLINK("https://thachthat.hanoi.gov.vn/", "UBND Ủy ban nhân dân xã Tiến Xuân thành phố Hà Nội")</f>
        <v>UBND Ủy ban nhân dân xã Tiến Xuân thành phố Hà Nội</v>
      </c>
      <c r="C435" t="str">
        <v>https://thachthat.hanoi.gov.vn/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1435</v>
      </c>
      <c r="B436" t="str">
        <v>Công an thị trấn Liên Quan thành phố Hà Nội</v>
      </c>
      <c r="C436" t="str">
        <v>-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1436</v>
      </c>
      <c r="B437" t="str">
        <f>HYPERLINK("https://thachthat.hanoi.gov.vn/gioi-thieu-chung-ubnd", "UBND Ủy ban nhân dân thị trấn Liên Quan thành phố Hà Nội")</f>
        <v>UBND Ủy ban nhân dân thị trấn Liên Quan thành phố Hà Nội</v>
      </c>
      <c r="C437" t="str">
        <v>https://thachthat.hanoi.gov.vn/gioi-thieu-chung-ubnd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1437</v>
      </c>
      <c r="B438" t="str">
        <f>HYPERLINK("https://www.facebook.com/p/UBND-X%C3%A3-%C4%90%E1%BA%A1i-%C4%90%E1%BB%93ng-Th%E1%BA%A1ch-Th%E1%BA%A5t-H%C3%A0-N%E1%BB%99i-100064845394069/", "Công an xã Đại Đồng thành phố Hà Nội")</f>
        <v>Công an xã Đại Đồng thành phố Hà Nội</v>
      </c>
      <c r="C438" t="str">
        <v>https://www.facebook.com/p/UBND-X%C3%A3-%C4%90%E1%BA%A1i-%C4%90%E1%BB%93ng-Th%E1%BA%A1ch-Th%E1%BA%A5t-H%C3%A0-N%E1%BB%99i-100064845394069/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1438</v>
      </c>
      <c r="B439" t="str">
        <f>HYPERLINK("https://daidong.thanhchuong.nghean.gov.vn/", "UBND Ủy ban nhân dân xã Đại Đồng thành phố Hà Nội")</f>
        <v>UBND Ủy ban nhân dân xã Đại Đồng thành phố Hà Nội</v>
      </c>
      <c r="C439" t="str">
        <v>https://daidong.thanhchuong.nghean.gov.vn/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1439</v>
      </c>
      <c r="B440" t="str">
        <f>HYPERLINK("https://www.facebook.com/p/UBND-X%C3%A3-C%E1%BA%A9m-Y%C3%AAn-huy%E1%BB%87n-Th%E1%BA%A1ch-Th%E1%BA%A5t-TP-H%C3%A0-N%E1%BB%99i-100080164412960/?locale=vi_VN", "Công an xã Cẩm Yên thành phố Hà Nội")</f>
        <v>Công an xã Cẩm Yên thành phố Hà Nội</v>
      </c>
      <c r="C440" t="str">
        <v>https://www.facebook.com/p/UBND-X%C3%A3-C%E1%BA%A9m-Y%C3%AAn-huy%E1%BB%87n-Th%E1%BA%A1ch-Th%E1%BA%A5t-TP-H%C3%A0-N%E1%BB%99i-100080164412960/?locale=vi_VN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1440</v>
      </c>
      <c r="B441" t="str">
        <f>HYPERLINK("https://thachthat.hanoi.gov.vn/", "UBND Ủy ban nhân dân xã Cẩm Yên thành phố Hà Nội")</f>
        <v>UBND Ủy ban nhân dân xã Cẩm Yên thành phố Hà Nội</v>
      </c>
      <c r="C441" t="str">
        <v>https://thachthat.hanoi.gov.vn/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1441</v>
      </c>
      <c r="B442" t="str">
        <f>HYPERLINK("https://www.facebook.com/doanthanhnien.1956/", "Công an xã Lại Thượng thành phố Hà Nội")</f>
        <v>Công an xã Lại Thượng thành phố Hà Nội</v>
      </c>
      <c r="C442" t="str">
        <v>https://www.facebook.com/doanthanhnien.1956/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1442</v>
      </c>
      <c r="B443" t="str">
        <f>HYPERLINK("https://thachthat.hanoi.gov.vn/", "UBND Ủy ban nhân dân xã Lại Thượng thành phố Hà Nội")</f>
        <v>UBND Ủy ban nhân dân xã Lại Thượng thành phố Hà Nội</v>
      </c>
      <c r="C443" t="str">
        <v>https://thachthat.hanoi.gov.vn/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1443</v>
      </c>
      <c r="B444" t="str">
        <f>HYPERLINK("https://www.facebook.com/p/Tu%E1%BB%95i-tr%E1%BA%BB-C%C3%B4ng-an-Th%C3%A0nh-ph%E1%BB%91-V%C4%A9nh-Y%C3%AAn-100066497717181/?locale=nl_BE", "Công an xã Phú Kim thành phố Hà Nội")</f>
        <v>Công an xã Phú Kim thành phố Hà Nội</v>
      </c>
      <c r="C444" t="str">
        <v>https://www.facebook.com/p/Tu%E1%BB%95i-tr%E1%BA%BB-C%C3%B4ng-an-Th%C3%A0nh-ph%E1%BB%91-V%C4%A9nh-Y%C3%AAn-100066497717181/?locale=nl_BE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1444</v>
      </c>
      <c r="B445" t="str">
        <f>HYPERLINK("https://thachthat.hanoi.gov.vn/", "UBND Ủy ban nhân dân xã Phú Kim thành phố Hà Nội")</f>
        <v>UBND Ủy ban nhân dân xã Phú Kim thành phố Hà Nội</v>
      </c>
      <c r="C445" t="str">
        <v>https://thachthat.hanoi.gov.vn/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1445</v>
      </c>
      <c r="B446" t="str">
        <f>HYPERLINK("https://www.facebook.com/p/UBND-X%C3%83-H%C6%AF%C6%A0NG-NG%E1%BA%A2I-100067671102693/", "Công an xã Hương Ngải thành phố Hà Nội")</f>
        <v>Công an xã Hương Ngải thành phố Hà Nội</v>
      </c>
      <c r="C446" t="str">
        <v>https://www.facebook.com/p/UBND-X%C3%83-H%C6%AF%C6%A0NG-NG%E1%BA%A2I-100067671102693/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1446</v>
      </c>
      <c r="B447" t="str">
        <f>HYPERLINK("https://thachthat.hanoi.gov.vn/", "UBND Ủy ban nhân dân xã Hương Ngải thành phố Hà Nội")</f>
        <v>UBND Ủy ban nhân dân xã Hương Ngải thành phố Hà Nội</v>
      </c>
      <c r="C447" t="str">
        <v>https://thachthat.hanoi.gov.vn/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1447</v>
      </c>
      <c r="B448" t="str">
        <f>HYPERLINK("https://www.facebook.com/p/UBND-X%C3%83-CANH-N%E1%BA%ACU-100064453313596/", "Công an xã Canh Nậu thành phố Hà Nội")</f>
        <v>Công an xã Canh Nậu thành phố Hà Nội</v>
      </c>
      <c r="C448" t="str">
        <v>https://www.facebook.com/p/UBND-X%C3%83-CANH-N%E1%BA%ACU-100064453313596/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1448</v>
      </c>
      <c r="B449" t="str">
        <f>HYPERLINK("https://thachthat.hanoi.gov.vn/", "UBND Ủy ban nhân dân xã Canh Nậu thành phố Hà Nội")</f>
        <v>UBND Ủy ban nhân dân xã Canh Nậu thành phố Hà Nội</v>
      </c>
      <c r="C449" t="str">
        <v>https://thachthat.hanoi.gov.vn/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1449</v>
      </c>
      <c r="B450" t="str">
        <v>Công an xã Kim Quan thành phố Hà Nội</v>
      </c>
      <c r="C450" t="str">
        <v>-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1450</v>
      </c>
      <c r="B451" t="str">
        <f>HYPERLINK("https://congbobanan.toaan.gov.vn/5ta635657t1cvn/An_DSPT_Quang__Luong.pdf", "UBND Ủy ban nhân dân xã Kim Quan thành phố Hà Nội")</f>
        <v>UBND Ủy ban nhân dân xã Kim Quan thành phố Hà Nội</v>
      </c>
      <c r="C451" t="str">
        <v>https://congbobanan.toaan.gov.vn/5ta635657t1cvn/An_DSPT_Quang__Luong.pdf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1451</v>
      </c>
      <c r="B452" t="str">
        <v>Công an xã Dị Nậu thành phố Hà Nội</v>
      </c>
      <c r="C452" t="str">
        <v>-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1452</v>
      </c>
      <c r="B453" t="str">
        <f>HYPERLINK("https://thachthat.hanoi.gov.vn/", "UBND Ủy ban nhân dân xã Dị Nậu thành phố Hà Nội")</f>
        <v>UBND Ủy ban nhân dân xã Dị Nậu thành phố Hà Nội</v>
      </c>
      <c r="C453" t="str">
        <v>https://thachthat.hanoi.gov.vn/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1453</v>
      </c>
      <c r="B454" t="str">
        <v>Công an xã Bình Yên thành phố Hà Nội</v>
      </c>
      <c r="C454" t="str">
        <v>-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1454</v>
      </c>
      <c r="B455" t="str">
        <f>HYPERLINK("https://thachthat.hanoi.gov.vn/", "UBND Ủy ban nhân dân xã Bình Yên thành phố Hà Nội")</f>
        <v>UBND Ủy ban nhân dân xã Bình Yên thành phố Hà Nội</v>
      </c>
      <c r="C455" t="str">
        <v>https://thachthat.hanoi.gov.vn/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1455</v>
      </c>
      <c r="B456" t="str">
        <v>Công an xã Chàng Sơn thành phố Hà Nội</v>
      </c>
      <c r="C456" t="str">
        <v>-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1456</v>
      </c>
      <c r="B457" t="str">
        <f>HYPERLINK("https://thachthat.hanoi.gov.vn/", "UBND Ủy ban nhân dân xã Chàng Sơn thành phố Hà Nội")</f>
        <v>UBND Ủy ban nhân dân xã Chàng Sơn thành phố Hà Nội</v>
      </c>
      <c r="C457" t="str">
        <v>https://thachthat.hanoi.gov.vn/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1457</v>
      </c>
      <c r="B458" t="str">
        <v>Công an xã Thạch Hoà thành phố Hà Nội</v>
      </c>
      <c r="C458" t="str">
        <v>-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1458</v>
      </c>
      <c r="B459" t="str">
        <f>HYPERLINK("https://thachthat.hanoi.gov.vn/", "UBND Ủy ban nhân dân xã Thạch Hoà thành phố Hà Nội")</f>
        <v>UBND Ủy ban nhân dân xã Thạch Hoà thành phố Hà Nội</v>
      </c>
      <c r="C459" t="str">
        <v>https://thachthat.hanoi.gov.vn/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1459</v>
      </c>
      <c r="B460" t="str">
        <f>HYPERLINK("https://www.facebook.com/groups/toi.yeu.xa.can.kiem.huyen.thach.that/", "Công an xã Cần Kiệm thành phố Hà Nội")</f>
        <v>Công an xã Cần Kiệm thành phố Hà Nội</v>
      </c>
      <c r="C460" t="str">
        <v>https://www.facebook.com/groups/toi.yeu.xa.can.kiem.huyen.thach.that/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1460</v>
      </c>
      <c r="B461" t="str">
        <f>HYPERLINK("https://thachthat.hanoi.gov.vn/", "UBND Ủy ban nhân dân xã Cần Kiệm thành phố Hà Nội")</f>
        <v>UBND Ủy ban nhân dân xã Cần Kiệm thành phố Hà Nội</v>
      </c>
      <c r="C461" t="str">
        <v>https://thachthat.hanoi.gov.vn/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1461</v>
      </c>
      <c r="B462" t="str">
        <f>HYPERLINK("https://www.facebook.com/doanthanhnien.1956/", "Công an xã Hữu Bằng thành phố Hà Nội")</f>
        <v>Công an xã Hữu Bằng thành phố Hà Nội</v>
      </c>
      <c r="C462" t="str">
        <v>https://www.facebook.com/doanthanhnien.1956/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1462</v>
      </c>
      <c r="B463" t="str">
        <f>HYPERLINK("https://thachthat.hanoi.gov.vn/", "UBND Ủy ban nhân dân xã Hữu Bằng thành phố Hà Nội")</f>
        <v>UBND Ủy ban nhân dân xã Hữu Bằng thành phố Hà Nội</v>
      </c>
      <c r="C463" t="str">
        <v>https://thachthat.hanoi.gov.vn/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1463</v>
      </c>
      <c r="B464" t="str">
        <v>Công an xã Phùng Xá thành phố Hà Nội</v>
      </c>
      <c r="C464" t="str">
        <v>-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1464</v>
      </c>
      <c r="B465" t="str">
        <f>HYPERLINK("https://phungxa.myduc.hanoi.gov.vn/", "UBND Ủy ban nhân dân xã Phùng Xá thành phố Hà Nội")</f>
        <v>UBND Ủy ban nhân dân xã Phùng Xá thành phố Hà Nội</v>
      </c>
      <c r="C465" t="str">
        <v>https://phungxa.myduc.hanoi.gov.vn/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1465</v>
      </c>
      <c r="B466" t="str">
        <v>Công an xã Tân xã thành phố Hà Nội</v>
      </c>
      <c r="C466" t="str">
        <v>-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1466</v>
      </c>
      <c r="B467" t="str">
        <f>HYPERLINK("https://thachthat.hanoi.gov.vn/", "UBND Ủy ban nhân dân xã Tân xã thành phố Hà Nội")</f>
        <v>UBND Ủy ban nhân dân xã Tân xã thành phố Hà Nội</v>
      </c>
      <c r="C467" t="str">
        <v>https://thachthat.hanoi.gov.vn/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1467</v>
      </c>
      <c r="B468" t="str">
        <v>Công an xã Thạch Xá thành phố Hà Nội</v>
      </c>
      <c r="C468" t="str">
        <v>-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1468</v>
      </c>
      <c r="B469" t="str">
        <f>HYPERLINK("https://thachthat.hanoi.gov.vn/", "UBND Ủy ban nhân dân xã Thạch Xá thành phố Hà Nội")</f>
        <v>UBND Ủy ban nhân dân xã Thạch Xá thành phố Hà Nội</v>
      </c>
      <c r="C469" t="str">
        <v>https://thachthat.hanoi.gov.vn/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1469</v>
      </c>
      <c r="B470" t="str">
        <f>HYPERLINK("https://www.facebook.com/p/C%C3%B4ng-an-x%C3%A3-B%C3%ACnh-Ph%C3%BA-huy%E1%BB%87n-C%C3%A0ng-Long-100064608517276/?locale=bn_IN", "Công an xã Bình Phú thành phố Hà Nội")</f>
        <v>Công an xã Bình Phú thành phố Hà Nội</v>
      </c>
      <c r="C470" t="str">
        <v>https://www.facebook.com/p/C%C3%B4ng-an-x%C3%A3-B%C3%ACnh-Ph%C3%BA-huy%E1%BB%87n-C%C3%A0ng-Long-100064608517276/?locale=bn_IN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1470</v>
      </c>
      <c r="B471" t="str">
        <f>HYPERLINK("https://thachthat.hanoi.gov.vn/", "UBND Ủy ban nhân dân xã Bình Phú thành phố Hà Nội")</f>
        <v>UBND Ủy ban nhân dân xã Bình Phú thành phố Hà Nội</v>
      </c>
      <c r="C471" t="str">
        <v>https://thachthat.hanoi.gov.vn/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1471</v>
      </c>
      <c r="B472" t="str">
        <f>HYPERLINK("https://www.facebook.com/doanthanhnien.1956/?locale=vi_VN", "Công an xã Hạ Bằng thành phố Hà Nội")</f>
        <v>Công an xã Hạ Bằng thành phố Hà Nội</v>
      </c>
      <c r="C472" t="str">
        <v>https://www.facebook.com/doanthanhnien.1956/?locale=vi_VN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1472</v>
      </c>
      <c r="B473" t="str">
        <f>HYPERLINK("https://danphuong.hanoi.gov.vn/", "UBND Ủy ban nhân dân xã Hạ Bằng thành phố Hà Nội")</f>
        <v>UBND Ủy ban nhân dân xã Hạ Bằng thành phố Hà Nội</v>
      </c>
      <c r="C473" t="str">
        <v>https://danphuong.hanoi.gov.vn/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1473</v>
      </c>
      <c r="B474" t="str">
        <f>HYPERLINK("https://www.facebook.com/p/Tu%E1%BB%95i-Tr%E1%BA%BB-C%C3%B4ng-An-Qu%E1%BA%ADn-T%C3%A2y-H%E1%BB%93-100080140217978/", "Công an xã Đồng Trúc thành phố Hà Nội")</f>
        <v>Công an xã Đồng Trúc thành phố Hà Nội</v>
      </c>
      <c r="C474" t="str">
        <v>https://www.facebook.com/p/Tu%E1%BB%95i-Tr%E1%BA%BB-C%C3%B4ng-An-Qu%E1%BA%ADn-T%C3%A2y-H%E1%BB%93-100080140217978/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1474</v>
      </c>
      <c r="B475" t="str">
        <f>HYPERLINK("https://thachthat.hanoi.gov.vn/", "UBND Ủy ban nhân dân xã Đồng Trúc thành phố Hà Nội")</f>
        <v>UBND Ủy ban nhân dân xã Đồng Trúc thành phố Hà Nội</v>
      </c>
      <c r="C475" t="str">
        <v>https://thachthat.hanoi.gov.vn/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1475</v>
      </c>
      <c r="B476" t="str">
        <f>HYPERLINK("https://www.facebook.com/p/Tu%E1%BB%95i-Tr%E1%BA%BB-C%C3%B4ng-An-Huy%E1%BB%87n-Ch%C6%B0%C6%A1ng-M%E1%BB%B9-100028578047777/", "Công an thị trấn Chúc Sơn thành phố Hà Nội")</f>
        <v>Công an thị trấn Chúc Sơn thành phố Hà Nội</v>
      </c>
      <c r="C476" t="str">
        <v>https://www.facebook.com/p/Tu%E1%BB%95i-Tr%E1%BA%BB-C%C3%B4ng-An-Huy%E1%BB%87n-Ch%C6%B0%C6%A1ng-M%E1%BB%B9-100028578047777/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1476</v>
      </c>
      <c r="B477" t="str">
        <f>HYPERLINK("https://chuongmy.hanoi.gov.vn/ubnd-cac-xa-thi-tran", "UBND Ủy ban nhân dân thị trấn Chúc Sơn thành phố Hà Nội")</f>
        <v>UBND Ủy ban nhân dân thị trấn Chúc Sơn thành phố Hà Nội</v>
      </c>
      <c r="C477" t="str">
        <v>https://chuongmy.hanoi.gov.vn/ubnd-cac-xa-thi-tran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1477</v>
      </c>
      <c r="B478" t="str">
        <v>Công an thị trấn Xuân Mai thành phố Hà Nội</v>
      </c>
      <c r="C478" t="str">
        <v>-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1478</v>
      </c>
      <c r="B479" t="str">
        <f>HYPERLINK("https://xuanmai.chuongmy.hanoi.gov.vn/", "UBND Ủy ban nhân dân thị trấn Xuân Mai thành phố Hà Nội")</f>
        <v>UBND Ủy ban nhân dân thị trấn Xuân Mai thành phố Hà Nội</v>
      </c>
      <c r="C479" t="str">
        <v>https://xuanmai.chuongmy.hanoi.gov.vn/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1479</v>
      </c>
      <c r="B480" t="str">
        <f>HYPERLINK("https://www.facebook.com/p/Tu%E1%BB%95i-Tr%E1%BA%BB-C%C3%B4ng-An-Huy%E1%BB%87n-Ch%C6%B0%C6%A1ng-M%E1%BB%B9-100028578047777/", "Công an xã Phụng Châu thành phố Hà Nội")</f>
        <v>Công an xã Phụng Châu thành phố Hà Nội</v>
      </c>
      <c r="C480" t="str">
        <v>https://www.facebook.com/p/Tu%E1%BB%95i-Tr%E1%BA%BB-C%C3%B4ng-An-Huy%E1%BB%87n-Ch%C6%B0%C6%A1ng-M%E1%BB%B9-100028578047777/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1480</v>
      </c>
      <c r="B481" t="str">
        <f>HYPERLINK("https://chuongmy.hanoi.gov.vn/es/tin-trong-huyen/-/news/pde1maEQe4QT/1/673982.html;jsessionid=d8JBfWgVhLl6PcKY-bLsVsdy.undefined", "UBND Ủy ban nhân dân xã Phụng Châu thành phố Hà Nội")</f>
        <v>UBND Ủy ban nhân dân xã Phụng Châu thành phố Hà Nội</v>
      </c>
      <c r="C481" t="str">
        <v>https://chuongmy.hanoi.gov.vn/es/tin-trong-huyen/-/news/pde1maEQe4QT/1/673982.html;jsessionid=d8JBfWgVhLl6PcKY-bLsVsdy.undefined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1481</v>
      </c>
      <c r="B482" t="str">
        <v>Công an xã Tiên Phương thành phố Hà Nội</v>
      </c>
      <c r="C482" t="str">
        <v>-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1482</v>
      </c>
      <c r="B483" t="str">
        <f>HYPERLINK("https://luongson.hoabinh.gov.vn/index.php/tia-ng-anh/ca-ng-ta-c-gia-i-pha-ng-ma-t-ba-ng-thu-ha-i-a-t/4893-quya-t-a-nh-va-via-c-gia-ha-n-tha-i-gian-tha-c-hia-n-quya-t-a-nh-c-a-ng-cha-thu-ha-i-a-t-a-i-va-i-a-ng-a-v-n-ma-nh-a-a-cha-a-i-3-tha-n-tia-n-la-xa-tia-n-ph-ng-huya-n-ch-ng-ma-tha-nh-pha-ha-na-i", "UBND Ủy ban nhân dân xã Tiên Phương thành phố Hà Nội")</f>
        <v>UBND Ủy ban nhân dân xã Tiên Phương thành phố Hà Nội</v>
      </c>
      <c r="C483" t="str">
        <v>https://luongson.hoabinh.gov.vn/index.php/tia-ng-anh/ca-ng-ta-c-gia-i-pha-ng-ma-t-ba-ng-thu-ha-i-a-t/4893-quya-t-a-nh-va-via-c-gia-ha-n-tha-i-gian-tha-c-hia-n-quya-t-a-nh-c-a-ng-cha-thu-ha-i-a-t-a-i-va-i-a-ng-a-v-n-ma-nh-a-a-cha-a-i-3-tha-n-tia-n-la-xa-tia-n-ph-ng-huya-n-ch-ng-ma-tha-nh-pha-ha-na-i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1483</v>
      </c>
      <c r="B484" t="str">
        <f>HYPERLINK("https://www.facebook.com/p/Tu%E1%BB%95i-Tr%E1%BA%BB-C%C3%B4ng-An-Huy%E1%BB%87n-Ch%C6%B0%C6%A1ng-M%E1%BB%B9-100028578047777/?locale=pt_PT", "Công an xã Đông Sơn thành phố Hà Nội")</f>
        <v>Công an xã Đông Sơn thành phố Hà Nội</v>
      </c>
      <c r="C484" t="str">
        <v>https://www.facebook.com/p/Tu%E1%BB%95i-Tr%E1%BA%BB-C%C3%B4ng-An-Huy%E1%BB%87n-Ch%C6%B0%C6%A1ng-M%E1%BB%B9-100028578047777/?locale=pt_PT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1484</v>
      </c>
      <c r="B485" t="str">
        <f>HYPERLINK("https://chuongmy.hanoi.gov.vn/", "UBND Ủy ban nhân dân xã Đông Sơn thành phố Hà Nội")</f>
        <v>UBND Ủy ban nhân dân xã Đông Sơn thành phố Hà Nội</v>
      </c>
      <c r="C485" t="str">
        <v>https://chuongmy.hanoi.gov.vn/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1485</v>
      </c>
      <c r="B486" t="str">
        <f>HYPERLINK("https://www.facebook.com/p/Tu%E1%BB%95i-Tr%E1%BA%BB-C%C3%B4ng-An-Huy%E1%BB%87n-Ch%C6%B0%C6%A1ng-M%E1%BB%B9-100028578047777/?locale=pt_PT", "Công an xã Đông Phương Yên thành phố Hà Nội")</f>
        <v>Công an xã Đông Phương Yên thành phố Hà Nội</v>
      </c>
      <c r="C486" t="str">
        <v>https://www.facebook.com/p/Tu%E1%BB%95i-Tr%E1%BA%BB-C%C3%B4ng-An-Huy%E1%BB%87n-Ch%C6%B0%C6%A1ng-M%E1%BB%B9-100028578047777/?locale=pt_PT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1486</v>
      </c>
      <c r="B487" t="str">
        <f>HYPERLINK("https://chuongmy.hanoi.gov.vn/", "UBND Ủy ban nhân dân xã Đông Phương Yên thành phố Hà Nội")</f>
        <v>UBND Ủy ban nhân dân xã Đông Phương Yên thành phố Hà Nội</v>
      </c>
      <c r="C487" t="str">
        <v>https://chuongmy.hanoi.gov.vn/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1487</v>
      </c>
      <c r="B488" t="str">
        <f>HYPERLINK("https://www.facebook.com/100070689427573", "Công an xã Phú Nghĩa thành phố Hà Nội")</f>
        <v>Công an xã Phú Nghĩa thành phố Hà Nội</v>
      </c>
      <c r="C488" t="str">
        <v>https://www.facebook.com/100070689427573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1488</v>
      </c>
      <c r="B489" t="str">
        <f>HYPERLINK("https://chuongmy.hanoi.gov.vn/", "UBND Ủy ban nhân dân xã Phú Nghĩa thành phố Hà Nội")</f>
        <v>UBND Ủy ban nhân dân xã Phú Nghĩa thành phố Hà Nội</v>
      </c>
      <c r="C489" t="str">
        <v>https://chuongmy.hanoi.gov.vn/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1489</v>
      </c>
      <c r="B490" t="str">
        <f>HYPERLINK("https://www.facebook.com/p/Tu%E1%BB%95i-tr%E1%BA%BB-C%C3%B4ng-an-Th%C3%A0nh-ph%E1%BB%91-V%C4%A9nh-Y%C3%AAn-100066497717181/", "Công an xã Trường Yên thành phố Hà Nội")</f>
        <v>Công an xã Trường Yên thành phố Hà Nội</v>
      </c>
      <c r="C490" t="str">
        <v>https://www.facebook.com/p/Tu%E1%BB%95i-tr%E1%BA%BB-C%C3%B4ng-an-Th%C3%A0nh-ph%E1%BB%91-V%C4%A9nh-Y%C3%AAn-100066497717181/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1490</v>
      </c>
      <c r="B491" t="str">
        <f>HYPERLINK("https://truongyen.hoalu.ninhbinh.gov.vn/", "UBND Ủy ban nhân dân xã Trường Yên thành phố Hà Nội")</f>
        <v>UBND Ủy ban nhân dân xã Trường Yên thành phố Hà Nội</v>
      </c>
      <c r="C491" t="str">
        <v>https://truongyen.hoalu.ninhbinh.gov.vn/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1491</v>
      </c>
      <c r="B492" t="str">
        <f>HYPERLINK("https://www.facebook.com/groups/toi.yeu.xa.ngoc.hoa.huyen.chuong.my/", "Công an xã Ngọc Hòa thành phố Hà Nội")</f>
        <v>Công an xã Ngọc Hòa thành phố Hà Nội</v>
      </c>
      <c r="C492" t="str">
        <v>https://www.facebook.com/groups/toi.yeu.xa.ngoc.hoa.huyen.chuong.my/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1492</v>
      </c>
      <c r="B493" t="str">
        <f>HYPERLINK("https://chuongmy.hanoi.gov.vn/tin-noi-bat/-/asset_publisher/yy9z8Nun5PC2/content/truong-thcs-ngoc-hoa-to-chuc-le-ky-niem-60-nam-ngay-thanh-lap-truong-va-41-nam-ngay-nha-giao-viet-nam", "UBND Ủy ban nhân dân xã Ngọc Hòa thành phố Hà Nội")</f>
        <v>UBND Ủy ban nhân dân xã Ngọc Hòa thành phố Hà Nội</v>
      </c>
      <c r="C493" t="str">
        <v>https://chuongmy.hanoi.gov.vn/tin-noi-bat/-/asset_publisher/yy9z8Nun5PC2/content/truong-thcs-ngoc-hoa-to-chuc-le-ky-niem-60-nam-ngay-thanh-lap-truong-va-41-nam-ngay-nha-giao-viet-nam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1493</v>
      </c>
      <c r="B494" t="str">
        <f>HYPERLINK("https://www.facebook.com/groups/toi.yeu.xa.thuy.xuan.tien.huyen.chuong.my/", "Công an xã Thủy Xuân Tiên thành phố Hà Nội")</f>
        <v>Công an xã Thủy Xuân Tiên thành phố Hà Nội</v>
      </c>
      <c r="C494" t="str">
        <v>https://www.facebook.com/groups/toi.yeu.xa.thuy.xuan.tien.huyen.chuong.my/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1494</v>
      </c>
      <c r="B495" t="str">
        <f>HYPERLINK("https://thuyxuantien.chuongmy.hanoi.gov.vn/gioi-thieu/co-cau-to-chuc/uy-ban-nhan-dan-thi-tran", "UBND Ủy ban nhân dân xã Thủy Xuân Tiên thành phố Hà Nội")</f>
        <v>UBND Ủy ban nhân dân xã Thủy Xuân Tiên thành phố Hà Nội</v>
      </c>
      <c r="C495" t="str">
        <v>https://thuyxuantien.chuongmy.hanoi.gov.vn/gioi-thieu/co-cau-to-chuc/uy-ban-nhan-dan-thi-tran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1495</v>
      </c>
      <c r="B496" t="str">
        <f>HYPERLINK("https://www.facebook.com/p/C%C3%B4ng-an-x%C3%A3-Thanh-B%C3%ACnh-Th%E1%BB%8Bnh-huy%E1%BB%87n-%C4%90%E1%BB%A9c-Th%E1%BB%8D-t%E1%BB%89nh-H%C3%A0-T%C4%A9nh-100064085291262/?locale=vi_VN", "Công an xã Thanh Bình thành phố Hà Nội")</f>
        <v>Công an xã Thanh Bình thành phố Hà Nội</v>
      </c>
      <c r="C496" t="str">
        <v>https://www.facebook.com/p/C%C3%B4ng-an-x%C3%A3-Thanh-B%C3%ACnh-Th%E1%BB%8Bnh-huy%E1%BB%87n-%C4%90%E1%BB%A9c-Th%E1%BB%8D-t%E1%BB%89nh-H%C3%A0-T%C4%A9nh-100064085291262/?locale=vi_VN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1496</v>
      </c>
      <c r="B497" t="str">
        <f>HYPERLINK("https://chuongmy.hanoi.gov.vn/", "UBND Ủy ban nhân dân xã Thanh Bình thành phố Hà Nội")</f>
        <v>UBND Ủy ban nhân dân xã Thanh Bình thành phố Hà Nội</v>
      </c>
      <c r="C497" t="str">
        <v>https://chuongmy.hanoi.gov.vn/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1497</v>
      </c>
      <c r="B498" t="str">
        <f>HYPERLINK("https://www.facebook.com/doanthanhnien.1956/", "Công an xã Trung Hòa thành phố Hà Nội")</f>
        <v>Công an xã Trung Hòa thành phố Hà Nội</v>
      </c>
      <c r="C498" t="str">
        <v>https://www.facebook.com/doanthanhnien.1956/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1498</v>
      </c>
      <c r="B499" t="str">
        <f>HYPERLINK("https://chuongmy.hanoi.gov.vn/", "UBND Ủy ban nhân dân xã Trung Hòa thành phố Hà Nội")</f>
        <v>UBND Ủy ban nhân dân xã Trung Hòa thành phố Hà Nội</v>
      </c>
      <c r="C499" t="str">
        <v>https://chuongmy.hanoi.gov.vn/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1499</v>
      </c>
      <c r="B500" t="str">
        <f>HYPERLINK("https://www.facebook.com/p/Tu%E1%BB%95i-tr%E1%BA%BB-C%C3%B4ng-an-Th%C3%A0nh-ph%E1%BB%91-V%C4%A9nh-Y%C3%AAn-100066497717181/", "Công an xã Đại Yên thành phố Hà Nội")</f>
        <v>Công an xã Đại Yên thành phố Hà Nội</v>
      </c>
      <c r="C500" t="str">
        <v>https://www.facebook.com/p/Tu%E1%BB%95i-tr%E1%BA%BB-C%C3%B4ng-an-Th%C3%A0nh-ph%E1%BB%91-V%C4%A9nh-Y%C3%AAn-100066497717181/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1500</v>
      </c>
      <c r="B501" t="str">
        <f>HYPERLINK("https://chuongmy.hanoi.gov.vn/", "UBND Ủy ban nhân dân xã Đại Yên thành phố Hà Nội")</f>
        <v>UBND Ủy ban nhân dân xã Đại Yên thành phố Hà Nội</v>
      </c>
      <c r="C501" t="str">
        <v>https://chuongmy.hanoi.gov.vn/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1501</v>
      </c>
      <c r="B502" t="str">
        <v>Công an xã Thụy Hương thành phố Hà Nội</v>
      </c>
      <c r="C502" t="str">
        <v>-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1502</v>
      </c>
      <c r="B503" t="str">
        <f>HYPERLINK("https://chuongmy.hanoi.gov.vn/ca/tin-trong-huyen/-/news/pde1maEQe4QT/1/674503.html;jsessionid=uj-PZSPpK0nYLcSH-9rDVg-o.undefined", "UBND Ủy ban nhân dân xã Thụy Hương thành phố Hà Nội")</f>
        <v>UBND Ủy ban nhân dân xã Thụy Hương thành phố Hà Nội</v>
      </c>
      <c r="C503" t="str">
        <v>https://chuongmy.hanoi.gov.vn/ca/tin-trong-huyen/-/news/pde1maEQe4QT/1/674503.html;jsessionid=uj-PZSPpK0nYLcSH-9rDVg-o.undefined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1503</v>
      </c>
      <c r="B504" t="str">
        <f>HYPERLINK("https://www.facebook.com/groups/langtotdong/", "Công an xã Tốt Động thành phố Hà Nội")</f>
        <v>Công an xã Tốt Động thành phố Hà Nội</v>
      </c>
      <c r="C504" t="str">
        <v>https://www.facebook.com/groups/langtotdong/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1504</v>
      </c>
      <c r="B505" t="str">
        <f>HYPERLINK("https://chuongmy.hanoi.gov.vn/", "UBND Ủy ban nhân dân xã Tốt Động thành phố Hà Nội")</f>
        <v>UBND Ủy ban nhân dân xã Tốt Động thành phố Hà Nội</v>
      </c>
      <c r="C505" t="str">
        <v>https://chuongmy.hanoi.gov.vn/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1505</v>
      </c>
      <c r="B506" t="str">
        <f>HYPERLINK("https://www.facebook.com/p/X%C3%A3-Lam-%C4%90i%E1%BB%81n-Ch%C6%B0%C6%A1ng-M%E1%BB%B9-100084151094041/", "Công an xã Lam Điền thành phố Hà Nội")</f>
        <v>Công an xã Lam Điền thành phố Hà Nội</v>
      </c>
      <c r="C506" t="str">
        <v>https://www.facebook.com/p/X%C3%A3-Lam-%C4%90i%E1%BB%81n-Ch%C6%B0%C6%A1ng-M%E1%BB%B9-100084151094041/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1506</v>
      </c>
      <c r="B507" t="str">
        <f>HYPERLINK("https://chuongmy.hanoi.gov.vn/", "UBND Ủy ban nhân dân xã Lam Điền thành phố Hà Nội")</f>
        <v>UBND Ủy ban nhân dân xã Lam Điền thành phố Hà Nội</v>
      </c>
      <c r="C507" t="str">
        <v>https://chuongmy.hanoi.gov.vn/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1507</v>
      </c>
      <c r="B508" t="str">
        <v>Công an xã Tân Tiến thành phố Hà Nội</v>
      </c>
      <c r="C508" t="str">
        <v>-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1508</v>
      </c>
      <c r="B509" t="str">
        <f>HYPERLINK("https://tantien.tpbacgiang.bacgiang.gov.vn/", "UBND Ủy ban nhân dân xã Tân Tiến thành phố Hà Nội")</f>
        <v>UBND Ủy ban nhân dân xã Tân Tiến thành phố Hà Nội</v>
      </c>
      <c r="C509" t="str">
        <v>https://tantien.tpbacgiang.bacgiang.gov.vn/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1509</v>
      </c>
      <c r="B510" t="str">
        <v>Công an xã Nam Phương Tiến thành phố Hà Nội</v>
      </c>
      <c r="C510" t="str">
        <v>-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1510</v>
      </c>
      <c r="B511" t="str">
        <f>HYPERLINK("https://chuongmy.hanoi.gov.vn/", "UBND Ủy ban nhân dân xã Nam Phương Tiến thành phố Hà Nội")</f>
        <v>UBND Ủy ban nhân dân xã Nam Phương Tiến thành phố Hà Nội</v>
      </c>
      <c r="C511" t="str">
        <v>https://chuongmy.hanoi.gov.vn/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1511</v>
      </c>
      <c r="B512" t="str">
        <f>HYPERLINK("https://www.facebook.com/doanthanhnien.1956/", "Công an xã Hợp Đồng thành phố Hà Nội")</f>
        <v>Công an xã Hợp Đồng thành phố Hà Nội</v>
      </c>
      <c r="C512" t="str">
        <v>https://www.facebook.com/doanthanhnien.1956/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1512</v>
      </c>
      <c r="B513" t="str">
        <f>HYPERLINK("https://chuongmy.hanoi.gov.vn/", "UBND Ủy ban nhân dân xã Hợp Đồng thành phố Hà Nội")</f>
        <v>UBND Ủy ban nhân dân xã Hợp Đồng thành phố Hà Nội</v>
      </c>
      <c r="C513" t="str">
        <v>https://chuongmy.hanoi.gov.vn/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1513</v>
      </c>
      <c r="B514" t="str">
        <f>HYPERLINK("https://www.facebook.com/groups/toi.yeu.xa.hoang.van.thu.huyen.chuong.my/", "Công an xã Hoàng Văn Thụ thành phố Hà Nội")</f>
        <v>Công an xã Hoàng Văn Thụ thành phố Hà Nội</v>
      </c>
      <c r="C514" t="str">
        <v>https://www.facebook.com/groups/toi.yeu.xa.hoang.van.thu.huyen.chuong.my/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1514</v>
      </c>
      <c r="B515" t="str">
        <f>HYPERLINK("https://chuongmy.hanoi.gov.vn/", "UBND Ủy ban nhân dân xã Hoàng Văn Thụ thành phố Hà Nội")</f>
        <v>UBND Ủy ban nhân dân xã Hoàng Văn Thụ thành phố Hà Nội</v>
      </c>
      <c r="C515" t="str">
        <v>https://chuongmy.hanoi.gov.vn/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1515</v>
      </c>
      <c r="B516" t="str">
        <f>HYPERLINK("https://www.facebook.com/UbndXaHoangDieu/?locale=vi_VN", "Công an xã Hoàng Diệu thành phố Hà Nội")</f>
        <v>Công an xã Hoàng Diệu thành phố Hà Nội</v>
      </c>
      <c r="C516" t="str">
        <v>https://www.facebook.com/UbndXaHoangDieu/?locale=vi_VN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1516</v>
      </c>
      <c r="B517" t="str">
        <f>HYPERLINK("https://hoangdieu.chuongmy.hanoi.gov.vn/tin-chi-tiet/-/chi-tiet/ubnd-xa-hoang-dieu-1777-1181.html", "UBND Ủy ban nhân dân xã Hoàng Diệu thành phố Hà Nội")</f>
        <v>UBND Ủy ban nhân dân xã Hoàng Diệu thành phố Hà Nội</v>
      </c>
      <c r="C517" t="str">
        <v>https://hoangdieu.chuongmy.hanoi.gov.vn/tin-chi-tiet/-/chi-tiet/ubnd-xa-hoang-dieu-1777-1181.html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1517</v>
      </c>
      <c r="B518" t="str">
        <f>HYPERLINK("https://www.facebook.com/doanthanhnien.1956/", "Công an xã Hữu Văn thành phố Hà Nội")</f>
        <v>Công an xã Hữu Văn thành phố Hà Nội</v>
      </c>
      <c r="C518" t="str">
        <v>https://www.facebook.com/doanthanhnien.1956/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1518</v>
      </c>
      <c r="B519" t="str">
        <f>HYPERLINK("https://chuongmy.hanoi.gov.vn/", "UBND Ủy ban nhân dân xã Hữu Văn thành phố Hà Nội")</f>
        <v>UBND Ủy ban nhân dân xã Hữu Văn thành phố Hà Nội</v>
      </c>
      <c r="C519" t="str">
        <v>https://chuongmy.hanoi.gov.vn/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1519</v>
      </c>
      <c r="B520" t="str">
        <f>HYPERLINK("https://www.facebook.com/p/Tu%E1%BB%95i-Tr%E1%BA%BB-C%C3%B4ng-An-Huy%E1%BB%87n-Ch%C6%B0%C6%A1ng-M%E1%BB%B9-100028578047777/", "Công an xã Quảng Bị thành phố Hà Nội")</f>
        <v>Công an xã Quảng Bị thành phố Hà Nội</v>
      </c>
      <c r="C520" t="str">
        <v>https://www.facebook.com/p/Tu%E1%BB%95i-Tr%E1%BA%BB-C%C3%B4ng-An-Huy%E1%BB%87n-Ch%C6%B0%C6%A1ng-M%E1%BB%B9-100028578047777/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1520</v>
      </c>
      <c r="B521" t="str">
        <f>HYPERLINK("https://chuongmy.hanoi.gov.vn/ubnd-cac-xa-thi-tran", "UBND Ủy ban nhân dân xã Quảng Bị thành phố Hà Nội")</f>
        <v>UBND Ủy ban nhân dân xã Quảng Bị thành phố Hà Nội</v>
      </c>
      <c r="C521" t="str">
        <v>https://chuongmy.hanoi.gov.vn/ubnd-cac-xa-thi-tran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1521</v>
      </c>
      <c r="B522" t="str">
        <f>HYPERLINK("https://www.facebook.com/p/Tu%E1%BB%95i-Tr%E1%BA%BB-C%C3%B4ng-An-Huy%E1%BB%87n-Ch%C6%B0%C6%A1ng-M%E1%BB%B9-100028578047777/", "Công an xã Mỹ Lương thành phố Hà Nội")</f>
        <v>Công an xã Mỹ Lương thành phố Hà Nội</v>
      </c>
      <c r="C522" t="str">
        <v>https://www.facebook.com/p/Tu%E1%BB%95i-Tr%E1%BA%BB-C%C3%B4ng-An-Huy%E1%BB%87n-Ch%C6%B0%C6%A1ng-M%E1%BB%B9-100028578047777/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1522</v>
      </c>
      <c r="B523" t="str">
        <f>HYPERLINK("https://chuongmy.hanoi.gov.vn/", "UBND Ủy ban nhân dân xã Mỹ Lương thành phố Hà Nội")</f>
        <v>UBND Ủy ban nhân dân xã Mỹ Lương thành phố Hà Nội</v>
      </c>
      <c r="C523" t="str">
        <v>https://chuongmy.hanoi.gov.vn/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1523</v>
      </c>
      <c r="B524" t="str">
        <f>HYPERLINK("https://www.facebook.com/groups/toi.yeu.xa.thuong.vuc.huyen.chuong.my/", "Công an xã Thượng Vực thành phố Hà Nội")</f>
        <v>Công an xã Thượng Vực thành phố Hà Nội</v>
      </c>
      <c r="C524" t="str">
        <v>https://www.facebook.com/groups/toi.yeu.xa.thuong.vuc.huyen.chuong.my/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1524</v>
      </c>
      <c r="B525" t="str">
        <f>HYPERLINK("https://chuongmy.hanoi.gov.vn/tin-van-hoa-xa-hoi/-/news/pde1maEQe4QT/28859.html;jsessionid=ZuG4C-+TunbmdhlISpXH436a.node66", "UBND Ủy ban nhân dân xã Thượng Vực thành phố Hà Nội")</f>
        <v>UBND Ủy ban nhân dân xã Thượng Vực thành phố Hà Nội</v>
      </c>
      <c r="C525" t="str">
        <v>https://chuongmy.hanoi.gov.vn/tin-van-hoa-xa-hoi/-/news/pde1maEQe4QT/28859.html;jsessionid=ZuG4C-+TunbmdhlISpXH436a.node66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1525</v>
      </c>
      <c r="B526" t="str">
        <f>HYPERLINK("https://www.facebook.com/p/C%C3%B4ng-An-x%C3%A3-H%E1%BB%93ng-Phong-Huy%E1%BB%87n-An-D%C6%B0%C6%A1ng-TP-H%E1%BA%A3i-Ph%C3%B2ng-100069379315113/", "Công an xã Hồng Phong thành phố Hà Nội")</f>
        <v>Công an xã Hồng Phong thành phố Hà Nội</v>
      </c>
      <c r="C526" t="str">
        <v>https://www.facebook.com/p/C%C3%B4ng-An-x%C3%A3-H%E1%BB%93ng-Phong-Huy%E1%BB%87n-An-D%C6%B0%C6%A1ng-TP-H%E1%BA%A3i-Ph%C3%B2ng-100069379315113/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1526</v>
      </c>
      <c r="B527" t="str">
        <f>HYPERLINK("https://chuongmy.hanoi.gov.vn/", "UBND Ủy ban nhân dân xã Hồng Phong thành phố Hà Nội")</f>
        <v>UBND Ủy ban nhân dân xã Hồng Phong thành phố Hà Nội</v>
      </c>
      <c r="C527" t="str">
        <v>https://chuongmy.hanoi.gov.vn/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1527</v>
      </c>
      <c r="B528" t="str">
        <f>HYPERLINK("https://www.facebook.com/p/Tu%E1%BB%95i-Tr%E1%BA%BB-C%C3%B4ng-An-Huy%E1%BB%87n-Ch%C6%B0%C6%A1ng-M%E1%BB%B9-100028578047777/?locale=pt_PT", "Công an xã Đồng Phú thành phố Hà Nội")</f>
        <v>Công an xã Đồng Phú thành phố Hà Nội</v>
      </c>
      <c r="C528" t="str">
        <v>https://www.facebook.com/p/Tu%E1%BB%95i-Tr%E1%BA%BB-C%C3%B4ng-An-Huy%E1%BB%87n-Ch%C6%B0%C6%A1ng-M%E1%BB%B9-100028578047777/?locale=pt_PT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1528</v>
      </c>
      <c r="B529" t="str">
        <f>HYPERLINK("https://hanoi.gov.vn/hn-1/-/hn/VWY2FnKi7zTm/2794746/xa-ong-phu-huyen-chuong-my-on-nhan-bang-cong-nhan-xa-at-chuan-nong-thon-moi.html;jsessionid=BXV+2AKrfLlBp0R2Q5T1ZAuq.app2", "UBND Ủy ban nhân dân xã Đồng Phú thành phố Hà Nội")</f>
        <v>UBND Ủy ban nhân dân xã Đồng Phú thành phố Hà Nội</v>
      </c>
      <c r="C529" t="str">
        <v>https://hanoi.gov.vn/hn-1/-/hn/VWY2FnKi7zTm/2794746/xa-ong-phu-huyen-chuong-my-on-nhan-bang-cong-nhan-xa-at-chuan-nong-thon-moi.html;jsessionid=BXV+2AKrfLlBp0R2Q5T1ZAuq.app2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1529</v>
      </c>
      <c r="B530" t="str">
        <f>HYPERLINK("https://www.facebook.com/1181134665614608", "Công an xã Trần Phú thành phố Hà Nội")</f>
        <v>Công an xã Trần Phú thành phố Hà Nội</v>
      </c>
      <c r="C530" t="str">
        <v>https://www.facebook.com/1181134665614608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1530</v>
      </c>
      <c r="B531" t="str">
        <f>HYPERLINK("https://chuongmy.hanoi.gov.vn/", "UBND Ủy ban nhân dân xã Trần Phú thành phố Hà Nội")</f>
        <v>UBND Ủy ban nhân dân xã Trần Phú thành phố Hà Nội</v>
      </c>
      <c r="C531" t="str">
        <v>https://chuongmy.hanoi.gov.vn/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1531</v>
      </c>
      <c r="B532" t="str">
        <f>HYPERLINK("https://www.facebook.com/p/Tu%E1%BB%95i-Tr%E1%BA%BB-C%C3%B4ng-An-X%C3%A3-V%C4%83n-V%C3%B5-100065703663197/", "Công an xã Văn Võ thành phố Hà Nội")</f>
        <v>Công an xã Văn Võ thành phố Hà Nội</v>
      </c>
      <c r="C532" t="str">
        <v>https://www.facebook.com/p/Tu%E1%BB%95i-Tr%E1%BA%BB-C%C3%B4ng-An-X%C3%A3-V%C4%83n-V%C3%B5-100065703663197/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1532</v>
      </c>
      <c r="B533" t="str">
        <f>HYPERLINK("https://chuongmy.hanoi.gov.vn/", "UBND Ủy ban nhân dân xã Văn Võ thành phố Hà Nội")</f>
        <v>UBND Ủy ban nhân dân xã Văn Võ thành phố Hà Nội</v>
      </c>
      <c r="C533" t="str">
        <v>https://chuongmy.hanoi.gov.vn/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1533</v>
      </c>
      <c r="B534" t="str">
        <v>Công an xã Đồng Lạc thành phố Hà Nội</v>
      </c>
      <c r="C534" t="str">
        <v>-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1534</v>
      </c>
      <c r="B535" t="str">
        <f>HYPERLINK("https://chuongmy.hanoi.gov.vn/", "UBND Ủy ban nhân dân xã Đồng Lạc thành phố Hà Nội")</f>
        <v>UBND Ủy ban nhân dân xã Đồng Lạc thành phố Hà Nội</v>
      </c>
      <c r="C535" t="str">
        <v>https://chuongmy.hanoi.gov.vn/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1535</v>
      </c>
      <c r="B536" t="str">
        <f>HYPERLINK("https://www.facebook.com/doanthanhnien.1956/", "Công an xã Hòa Chính thành phố Hà Nội")</f>
        <v>Công an xã Hòa Chính thành phố Hà Nội</v>
      </c>
      <c r="C536" t="str">
        <v>https://www.facebook.com/doanthanhnien.1956/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1536</v>
      </c>
      <c r="B537" t="str">
        <f>HYPERLINK("https://chuongmy.hanoi.gov.vn/", "UBND Ủy ban nhân dân xã Hòa Chính thành phố Hà Nội")</f>
        <v>UBND Ủy ban nhân dân xã Hòa Chính thành phố Hà Nội</v>
      </c>
      <c r="C537" t="str">
        <v>https://chuongmy.hanoi.gov.vn/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1537</v>
      </c>
      <c r="B538" t="str">
        <f>HYPERLINK("https://www.facebook.com/1181134665614608", "Công an xã Phú Nam An thành phố Hà Nội")</f>
        <v>Công an xã Phú Nam An thành phố Hà Nội</v>
      </c>
      <c r="C538" t="str">
        <v>https://www.facebook.com/1181134665614608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1538</v>
      </c>
      <c r="B539" t="str">
        <f>HYPERLINK("https://bavi.hanoi.gov.vn/xa-phu-phuong", "UBND Ủy ban nhân dân xã Phú Nam An thành phố Hà Nội")</f>
        <v>UBND Ủy ban nhân dân xã Phú Nam An thành phố Hà Nội</v>
      </c>
      <c r="C539" t="str">
        <v>https://bavi.hanoi.gov.vn/xa-phu-phuong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1539</v>
      </c>
      <c r="B540" t="str">
        <v>Công an thị trấn Kim Bài thành phố Hà Nội</v>
      </c>
      <c r="C540" t="str">
        <v>-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1540</v>
      </c>
      <c r="B541" t="str">
        <f>HYPERLINK("https://kimbai.thanhoai.hanoi.gov.vn/", "UBND Ủy ban nhân dân thị trấn Kim Bài thành phố Hà Nội")</f>
        <v>UBND Ủy ban nhân dân thị trấn Kim Bài thành phố Hà Nội</v>
      </c>
      <c r="C541" t="str">
        <v>https://kimbai.thanhoai.hanoi.gov.vn/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1541</v>
      </c>
      <c r="B542" t="str">
        <f>HYPERLINK("https://www.facebook.com/322827476213987", "Công an xã Cự Khê thành phố Hà Nội")</f>
        <v>Công an xã Cự Khê thành phố Hà Nội</v>
      </c>
      <c r="C542" t="str">
        <v>https://www.facebook.com/322827476213987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1542</v>
      </c>
      <c r="B543" t="str">
        <f>HYPERLINK("https://cukhe.thanhoai.hanoi.gov.vn/ubnd-x%C3%A3", "UBND Ủy ban nhân dân xã Cự Khê thành phố Hà Nội")</f>
        <v>UBND Ủy ban nhân dân xã Cự Khê thành phố Hà Nội</v>
      </c>
      <c r="C543" t="str">
        <v>https://cukhe.thanhoai.hanoi.gov.vn/ubnd-x%C3%A3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1543</v>
      </c>
      <c r="B544" t="str">
        <f>HYPERLINK("https://www.facebook.com/groups/toi.yeu.xa.bich.hoa.huyen.thanh.oai/", "Công an xã Bích Hòa thành phố Hà Nội")</f>
        <v>Công an xã Bích Hòa thành phố Hà Nội</v>
      </c>
      <c r="C544" t="str">
        <v>https://www.facebook.com/groups/toi.yeu.xa.bich.hoa.huyen.thanh.oai/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1544</v>
      </c>
      <c r="B545" t="str">
        <f>HYPERLINK("https://bichhoa.thanhoai.hanoi.gov.vn/", "UBND Ủy ban nhân dân xã Bích Hòa thành phố Hà Nội")</f>
        <v>UBND Ủy ban nhân dân xã Bích Hòa thành phố Hà Nội</v>
      </c>
      <c r="C545" t="str">
        <v>https://bichhoa.thanhoai.hanoi.gov.vn/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1545</v>
      </c>
      <c r="B546" t="str">
        <f>HYPERLINK("https://www.facebook.com/p/Tu%E1%BB%95i-Tr%E1%BA%BB-C%C3%B4ng-An-Huy%E1%BB%87n-Ch%C6%B0%C6%A1ng-M%E1%BB%B9-100028578047777/", "Công an xã Mỹ Hưng thành phố Hà Nội")</f>
        <v>Công an xã Mỹ Hưng thành phố Hà Nội</v>
      </c>
      <c r="C546" t="str">
        <v>https://www.facebook.com/p/Tu%E1%BB%95i-Tr%E1%BA%BB-C%C3%B4ng-An-Huy%E1%BB%87n-Ch%C6%B0%C6%A1ng-M%E1%BB%B9-100028578047777/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1546</v>
      </c>
      <c r="B547" t="str">
        <f>HYPERLINK("https://chuongmy.hanoi.gov.vn/", "UBND Ủy ban nhân dân xã Mỹ Hưng thành phố Hà Nội")</f>
        <v>UBND Ủy ban nhân dân xã Mỹ Hưng thành phố Hà Nội</v>
      </c>
      <c r="C547" t="str">
        <v>https://chuongmy.hanoi.gov.vn/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1547</v>
      </c>
      <c r="B548" t="str">
        <v>Công an xã Cao Viên thành phố Hà Nội</v>
      </c>
      <c r="C548" t="str">
        <v>-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1548</v>
      </c>
      <c r="B549" t="str">
        <f>HYPERLINK("https://caovien.thanhoai.hanoi.gov.vn/ubnd-x%C3%A3", "UBND Ủy ban nhân dân xã Cao Viên thành phố Hà Nội")</f>
        <v>UBND Ủy ban nhân dân xã Cao Viên thành phố Hà Nội</v>
      </c>
      <c r="C549" t="str">
        <v>https://caovien.thanhoai.hanoi.gov.vn/ubnd-x%C3%A3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1549</v>
      </c>
      <c r="B550" t="str">
        <v>Công an xã Bình Minh thành phố Hà Nội</v>
      </c>
      <c r="C550" t="str">
        <v>-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1550</v>
      </c>
      <c r="B551" t="str">
        <f>HYPERLINK("https://binhminh.thanhoai.hanoi.gov.vn/", "UBND Ủy ban nhân dân xã Bình Minh thành phố Hà Nội")</f>
        <v>UBND Ủy ban nhân dân xã Bình Minh thành phố Hà Nội</v>
      </c>
      <c r="C551" t="str">
        <v>https://binhminh.thanhoai.hanoi.gov.vn/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1551</v>
      </c>
      <c r="B552" t="str">
        <v>Công an xã Tam Hưng thành phố Hà Nội</v>
      </c>
      <c r="C552" t="str">
        <v>-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1552</v>
      </c>
      <c r="B553" t="str">
        <f>HYPERLINK("https://tamhung.thanhoai.hanoi.gov.vn/", "UBND Ủy ban nhân dân xã Tam Hưng thành phố Hà Nội")</f>
        <v>UBND Ủy ban nhân dân xã Tam Hưng thành phố Hà Nội</v>
      </c>
      <c r="C553" t="str">
        <v>https://tamhung.thanhoai.hanoi.gov.vn/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1553</v>
      </c>
      <c r="B554" t="str">
        <f>HYPERLINK("https://www.facebook.com/doanthanhnien.1956/", "Công an xã Thanh Cao thành phố Hà Nội")</f>
        <v>Công an xã Thanh Cao thành phố Hà Nội</v>
      </c>
      <c r="C554" t="str">
        <v>https://www.facebook.com/doanthanhnien.1956/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1554</v>
      </c>
      <c r="B555" t="str">
        <f>HYPERLINK("https://thanhoai.hanoi.gov.vn/", "UBND Ủy ban nhân dân xã Thanh Cao thành phố Hà Nội")</f>
        <v>UBND Ủy ban nhân dân xã Thanh Cao thành phố Hà Nội</v>
      </c>
      <c r="C555" t="str">
        <v>https://thanhoai.hanoi.gov.vn/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1555</v>
      </c>
      <c r="B556" t="str">
        <v>Công an xã Thanh Thùy thành phố Hà Nội</v>
      </c>
      <c r="C556" t="str">
        <v>-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1556</v>
      </c>
      <c r="B557" t="str">
        <f>HYPERLINK("https://thanhthuy.thanhoai.hanoi.gov.vn/", "UBND Ủy ban nhân dân xã Thanh Thùy thành phố Hà Nội")</f>
        <v>UBND Ủy ban nhân dân xã Thanh Thùy thành phố Hà Nội</v>
      </c>
      <c r="C557" t="str">
        <v>https://thanhthuy.thanhoai.hanoi.gov.vn/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1557</v>
      </c>
      <c r="B558" t="str">
        <f>HYPERLINK("https://www.facebook.com/groups/915079079070610/", "Công an xã Thanh Mai thành phố Hà Nội")</f>
        <v>Công an xã Thanh Mai thành phố Hà Nội</v>
      </c>
      <c r="C558" t="str">
        <v>https://www.facebook.com/groups/915079079070610/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1558</v>
      </c>
      <c r="B559" t="str">
        <f>HYPERLINK("http://sontay.hanoi.gov.vn/", "UBND Ủy ban nhân dân xã Thanh Mai thành phố Hà Nội")</f>
        <v>UBND Ủy ban nhân dân xã Thanh Mai thành phố Hà Nội</v>
      </c>
      <c r="C559" t="str">
        <v>http://sontay.hanoi.gov.vn/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1559</v>
      </c>
      <c r="B560" t="str">
        <f>HYPERLINK("https://www.facebook.com/doanthanhnien.1956/", "Công an xã Thanh Văn thành phố Hà Nội")</f>
        <v>Công an xã Thanh Văn thành phố Hà Nội</v>
      </c>
      <c r="C560" t="str">
        <v>https://www.facebook.com/doanthanhnien.1956/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1560</v>
      </c>
      <c r="B561" t="str">
        <f>HYPERLINK("https://thanhoai.hanoi.gov.vn/tin-tuc-noi-bat/-/asset_publisher/HAm8zFbOqyS3/content/pho-bi-thu-thuong-truc-huyen-uy-du-sinh-hoat-thuong-ky-tai-chi-bo-thon-bach-nao-xa-thanh-van", "UBND Ủy ban nhân dân xã Thanh Văn thành phố Hà Nội")</f>
        <v>UBND Ủy ban nhân dân xã Thanh Văn thành phố Hà Nội</v>
      </c>
      <c r="C561" t="str">
        <v>https://thanhoai.hanoi.gov.vn/tin-tuc-noi-bat/-/asset_publisher/HAm8zFbOqyS3/content/pho-bi-thu-thuong-truc-huyen-uy-du-sinh-hoat-thuong-ky-tai-chi-bo-thon-bach-nao-xa-thanh-van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1561</v>
      </c>
      <c r="B562" t="str">
        <f>HYPERLINK("https://www.facebook.com/doanthanhnien.1956/", "Công an xã Đỗ Động thành phố Hà Nội")</f>
        <v>Công an xã Đỗ Động thành phố Hà Nội</v>
      </c>
      <c r="C562" t="str">
        <v>https://www.facebook.com/doanthanhnien.1956/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1562</v>
      </c>
      <c r="B563" t="str">
        <f>HYPERLINK("https://dodong.thanhoai.hanoi.gov.vn/", "UBND Ủy ban nhân dân xã Đỗ Động thành phố Hà Nội")</f>
        <v>UBND Ủy ban nhân dân xã Đỗ Động thành phố Hà Nội</v>
      </c>
      <c r="C563" t="str">
        <v>https://dodong.thanhoai.hanoi.gov.vn/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1563</v>
      </c>
      <c r="B564" t="str">
        <v>Công an xã Kim An thành phố Hà Nội</v>
      </c>
      <c r="C564" t="str">
        <v>-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1564</v>
      </c>
      <c r="B565" t="str">
        <f>HYPERLINK("https://kimbai.thanhoai.hanoi.gov.vn/tin-chi-tiet/-/chi-tiet/ke-hoach-thong-tin-tuyen-truyen-ve-thuc-hien-chu-truong-sap-xep-on-vi-hanh-chinh-xa-kim-thu-xa-kim-an-va-thi-tran-kim-bai-huyen-thanh-oai-1805-24.html", "UBND Ủy ban nhân dân xã Kim An thành phố Hà Nội")</f>
        <v>UBND Ủy ban nhân dân xã Kim An thành phố Hà Nội</v>
      </c>
      <c r="C565" t="str">
        <v>https://kimbai.thanhoai.hanoi.gov.vn/tin-chi-tiet/-/chi-tiet/ke-hoach-thong-tin-tuyen-truyen-ve-thuc-hien-chu-truong-sap-xep-on-vi-hanh-chinh-xa-kim-thu-xa-kim-an-va-thi-tran-kim-bai-huyen-thanh-oai-1805-24.html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1565</v>
      </c>
      <c r="B566" t="str">
        <v>Công an xã Kim Thư thành phố Hà Nội</v>
      </c>
      <c r="C566" t="str">
        <v>-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1566</v>
      </c>
      <c r="B567" t="str">
        <f>HYPERLINK("https://kimthu.thanhoai.hanoi.gov.vn/", "UBND Ủy ban nhân dân xã Kim Thư thành phố Hà Nội")</f>
        <v>UBND Ủy ban nhân dân xã Kim Thư thành phố Hà Nội</v>
      </c>
      <c r="C567" t="str">
        <v>https://kimthu.thanhoai.hanoi.gov.vn/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1567</v>
      </c>
      <c r="B568" t="str">
        <f>HYPERLINK("https://www.facebook.com/p/Tu%E1%BB%95i-tr%E1%BA%BB-C%C3%B4ng-an-Th%C3%A0nh-ph%E1%BB%91-V%C4%A9nh-Y%C3%AAn-100066497717181/?locale=nl_BE", "Công an xã Phương Trung thành phố Hà Nội")</f>
        <v>Công an xã Phương Trung thành phố Hà Nội</v>
      </c>
      <c r="C568" t="str">
        <v>https://www.facebook.com/p/Tu%E1%BB%95i-tr%E1%BA%BB-C%C3%B4ng-an-Th%C3%A0nh-ph%E1%BB%91-V%C4%A9nh-Y%C3%AAn-100066497717181/?locale=nl_BE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1568</v>
      </c>
      <c r="B569" t="str">
        <f>HYPERLINK("https://phuongtrung.thanhoai.hanoi.gov.vn/", "UBND Ủy ban nhân dân xã Phương Trung thành phố Hà Nội")</f>
        <v>UBND Ủy ban nhân dân xã Phương Trung thành phố Hà Nội</v>
      </c>
      <c r="C569" t="str">
        <v>https://phuongtrung.thanhoai.hanoi.gov.vn/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1569</v>
      </c>
      <c r="B570" t="str">
        <f>HYPERLINK("https://www.facebook.com/groups/172160158269311/", "Công an xã Tân Ước thành phố Hà Nội")</f>
        <v>Công an xã Tân Ước thành phố Hà Nội</v>
      </c>
      <c r="C570" t="str">
        <v>https://www.facebook.com/groups/172160158269311/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1570</v>
      </c>
      <c r="B571" t="str">
        <f>HYPERLINK("https://tanuoc.thanhoai.hanoi.gov.vn/", "UBND Ủy ban nhân dân xã Tân Ước thành phố Hà Nội")</f>
        <v>UBND Ủy ban nhân dân xã Tân Ước thành phố Hà Nội</v>
      </c>
      <c r="C571" t="str">
        <v>https://tanuoc.thanhoai.hanoi.gov.vn/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1571</v>
      </c>
      <c r="B572" t="str">
        <f>HYPERLINK("https://www.facebook.com/doanthanhnien.1956/", "Công an xã Dân Hòa thành phố Hà Nội")</f>
        <v>Công an xã Dân Hòa thành phố Hà Nội</v>
      </c>
      <c r="C572" t="str">
        <v>https://www.facebook.com/doanthanhnien.1956/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1572</v>
      </c>
      <c r="B573" t="str">
        <f>HYPERLINK("https://danphuong.hanoi.gov.vn/", "UBND Ủy ban nhân dân xã Dân Hòa thành phố Hà Nội")</f>
        <v>UBND Ủy ban nhân dân xã Dân Hòa thành phố Hà Nội</v>
      </c>
      <c r="C573" t="str">
        <v>https://danphuong.hanoi.gov.vn/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1573</v>
      </c>
      <c r="B574" t="str">
        <f>HYPERLINK("https://www.facebook.com/p/Tu%E1%BB%95i-Tr%E1%BA%BB-C%C3%B4ng-An-Huy%E1%BB%87n-Ch%C6%B0%C6%A1ng-M%E1%BB%B9-100028578047777/", "Công an xã Liên Châu thành phố Hà Nội")</f>
        <v>Công an xã Liên Châu thành phố Hà Nội</v>
      </c>
      <c r="C574" t="str">
        <v>https://www.facebook.com/p/Tu%E1%BB%95i-Tr%E1%BA%BB-C%C3%B4ng-An-Huy%E1%BB%87n-Ch%C6%B0%C6%A1ng-M%E1%BB%B9-100028578047777/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1574</v>
      </c>
      <c r="B575" t="str">
        <f>HYPERLINK("https://danphuong.hanoi.gov.vn/", "UBND Ủy ban nhân dân xã Liên Châu thành phố Hà Nội")</f>
        <v>UBND Ủy ban nhân dân xã Liên Châu thành phố Hà Nội</v>
      </c>
      <c r="C575" t="str">
        <v>https://danphuong.hanoi.gov.vn/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1575</v>
      </c>
      <c r="B576" t="str">
        <v>Công an xã Cao Dương thành phố Hà Nội</v>
      </c>
      <c r="C576" t="str">
        <v>-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1576</v>
      </c>
      <c r="B577" t="str">
        <f>HYPERLINK("https://caoduong.thanhoai.hanoi.gov.vn/", "UBND Ủy ban nhân dân xã Cao Dương thành phố Hà Nội")</f>
        <v>UBND Ủy ban nhân dân xã Cao Dương thành phố Hà Nội</v>
      </c>
      <c r="C577" t="str">
        <v>https://caoduong.thanhoai.hanoi.gov.vn/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1577</v>
      </c>
      <c r="B578" t="str">
        <f>HYPERLINK("https://www.facebook.com/groups/373792126014207/", "Công an xã Xuân Dương thành phố Hà Nội")</f>
        <v>Công an xã Xuân Dương thành phố Hà Nội</v>
      </c>
      <c r="C578" t="str">
        <v>https://www.facebook.com/groups/373792126014207/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1578</v>
      </c>
      <c r="B579" t="str">
        <f>HYPERLINK("https://caoduong.thanhoai.hanoi.gov.vn/", "UBND Ủy ban nhân dân xã Xuân Dương thành phố Hà Nội")</f>
        <v>UBND Ủy ban nhân dân xã Xuân Dương thành phố Hà Nội</v>
      </c>
      <c r="C579" t="str">
        <v>https://caoduong.thanhoai.hanoi.gov.vn/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1579</v>
      </c>
      <c r="B580" t="str">
        <v>Công an xã Hồng Dương thành phố Hà Nội</v>
      </c>
      <c r="C580" t="str">
        <v>-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1580</v>
      </c>
      <c r="B581" t="str">
        <f>HYPERLINK("https://hongduong.thanhoai.hanoi.gov.vn/th%E1%BB%A7-t%E1%BB%A5c-h%C3%A0nh-ch%C3%ADnh", "UBND Ủy ban nhân dân xã Hồng Dương thành phố Hà Nội")</f>
        <v>UBND Ủy ban nhân dân xã Hồng Dương thành phố Hà Nội</v>
      </c>
      <c r="C581" t="str">
        <v>https://hongduong.thanhoai.hanoi.gov.vn/th%E1%BB%A7-t%E1%BB%A5c-h%C3%A0nh-ch%C3%ADnh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1581</v>
      </c>
      <c r="B582" t="str">
        <v>Công an thị trấn Thường Tín thành phố Hà Nội</v>
      </c>
      <c r="C582" t="str">
        <v>-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1582</v>
      </c>
      <c r="B583" t="str">
        <f>HYPERLINK("http://thuongtin.hanoi.gov.vn/", "UBND Ủy ban nhân dân thị trấn Thường Tín thành phố Hà Nội")</f>
        <v>UBND Ủy ban nhân dân thị trấn Thường Tín thành phố Hà Nội</v>
      </c>
      <c r="C583" t="str">
        <v>http://thuongtin.hanoi.gov.vn/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1583</v>
      </c>
      <c r="B584" t="str">
        <f>HYPERLINK("https://www.facebook.com/groups/324263722688158/", "Công an xã Ninh Sở thành phố Hà Nội")</f>
        <v>Công an xã Ninh Sở thành phố Hà Nội</v>
      </c>
      <c r="C584" t="str">
        <v>https://www.facebook.com/groups/324263722688158/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1584</v>
      </c>
      <c r="B585" t="str">
        <f>HYPERLINK("https://thuongtin.hanoi.gov.vn/sl/tin-tuc-noi-bat/-/view_content/6214142-trao-kinh-phi-ho-tro-xay-nha-dai-doan-ket-cho-2-ho-cong-giao-xa-ninh-so-va-ha-hoi.html", "UBND Ủy ban nhân dân xã Ninh Sở thành phố Hà Nội")</f>
        <v>UBND Ủy ban nhân dân xã Ninh Sở thành phố Hà Nội</v>
      </c>
      <c r="C585" t="str">
        <v>https://thuongtin.hanoi.gov.vn/sl/tin-tuc-noi-bat/-/view_content/6214142-trao-kinh-phi-ho-tro-xay-nha-dai-doan-ket-cho-2-ho-cong-giao-xa-ninh-so-va-ha-hoi.html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1585</v>
      </c>
      <c r="B586" t="str">
        <v>Công an xã Nhị Khê thành phố Hà Nội</v>
      </c>
      <c r="C586" t="str">
        <v>-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1586</v>
      </c>
      <c r="B587" t="str">
        <f>HYPERLINK("https://thainguyen.gov.vn/van-hoa-xa-hoi/-/asset_publisher/L0n17VJXU23O/content/khoi-cong-xay-dung-khu-luu-niem-anh-hung-dan-toc-danh-nhan-van-hoa-the-gioi-nguyen-trai?inheritRedirect=true", "UBND Ủy ban nhân dân xã Nhị Khê thành phố Hà Nội")</f>
        <v>UBND Ủy ban nhân dân xã Nhị Khê thành phố Hà Nội</v>
      </c>
      <c r="C587" t="str">
        <v>https://thainguyen.gov.vn/van-hoa-xa-hoi/-/asset_publisher/L0n17VJXU23O/content/khoi-cong-xay-dung-khu-luu-niem-anh-hung-dan-toc-danh-nhan-van-hoa-the-gioi-nguyen-trai?inheritRedirect=true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1587</v>
      </c>
      <c r="B588" t="str">
        <v>Công an xã Duyên Thái thành phố Hà Nội</v>
      </c>
      <c r="C588" t="str">
        <v>-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1588</v>
      </c>
      <c r="B589" t="str">
        <f>HYPERLINK("https://thuongtin.hanoi.gov.vn/zh_TW/tin-tuc-su-kien-noi-bat/-/view_content/5825362-xa-duyen-thai-to-chuc-giao-huu-bong-da-thieu-nien-chao-mung-dai-hoi-dang-bo-thanh-pho-ha-noi-lan-thu-xvii.html", "UBND Ủy ban nhân dân xã Duyên Thái thành phố Hà Nội")</f>
        <v>UBND Ủy ban nhân dân xã Duyên Thái thành phố Hà Nội</v>
      </c>
      <c r="C589" t="str">
        <v>https://thuongtin.hanoi.gov.vn/zh_TW/tin-tuc-su-kien-noi-bat/-/view_content/5825362-xa-duyen-thai-to-chuc-giao-huu-bong-da-thieu-nien-chao-mung-dai-hoi-dang-bo-thanh-pho-ha-noi-lan-thu-xvii.html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1589</v>
      </c>
      <c r="B590" t="str">
        <v>Công an xã Khánh Hà thành phố Hà Nội</v>
      </c>
      <c r="C590" t="str">
        <v>-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1590</v>
      </c>
      <c r="B591" t="str">
        <f>HYPERLINK("https://bavi.hanoi.gov.vn/xa-khanh-thuong", "UBND Ủy ban nhân dân xã Khánh Hà thành phố Hà Nội")</f>
        <v>UBND Ủy ban nhân dân xã Khánh Hà thành phố Hà Nội</v>
      </c>
      <c r="C591" t="str">
        <v>https://bavi.hanoi.gov.vn/xa-khanh-thuong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1591</v>
      </c>
      <c r="B592" t="str">
        <f>HYPERLINK("https://www.facebook.com/congantinhhoabinh/", "Công an xã Hòa Bình thành phố Hà Nội")</f>
        <v>Công an xã Hòa Bình thành phố Hà Nội</v>
      </c>
      <c r="C592" t="str">
        <v>https://www.facebook.com/congantinhhoabinh/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1592</v>
      </c>
      <c r="B593" t="str">
        <f>HYPERLINK("https://hoabinh.kontumcity.kontum.gov.vn/", "UBND Ủy ban nhân dân xã Hòa Bình thành phố Hà Nội")</f>
        <v>UBND Ủy ban nhân dân xã Hòa Bình thành phố Hà Nội</v>
      </c>
      <c r="C593" t="str">
        <v>https://hoabinh.kontumcity.kontum.gov.vn/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1593</v>
      </c>
      <c r="B594" t="str">
        <f>HYPERLINK("https://www.facebook.com/groups/681674109457216/", "Công an xã Văn Bình thành phố Hà Nội")</f>
        <v>Công an xã Văn Bình thành phố Hà Nội</v>
      </c>
      <c r="C594" t="str">
        <v>https://www.facebook.com/groups/681674109457216/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1594</v>
      </c>
      <c r="B595" t="str">
        <f>HYPERLINK("http://thuongtin.hanoi.gov.vn/ca/tin-tuc-su-kien-noi-bat?p_p_id=101&amp;p_p_lifecycle=0&amp;p_p_state=normal&amp;p_p_mode=view&amp;p_p_col_id=column-1&amp;p_p_col_count=1&amp;_101_delta=20&amp;_101_keywords=&amp;_101_advancedSearch=false&amp;_101_andOperator=true&amp;p_r_p_564233524_resetCur=false&amp;_101_cur=212", "UBND Ủy ban nhân dân xã Văn Bình thành phố Hà Nội")</f>
        <v>UBND Ủy ban nhân dân xã Văn Bình thành phố Hà Nội</v>
      </c>
      <c r="C595" t="str">
        <v>http://thuongtin.hanoi.gov.vn/ca/tin-tuc-su-kien-noi-bat?p_p_id=101&amp;p_p_lifecycle=0&amp;p_p_state=normal&amp;p_p_mode=view&amp;p_p_col_id=column-1&amp;p_p_col_count=1&amp;_101_delta=20&amp;_101_keywords=&amp;_101_advancedSearch=false&amp;_101_andOperator=true&amp;p_r_p_564233524_resetCur=false&amp;_101_cur=212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1595</v>
      </c>
      <c r="B596" t="str">
        <v>Công an xã Hiền Giang thành phố Hà Nội</v>
      </c>
      <c r="C596" t="str">
        <v>-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1596</v>
      </c>
      <c r="B597" t="str">
        <f>HYPERLINK("https://hiengiang.thuongtin.hanoi.gov.vn/fr/tin-t%E1%BB%A9c?p_p_id=com_web_article_listnews_ListNewByCategoryPortlet_INSTANCE_ZWqmawPGJFjD&amp;p_p_lifecycle=0&amp;p_p_state=normal&amp;p_p_mode=view&amp;_com_web_article_listnews_ListNewByCategoryPortlet_INSTANCE_ZWqmawPGJFjD_delta=10&amp;_com_web_article_listnews_ListNewByCategoryPortlet_INSTANCE_ZWqmawPGJFjD_resetCur=false&amp;_com_web_article_listnews_ListNewByCategoryPortlet_INSTANCE_ZWqmawPGJFjD_cur=2", "UBND Ủy ban nhân dân xã Hiền Giang thành phố Hà Nội")</f>
        <v>UBND Ủy ban nhân dân xã Hiền Giang thành phố Hà Nội</v>
      </c>
      <c r="C597" t="str">
        <v>https://hiengiang.thuongtin.hanoi.gov.vn/fr/tin-t%E1%BB%A9c?p_p_id=com_web_article_listnews_ListNewByCategoryPortlet_INSTANCE_ZWqmawPGJFjD&amp;p_p_lifecycle=0&amp;p_p_state=normal&amp;p_p_mode=view&amp;_com_web_article_listnews_ListNewByCategoryPortlet_INSTANCE_ZWqmawPGJFjD_delta=10&amp;_com_web_article_listnews_ListNewByCategoryPortlet_INSTANCE_ZWqmawPGJFjD_resetCur=false&amp;_com_web_article_listnews_ListNewByCategoryPortlet_INSTANCE_ZWqmawPGJFjD_cur=2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1597</v>
      </c>
      <c r="B598" t="str">
        <v>Công an xã Hồng Vân thành phố Hà Nội</v>
      </c>
      <c r="C598" t="str">
        <v>-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1598</v>
      </c>
      <c r="B599" t="str">
        <f>HYPERLINK("http://thuongtin.hanoi.gov.vn/tin-tuc-su-kien-noi-bat/-/view_content/6417939-ky-hop-thu-nhat-hoi-dong-nhan-dan-xa-hong-van-khoa-xxii-nhiem-ky-2021-2026-thanh-cong-tot-dep.html", "UBND Ủy ban nhân dân xã Hồng Vân thành phố Hà Nội")</f>
        <v>UBND Ủy ban nhân dân xã Hồng Vân thành phố Hà Nội</v>
      </c>
      <c r="C599" t="str">
        <v>http://thuongtin.hanoi.gov.vn/tin-tuc-su-kien-noi-bat/-/view_content/6417939-ky-hop-thu-nhat-hoi-dong-nhan-dan-xa-hong-van-khoa-xxii-nhiem-ky-2021-2026-thanh-cong-tot-dep.html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1599</v>
      </c>
      <c r="B600" t="str">
        <v>Công an xã Vân Tảo thành phố Hà Nội</v>
      </c>
      <c r="C600" t="str">
        <v>-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1600</v>
      </c>
      <c r="B601" t="str">
        <f>HYPERLINK("https://vantao.thuongtin.hanoi.gov.vn/mttq-v%C3%A0-c%C3%A1c-%C4%91o%C3%A0n-th%E1%BB%83", "UBND Ủy ban nhân dân xã Vân Tảo thành phố Hà Nội")</f>
        <v>UBND Ủy ban nhân dân xã Vân Tảo thành phố Hà Nội</v>
      </c>
      <c r="C601" t="str">
        <v>https://vantao.thuongtin.hanoi.gov.vn/mttq-v%C3%A0-c%C3%A1c-%C4%91o%C3%A0n-th%E1%BB%83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1601</v>
      </c>
      <c r="B602" t="str">
        <f>HYPERLINK("https://www.facebook.com/p/Tu%E1%BB%95i-tr%E1%BA%BB-C%C3%B4ng-an-Th%C3%A0nh-ph%E1%BB%91-V%C4%A9nh-Y%C3%AAn-100066497717181/", "Công an xã Liên Phương thành phố Hà Nội")</f>
        <v>Công an xã Liên Phương thành phố Hà Nội</v>
      </c>
      <c r="C602" t="str">
        <v>https://www.facebook.com/p/Tu%E1%BB%95i-tr%E1%BA%BB-C%C3%B4ng-an-Th%C3%A0nh-ph%E1%BB%91-V%C4%A9nh-Y%C3%AAn-100066497717181/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1602</v>
      </c>
      <c r="B603" t="str">
        <f>HYPERLINK("https://danphuong.hanoi.gov.vn/", "UBND Ủy ban nhân dân xã Liên Phương thành phố Hà Nội")</f>
        <v>UBND Ủy ban nhân dân xã Liên Phương thành phố Hà Nội</v>
      </c>
      <c r="C603" t="str">
        <v>https://danphuong.hanoi.gov.vn/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1603</v>
      </c>
      <c r="B604" t="str">
        <f>HYPERLINK("https://www.facebook.com/p/C%C3%B4ng-an-x%C3%A3-V%C4%83n-Ph%C3%BA-TP-Y%C3%AAn-B%C3%A1i-100067045363307/", "Công an xã Văn Phú thành phố Hà Nội")</f>
        <v>Công an xã Văn Phú thành phố Hà Nội</v>
      </c>
      <c r="C604" t="str">
        <v>https://www.facebook.com/p/C%C3%B4ng-an-x%C3%A3-V%C4%83n-Ph%C3%BA-TP-Y%C3%AAn-B%C3%A1i-100067045363307/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1604</v>
      </c>
      <c r="B605" t="str">
        <f>HYPERLINK("https://chuongmy.hanoi.gov.vn/", "UBND Ủy ban nhân dân xã Văn Phú thành phố Hà Nội")</f>
        <v>UBND Ủy ban nhân dân xã Văn Phú thành phố Hà Nội</v>
      </c>
      <c r="C605" t="str">
        <v>https://chuongmy.hanoi.gov.vn/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1605</v>
      </c>
      <c r="B606" t="str">
        <f>HYPERLINK("https://www.facebook.com/doanthanhnien.1956/", "Công an xã Tự Nhiên thành phố Hà Nội")</f>
        <v>Công an xã Tự Nhiên thành phố Hà Nội</v>
      </c>
      <c r="C606" t="str">
        <v>https://www.facebook.com/doanthanhnien.1956/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1606</v>
      </c>
      <c r="B607" t="str">
        <f>HYPERLINK("https://melinh.hanoi.gov.vn/xa-tu-lap.htm", "UBND Ủy ban nhân dân xã Tự Nhiên thành phố Hà Nội")</f>
        <v>UBND Ủy ban nhân dân xã Tự Nhiên thành phố Hà Nội</v>
      </c>
      <c r="C607" t="str">
        <v>https://melinh.hanoi.gov.vn/xa-tu-lap.htm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1607</v>
      </c>
      <c r="B608" t="str">
        <f>HYPERLINK("https://www.facebook.com/1625067657681016", "Công an xã Tiền Phong thành phố Hà Nội")</f>
        <v>Công an xã Tiền Phong thành phố Hà Nội</v>
      </c>
      <c r="C608" t="str">
        <v>https://www.facebook.com/1625067657681016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1608</v>
      </c>
      <c r="B609" t="str">
        <f>HYPERLINK("https://melinh.hanoi.gov.vn/xa-tien-phong.htm", "UBND Ủy ban nhân dân xã Tiền Phong thành phố Hà Nội")</f>
        <v>UBND Ủy ban nhân dân xã Tiền Phong thành phố Hà Nội</v>
      </c>
      <c r="C609" t="str">
        <v>https://melinh.hanoi.gov.vn/xa-tien-phong.htm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1609</v>
      </c>
      <c r="B610" t="str">
        <v>Công an xã Hà Hồi thành phố Hà Nội</v>
      </c>
      <c r="C610" t="str">
        <v>-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1610</v>
      </c>
      <c r="B611" t="str">
        <f>HYPERLINK("http://thuongtin.hanoi.gov.vn/", "UBND Ủy ban nhân dân xã Hà Hồi thành phố Hà Nội")</f>
        <v>UBND Ủy ban nhân dân xã Hà Hồi thành phố Hà Nội</v>
      </c>
      <c r="C611" t="str">
        <v>http://thuongtin.hanoi.gov.vn/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1611</v>
      </c>
      <c r="B612" t="str">
        <v>Công an xã Thư Phú thành phố Hà Nội</v>
      </c>
      <c r="C612" t="str">
        <v>-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1612</v>
      </c>
      <c r="B613" t="str">
        <f>HYPERLINK("https://chuongmy.hanoi.gov.vn/", "UBND Ủy ban nhân dân xã Thư Phú thành phố Hà Nội")</f>
        <v>UBND Ủy ban nhân dân xã Thư Phú thành phố Hà Nội</v>
      </c>
      <c r="C613" t="str">
        <v>https://chuongmy.hanoi.gov.vn/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1613</v>
      </c>
      <c r="B614" t="str">
        <v>Công an xã Nguyễn Trãi thành phố Hà Nội</v>
      </c>
      <c r="C614" t="str">
        <v>-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1614</v>
      </c>
      <c r="B615" t="str">
        <f>HYPERLINK("https://thanhpho.hagiang.gov.vn/", "UBND Ủy ban nhân dân xã Nguyễn Trãi thành phố Hà Nội")</f>
        <v>UBND Ủy ban nhân dân xã Nguyễn Trãi thành phố Hà Nội</v>
      </c>
      <c r="C615" t="str">
        <v>https://thanhpho.hagiang.gov.vn/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1615</v>
      </c>
      <c r="B616" t="str">
        <v>Công an xã Quất Động thành phố Hà Nội</v>
      </c>
      <c r="C616" t="str">
        <v>-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1616</v>
      </c>
      <c r="B617" t="str">
        <f>HYPERLINK("http://quatdong.thuongtin.hanoi.gov.vn/fi/v%C4%83n-h%C3%B3a-x%C3%A3-h%E1%BB%99i?p_p_id=com_web_article_listnews_ListNewByCategoryPortlet_INSTANCE_Q2u4HKfZ4fie&amp;p_p_lifecycle=0&amp;p_p_state=normal&amp;p_p_mode=view&amp;_com_web_article_listnews_ListNewByCategoryPortlet_INSTANCE_Q2u4HKfZ4fie_delta=5&amp;_com_web_article_listnews_ListNewByCategoryPortlet_INSTANCE_Q2u4HKfZ4fie_resetCur=false&amp;_com_web_article_listnews_ListNewByCategoryPortlet_INSTANCE_Q2u4HKfZ4fie_cur=4", "UBND Ủy ban nhân dân xã Quất Động thành phố Hà Nội")</f>
        <v>UBND Ủy ban nhân dân xã Quất Động thành phố Hà Nội</v>
      </c>
      <c r="C617" t="str">
        <v>http://quatdong.thuongtin.hanoi.gov.vn/fi/v%C4%83n-h%C3%B3a-x%C3%A3-h%E1%BB%99i?p_p_id=com_web_article_listnews_ListNewByCategoryPortlet_INSTANCE_Q2u4HKfZ4fie&amp;p_p_lifecycle=0&amp;p_p_state=normal&amp;p_p_mode=view&amp;_com_web_article_listnews_ListNewByCategoryPortlet_INSTANCE_Q2u4HKfZ4fie_delta=5&amp;_com_web_article_listnews_ListNewByCategoryPortlet_INSTANCE_Q2u4HKfZ4fie_resetCur=false&amp;_com_web_article_listnews_ListNewByCategoryPortlet_INSTANCE_Q2u4HKfZ4fie_cur=4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1617</v>
      </c>
      <c r="B618" t="str">
        <v>Công an xã Chương Dương thành phố Hà Nội</v>
      </c>
      <c r="C618" t="str">
        <v>-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1618</v>
      </c>
      <c r="B619" t="str">
        <f>HYPERLINK("http://thuongtin.hanoi.gov.vn/tin-tuc-khac/-/view_content/8474181-khen-thuong-thanh-tich-xuat-sac-trong-phong-trao-thi-dua-thuc-hien-nhiem-vu-cong-tac-nam-2023-cua-huyen-thuong-tin.html", "UBND Ủy ban nhân dân xã Chương Dương thành phố Hà Nội")</f>
        <v>UBND Ủy ban nhân dân xã Chương Dương thành phố Hà Nội</v>
      </c>
      <c r="C619" t="str">
        <v>http://thuongtin.hanoi.gov.vn/tin-tuc-khac/-/view_content/8474181-khen-thuong-thanh-tich-xuat-sac-trong-phong-trao-thi-dua-thuc-hien-nhiem-vu-cong-tac-nam-2023-cua-huyen-thuong-tin.html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1619</v>
      </c>
      <c r="B620" t="str">
        <v>Công an xã Tân Minh thành phố Hà Nội</v>
      </c>
      <c r="C620" t="str">
        <v>-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1620</v>
      </c>
      <c r="B621" t="str">
        <f>HYPERLINK(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, "UBND Ủy ban nhân dân xã Tân Minh thành phố Hà Nội")</f>
        <v>UBND Ủy ban nhân dân xã Tân Minh thành phố Hà Nội</v>
      </c>
      <c r="C621" t="str">
        <v>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1621</v>
      </c>
      <c r="B622" t="str">
        <v>Công an xã Lê Lợi thành phố Hà Nội</v>
      </c>
      <c r="C622" t="str">
        <v>-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1622</v>
      </c>
      <c r="B623" t="str">
        <f>HYPERLINK("http://thuongtin.hanoi.gov.vn/", "UBND Ủy ban nhân dân xã Lê Lợi thành phố Hà Nội")</f>
        <v>UBND Ủy ban nhân dân xã Lê Lợi thành phố Hà Nội</v>
      </c>
      <c r="C623" t="str">
        <v>http://thuongtin.hanoi.gov.vn/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1623</v>
      </c>
      <c r="B624" t="str">
        <f>HYPERLINK("https://www.facebook.com/ThangLoi.ThuongTin.HaNoi/", "Công an xã Thắng Lợi thành phố Hà Nội")</f>
        <v>Công an xã Thắng Lợi thành phố Hà Nội</v>
      </c>
      <c r="C624" t="str">
        <v>https://www.facebook.com/ThangLoi.ThuongTin.HaNoi/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1624</v>
      </c>
      <c r="B625" t="str">
        <f>HYPERLINK("https://www.quangninh.gov.vn/donvi/xathangloi/Trang/ChiTietBVGioiThieu.aspx?bvid=9", "UBND Ủy ban nhân dân xã Thắng Lợi thành phố Hà Nội")</f>
        <v>UBND Ủy ban nhân dân xã Thắng Lợi thành phố Hà Nội</v>
      </c>
      <c r="C625" t="str">
        <v>https://www.quangninh.gov.vn/donvi/xathangloi/Trang/ChiTietBVGioiThieu.aspx?bvid=9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1625</v>
      </c>
      <c r="B626" t="str">
        <f>HYPERLINK("https://www.facebook.com/ANTTxaDungTien/", "Công an xã Dũng Tiến thành phố Hà Nội")</f>
        <v>Công an xã Dũng Tiến thành phố Hà Nội</v>
      </c>
      <c r="C626" t="str">
        <v>https://www.facebook.com/ANTTxaDungTien/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1626</v>
      </c>
      <c r="B627" t="str">
        <f>HYPERLINK(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, "UBND Ủy ban nhân dân xã Dũng Tiến thành phố Hà Nội")</f>
        <v>UBND Ủy ban nhân dân xã Dũng Tiến thành phố Hà Nội</v>
      </c>
      <c r="C627" t="str">
        <v>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1627</v>
      </c>
      <c r="B628" t="str">
        <f>HYPERLINK("https://www.facebook.com/doanthanhnien.1956/?locale=vi_VN", "Công an xã Thống Nhất thành phố Hà Nội")</f>
        <v>Công an xã Thống Nhất thành phố Hà Nội</v>
      </c>
      <c r="C628" t="str">
        <v>https://www.facebook.com/doanthanhnien.1956/?locale=vi_VN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1628</v>
      </c>
      <c r="B629" t="str">
        <f>HYPERLINK("https://melinh.hanoi.gov.vn/hdnd-xa-chu-phan-thuc-hien-bau-chuc-danh-pho-chu-tich-ubnd-xa-nhiem-ky-2021-2026-173241107211832851.htm", "UBND Ủy ban nhân dân xã Thống Nhất thành phố Hà Nội")</f>
        <v>UBND Ủy ban nhân dân xã Thống Nhất thành phố Hà Nội</v>
      </c>
      <c r="C629" t="str">
        <v>https://melinh.hanoi.gov.vn/hdnd-xa-chu-phan-thuc-hien-bau-chuc-danh-pho-chu-tich-ubnd-xa-nhiem-ky-2021-2026-173241107211832851.htm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1629</v>
      </c>
      <c r="B630" t="str">
        <f>HYPERLINK("https://www.facebook.com/p/Tu%E1%BB%95i-tr%E1%BA%BB-C%C3%B4ng-an-Th%C3%A0nh-ph%E1%BB%91-V%C4%A9nh-Y%C3%AAn-100066497717181/?locale=id_ID", "Công an xã Nghiêm Xuyên thành phố Hà Nội")</f>
        <v>Công an xã Nghiêm Xuyên thành phố Hà Nội</v>
      </c>
      <c r="C630" t="str">
        <v>https://www.facebook.com/p/Tu%E1%BB%95i-tr%E1%BA%BB-C%C3%B4ng-an-Th%C3%A0nh-ph%E1%BB%91-V%C4%A9nh-Y%C3%AAn-100066497717181/?locale=id_ID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1630</v>
      </c>
      <c r="B631" t="str">
        <f>HYPERLINK(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, "UBND Ủy ban nhân dân xã Nghiêm Xuyên thành phố Hà Nội")</f>
        <v>UBND Ủy ban nhân dân xã Nghiêm Xuyên thành phố Hà Nội</v>
      </c>
      <c r="C631" t="str">
        <v>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1631</v>
      </c>
      <c r="B632" t="str">
        <v>Công an xã Tô Hiệu thành phố Hà Nội</v>
      </c>
      <c r="C632" t="str">
        <v>-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1632</v>
      </c>
      <c r="B633" t="str">
        <f>HYPERLINK("http://thuongtin.hanoi.gov.vn/sk/tin-tuc-su-kien-noi-bat?p_p_id=101&amp;p_p_lifecycle=0&amp;p_p_state=normal&amp;p_p_mode=view&amp;p_p_col_id=column-1&amp;p_p_col_count=1&amp;_101_delta=20&amp;_101_keywords=&amp;_101_advancedSearch=false&amp;_101_andOperator=true&amp;p_r_p_564233524_resetCur=false&amp;_101_cur=235", "UBND Ủy ban nhân dân xã Tô Hiệu thành phố Hà Nội")</f>
        <v>UBND Ủy ban nhân dân xã Tô Hiệu thành phố Hà Nội</v>
      </c>
      <c r="C633" t="str">
        <v>http://thuongtin.hanoi.gov.vn/sk/tin-tuc-su-kien-noi-bat?p_p_id=101&amp;p_p_lifecycle=0&amp;p_p_state=normal&amp;p_p_mode=view&amp;p_p_col_id=column-1&amp;p_p_col_count=1&amp;_101_delta=20&amp;_101_keywords=&amp;_101_advancedSearch=false&amp;_101_andOperator=true&amp;p_r_p_564233524_resetCur=false&amp;_101_cur=235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1633</v>
      </c>
      <c r="B634" t="str">
        <f>HYPERLINK("https://www.facebook.com/doanthanhnien.1956/", "Công an xã Văn Tự thành phố Hà Nội")</f>
        <v>Công an xã Văn Tự thành phố Hà Nội</v>
      </c>
      <c r="C634" t="str">
        <v>https://www.facebook.com/doanthanhnien.1956/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1634</v>
      </c>
      <c r="B635" t="str">
        <f>HYPERLINK("https://chuongmy.hanoi.gov.vn/", "UBND Ủy ban nhân dân xã Văn Tự thành phố Hà Nội")</f>
        <v>UBND Ủy ban nhân dân xã Văn Tự thành phố Hà Nội</v>
      </c>
      <c r="C635" t="str">
        <v>https://chuongmy.hanoi.gov.vn/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1635</v>
      </c>
      <c r="B636" t="str">
        <f>HYPERLINK("https://www.facebook.com/3182986328425797", "Công an xã Vạn Điểm thành phố Hà Nội")</f>
        <v>Công an xã Vạn Điểm thành phố Hà Nội</v>
      </c>
      <c r="C636" t="str">
        <v>https://www.facebook.com/3182986328425797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1636</v>
      </c>
      <c r="B637" t="str">
        <f>HYPERLINK("http://thuongtin.hanoi.gov.vn/", "UBND Ủy ban nhân dân xã Vạn Điểm thành phố Hà Nội")</f>
        <v>UBND Ủy ban nhân dân xã Vạn Điểm thành phố Hà Nội</v>
      </c>
      <c r="C637" t="str">
        <v>http://thuongtin.hanoi.gov.vn/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1637</v>
      </c>
      <c r="B638" t="str">
        <f>HYPERLINK("https://www.facebook.com/DongChanhMinhCuong.org.vn/", "Công an xã Minh Cường thành phố Hà Nội")</f>
        <v>Công an xã Minh Cường thành phố Hà Nội</v>
      </c>
      <c r="C638" t="str">
        <v>https://www.facebook.com/DongChanhMinhCuong.org.vn/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1638</v>
      </c>
      <c r="B639" t="str">
        <f>HYPERLINK("http://thuongtin.hanoi.gov.vn/pt_PT/xa-thi-tran?p_p_id=101&amp;p_p_lifecycle=0&amp;p_p_state=normal&amp;p_p_mode=view&amp;p_p_col_id=column-1&amp;p_p_col_count=1&amp;_101_delta=20&amp;_101_keywords=&amp;_101_advancedSearch=false&amp;_101_andOperator=true&amp;p_r_p_564233524_resetCur=false&amp;_101_cur=41", "UBND Ủy ban nhân dân xã Minh Cường thành phố Hà Nội")</f>
        <v>UBND Ủy ban nhân dân xã Minh Cường thành phố Hà Nội</v>
      </c>
      <c r="C639" t="str">
        <v>http://thuongtin.hanoi.gov.vn/pt_PT/xa-thi-tran?p_p_id=101&amp;p_p_lifecycle=0&amp;p_p_state=normal&amp;p_p_mode=view&amp;p_p_col_id=column-1&amp;p_p_col_count=1&amp;_101_delta=20&amp;_101_keywords=&amp;_101_advancedSearch=false&amp;_101_andOperator=true&amp;p_r_p_564233524_resetCur=false&amp;_101_cur=41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1639</v>
      </c>
      <c r="B640" t="str">
        <f>HYPERLINK("https://www.facebook.com/vanhoathongtin.phuminh/", "Công an thị trấn Phú Minh thành phố Hà Nội")</f>
        <v>Công an thị trấn Phú Minh thành phố Hà Nội</v>
      </c>
      <c r="C640" t="str">
        <v>https://www.facebook.com/vanhoathongtin.phuminh/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1640</v>
      </c>
      <c r="B641" t="str">
        <f>HYPERLINK("http://phuxuyen.hanoi.gov.vn/ubnd-cac-xa-thi-tran/-/view_content/1638408-thi-tran-phu-mi-1.html", "UBND Ủy ban nhân dân thị trấn Phú Minh thành phố Hà Nội")</f>
        <v>UBND Ủy ban nhân dân thị trấn Phú Minh thành phố Hà Nội</v>
      </c>
      <c r="C641" t="str">
        <v>http://phuxuyen.hanoi.gov.vn/ubnd-cac-xa-thi-tran/-/view_content/1638408-thi-tran-phu-mi-1.html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1641</v>
      </c>
      <c r="B642" t="str">
        <f>HYPERLINK("https://www.facebook.com/p/Tr%C6%B0%E1%BB%9Dng-Ti%E1%BB%83u-h%E1%BB%8Dc-Th%E1%BB%8B-Tr%E1%BA%A5n-Ph%C3%BA-Xuy%C3%AAn-H%C3%A0-N%E1%BB%99i-100059080412612/", "Công an thị trấn Phú Xuyên thành phố Hà Nội")</f>
        <v>Công an thị trấn Phú Xuyên thành phố Hà Nội</v>
      </c>
      <c r="C642" t="str">
        <v>https://www.facebook.com/p/Tr%C6%B0%E1%BB%9Dng-Ti%E1%BB%83u-h%E1%BB%8Dc-Th%E1%BB%8B-Tr%E1%BA%A5n-Ph%C3%BA-Xuy%C3%AAn-H%C3%A0-N%E1%BB%99i-100059080412612/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1642</v>
      </c>
      <c r="B643" t="str">
        <f>HYPERLINK("http://phuxuyen.hanoi.gov.vn/", "UBND Ủy ban nhân dân thị trấn Phú Xuyên thành phố Hà Nội")</f>
        <v>UBND Ủy ban nhân dân thị trấn Phú Xuyên thành phố Hà Nội</v>
      </c>
      <c r="C643" t="str">
        <v>http://phuxuyen.hanoi.gov.vn/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1643</v>
      </c>
      <c r="B644" t="str">
        <v>Công an xã Hồng Minh thành phố Hà Nội</v>
      </c>
      <c r="C644" t="str">
        <v>-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1644</v>
      </c>
      <c r="B645" t="str">
        <f>HYPERLINK("http://phuxuyen.hanoi.gov.vn/et/tin-xa-thi-tran?p_p_auth=wnj7lstQ&amp;p_p_id=49&amp;p_p_lifecycle=1&amp;p_p_state=normal&amp;p_p_mode=view&amp;_49_struts_action=%2Fmy_sites%2Fview&amp;_49_groupId=1071288&amp;_49_privateLayout=false", "UBND Ủy ban nhân dân xã Hồng Minh thành phố Hà Nội")</f>
        <v>UBND Ủy ban nhân dân xã Hồng Minh thành phố Hà Nội</v>
      </c>
      <c r="C645" t="str">
        <v>http://phuxuyen.hanoi.gov.vn/et/tin-xa-thi-tran?p_p_auth=wnj7lstQ&amp;p_p_id=49&amp;p_p_lifecycle=1&amp;p_p_state=normal&amp;p_p_mode=view&amp;_49_struts_action=%2Fmy_sites%2Fview&amp;_49_groupId=1071288&amp;_49_privateLayout=false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1645</v>
      </c>
      <c r="B646" t="str">
        <f>HYPERLINK("https://www.facebook.com/p/Tu%E1%BB%95i-Tr%E1%BA%BB-C%C3%B4ng-An-Huy%E1%BB%87n-Ch%C6%B0%C6%A1ng-M%E1%BB%B9-100028578047777/", "Công an xã Phượng Dực thành phố Hà Nội")</f>
        <v>Công an xã Phượng Dực thành phố Hà Nội</v>
      </c>
      <c r="C646" t="str">
        <v>https://www.facebook.com/p/Tu%E1%BB%95i-Tr%E1%BA%BB-C%C3%B4ng-An-Huy%E1%BB%87n-Ch%C6%B0%C6%A1ng-M%E1%BB%B9-100028578047777/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1646</v>
      </c>
      <c r="B647" t="str">
        <f>HYPERLINK("http://phuxuyen.hanoi.gov.vn/xay-dung-nong-thon-moi/-/view_content/5621538-hoi-nghi-lanh-dao-ubnd-huyen-lam-viec-voi-xa-phuong-duc.html", "UBND Ủy ban nhân dân xã Phượng Dực thành phố Hà Nội")</f>
        <v>UBND Ủy ban nhân dân xã Phượng Dực thành phố Hà Nội</v>
      </c>
      <c r="C647" t="str">
        <v>http://phuxuyen.hanoi.gov.vn/xay-dung-nong-thon-moi/-/view_content/5621538-hoi-nghi-lanh-dao-ubnd-huyen-lam-viec-voi-xa-phuong-duc.html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1647</v>
      </c>
      <c r="B648" t="str">
        <f>HYPERLINK("https://www.facebook.com/doanthanhnien.1956/", "Công an xã Văn Nhân thành phố Hà Nội")</f>
        <v>Công an xã Văn Nhân thành phố Hà Nội</v>
      </c>
      <c r="C648" t="str">
        <v>https://www.facebook.com/doanthanhnien.1956/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1648</v>
      </c>
      <c r="B649" t="str">
        <f>HYPERLINK("https://chuongmy.hanoi.gov.vn/", "UBND Ủy ban nhân dân xã Văn Nhân thành phố Hà Nội")</f>
        <v>UBND Ủy ban nhân dân xã Văn Nhân thành phố Hà Nội</v>
      </c>
      <c r="C649" t="str">
        <v>https://chuongmy.hanoi.gov.vn/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1649</v>
      </c>
      <c r="B650" t="str">
        <v>Công an xã Thụy Phú thành phố Hà Nội</v>
      </c>
      <c r="C650" t="str">
        <v>-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1650</v>
      </c>
      <c r="B651" t="str">
        <f>HYPERLINK("https://bavi.hanoi.gov.vn/uy-ban-nhan-dan-xa-thi-tran/-/asset_publisher/BXvxOA8eYieu/content/xa-thuy-an", "UBND Ủy ban nhân dân xã Thụy Phú thành phố Hà Nội")</f>
        <v>UBND Ủy ban nhân dân xã Thụy Phú thành phố Hà Nội</v>
      </c>
      <c r="C651" t="str">
        <v>https://bavi.hanoi.gov.vn/uy-ban-nhan-dan-xa-thi-tran/-/asset_publisher/BXvxOA8eYieu/content/xa-thuy-an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1651</v>
      </c>
      <c r="B652" t="str">
        <f>HYPERLINK("https://www.facebook.com/doanthanhnien.1956/", "Công an xã Tri Trung thành phố Hà Nội")</f>
        <v>Công an xã Tri Trung thành phố Hà Nội</v>
      </c>
      <c r="C652" t="str">
        <v>https://www.facebook.com/doanthanhnien.1956/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1652</v>
      </c>
      <c r="B653" t="str">
        <f>HYPERLINK("https://danphuong.hanoi.gov.vn/", "UBND Ủy ban nhân dân xã Tri Trung thành phố Hà Nội")</f>
        <v>UBND Ủy ban nhân dân xã Tri Trung thành phố Hà Nội</v>
      </c>
      <c r="C653" t="str">
        <v>https://danphuong.hanoi.gov.vn/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1653</v>
      </c>
      <c r="B654" t="str">
        <f>HYPERLINK("https://www.facebook.com/policedaithang/", "Công an xã Đại Thắng thành phố Hà Nội")</f>
        <v>Công an xã Đại Thắng thành phố Hà Nội</v>
      </c>
      <c r="C654" t="str">
        <v>https://www.facebook.com/policedaithang/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1654</v>
      </c>
      <c r="B655" t="str">
        <f>HYPERLINK("https://daithang.namdinh.gov.vn/truyen-thong-lich-su-van-hoa/nhung-truyen-thong-lich-su-lau-doi-cua-nhan-dan-xa-dai-thang-qua-trinh-hinh-thanh-xa-dai-thang-v-332316", "UBND Ủy ban nhân dân xã Đại Thắng thành phố Hà Nội")</f>
        <v>UBND Ủy ban nhân dân xã Đại Thắng thành phố Hà Nội</v>
      </c>
      <c r="C655" t="str">
        <v>https://daithang.namdinh.gov.vn/truyen-thong-lich-su-van-hoa/nhung-truyen-thong-lich-su-lau-doi-cua-nhan-dan-xa-dai-thang-qua-trinh-hinh-thanh-xa-dai-thang-v-332316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1655</v>
      </c>
      <c r="B656" t="str">
        <f>HYPERLINK("https://www.facebook.com/groups/355409755970420/", "Công an xã Phú Túc thành phố Hà Nội")</f>
        <v>Công an xã Phú Túc thành phố Hà Nội</v>
      </c>
      <c r="C656" t="str">
        <v>https://www.facebook.com/groups/355409755970420/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1656</v>
      </c>
      <c r="B657" t="str">
        <f>HYPERLINK("https://congbao-hanoi.thudo.gov.vn/chi-tiet-van-ban/ve-viec-cong-nhan-diem-du-lich-lang-nghe-co-te-may-tre-dan-xa-phu-tuc-xa-phu-tuc-huyen-phu-xuyen-217359", "UBND Ủy ban nhân dân xã Phú Túc thành phố Hà Nội")</f>
        <v>UBND Ủy ban nhân dân xã Phú Túc thành phố Hà Nội</v>
      </c>
      <c r="C657" t="str">
        <v>https://congbao-hanoi.thudo.gov.vn/chi-tiet-van-ban/ve-viec-cong-nhan-diem-du-lich-lang-nghe-co-te-may-tre-dan-xa-phu-tuc-xa-phu-tuc-huyen-phu-xuyen-217359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1657</v>
      </c>
      <c r="B658" t="str">
        <v>Công an xã Văn Hoàng thành phố Hà Nội</v>
      </c>
      <c r="C658" t="str">
        <v>-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1658</v>
      </c>
      <c r="B659" t="str">
        <f>HYPERLINK("http://phuxuyen.hanoi.gov.vn/", "UBND Ủy ban nhân dân xã Văn Hoàng thành phố Hà Nội")</f>
        <v>UBND Ủy ban nhân dân xã Văn Hoàng thành phố Hà Nội</v>
      </c>
      <c r="C659" t="str">
        <v>http://phuxuyen.hanoi.gov.vn/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1659</v>
      </c>
      <c r="B660" t="str">
        <f>HYPERLINK("https://www.facebook.com/groups/850821972517048/", "Công an xã Hồng Thái thành phố Hà Nội")</f>
        <v>Công an xã Hồng Thái thành phố Hà Nội</v>
      </c>
      <c r="C660" t="str">
        <v>https://www.facebook.com/groups/850821972517048/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1660</v>
      </c>
      <c r="B661" t="str">
        <f>HYPERLINK("https://dongtrieu.quangninh.gov.vn/Trang/ChiTietBVGioiThieu.aspx?bvid=219", "UBND Ủy ban nhân dân xã Hồng Thái thành phố Hà Nội")</f>
        <v>UBND Ủy ban nhân dân xã Hồng Thái thành phố Hà Nội</v>
      </c>
      <c r="C661" t="str">
        <v>https://dongtrieu.quangninh.gov.vn/Trang/ChiTietBVGioiThieu.aspx?bvid=219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1661</v>
      </c>
      <c r="B662" t="str">
        <f>HYPERLINK("https://www.facebook.com/xahoanglongpxhn/", "Công an xã Hoàng Long thành phố Hà Nội")</f>
        <v>Công an xã Hoàng Long thành phố Hà Nội</v>
      </c>
      <c r="C662" t="str">
        <v>https://www.facebook.com/xahoanglongpxhn/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1662</v>
      </c>
      <c r="B663" t="str">
        <f>HYPERLINK("https://melinh.hanoi.gov.vn/ngan-hang-csxh-huyen-va-ubnd-xa-hoang-kim-thong-bao-ung-dung-moi-tren-vbsp-smartbanking-173240322154643993.htm", "UBND Ủy ban nhân dân xã Hoàng Long thành phố Hà Nội")</f>
        <v>UBND Ủy ban nhân dân xã Hoàng Long thành phố Hà Nội</v>
      </c>
      <c r="C663" t="str">
        <v>https://melinh.hanoi.gov.vn/ngan-hang-csxh-huyen-va-ubnd-xa-hoang-kim-thong-bao-ung-dung-moi-tren-vbsp-smartbanking-173240322154643993.htm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1663</v>
      </c>
      <c r="B664" t="str">
        <f>HYPERLINK("https://www.facebook.com/doanthanhnien.1956/", "Công an xã Quang Trung thành phố Hà Nội")</f>
        <v>Công an xã Quang Trung thành phố Hà Nội</v>
      </c>
      <c r="C664" t="str">
        <v>https://www.facebook.com/doanthanhnien.1956/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1664</v>
      </c>
      <c r="B665" t="str">
        <f>HYPERLINK("https://www.quangninh.gov.vn/donvi/tpuongbi/Trang/ChiTietBVGioiThieu.aspx?bvid=127", "UBND Ủy ban nhân dân xã Quang Trung thành phố Hà Nội")</f>
        <v>UBND Ủy ban nhân dân xã Quang Trung thành phố Hà Nội</v>
      </c>
      <c r="C665" t="str">
        <v>https://www.quangninh.gov.vn/donvi/tpuongbi/Trang/ChiTietBVGioiThieu.aspx?bvid=127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1665</v>
      </c>
      <c r="B666" t="str">
        <v>Công an xã Nam Phong thành phố Hà Nội</v>
      </c>
      <c r="C666" t="str">
        <v>-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1666</v>
      </c>
      <c r="B667" t="str">
        <f>HYPERLINK("https://chuongmy.hanoi.gov.vn/", "UBND Ủy ban nhân dân xã Nam Phong thành phố Hà Nội")</f>
        <v>UBND Ủy ban nhân dân xã Nam Phong thành phố Hà Nội</v>
      </c>
      <c r="C667" t="str">
        <v>https://chuongmy.hanoi.gov.vn/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1667</v>
      </c>
      <c r="B668" t="str">
        <v>Công an xã Nam Triều thành phố Hà Nội</v>
      </c>
      <c r="C668" t="str">
        <v>-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1668</v>
      </c>
      <c r="B669" t="str">
        <f>HYPERLINK("http://phuxuyen.hanoi.gov.vn/fr/xay-dung-nong-thon-moi/-/view_content/6434876-hdnd-xa-nam-trieu-khoa-xxii-to-chuc-thanh-cong-ky-hop-thu-nhat.html", "UBND Ủy ban nhân dân xã Nam Triều thành phố Hà Nội")</f>
        <v>UBND Ủy ban nhân dân xã Nam Triều thành phố Hà Nội</v>
      </c>
      <c r="C669" t="str">
        <v>http://phuxuyen.hanoi.gov.vn/fr/xay-dung-nong-thon-moi/-/view_content/6434876-hdnd-xa-nam-trieu-khoa-xxii-to-chuc-thanh-cong-ky-hop-thu-nhat.html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1669</v>
      </c>
      <c r="B670" t="str">
        <v>Công an xã Tân Dân thành phố Hà Nội</v>
      </c>
      <c r="C670" t="str">
        <v>-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1670</v>
      </c>
      <c r="B671" t="str">
        <f>HYPERLINK("http://tandan.socson.hanoi.gov.vn/uy-ban-nhan-dan", "UBND Ủy ban nhân dân xã Tân Dân thành phố Hà Nội")</f>
        <v>UBND Ủy ban nhân dân xã Tân Dân thành phố Hà Nội</v>
      </c>
      <c r="C671" t="str">
        <v>http://tandan.socson.hanoi.gov.vn/uy-ban-nhan-dan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1671</v>
      </c>
      <c r="B672" t="str">
        <f>HYPERLINK("https://www.facebook.com/p/Tu%E1%BB%95i-tr%E1%BA%BB-C%C3%B4ng-an-th%E1%BB%8B-x%C3%A3-S%C6%A1n-T%C3%A2y-100040884909606/", "Công an xã Sơn Hà thành phố Hà Nội")</f>
        <v>Công an xã Sơn Hà thành phố Hà Nội</v>
      </c>
      <c r="C672" t="str">
        <v>https://www.facebook.com/p/Tu%E1%BB%95i-tr%E1%BA%BB-C%C3%B4ng-an-th%E1%BB%8B-x%C3%A3-S%C6%A1n-T%C3%A2y-100040884909606/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1672</v>
      </c>
      <c r="B673" t="str">
        <f>HYPERLINK("https://sonha.quangngai.gov.vn/", "UBND Ủy ban nhân dân xã Sơn Hà thành phố Hà Nội")</f>
        <v>UBND Ủy ban nhân dân xã Sơn Hà thành phố Hà Nội</v>
      </c>
      <c r="C673" t="str">
        <v>https://sonha.quangngai.gov.vn/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1673</v>
      </c>
      <c r="B674" t="str">
        <f>HYPERLINK("https://www.facebook.com/p/Tu%E1%BB%95i-Tr%E1%BA%BB-C%C3%B4ng-An-Huy%E1%BB%87n-Ch%C6%B0%C6%A1ng-M%E1%BB%B9-100028578047777/", "Công an xã Chuyên Mỹ thành phố Hà Nội")</f>
        <v>Công an xã Chuyên Mỹ thành phố Hà Nội</v>
      </c>
      <c r="C674" t="str">
        <v>https://www.facebook.com/p/Tu%E1%BB%95i-Tr%E1%BA%BB-C%C3%B4ng-An-Huy%E1%BB%87n-Ch%C6%B0%C6%A1ng-M%E1%BB%B9-100028578047777/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1674</v>
      </c>
      <c r="B675" t="str">
        <f>HYPERLINK("https://chuongmy.hanoi.gov.vn/", "UBND Ủy ban nhân dân xã Chuyên Mỹ thành phố Hà Nội")</f>
        <v>UBND Ủy ban nhân dân xã Chuyên Mỹ thành phố Hà Nội</v>
      </c>
      <c r="C675" t="str">
        <v>https://chuongmy.hanoi.gov.vn/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1675</v>
      </c>
      <c r="B676" t="str">
        <f>HYPERLINK("https://www.facebook.com/groups/513486586742474/", "Công an xã Khai Thái thành phố Hà Nội")</f>
        <v>Công an xã Khai Thái thành phố Hà Nội</v>
      </c>
      <c r="C676" t="str">
        <v>https://www.facebook.com/groups/513486586742474/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1676</v>
      </c>
      <c r="B677" t="str">
        <f>HYPERLINK("http://phuxuyen.hanoi.gov.vn/ubnd-cac-xa-thi-tran/-/view_content/1637771-xa-khai-thai.html", "UBND Ủy ban nhân dân xã Khai Thái thành phố Hà Nội")</f>
        <v>UBND Ủy ban nhân dân xã Khai Thái thành phố Hà Nội</v>
      </c>
      <c r="C677" t="str">
        <v>http://phuxuyen.hanoi.gov.vn/ubnd-cac-xa-thi-tran/-/view_content/1637771-xa-khai-thai.html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1677</v>
      </c>
      <c r="B678" t="str">
        <v>Công an xã Phúc Tiến thành phố Hà Nội</v>
      </c>
      <c r="C678" t="str">
        <v>-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1678</v>
      </c>
      <c r="B679" t="str">
        <f>HYPERLINK("http://phuxuyen.hanoi.gov.vn/ubnd-cac-xa-thi-tran", "UBND Ủy ban nhân dân xã Phúc Tiến thành phố Hà Nội")</f>
        <v>UBND Ủy ban nhân dân xã Phúc Tiến thành phố Hà Nội</v>
      </c>
      <c r="C679" t="str">
        <v>http://phuxuyen.hanoi.gov.vn/ubnd-cac-xa-thi-tran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1679</v>
      </c>
      <c r="B680" t="str">
        <v>Công an xã Vân Từ thành phố Hà Nội</v>
      </c>
      <c r="C680" t="str">
        <v>-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1680</v>
      </c>
      <c r="B681" t="str">
        <f>HYPERLINK("https://bavi.hanoi.gov.vn/uy-ban-nhan-dan-xa-thi-tran/-/asset_publisher/BXvxOA8eYieu/content/xa-van-hoa", "UBND Ủy ban nhân dân xã Vân Từ thành phố Hà Nội")</f>
        <v>UBND Ủy ban nhân dân xã Vân Từ thành phố Hà Nội</v>
      </c>
      <c r="C681" t="str">
        <v>https://bavi.hanoi.gov.vn/uy-ban-nhan-dan-xa-thi-tran/-/asset_publisher/BXvxOA8eYieu/content/xa-van-hoa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1681</v>
      </c>
      <c r="B682" t="str">
        <f>HYPERLINK("https://www.facebook.com/conganBaTri/", "Công an xã Tri Thủy thành phố Hà Nội")</f>
        <v>Công an xã Tri Thủy thành phố Hà Nội</v>
      </c>
      <c r="C682" t="str">
        <v>https://www.facebook.com/conganBaTri/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1682</v>
      </c>
      <c r="B683" t="str">
        <f>HYPERLINK("http://phuxuyen.hanoi.gov.vn/tin-xa-thi-tran/-/view_content/5407986-dai-hoi-dai-bieu-dang-bo-xa-tri-thuy-nhiem-ky-2020-2025.html", "UBND Ủy ban nhân dân xã Tri Thủy thành phố Hà Nội")</f>
        <v>UBND Ủy ban nhân dân xã Tri Thủy thành phố Hà Nội</v>
      </c>
      <c r="C683" t="str">
        <v>http://phuxuyen.hanoi.gov.vn/tin-xa-thi-tran/-/view_content/5407986-dai-hoi-dai-bieu-dang-bo-xa-tri-thuy-nhiem-ky-2020-2025.html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1683</v>
      </c>
      <c r="B684" t="str">
        <f>HYPERLINK("https://www.facebook.com/p/Tu%E1%BB%95i-tr%E1%BA%BB-C%C3%B4ng-an-Th%C3%A0nh-ph%E1%BB%91-V%C4%A9nh-Y%C3%AAn-100066497717181/", "Công an xã Đại Xuyên thành phố Hà Nội")</f>
        <v>Công an xã Đại Xuyên thành phố Hà Nội</v>
      </c>
      <c r="C684" t="str">
        <v>https://www.facebook.com/p/Tu%E1%BB%95i-tr%E1%BA%BB-C%C3%B4ng-an-Th%C3%A0nh-ph%E1%BB%91-V%C4%A9nh-Y%C3%AAn-100066497717181/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1684</v>
      </c>
      <c r="B685" t="str">
        <f>HYPERLINK("http://phuxuyen.hanoi.gov.vn/", "UBND Ủy ban nhân dân xã Đại Xuyên thành phố Hà Nội")</f>
        <v>UBND Ủy ban nhân dân xã Đại Xuyên thành phố Hà Nội</v>
      </c>
      <c r="C685" t="str">
        <v>http://phuxuyen.hanoi.gov.vn/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1685</v>
      </c>
      <c r="B686" t="str">
        <f>HYPERLINK("https://www.facebook.com/p/Tu%E1%BB%95i-tr%E1%BA%BB-C%C3%B4ng-an-Th%C3%A0nh-ph%E1%BB%91-V%C4%A9nh-Y%C3%AAn-100066497717181/?locale=nl_BE", "Công an xã Phú Yên thành phố Hà Nội")</f>
        <v>Công an xã Phú Yên thành phố Hà Nội</v>
      </c>
      <c r="C686" t="str">
        <v>https://www.facebook.com/p/Tu%E1%BB%95i-tr%E1%BA%BB-C%C3%B4ng-an-Th%C3%A0nh-ph%E1%BB%91-V%C4%A9nh-Y%C3%AAn-100066497717181/?locale=nl_BE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1686</v>
      </c>
      <c r="B687" t="str">
        <f>HYPERLINK("https://bavi.hanoi.gov.vn/xa-phu-phuong", "UBND Ủy ban nhân dân xã Phú Yên thành phố Hà Nội")</f>
        <v>UBND Ủy ban nhân dân xã Phú Yên thành phố Hà Nội</v>
      </c>
      <c r="C687" t="str">
        <v>https://bavi.hanoi.gov.vn/xa-phu-phuong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1687</v>
      </c>
      <c r="B688" t="str">
        <f>HYPERLINK("https://www.facebook.com/TuoitreConganVinhPhuc/", "Công an xã Bạch Hạ thành phố Hà Nội")</f>
        <v>Công an xã Bạch Hạ thành phố Hà Nội</v>
      </c>
      <c r="C688" t="str">
        <v>https://www.facebook.com/TuoitreConganVinhPhuc/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1688</v>
      </c>
      <c r="B689" t="str">
        <f>HYPERLINK("http://phuxuyen.hanoi.gov.vn/danh-ba-dien-thoai", "UBND Ủy ban nhân dân xã Bạch Hạ thành phố Hà Nội")</f>
        <v>UBND Ủy ban nhân dân xã Bạch Hạ thành phố Hà Nội</v>
      </c>
      <c r="C689" t="str">
        <v>http://phuxuyen.hanoi.gov.vn/danh-ba-dien-thoai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1689</v>
      </c>
      <c r="B690" t="str">
        <v>Công an xã Quang Lãng thành phố Hà Nội</v>
      </c>
      <c r="C690" t="str">
        <v>-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1690</v>
      </c>
      <c r="B691" t="str">
        <f>HYPERLINK("https://haiha.quangninh.gov.vn/trang/chitietbvgioithieu.aspx?bvid=129", "UBND Ủy ban nhân dân xã Quang Lãng thành phố Hà Nội")</f>
        <v>UBND Ủy ban nhân dân xã Quang Lãng thành phố Hà Nội</v>
      </c>
      <c r="C691" t="str">
        <v>https://haiha.quangninh.gov.vn/trang/chitietbvgioithieu.aspx?bvid=129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1691</v>
      </c>
      <c r="B692" t="str">
        <f>HYPERLINK("https://www.facebook.com/p/Tu%E1%BB%95i-Tr%E1%BA%BB-C%C3%B4ng-An-Huy%E1%BB%87n-Ch%C6%B0%C6%A1ng-M%E1%BB%B9-100028578047777/", "Công an xã Châu Can thành phố Hà Nội")</f>
        <v>Công an xã Châu Can thành phố Hà Nội</v>
      </c>
      <c r="C692" t="str">
        <v>https://www.facebook.com/p/Tu%E1%BB%95i-Tr%E1%BA%BB-C%C3%B4ng-An-Huy%E1%BB%87n-Ch%C6%B0%C6%A1ng-M%E1%BB%B9-100028578047777/</v>
      </c>
      <c r="D692" t="str">
        <v>-</v>
      </c>
      <c r="E692" t="str">
        <v/>
      </c>
      <c r="F692" t="str">
        <f>HYPERLINK("mailto:doantncahchuongmy@gmail.com", "doantncahchuongmy@gmail.com")</f>
        <v>doantncahchuongmy@gmail.com</v>
      </c>
      <c r="G692" t="str">
        <v>Số 29A, Tổ dân phố Ninh Kiều, huyện Chương Mỹ, thành phố Hà Nội, Hanoi, Vietnam</v>
      </c>
    </row>
    <row r="693">
      <c r="A693">
        <v>1692</v>
      </c>
      <c r="B693" t="str">
        <f>HYPERLINK("https://bavi.hanoi.gov.vn/", "UBND Ủy ban nhân dân xã Châu Can thành phố Hà Nội")</f>
        <v>UBND Ủy ban nhân dân xã Châu Can thành phố Hà Nội</v>
      </c>
      <c r="C693" t="str">
        <v>https://bavi.hanoi.gov.vn/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1693</v>
      </c>
      <c r="B694" t="str">
        <v>Công an xã Minh Tân thành phố Hà Nội</v>
      </c>
      <c r="C694" t="str">
        <v>-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1694</v>
      </c>
      <c r="B695" t="str">
        <f>HYPERLINK("https://kienthuy.haiphong.gov.vn/cac-xa-thi-tran/xa-minh-tan-308392", "UBND Ủy ban nhân dân xã Minh Tân thành phố Hà Nội")</f>
        <v>UBND Ủy ban nhân dân xã Minh Tân thành phố Hà Nội</v>
      </c>
      <c r="C695" t="str">
        <v>https://kienthuy.haiphong.gov.vn/cac-xa-thi-tran/xa-minh-tan-308392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1695</v>
      </c>
      <c r="B696" t="str">
        <v>Công an thị trấn Vân Đình thành phố Hà Nội</v>
      </c>
      <c r="C696" t="str">
        <v>-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1696</v>
      </c>
      <c r="B697" t="str">
        <f>HYPERLINK("https://truongthinh-unghoa.thudo.gov.vn/tin-lien-thong/thi-tran-van-dinh-nhieu-hoat-dong-ky-niem-ngay-thanh-lap-hoi-nong-dan-hoi-lhpn-hoi-lhtn-viet-nam-trong-thang-10-2024-2796241021022027811.htm", "UBND Ủy ban nhân dân thị trấn Vân Đình thành phố Hà Nội")</f>
        <v>UBND Ủy ban nhân dân thị trấn Vân Đình thành phố Hà Nội</v>
      </c>
      <c r="C697" t="str">
        <v>https://truongthinh-unghoa.thudo.gov.vn/tin-lien-thong/thi-tran-van-dinh-nhieu-hoat-dong-ky-niem-ngay-thanh-lap-hoi-nong-dan-hoi-lhpn-hoi-lhtn-viet-nam-trong-thang-10-2024-2796241021022027811.htm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1697</v>
      </c>
      <c r="B698" t="str">
        <f>HYPERLINK("https://www.facebook.com/doanthanhnien.1956/", "Công an xã Viên An thành phố Hà Nội")</f>
        <v>Công an xã Viên An thành phố Hà Nội</v>
      </c>
      <c r="C698" t="str">
        <v>https://www.facebook.com/doanthanhnien.1956/</v>
      </c>
      <c r="D698" t="str">
        <v>-</v>
      </c>
      <c r="E698" t="str">
        <v/>
      </c>
      <c r="F698" t="str">
        <f>HYPERLINK("mailto:doanthanhniencatphanoi@gmail.com", "doanthanhniencatphanoi@gmail.com")</f>
        <v>doanthanhniencatphanoi@gmail.com</v>
      </c>
      <c r="G698" t="str">
        <v>87 phố Trần Hưng Đạo, quận Hoàn Kiếm, TP Hà Nội, Hanoi, Vietnam</v>
      </c>
    </row>
    <row r="699">
      <c r="A699">
        <v>1698</v>
      </c>
      <c r="B699" t="str">
        <f>HYPERLINK("https://chuongmy.hanoi.gov.vn/", "UBND Ủy ban nhân dân xã Viên An thành phố Hà Nội")</f>
        <v>UBND Ủy ban nhân dân xã Viên An thành phố Hà Nội</v>
      </c>
      <c r="C699" t="str">
        <v>https://chuongmy.hanoi.gov.vn/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1699</v>
      </c>
      <c r="B700" t="str">
        <f>HYPERLINK("https://www.facebook.com/doanthanhnien.1956/", "Công an xã Viên Nội thành phố Hà Nội")</f>
        <v>Công an xã Viên Nội thành phố Hà Nội</v>
      </c>
      <c r="C700" t="str">
        <v>https://www.facebook.com/doanthanhnien.1956/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1700</v>
      </c>
      <c r="B701" t="str">
        <f>HYPERLINK("https://chuongmy.hanoi.gov.vn/", "UBND Ủy ban nhân dân xã Viên Nội thành phố Hà Nội")</f>
        <v>UBND Ủy ban nhân dân xã Viên Nội thành phố Hà Nội</v>
      </c>
      <c r="C701" t="str">
        <v>https://chuongmy.hanoi.gov.vn/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1701</v>
      </c>
      <c r="B702" t="str">
        <v>Công an xã Hoa Sơn thành phố Hà Nội</v>
      </c>
      <c r="C702" t="str">
        <v>-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1702</v>
      </c>
      <c r="B703" t="str">
        <f>HYPERLINK("https://luongson.hoabinh.gov.vn/index.php/chuc-nang-nhi-m-v/14-sample-data-articles/242-giai-thiau-va-ubnd-xa-haa-s-n", "UBND Ủy ban nhân dân xã Hoa Sơn thành phố Hà Nội")</f>
        <v>UBND Ủy ban nhân dân xã Hoa Sơn thành phố Hà Nội</v>
      </c>
      <c r="C703" t="str">
        <v>https://luongson.hoabinh.gov.vn/index.php/chuc-nang-nhi-m-v/14-sample-data-articles/242-giai-thiau-va-ubnd-xa-haa-s-n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1703</v>
      </c>
      <c r="B704" t="str">
        <f>HYPERLINK("https://www.facebook.com/p/UBND-x%C3%A3-Qu%E1%BA%A3ng-Ph%C3%BA-C%E1%BA%A7u-%E1%BB%A8ng-H%C3%B2a-H%C3%A0-N%E1%BB%99i-100068444869157/", "Công an xã Quảng Phú Cầu thành phố Hà Nội")</f>
        <v>Công an xã Quảng Phú Cầu thành phố Hà Nội</v>
      </c>
      <c r="C704" t="str">
        <v>https://www.facebook.com/p/UBND-x%C3%A3-Qu%E1%BA%A3ng-Ph%C3%BA-C%E1%BA%A7u-%E1%BB%A8ng-H%C3%B2a-H%C3%A0-N%E1%BB%99i-100068444869157/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1704</v>
      </c>
      <c r="B705" t="str">
        <f>HYPERLINK("https://vanban.hanoi.gov.vn/ru/danhoiubndtptraloi/-/hn/xLe53OgCrEUu/184983/cau-hoi-e-nghi-thanh-pho-ho-tro-huyen-ung-hoa-trong-viec-xu-ly-rac-thai-lang-nghe-thon-xa-cau-xa-quang-phu-cau/print;jsessionid=MQsyI-E8b6rJGh--wuJxuXpa.undefined", "UBND Ủy ban nhân dân xã Quảng Phú Cầu thành phố Hà Nội")</f>
        <v>UBND Ủy ban nhân dân xã Quảng Phú Cầu thành phố Hà Nội</v>
      </c>
      <c r="C705" t="str">
        <v>https://vanban.hanoi.gov.vn/ru/danhoiubndtptraloi/-/hn/xLe53OgCrEUu/184983/cau-hoi-e-nghi-thanh-pho-ho-tro-huyen-ung-hoa-trong-viec-xu-ly-rac-thai-lang-nghe-thon-xa-cau-xa-quang-phu-cau/print;jsessionid=MQsyI-E8b6rJGh--wuJxuXpa.undefined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1705</v>
      </c>
      <c r="B706" t="str">
        <f>HYPERLINK("https://www.facebook.com/danguytruongthinh/", "Công an xã Trường Thịnh thành phố Hà Nội")</f>
        <v>Công an xã Trường Thịnh thành phố Hà Nội</v>
      </c>
      <c r="C706" t="str">
        <v>https://www.facebook.com/danguytruongthinh/</v>
      </c>
      <c r="D706" t="str">
        <v>0962094671</v>
      </c>
      <c r="E706" t="str">
        <v>-</v>
      </c>
      <c r="F706" t="str">
        <v>-</v>
      </c>
      <c r="G706" t="str">
        <v>Trường Thịnh, Ung Hoa, Vietnam</v>
      </c>
    </row>
    <row r="707">
      <c r="A707">
        <v>1706</v>
      </c>
      <c r="B707" t="str">
        <f>HYPERLINK("https://truongthinh-unghoa.thudo.gov.vn/tin-tuc-su-kien/cac-truong-hoc-tren-dia-ban-xa-truong-thinh-dong-loat-khai-giang-nam-hoc-moi-2024-2025-2729240906101232536.htm", "UBND Ủy ban nhân dân xã Trường Thịnh thành phố Hà Nội")</f>
        <v>UBND Ủy ban nhân dân xã Trường Thịnh thành phố Hà Nội</v>
      </c>
      <c r="C707" t="str">
        <v>https://truongthinh-unghoa.thudo.gov.vn/tin-tuc-su-kien/cac-truong-hoc-tren-dia-ban-xa-truong-thinh-dong-loat-khai-giang-nam-hoc-moi-2024-2025-2729240906101232536.htm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1707</v>
      </c>
      <c r="B708" t="str">
        <f>HYPERLINK("https://www.facebook.com/doanthanhnien.1956/", "Công an xã Cao Thành thành phố Hà Nội")</f>
        <v>Công an xã Cao Thành thành phố Hà Nội</v>
      </c>
      <c r="C708" t="str">
        <v>https://www.facebook.com/doanthanhnien.1956/</v>
      </c>
      <c r="D708" t="str">
        <v>-</v>
      </c>
      <c r="E708" t="str">
        <v/>
      </c>
      <c r="F708" t="str">
        <f>HYPERLINK("mailto:doanthanhniencatphanoi@gmail.com", "doanthanhniencatphanoi@gmail.com")</f>
        <v>doanthanhniencatphanoi@gmail.com</v>
      </c>
      <c r="G708" t="str">
        <v>87 phố Trần Hưng Đạo, quận Hoàn Kiếm, TP Hà Nội, Hanoi, Vietnam</v>
      </c>
    </row>
    <row r="709">
      <c r="A709">
        <v>1708</v>
      </c>
      <c r="B709" t="str">
        <f>HYPERLINK("https://danphuong.hanoi.gov.vn/", "UBND Ủy ban nhân dân xã Cao Thành thành phố Hà Nội")</f>
        <v>UBND Ủy ban nhân dân xã Cao Thành thành phố Hà Nội</v>
      </c>
      <c r="C709" t="str">
        <v>https://danphuong.hanoi.gov.vn/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1709</v>
      </c>
      <c r="B710" t="str">
        <f>HYPERLINK("https://www.facebook.com/groups/4130474307049481/", "Công an xã Liên Bạt thành phố Hà Nội")</f>
        <v>Công an xã Liên Bạt thành phố Hà Nội</v>
      </c>
      <c r="C710" t="str">
        <v>https://www.facebook.com/groups/4130474307049481/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1710</v>
      </c>
      <c r="B711" t="str">
        <f>HYPERLINK("https://lienbat-unghoa.thudo.gov.vn/thong-tin-tuyen-truyen", "UBND Ủy ban nhân dân xã Liên Bạt thành phố Hà Nội")</f>
        <v>UBND Ủy ban nhân dân xã Liên Bạt thành phố Hà Nội</v>
      </c>
      <c r="C711" t="str">
        <v>https://lienbat-unghoa.thudo.gov.vn/thong-tin-tuyen-truyen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1711</v>
      </c>
      <c r="B712" t="str">
        <f>HYPERLINK("https://www.facebook.com/p/Tu%E1%BB%95i-tr%E1%BA%BB-C%C3%B4ng-an-th%E1%BB%8B-x%C3%A3-S%C6%A1n-T%C3%A2y-100040884909606/", "Công an xã Sơn Công thành phố Hà Nội")</f>
        <v>Công an xã Sơn Công thành phố Hà Nội</v>
      </c>
      <c r="C712" t="str">
        <v>https://www.facebook.com/p/Tu%E1%BB%95i-tr%E1%BA%BB-C%C3%B4ng-an-th%E1%BB%8B-x%C3%A3-S%C6%A1n-T%C3%A2y-100040884909606/</v>
      </c>
      <c r="D712" t="str">
        <v>-</v>
      </c>
      <c r="E712" t="str">
        <v/>
      </c>
      <c r="F712" t="str">
        <f>HYPERLINK("mailto:tuoitrecatxsontay@gmail.com", "tuoitrecatxsontay@gmail.com")</f>
        <v>tuoitrecatxsontay@gmail.com</v>
      </c>
      <c r="G712" t="str">
        <v>-</v>
      </c>
    </row>
    <row r="713">
      <c r="A713">
        <v>1712</v>
      </c>
      <c r="B713" t="str">
        <f>HYPERLINK("http://sontay.hanoi.gov.vn/", "UBND Ủy ban nhân dân xã Sơn Công thành phố Hà Nội")</f>
        <v>UBND Ủy ban nhân dân xã Sơn Công thành phố Hà Nội</v>
      </c>
      <c r="C713" t="str">
        <v>http://sontay.hanoi.gov.vn/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1713</v>
      </c>
      <c r="B714" t="str">
        <f>HYPERLINK("https://www.facebook.com/CaxDongTien.TS/", "Công an xã Đồng Tiến thành phố Hà Nội")</f>
        <v>Công an xã Đồng Tiến thành phố Hà Nội</v>
      </c>
      <c r="C714" t="str">
        <v>https://www.facebook.com/CaxDongTien.TS/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1714</v>
      </c>
      <c r="B715" t="str">
        <f>HYPERLINK("https://chuongmy.hanoi.gov.vn/", "UBND Ủy ban nhân dân xã Đồng Tiến thành phố Hà Nội")</f>
        <v>UBND Ủy ban nhân dân xã Đồng Tiến thành phố Hà Nội</v>
      </c>
      <c r="C715" t="str">
        <v>https://chuongmy.hanoi.gov.vn/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1715</v>
      </c>
      <c r="B716" t="str">
        <f>HYPERLINK("https://www.facebook.com/groups/183838395080731/", "Công an xã Phương Tú thành phố Hà Nội")</f>
        <v>Công an xã Phương Tú thành phố Hà Nội</v>
      </c>
      <c r="C716" t="str">
        <v>https://www.facebook.com/groups/183838395080731/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1716</v>
      </c>
      <c r="B717" t="str">
        <f>HYPERLINK("https://danphuong.hanoi.gov.vn/", "UBND Ủy ban nhân dân xã Phương Tú thành phố Hà Nội")</f>
        <v>UBND Ủy ban nhân dân xã Phương Tú thành phố Hà Nội</v>
      </c>
      <c r="C717" t="str">
        <v>https://danphuong.hanoi.gov.vn/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1717</v>
      </c>
      <c r="B718" t="str">
        <f>HYPERLINK("https://www.facebook.com/TrungTuUngHoa/", "Công an xã Trung Tú thành phố Hà Nội")</f>
        <v>Công an xã Trung Tú thành phố Hà Nội</v>
      </c>
      <c r="C718" t="str">
        <v>https://www.facebook.com/TrungTuUngHoa/</v>
      </c>
      <c r="D718" t="str">
        <v>0966883901</v>
      </c>
      <c r="E718" t="str">
        <v>-</v>
      </c>
      <c r="F718" t="str">
        <f>HYPERLINK("mailto:lqc0966883901.hn1992@gmail.com", "lqc0966883901.hn1992@gmail.com")</f>
        <v>lqc0966883901.hn1992@gmail.com</v>
      </c>
      <c r="G718" t="str">
        <v>-</v>
      </c>
    </row>
    <row r="719">
      <c r="A719">
        <v>1718</v>
      </c>
      <c r="B719" t="str">
        <f>HYPERLINK("https://danphuong.hanoi.gov.vn/", "UBND Ủy ban nhân dân xã Trung Tú thành phố Hà Nội")</f>
        <v>UBND Ủy ban nhân dân xã Trung Tú thành phố Hà Nội</v>
      </c>
      <c r="C719" t="str">
        <v>https://danphuong.hanoi.gov.vn/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1719</v>
      </c>
      <c r="B720" t="str">
        <v>Công an xã Đồng Tân thành phố Hà Nội</v>
      </c>
      <c r="C720" t="str">
        <v>-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1720</v>
      </c>
      <c r="B721" t="str">
        <f>HYPERLINK("https://dongtan.hiephoa.bacgiang.gov.vn/", "UBND Ủy ban nhân dân xã Đồng Tân thành phố Hà Nội")</f>
        <v>UBND Ủy ban nhân dân xã Đồng Tân thành phố Hà Nội</v>
      </c>
      <c r="C721" t="str">
        <v>https://dongtan.hiephoa.bacgiang.gov.vn/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1721</v>
      </c>
      <c r="B722" t="str">
        <f>HYPERLINK("https://www.facebook.com/p/UBND-x%C3%A3-T%E1%BA%A3o-D%C6%B0%C6%A1ng-V%C4%83n-100064566798940/", "Công an xã Tảo Dương Văn thành phố Hà Nội")</f>
        <v>Công an xã Tảo Dương Văn thành phố Hà Nội</v>
      </c>
      <c r="C722" t="str">
        <v>https://www.facebook.com/p/UBND-x%C3%A3-T%E1%BA%A3o-D%C6%B0%C6%A1ng-V%C4%83n-100064566798940/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1722</v>
      </c>
      <c r="B723" t="str">
        <f>HYPERLINK("https://taoduongvan-unghoa.thudo.gov.vn/uy-ban-nhan-dan", "UBND Ủy ban nhân dân xã Tảo Dương Văn thành phố Hà Nội")</f>
        <v>UBND Ủy ban nhân dân xã Tảo Dương Văn thành phố Hà Nội</v>
      </c>
      <c r="C723" t="str">
        <v>https://taoduongvan-unghoa.thudo.gov.vn/uy-ban-nhan-dan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1723</v>
      </c>
      <c r="B724" t="str">
        <f>HYPERLINK("https://www.facebook.com/thaibinhvanthaiunghoahanoi/", "Công an xã Vạn Thái thành phố Hà Nội")</f>
        <v>Công an xã Vạn Thái thành phố Hà Nội</v>
      </c>
      <c r="C724" t="str">
        <v>https://www.facebook.com/thaibinhvanthaiunghoahanoi/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1724</v>
      </c>
      <c r="B725" t="str">
        <f>HYPERLINK("https://bavi.hanoi.gov.vn/uy-ban-nhan-dan-xa-thi-tran/-/asset_publisher/BXvxOA8eYieu/content/xa-van-thang", "UBND Ủy ban nhân dân xã Vạn Thái thành phố Hà Nội")</f>
        <v>UBND Ủy ban nhân dân xã Vạn Thái thành phố Hà Nội</v>
      </c>
      <c r="C725" t="str">
        <v>https://bavi.hanoi.gov.vn/uy-ban-nhan-dan-xa-thi-tran/-/asset_publisher/BXvxOA8eYieu/content/xa-van-thang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1725</v>
      </c>
      <c r="B726" t="str">
        <f>HYPERLINK("https://www.facebook.com/doanthanhnien.1956/", "Công an xã Minh Đức thành phố Hà Nội")</f>
        <v>Công an xã Minh Đức thành phố Hà Nội</v>
      </c>
      <c r="C726" t="str">
        <v>https://www.facebook.com/doanthanhnien.1956/</v>
      </c>
      <c r="D726" t="str">
        <v>-</v>
      </c>
      <c r="E726" t="str">
        <v/>
      </c>
      <c r="F726" t="str">
        <f>HYPERLINK("mailto:doanthanhniencatphanoi@gmail.com", "doanthanhniencatphanoi@gmail.com")</f>
        <v>doanthanhniencatphanoi@gmail.com</v>
      </c>
      <c r="G726" t="str">
        <v>87 phố Trần Hưng Đạo, quận Hoàn Kiếm, TP Hà Nội, Hanoi, Vietnam</v>
      </c>
    </row>
    <row r="727">
      <c r="A727">
        <v>1726</v>
      </c>
      <c r="B727" t="str">
        <f>HYPERLINK("https://minhduc.myhao.hungyen.gov.vn/", "UBND Ủy ban nhân dân xã Minh Đức thành phố Hà Nội")</f>
        <v>UBND Ủy ban nhân dân xã Minh Đức thành phố Hà Nội</v>
      </c>
      <c r="C727" t="str">
        <v>https://minhduc.myhao.hungyen.gov.vn/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1727</v>
      </c>
      <c r="B728" t="str">
        <f>HYPERLINK("https://www.facebook.com/doanthanhnien.1956/?locale=vi_VN", "Công an xã Hòa Lâm thành phố Hà Nội")</f>
        <v>Công an xã Hòa Lâm thành phố Hà Nội</v>
      </c>
      <c r="C728" t="str">
        <v>https://www.facebook.com/doanthanhnien.1956/?locale=vi_VN</v>
      </c>
      <c r="D728" t="str">
        <v>-</v>
      </c>
      <c r="E728" t="str">
        <v/>
      </c>
      <c r="F728" t="str">
        <f>HYPERLINK("mailto:doanthanhniencatphanoi@gmail.com", "doanthanhniencatphanoi@gmail.com")</f>
        <v>doanthanhniencatphanoi@gmail.com</v>
      </c>
      <c r="G728" t="str">
        <v>87 phố Trần Hưng Đạo, quận Hoàn Kiếm, TP Hà Nội, Hanoi, Vietnam</v>
      </c>
    </row>
    <row r="729">
      <c r="A729">
        <v>1728</v>
      </c>
      <c r="B729" t="str">
        <f>HYPERLINK("https://chuongmy.hanoi.gov.vn/", "UBND Ủy ban nhân dân xã Hòa Lâm thành phố Hà Nội")</f>
        <v>UBND Ủy ban nhân dân xã Hòa Lâm thành phố Hà Nội</v>
      </c>
      <c r="C729" t="str">
        <v>https://chuongmy.hanoi.gov.vn/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1729</v>
      </c>
      <c r="B730" t="str">
        <f>HYPERLINK("https://www.facebook.com/hoaxauh/", "Công an xã Hòa Xá thành phố Hà Nội")</f>
        <v>Công an xã Hòa Xá thành phố Hà Nội</v>
      </c>
      <c r="C730" t="str">
        <v>https://www.facebook.com/hoaxauh/</v>
      </c>
      <c r="D730" t="str">
        <v>-</v>
      </c>
      <c r="E730" t="str">
        <v>02433896134</v>
      </c>
      <c r="F730" t="str">
        <f>HYPERLINK("mailto:danguyhoaxa@gmail.com", "danguyhoaxa@gmail.com")</f>
        <v>danguyhoaxa@gmail.com</v>
      </c>
      <c r="G730" t="str">
        <v>xã Hòa Xá, huyện Ứng Hòa, Hanoi, Vietnam</v>
      </c>
    </row>
    <row r="731">
      <c r="A731">
        <v>1730</v>
      </c>
      <c r="B731" t="str">
        <f>HYPERLINK("http://hoaxa-unghoa.thudo.gov.vn/", "UBND Ủy ban nhân dân xã Hòa Xá thành phố Hà Nội")</f>
        <v>UBND Ủy ban nhân dân xã Hòa Xá thành phố Hà Nội</v>
      </c>
      <c r="C731" t="str">
        <v>http://hoaxa-unghoa.thudo.gov.vn/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1731</v>
      </c>
      <c r="B732" t="str">
        <f>HYPERLINK("https://www.facebook.com/p/Tu%E1%BB%95i-Tr%E1%BA%BB-C%C3%B4ng-An-Qu%E1%BA%ADn-T%C3%A2y-H%E1%BB%93-100080140217978/", "Công an xã Trầm Lộng thành phố Hà Nội")</f>
        <v>Công an xã Trầm Lộng thành phố Hà Nội</v>
      </c>
      <c r="C732" t="str">
        <v>https://www.facebook.com/p/Tu%E1%BB%95i-Tr%E1%BA%BB-C%C3%B4ng-An-Qu%E1%BA%ADn-T%C3%A2y-H%E1%BB%93-100080140217978/</v>
      </c>
      <c r="D732" t="str">
        <v>-</v>
      </c>
      <c r="E732" t="str">
        <v/>
      </c>
      <c r="F732" t="str">
        <f>HYPERLINK("mailto:dtncaqtayho.hn@gmail.com", "dtncaqtayho.hn@gmail.com")</f>
        <v>dtncaqtayho.hn@gmail.com</v>
      </c>
      <c r="G732" t="str">
        <v>693 Lạc Long Quân, phường Phú Thượng, quận Tây Hồ</v>
      </c>
    </row>
    <row r="733">
      <c r="A733">
        <v>1732</v>
      </c>
      <c r="B733" t="str">
        <f>HYPERLINK(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, "UBND Ủy ban nhân dân xã Trầm Lộng thành phố Hà Nội")</f>
        <v>UBND Ủy ban nhân dân xã Trầm Lộng thành phố Hà Nội</v>
      </c>
      <c r="C733" t="str">
        <v>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1733</v>
      </c>
      <c r="B734" t="str">
        <f>HYPERLINK("https://www.facebook.com/p/Tu%E1%BB%95i-tr%E1%BA%BB-C%C3%B4ng-an-Th%C3%A0nh-ph%E1%BB%91-V%C4%A9nh-Y%C3%AAn-100066497717181/", "Công an xã Kim Đường thành phố Hà Nội")</f>
        <v>Công an xã Kim Đường thành phố Hà Nội</v>
      </c>
      <c r="C734" t="str">
        <v>https://www.facebook.com/p/Tu%E1%BB%95i-tr%E1%BA%BB-C%C3%B4ng-an-Th%C3%A0nh-ph%E1%BB%91-V%C4%A9nh-Y%C3%AAn-100066497717181/</v>
      </c>
      <c r="D734" t="str">
        <v>-</v>
      </c>
      <c r="E734" t="str">
        <v>02113861204</v>
      </c>
      <c r="F734" t="str">
        <v>-</v>
      </c>
      <c r="G734" t="str">
        <v>Lê Xoay - Ngô Quyền - Vĩnh Yên, Yen, Vietnam</v>
      </c>
    </row>
    <row r="735">
      <c r="A735">
        <v>1734</v>
      </c>
      <c r="B735" t="str">
        <f>HYPERLINK("https://thachthat.hanoi.gov.vn/", "UBND Ủy ban nhân dân xã Kim Đường thành phố Hà Nội")</f>
        <v>UBND Ủy ban nhân dân xã Kim Đường thành phố Hà Nội</v>
      </c>
      <c r="C735" t="str">
        <v>https://thachthat.hanoi.gov.vn/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1735</v>
      </c>
      <c r="B736" t="str">
        <v>Công an xã Hòa Nam thành phố Hà Nội</v>
      </c>
      <c r="C736" t="str">
        <v>-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1736</v>
      </c>
      <c r="B737" t="str">
        <f>HYPERLINK("https://chuongmy.hanoi.gov.vn/", "UBND Ủy ban nhân dân xã Hòa Nam thành phố Hà Nội")</f>
        <v>UBND Ủy ban nhân dân xã Hòa Nam thành phố Hà Nội</v>
      </c>
      <c r="C737" t="str">
        <v>https://chuongmy.hanoi.gov.vn/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1737</v>
      </c>
      <c r="B738" t="str">
        <f>HYPERLINK("https://www.facebook.com/tuoitreconganquanhadong/", "Công an xã Hòa Phú thành phố Hà Nội")</f>
        <v>Công an xã Hòa Phú thành phố Hà Nội</v>
      </c>
      <c r="C738" t="str">
        <v>https://www.facebook.com/tuoitreconganquanhadong/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1738</v>
      </c>
      <c r="B739" t="str">
        <f>HYPERLINK("https://chuongmy.hanoi.gov.vn/", "UBND Ủy ban nhân dân xã Hòa Phú thành phố Hà Nội")</f>
        <v>UBND Ủy ban nhân dân xã Hòa Phú thành phố Hà Nội</v>
      </c>
      <c r="C739" t="str">
        <v>https://chuongmy.hanoi.gov.vn/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1739</v>
      </c>
      <c r="B740" t="str">
        <f>HYPERLINK("https://www.facebook.com/p/Tu%E1%BB%95i-tr%E1%BA%BB-C%C3%B4ng-an-Th%C3%A0nh-ph%E1%BB%91-V%C4%A9nh-Y%C3%AAn-100066497717181/", "Công an xã Đội Bình thành phố Hà Nội")</f>
        <v>Công an xã Đội Bình thành phố Hà Nội</v>
      </c>
      <c r="C740" t="str">
        <v>https://www.facebook.com/p/Tu%E1%BB%95i-tr%E1%BA%BB-C%C3%B4ng-an-Th%C3%A0nh-ph%E1%BB%91-V%C4%A9nh-Y%C3%AAn-100066497717181/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1740</v>
      </c>
      <c r="B741" t="str">
        <f>HYPERLINK("https://chuongmy.hanoi.gov.vn/", "UBND Ủy ban nhân dân xã Đội Bình thành phố Hà Nội")</f>
        <v>UBND Ủy ban nhân dân xã Đội Bình thành phố Hà Nội</v>
      </c>
      <c r="C741" t="str">
        <v>https://chuongmy.hanoi.gov.vn/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1741</v>
      </c>
      <c r="B742" t="str">
        <f>HYPERLINK("https://www.facebook.com/conganxadaihung/", "Công an xã Đại Hùng thành phố Hà Nội")</f>
        <v>Công an xã Đại Hùng thành phố Hà Nội</v>
      </c>
      <c r="C742" t="str">
        <v>https://www.facebook.com/conganxadaihung/</v>
      </c>
      <c r="D742" t="str">
        <v>-</v>
      </c>
      <c r="E742" t="str">
        <v/>
      </c>
      <c r="F742" t="str">
        <v>-</v>
      </c>
      <c r="G742" t="str">
        <v>Thôn Quan Tự, xã Đại Hùng, huyện Ứng Hòa, Hanoi, Vietnam</v>
      </c>
    </row>
    <row r="743">
      <c r="A743">
        <v>1742</v>
      </c>
      <c r="B743" t="str">
        <f>HYPERLINK("https://daihung-unghoa.thudo.gov.vn/di-tich-lich-su-va-van-hoa", "UBND Ủy ban nhân dân xã Đại Hùng thành phố Hà Nội")</f>
        <v>UBND Ủy ban nhân dân xã Đại Hùng thành phố Hà Nội</v>
      </c>
      <c r="C743" t="str">
        <v>https://daihung-unghoa.thudo.gov.vn/di-tich-lich-su-va-van-hoa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1743</v>
      </c>
      <c r="B744" t="str">
        <v>Công an xã Đông Lỗ thành phố Hà Nội</v>
      </c>
      <c r="C744" t="str">
        <v>-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1744</v>
      </c>
      <c r="B745" t="str">
        <f>HYPERLINK("https://donganh.hanoi.gov.vn/", "UBND Ủy ban nhân dân xã Đông Lỗ thành phố Hà Nội")</f>
        <v>UBND Ủy ban nhân dân xã Đông Lỗ thành phố Hà Nội</v>
      </c>
      <c r="C745" t="str">
        <v>https://donganh.hanoi.gov.vn/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1745</v>
      </c>
      <c r="B746" t="str">
        <f>HYPERLINK("https://www.facebook.com/p/Tr%C6%B0%E1%BB%9Dng-THCS-%C4%90%E1%BA%A1i-C%C6%B0%E1%BB%9Dng-Huy%E1%BB%87n-%E1%BB%A8ng-H%C3%B2a-TP-H%C3%A0-N%E1%BB%99i-100069093338876/", "Công an xã Đại Cường thành phố Hà Nội")</f>
        <v>Công an xã Đại Cường thành phố Hà Nội</v>
      </c>
      <c r="C746" t="str">
        <v>https://www.facebook.com/p/Tr%C6%B0%E1%BB%9Dng-THCS-%C4%90%E1%BA%A1i-C%C6%B0%E1%BB%9Dng-Huy%E1%BB%87n-%E1%BB%A8ng-H%C3%B2a-TP-H%C3%A0-N%E1%BB%99i-100069093338876/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1746</v>
      </c>
      <c r="B747" t="str">
        <f>HYPERLINK("https://melinh.hanoi.gov.vn/hdnd-xa-chu-phan-thuc-hien-bau-chuc-danh-pho-chu-tich-ubnd-xa-nhiem-ky-2021-2026-173241107211832851.htm", "UBND Ủy ban nhân dân xã Đại Cường thành phố Hà Nội")</f>
        <v>UBND Ủy ban nhân dân xã Đại Cường thành phố Hà Nội</v>
      </c>
      <c r="C747" t="str">
        <v>https://melinh.hanoi.gov.vn/hdnd-xa-chu-phan-thuc-hien-bau-chuc-danh-pho-chu-tich-ubnd-xa-nhiem-ky-2021-2026-173241107211832851.htm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1747</v>
      </c>
      <c r="B748" t="str">
        <f>HYPERLINK("https://www.facebook.com/thluuhoang123/?locale=hi_IN", "Công an xã Lưu Hoàng thành phố Hà Nội")</f>
        <v>Công an xã Lưu Hoàng thành phố Hà Nội</v>
      </c>
      <c r="C748" t="str">
        <v>https://www.facebook.com/thluuhoang123/?locale=hi_IN</v>
      </c>
      <c r="D748" t="str">
        <v>-</v>
      </c>
      <c r="E748" t="str">
        <v/>
      </c>
      <c r="F748" t="str">
        <f>HYPERLINK("mailto:c1luuhoang-uh@hanoiedu.vn", "c1luuhoang-uh@hanoiedu.vn")</f>
        <v>c1luuhoang-uh@hanoiedu.vn</v>
      </c>
      <c r="G748" t="str">
        <v>Lưu Hoàng, Ứng Hòa, Hà Nội, Hanoi, Vietnam</v>
      </c>
    </row>
    <row r="749">
      <c r="A749">
        <v>1748</v>
      </c>
      <c r="B749" t="str">
        <f>HYPERLINK("https://luuhoang-unghoa.thudo.gov.vn/cac-co-quan-trong-dia-ban", "UBND Ủy ban nhân dân xã Lưu Hoàng thành phố Hà Nội")</f>
        <v>UBND Ủy ban nhân dân xã Lưu Hoàng thành phố Hà Nội</v>
      </c>
      <c r="C749" t="str">
        <v>https://luuhoang-unghoa.thudo.gov.vn/cac-co-quan-trong-dia-ban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1749</v>
      </c>
      <c r="B750" t="str">
        <f>HYPERLINK("https://www.facebook.com/TCCTXH/", "Công an xã Hồng Quang thành phố Hà Nội")</f>
        <v>Công an xã Hồng Quang thành phố Hà Nội</v>
      </c>
      <c r="C750" t="str">
        <v>https://www.facebook.com/TCCTXH/</v>
      </c>
      <c r="D750" t="str">
        <v>-</v>
      </c>
      <c r="E750" t="str">
        <v/>
      </c>
      <c r="F750" t="str">
        <f>HYPERLINK("mailto:xhq_unghoa@hanoi.gov.vn", "xhq_unghoa@hanoi.gov.vn")</f>
        <v>xhq_unghoa@hanoi.gov.vn</v>
      </c>
      <c r="G750" t="str">
        <v>-</v>
      </c>
    </row>
    <row r="751">
      <c r="A751">
        <v>1750</v>
      </c>
      <c r="B751" t="str">
        <f>HYPERLINK("https://dichvucong.namdinh.gov.vn/portaldvc/KenhTin/dich-vu-cong-truc-tuyen.aspx?_dv=4284B5CC-ABA9-377A-83C7-14E8075CC074", "UBND Ủy ban nhân dân xã Hồng Quang thành phố Hà Nội")</f>
        <v>UBND Ủy ban nhân dân xã Hồng Quang thành phố Hà Nội</v>
      </c>
      <c r="C751" t="str">
        <v>https://dichvucong.namdinh.gov.vn/portaldvc/KenhTin/dich-vu-cong-truc-tuyen.aspx?_dv=4284B5CC-ABA9-377A-83C7-14E8075CC074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1751</v>
      </c>
      <c r="B752" t="str">
        <v>Công an thị trấn Đại Nghĩa thành phố Hà Nội</v>
      </c>
      <c r="C752" t="str">
        <v>-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1752</v>
      </c>
      <c r="B753" t="str">
        <f>HYPERLINK("https://dainghia.myduc.hanoi.gov.vn/", "UBND Ủy ban nhân dân thị trấn Đại Nghĩa thành phố Hà Nội")</f>
        <v>UBND Ủy ban nhân dân thị trấn Đại Nghĩa thành phố Hà Nội</v>
      </c>
      <c r="C753" t="str">
        <v>https://dainghia.myduc.hanoi.gov.vn/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1753</v>
      </c>
      <c r="B754" t="str">
        <f>HYPERLINK("https://www.facebook.com/649502605961726", "Công an xã Đồng Tâm thành phố Hà Nội")</f>
        <v>Công an xã Đồng Tâm thành phố Hà Nội</v>
      </c>
      <c r="C754" t="str">
        <v>https://www.facebook.com/649502605961726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1754</v>
      </c>
      <c r="B755" t="str">
        <f>HYPERLINK("https://dongtam.myduc.hanoi.gov.vn/", "UBND Ủy ban nhân dân xã Đồng Tâm thành phố Hà Nội")</f>
        <v>UBND Ủy ban nhân dân xã Đồng Tâm thành phố Hà Nội</v>
      </c>
      <c r="C755" t="str">
        <v>https://dongtam.myduc.hanoi.gov.vn/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1755</v>
      </c>
      <c r="B756" t="str">
        <v>Công an xã Thượng Lâm thành phố Hà Nội</v>
      </c>
      <c r="C756" t="str">
        <v>-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1756</v>
      </c>
      <c r="B757" t="str">
        <f>HYPERLINK("https://thuonglam.myduc.hanoi.gov.vn/", "UBND Ủy ban nhân dân xã Thượng Lâm thành phố Hà Nội")</f>
        <v>UBND Ủy ban nhân dân xã Thượng Lâm thành phố Hà Nội</v>
      </c>
      <c r="C757" t="str">
        <v>https://thuonglam.myduc.hanoi.gov.vn/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1757</v>
      </c>
      <c r="B758" t="str">
        <f>HYPERLINK("https://www.facebook.com/nguyentraituylai/?locale=vi_VN", "Công an xã Tuy Lai thành phố Hà Nội")</f>
        <v>Công an xã Tuy Lai thành phố Hà Nội</v>
      </c>
      <c r="C758" t="str">
        <v>https://www.facebook.com/nguyentraituylai/?locale=vi_VN</v>
      </c>
      <c r="D758" t="str">
        <v>0977987883</v>
      </c>
      <c r="E758" t="str">
        <v>-</v>
      </c>
      <c r="F758" t="str">
        <f>HYPERLINK("mailto:thcstuylai@myduc.edu.vn", "thcstuylai@myduc.edu.vn")</f>
        <v>thcstuylai@myduc.edu.vn</v>
      </c>
      <c r="G758" t="str">
        <v>Tuy Lai - Mỹ Đức</v>
      </c>
    </row>
    <row r="759">
      <c r="A759">
        <v>1758</v>
      </c>
      <c r="B759" t="str">
        <f>HYPERLINK("https://tuylai.myduc.hanoi.gov.vn/", "UBND Ủy ban nhân dân xã Tuy Lai thành phố Hà Nội")</f>
        <v>UBND Ủy ban nhân dân xã Tuy Lai thành phố Hà Nội</v>
      </c>
      <c r="C759" t="str">
        <v>https://tuylai.myduc.hanoi.gov.vn/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1759</v>
      </c>
      <c r="B760" t="str">
        <v>Công an xã Phúc Lâm thành phố Hà Nội</v>
      </c>
      <c r="C760" t="str">
        <v>-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1760</v>
      </c>
      <c r="B761" t="str">
        <f>HYPERLINK("https://phuclam.myduc.hanoi.gov.vn/", "UBND Ủy ban nhân dân xã Phúc Lâm thành phố Hà Nội")</f>
        <v>UBND Ủy ban nhân dân xã Phúc Lâm thành phố Hà Nội</v>
      </c>
      <c r="C761" t="str">
        <v>https://phuclam.myduc.hanoi.gov.vn/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1761</v>
      </c>
      <c r="B762" t="str">
        <f>HYPERLINK("https://www.facebook.com/p/Tu%E1%BB%95i-Tr%E1%BA%BB-C%C3%B4ng-An-Huy%E1%BB%87n-Ch%C6%B0%C6%A1ng-M%E1%BB%B9-100028578047777/", "Công an xã Mỹ Thành thành phố Hà Nội")</f>
        <v>Công an xã Mỹ Thành thành phố Hà Nội</v>
      </c>
      <c r="C762" t="str">
        <v>https://www.facebook.com/p/Tu%E1%BB%95i-Tr%E1%BA%BB-C%C3%B4ng-An-Huy%E1%BB%87n-Ch%C6%B0%C6%A1ng-M%E1%BB%B9-100028578047777/</v>
      </c>
      <c r="D762" t="str">
        <v>-</v>
      </c>
      <c r="E762" t="str">
        <v/>
      </c>
      <c r="F762" t="str">
        <f>HYPERLINK("mailto:doantncahchuongmy@gmail.com", "doantncahchuongmy@gmail.com")</f>
        <v>doantncahchuongmy@gmail.com</v>
      </c>
      <c r="G762" t="str">
        <v>Số 29A, Tổ dân phố Ninh Kiều, huyện Chương Mỹ, thành phố Hà Nội, Hanoi, Vietnam</v>
      </c>
    </row>
    <row r="763">
      <c r="A763">
        <v>1762</v>
      </c>
      <c r="B763" t="str">
        <f>HYPERLINK("https://chuongmy.hanoi.gov.vn/", "UBND Ủy ban nhân dân xã Mỹ Thành thành phố Hà Nội")</f>
        <v>UBND Ủy ban nhân dân xã Mỹ Thành thành phố Hà Nội</v>
      </c>
      <c r="C763" t="str">
        <v>https://chuongmy.hanoi.gov.vn/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1763</v>
      </c>
      <c r="B764" t="str">
        <v>Công an xã Bột Xuyên thành phố Hà Nội</v>
      </c>
      <c r="C764" t="str">
        <v>-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1764</v>
      </c>
      <c r="B765" t="str">
        <f>HYPERLINK("http://myduc.hanoi.gov.vn/", "UBND Ủy ban nhân dân xã Bột Xuyên thành phố Hà Nội")</f>
        <v>UBND Ủy ban nhân dân xã Bột Xuyên thành phố Hà Nội</v>
      </c>
      <c r="C765" t="str">
        <v>http://myduc.hanoi.gov.vn/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1765</v>
      </c>
      <c r="B766" t="str">
        <f>HYPERLINK("https://www.facebook.com/p/Tu%E1%BB%95i-Tr%E1%BA%BB-C%C3%B4ng-An-Huy%E1%BB%87n-Ch%C6%B0%C6%A1ng-M%E1%BB%B9-100028578047777/", "Công an xã An Mỹ thành phố Hà Nội")</f>
        <v>Công an xã An Mỹ thành phố Hà Nội</v>
      </c>
      <c r="C766" t="str">
        <v>https://www.facebook.com/p/Tu%E1%BB%95i-Tr%E1%BA%BB-C%C3%B4ng-An-Huy%E1%BB%87n-Ch%C6%B0%C6%A1ng-M%E1%BB%B9-100028578047777/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1766</v>
      </c>
      <c r="B767" t="str">
        <f>HYPERLINK("https://chuongmy.hanoi.gov.vn/", "UBND Ủy ban nhân dân xã An Mỹ thành phố Hà Nội")</f>
        <v>UBND Ủy ban nhân dân xã An Mỹ thành phố Hà Nội</v>
      </c>
      <c r="C767" t="str">
        <v>https://chuongmy.hanoi.gov.vn/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1767</v>
      </c>
      <c r="B768" t="str">
        <v>Công an xã Hồng Sơn thành phố Hà Nội</v>
      </c>
      <c r="C768" t="str">
        <v>-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1768</v>
      </c>
      <c r="B769" t="str">
        <f>HYPERLINK("https://hongson.myduc.hanoi.gov.vn/gioi-thieu", "UBND Ủy ban nhân dân xã Hồng Sơn thành phố Hà Nội")</f>
        <v>UBND Ủy ban nhân dân xã Hồng Sơn thành phố Hà Nội</v>
      </c>
      <c r="C769" t="str">
        <v>https://hongson.myduc.hanoi.gov.vn/gioi-thieu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1769</v>
      </c>
      <c r="B770" t="str">
        <v>Công an xã Lê Thanh thành phố Hà Nội</v>
      </c>
      <c r="C770" t="str">
        <v>-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1770</v>
      </c>
      <c r="B771" t="str">
        <f>HYPERLINK("https://lethanh.myduc.hanoi.gov.vn/", "UBND Ủy ban nhân dân xã Lê Thanh thành phố Hà Nội")</f>
        <v>UBND Ủy ban nhân dân xã Lê Thanh thành phố Hà Nội</v>
      </c>
      <c r="C771" t="str">
        <v>https://lethanh.myduc.hanoi.gov.vn/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1771</v>
      </c>
      <c r="B772" t="str">
        <f>HYPERLINK("https://www.facebook.com/groups/825464661621402/", "Công an xã Xuy Xá thành phố Hà Nội")</f>
        <v>Công an xã Xuy Xá thành phố Hà Nội</v>
      </c>
      <c r="C772" t="str">
        <v>https://www.facebook.com/groups/825464661621402/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1772</v>
      </c>
      <c r="B773" t="str">
        <f>HYPERLINK("https://xuyxa.myduc.hanoi.gov.vn/", "UBND Ủy ban nhân dân xã Xuy Xá thành phố Hà Nội")</f>
        <v>UBND Ủy ban nhân dân xã Xuy Xá thành phố Hà Nội</v>
      </c>
      <c r="C773" t="str">
        <v>https://xuyxa.myduc.hanoi.gov.vn/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1773</v>
      </c>
      <c r="B774" t="str">
        <v>Công an xã Phùng Xá thành phố Hà Nội</v>
      </c>
      <c r="C774" t="str">
        <v>-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1774</v>
      </c>
      <c r="B775" t="str">
        <f>HYPERLINK("https://phungxa.myduc.hanoi.gov.vn/", "UBND Ủy ban nhân dân xã Phùng Xá thành phố Hà Nội")</f>
        <v>UBND Ủy ban nhân dân xã Phùng Xá thành phố Hà Nội</v>
      </c>
      <c r="C775" t="str">
        <v>https://phungxa.myduc.hanoi.gov.vn/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1775</v>
      </c>
      <c r="B776" t="str">
        <v>Công an xã Phù Lưu Tế thành phố Hà Nội</v>
      </c>
      <c r="C776" t="str">
        <v>-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1776</v>
      </c>
      <c r="B777" t="str">
        <f>HYPERLINK("https://phuluute.myduc.hanoi.gov.vn/", "UBND Ủy ban nhân dân xã Phù Lưu Tế thành phố Hà Nội")</f>
        <v>UBND Ủy ban nhân dân xã Phù Lưu Tế thành phố Hà Nội</v>
      </c>
      <c r="C777" t="str">
        <v>https://phuluute.myduc.hanoi.gov.vn/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1777</v>
      </c>
      <c r="B778" t="str">
        <f>HYPERLINK("https://www.facebook.com/p/Tu%E1%BB%95i-tr%E1%BA%BB-M%E1%BB%B9-%C4%90%E1%BB%A9c-100091610356966/?locale=bs_BA", "Công an xã Đại Hưng thành phố Hà Nội")</f>
        <v>Công an xã Đại Hưng thành phố Hà Nội</v>
      </c>
      <c r="C778" t="str">
        <v>https://www.facebook.com/p/Tu%E1%BB%95i-tr%E1%BA%BB-M%E1%BB%B9-%C4%90%E1%BB%A9c-100091610356966/?locale=bs_BA</v>
      </c>
      <c r="D778" t="str">
        <v>-</v>
      </c>
      <c r="E778" t="str">
        <v/>
      </c>
      <c r="F778" t="str">
        <f>HYPERLINK("mailto:thanhnienmyduc@gmail.com", "thanhnienmyduc@gmail.com")</f>
        <v>thanhnienmyduc@gmail.com</v>
      </c>
      <c r="G778" t="str">
        <v>số 6 Đại Đồng, Đại Nghĩa, Mỹ Đức, Hanoi, Vietnam</v>
      </c>
    </row>
    <row r="779">
      <c r="A779">
        <v>1778</v>
      </c>
      <c r="B779" t="str">
        <f>HYPERLINK("https://daihung.myduc.hanoi.gov.vn/", "UBND Ủy ban nhân dân xã Đại Hưng thành phố Hà Nội")</f>
        <v>UBND Ủy ban nhân dân xã Đại Hưng thành phố Hà Nội</v>
      </c>
      <c r="C779" t="str">
        <v>https://daihung.myduc.hanoi.gov.vn/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1779</v>
      </c>
      <c r="B780" t="str">
        <v>Công an xã Vạn Kim thành phố Hà Nội</v>
      </c>
      <c r="C780" t="str">
        <v>-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1780</v>
      </c>
      <c r="B781" t="str">
        <f>HYPERLINK("https://vankim.myduc.hanoi.gov.vn/", "UBND Ủy ban nhân dân xã Vạn Kim thành phố Hà Nội")</f>
        <v>UBND Ủy ban nhân dân xã Vạn Kim thành phố Hà Nội</v>
      </c>
      <c r="C781" t="str">
        <v>https://vankim.myduc.hanoi.gov.vn/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1781</v>
      </c>
      <c r="B782" t="str">
        <f>HYPERLINK("https://www.facebook.com/doanthanhnien.1956/", "Công an xã Đốc Tín thành phố Hà Nội")</f>
        <v>Công an xã Đốc Tín thành phố Hà Nội</v>
      </c>
      <c r="C782" t="str">
        <v>https://www.facebook.com/doanthanhnien.1956/</v>
      </c>
      <c r="D782" t="str">
        <v>-</v>
      </c>
      <c r="E782" t="str">
        <v/>
      </c>
      <c r="F782" t="str">
        <f>HYPERLINK("mailto:doanthanhniencatphanoi@gmail.com", "doanthanhniencatphanoi@gmail.com")</f>
        <v>doanthanhniencatphanoi@gmail.com</v>
      </c>
      <c r="G782" t="str">
        <v>87 phố Trần Hưng Đạo, quận Hoàn Kiếm, TP Hà Nội, Hanoi, Vietnam</v>
      </c>
    </row>
    <row r="783">
      <c r="A783">
        <v>1782</v>
      </c>
      <c r="B783" t="str">
        <f>HYPERLINK("https://doctin.myduc.hanoi.gov.vn/", "UBND Ủy ban nhân dân xã Đốc Tín thành phố Hà Nội")</f>
        <v>UBND Ủy ban nhân dân xã Đốc Tín thành phố Hà Nội</v>
      </c>
      <c r="C783" t="str">
        <v>https://doctin.myduc.hanoi.gov.vn/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1783</v>
      </c>
      <c r="B784" t="str">
        <v>Công an xã Hương Sơn thành phố Hà Nội</v>
      </c>
      <c r="C784" t="str">
        <v>-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1784</v>
      </c>
      <c r="B785" t="str">
        <f>HYPERLINK("https://huongson.myduc.hanoi.gov.vn/", "UBND Ủy ban nhân dân xã Hương Sơn thành phố Hà Nội")</f>
        <v>UBND Ủy ban nhân dân xã Hương Sơn thành phố Hà Nội</v>
      </c>
      <c r="C785" t="str">
        <v>https://huongson.myduc.hanoi.gov.vn/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1785</v>
      </c>
      <c r="B786" t="str">
        <v>Công an xã Hùng Tiến thành phố Hà Nội</v>
      </c>
      <c r="C786" t="str">
        <v>-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1786</v>
      </c>
      <c r="B787" t="str">
        <f>HYPERLINK("https://hungtien.myduc.hanoi.gov.vn/", "UBND Ủy ban nhân dân xã Hùng Tiến thành phố Hà Nội")</f>
        <v>UBND Ủy ban nhân dân xã Hùng Tiến thành phố Hà Nội</v>
      </c>
      <c r="C787" t="str">
        <v>https://hungtien.myduc.hanoi.gov.vn/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1787</v>
      </c>
      <c r="B788" t="str">
        <f>HYPERLINK("https://www.facebook.com/doanthanhnien.1956/", "Công an xã An Tiến thành phố Hà Nội")</f>
        <v>Công an xã An Tiến thành phố Hà Nội</v>
      </c>
      <c r="C788" t="str">
        <v>https://www.facebook.com/doanthanhnien.1956/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1788</v>
      </c>
      <c r="B789" t="str">
        <f>HYPERLINK("https://chuongmy.hanoi.gov.vn/", "UBND Ủy ban nhân dân xã An Tiến thành phố Hà Nội")</f>
        <v>UBND Ủy ban nhân dân xã An Tiến thành phố Hà Nội</v>
      </c>
      <c r="C789" t="str">
        <v>https://chuongmy.hanoi.gov.vn/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1789</v>
      </c>
      <c r="B790" t="str">
        <f>HYPERLINK("https://www.facebook.com/doanthanhnien.1956/", "Công an xã Hợp Tiến thành phố Hà Nội")</f>
        <v>Công an xã Hợp Tiến thành phố Hà Nội</v>
      </c>
      <c r="C790" t="str">
        <v>https://www.facebook.com/doanthanhnien.1956/</v>
      </c>
      <c r="D790" t="str">
        <v>-</v>
      </c>
      <c r="E790" t="str">
        <v/>
      </c>
      <c r="F790" t="str">
        <f>HYPERLINK("mailto:doanthanhniencatphanoi@gmail.com", "doanthanhniencatphanoi@gmail.com")</f>
        <v>doanthanhniencatphanoi@gmail.com</v>
      </c>
      <c r="G790" t="str">
        <v>87 phố Trần Hưng Đạo, quận Hoàn Kiếm, TP Hà Nội, Hanoi, Vietnam</v>
      </c>
    </row>
    <row r="791">
      <c r="A791">
        <v>1790</v>
      </c>
      <c r="B791" t="str">
        <f>HYPERLINK("http://myduc.hanoi.gov.vn/tin-tuc-moi-nhat?p_p_auth=lxt9iceB&amp;p_p_id=49&amp;p_p_lifecycle=1&amp;p_p_state=normal&amp;p_p_mode=view&amp;_49_struts_action=%2Fmy_sites%2Fview&amp;_49_groupId=284198&amp;_49_privateLayout=false", "UBND Ủy ban nhân dân xã Hợp Tiến thành phố Hà Nội")</f>
        <v>UBND Ủy ban nhân dân xã Hợp Tiến thành phố Hà Nội</v>
      </c>
      <c r="C791" t="str">
        <v>http://myduc.hanoi.gov.vn/tin-tuc-moi-nhat?p_p_auth=lxt9iceB&amp;p_p_id=49&amp;p_p_lifecycle=1&amp;p_p_state=normal&amp;p_p_mode=view&amp;_49_struts_action=%2Fmy_sites%2Fview&amp;_49_groupId=284198&amp;_49_privateLayout=false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1791</v>
      </c>
      <c r="B792" t="str">
        <f>HYPERLINK("https://www.facebook.com/doanthanhnien.1956/", "Công an xã Hợp Thanh thành phố Hà Nội")</f>
        <v>Công an xã Hợp Thanh thành phố Hà Nội</v>
      </c>
      <c r="C792" t="str">
        <v>https://www.facebook.com/doanthanhnien.1956/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1792</v>
      </c>
      <c r="B793" t="str">
        <f>HYPERLINK("https://hopthanh.myduc.hanoi.gov.vn/", "UBND Ủy ban nhân dân xã Hợp Thanh thành phố Hà Nội")</f>
        <v>UBND Ủy ban nhân dân xã Hợp Thanh thành phố Hà Nội</v>
      </c>
      <c r="C793" t="str">
        <v>https://hopthanh.myduc.hanoi.gov.vn/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1793</v>
      </c>
      <c r="B794" t="str">
        <f>HYPERLINK("https://www.facebook.com/doanthanhnien.1956/", "Công an xã An Phú thành phố Hà Nội")</f>
        <v>Công an xã An Phú thành phố Hà Nội</v>
      </c>
      <c r="C794" t="str">
        <v>https://www.facebook.com/doanthanhnien.1956/</v>
      </c>
      <c r="D794" t="str">
        <v>-</v>
      </c>
      <c r="E794" t="str">
        <v/>
      </c>
      <c r="F794" t="str">
        <f>HYPERLINK("mailto:doanthanhniencatphanoi@gmail.com", "doanthanhniencatphanoi@gmail.com")</f>
        <v>doanthanhniencatphanoi@gmail.com</v>
      </c>
      <c r="G794" t="str">
        <v>87 phố Trần Hưng Đạo, quận Hoàn Kiếm, TP Hà Nội, Hanoi, Vietnam</v>
      </c>
    </row>
    <row r="795">
      <c r="A795">
        <v>1794</v>
      </c>
      <c r="B795" t="str">
        <f>HYPERLINK("https://bavi.hanoi.gov.vn/xa-phu-phuong", "UBND Ủy ban nhân dân xã An Phú thành phố Hà Nội")</f>
        <v>UBND Ủy ban nhân dân xã An Phú thành phố Hà Nội</v>
      </c>
      <c r="C795" t="str">
        <v>https://bavi.hanoi.gov.vn/xa-phu-phuong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1795</v>
      </c>
      <c r="B796" t="str">
        <v>Công an phường Quang Trung tỉnh Hà Giang</v>
      </c>
      <c r="C796" t="str">
        <v>-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1796</v>
      </c>
      <c r="B797" t="str">
        <f>HYPERLINK("https://thanhpho.hagiang.gov.vn/tin-tuc-chi-tiet?newsId=230581", "UBND Ủy ban nhân dân phường Quang Trung tỉnh Hà Giang")</f>
        <v>UBND Ủy ban nhân dân phường Quang Trung tỉnh Hà Giang</v>
      </c>
      <c r="C797" t="str">
        <v>https://thanhpho.hagiang.gov.vn/tin-tuc-chi-tiet?newsId=230581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1797</v>
      </c>
      <c r="B798" t="str">
        <f>HYPERLINK("https://www.facebook.com/TruyenthongphuongTranphu/", "Công an phường Trần Phú tỉnh Hà Giang")</f>
        <v>Công an phường Trần Phú tỉnh Hà Giang</v>
      </c>
      <c r="C798" t="str">
        <v>https://www.facebook.com/TruyenthongphuongTranphu/</v>
      </c>
      <c r="D798" t="str">
        <v>0914533665</v>
      </c>
      <c r="E798" t="str">
        <v>-</v>
      </c>
      <c r="F798" t="str">
        <v>-</v>
      </c>
      <c r="G798" t="str">
        <v>Đường Nguyễn Trung Trực, Hà Giang, Vietnam</v>
      </c>
    </row>
    <row r="799">
      <c r="A799">
        <v>1798</v>
      </c>
      <c r="B799" t="str">
        <f>HYPERLINK("https://ptranphu.hagiang.gov.vn/", "UBND Ủy ban nhân dân phường Trần Phú tỉnh Hà Giang")</f>
        <v>UBND Ủy ban nhân dân phường Trần Phú tỉnh Hà Giang</v>
      </c>
      <c r="C799" t="str">
        <v>https://ptranphu.hagiang.gov.vn/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1799</v>
      </c>
      <c r="B800" t="str">
        <f>HYPERLINK("https://www.facebook.com/tuoitreconganhagiang/", "Công an phường Ngọc Hà tỉnh Hà Giang")</f>
        <v>Công an phường Ngọc Hà tỉnh Hà Giang</v>
      </c>
      <c r="C800" t="str">
        <v>https://www.facebook.com/tuoitreconganhagiang/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1800</v>
      </c>
      <c r="B801" t="str">
        <f>HYPERLINK("https://pngocha.hagiang.gov.vn/", "UBND Ủy ban nhân dân phường Ngọc Hà tỉnh Hà Giang")</f>
        <v>UBND Ủy ban nhân dân phường Ngọc Hà tỉnh Hà Giang</v>
      </c>
      <c r="C801" t="str">
        <v>https://pngocha.hagiang.gov.vn/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1801</v>
      </c>
      <c r="B802" t="str">
        <v>Công an phường Nguyễn Trãi tỉnh Hà Giang</v>
      </c>
      <c r="C802" t="str">
        <v>-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1802</v>
      </c>
      <c r="B803" t="str">
        <f>HYPERLINK("https://thanhpho.hagiang.gov.vn/", "UBND Ủy ban nhân dân phường Nguyễn Trãi tỉnh Hà Giang")</f>
        <v>UBND Ủy ban nhân dân phường Nguyễn Trãi tỉnh Hà Giang</v>
      </c>
      <c r="C803" t="str">
        <v>https://thanhpho.hagiang.gov.vn/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1803</v>
      </c>
      <c r="B804" t="str">
        <f>HYPERLINK("https://www.facebook.com/truyenthongphuongminhkhai/", "Công an phường Minh Khai tỉnh Hà Giang")</f>
        <v>Công an phường Minh Khai tỉnh Hà Giang</v>
      </c>
      <c r="C804" t="str">
        <v>https://www.facebook.com/truyenthongphuongminhkhai/</v>
      </c>
      <c r="D804" t="str">
        <v>-</v>
      </c>
      <c r="E804" t="str">
        <v/>
      </c>
      <c r="F804" t="str">
        <v>-</v>
      </c>
      <c r="G804" t="str">
        <v>116, đường Trần Phú, thành phố Hà Giang, tỉnh Hà Giang, Hà Giang, Vietnam</v>
      </c>
    </row>
    <row r="805">
      <c r="A805">
        <v>1804</v>
      </c>
      <c r="B805" t="str">
        <f>HYPERLINK("https://pminhkhai.hagiang.gov.vn/", "UBND Ủy ban nhân dân phường Minh Khai tỉnh Hà Giang")</f>
        <v>UBND Ủy ban nhân dân phường Minh Khai tỉnh Hà Giang</v>
      </c>
      <c r="C805" t="str">
        <v>https://pminhkhai.hagiang.gov.vn/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1805</v>
      </c>
      <c r="B806" t="str">
        <v>Công an xã Ngọc Đường tỉnh Hà Giang</v>
      </c>
      <c r="C806" t="str">
        <v>-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1806</v>
      </c>
      <c r="B807" t="str">
        <f>HYPERLINK("https://thanhpho.hagiang.gov.vn/tin-tuc-chi-tiet?newsId=28869", "UBND Ủy ban nhân dân xã Ngọc Đường tỉnh Hà Giang")</f>
        <v>UBND Ủy ban nhân dân xã Ngọc Đường tỉnh Hà Giang</v>
      </c>
      <c r="C807" t="str">
        <v>https://thanhpho.hagiang.gov.vn/tin-tuc-chi-tiet?newsId=28869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1807</v>
      </c>
      <c r="B808" t="str">
        <v>Công an xã Phương Độ tỉnh Hà Giang</v>
      </c>
      <c r="C808" t="str">
        <v>-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1808</v>
      </c>
      <c r="B809" t="str">
        <f>HYPERLINK("https://xphuongdo.hagiang.gov.vn/", "UBND Ủy ban nhân dân xã Phương Độ tỉnh Hà Giang")</f>
        <v>UBND Ủy ban nhân dân xã Phương Độ tỉnh Hà Giang</v>
      </c>
      <c r="C809" t="str">
        <v>https://xphuongdo.hagiang.gov.vn/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1809</v>
      </c>
      <c r="B810" t="str">
        <v>Công an xã Phương Thiện tỉnh Hà Giang</v>
      </c>
      <c r="C810" t="str">
        <v>-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1810</v>
      </c>
      <c r="B811" t="str">
        <f>HYPERLINK("https://xphuongthien.hagiang.gov.vn/", "UBND Ủy ban nhân dân xã Phương Thiện tỉnh Hà Giang")</f>
        <v>UBND Ủy ban nhân dân xã Phương Thiện tỉnh Hà Giang</v>
      </c>
      <c r="C811" t="str">
        <v>https://xphuongthien.hagiang.gov.vn/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1811</v>
      </c>
      <c r="B812" t="str">
        <f>HYPERLINK("https://www.facebook.com/p/Tu%E1%BB%95i-tr%E1%BA%BB-C%C3%B4ng-an-Th%C3%A0nh-ph%E1%BB%91-V%C4%A9nh-Y%C3%AAn-100066497717181/?locale=gl_ES", "Công an thị trấn Phó Bảng tỉnh Hà Giang")</f>
        <v>Công an thị trấn Phó Bảng tỉnh Hà Giang</v>
      </c>
      <c r="C812" t="str">
        <v>https://www.facebook.com/p/Tu%E1%BB%95i-tr%E1%BA%BB-C%C3%B4ng-an-Th%C3%A0nh-ph%E1%BB%91-V%C4%A9nh-Y%C3%AAn-100066497717181/?locale=gl_ES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1812</v>
      </c>
      <c r="B813" t="str">
        <f>HYPERLINK("https://dongvan.hagiang.gov.vn/chi-tiet-tin-tuc/-/news/44717/ubnd-th%25E1%25BB%258B-tr%25E1%25BA%25A5n-ph%25E1%25BB%2591-b%25E1%25BA%25A3ng.html", "UBND Ủy ban nhân dân thị trấn Phó Bảng tỉnh Hà Giang")</f>
        <v>UBND Ủy ban nhân dân thị trấn Phó Bảng tỉnh Hà Giang</v>
      </c>
      <c r="C813" t="str">
        <v>https://dongvan.hagiang.gov.vn/chi-tiet-tin-tuc/-/news/44717/ubnd-th%25E1%25BB%258B-tr%25E1%25BA%25A5n-ph%25E1%25BB%2591-b%25E1%25BA%25A3ng.html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1813</v>
      </c>
      <c r="B814" t="str">
        <v>Công an xã Lũng Cú tỉnh Hà Giang</v>
      </c>
      <c r="C814" t="str">
        <v>-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1814</v>
      </c>
      <c r="B815" t="str">
        <f>HYPERLINK("https://dongvan.hagiang.gov.vn/vi/chi-tiet-tin-tuc/-/news/44717/ubnd-x%25C3%25A3-l%25C5%25A9ng-c%25C3%25BA.html", "UBND Ủy ban nhân dân xã Lũng Cú tỉnh Hà Giang")</f>
        <v>UBND Ủy ban nhân dân xã Lũng Cú tỉnh Hà Giang</v>
      </c>
      <c r="C815" t="str">
        <v>https://dongvan.hagiang.gov.vn/vi/chi-tiet-tin-tuc/-/news/44717/ubnd-x%25C3%25A3-l%25C5%25A9ng-c%25C3%25BA.html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1815</v>
      </c>
      <c r="B816" t="str">
        <v>Công an xã Má Lé tỉnh Hà Giang</v>
      </c>
      <c r="C816" t="str">
        <v>-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1816</v>
      </c>
      <c r="B817" t="str">
        <f>HYPERLINK("https://dongvan.hagiang.gov.vn/chi-tiet-tin-tuc/-/news/44717/ubnd-x%C3%A3-ma-l%C3%A9.html", "UBND Ủy ban nhân dân xã Má Lé tỉnh Hà Giang")</f>
        <v>UBND Ủy ban nhân dân xã Má Lé tỉnh Hà Giang</v>
      </c>
      <c r="C817" t="str">
        <v>https://dongvan.hagiang.gov.vn/chi-tiet-tin-tuc/-/news/44717/ubnd-x%C3%A3-ma-l%C3%A9.html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1817</v>
      </c>
      <c r="B818" t="str">
        <f>HYPERLINK("https://www.facebook.com/p/C%C3%B4ng-an-ph%C6%B0%E1%BB%9Dng-%C4%90%E1%BB%93ng-V%C4%83n-100077179269092/", "Công an thị trấn Đồng Văn tỉnh Hà Giang")</f>
        <v>Công an thị trấn Đồng Văn tỉnh Hà Giang</v>
      </c>
      <c r="C818" t="str">
        <v>https://www.facebook.com/p/C%C3%B4ng-an-ph%C6%B0%E1%BB%9Dng-%C4%90%E1%BB%93ng-V%C4%83n-100077179269092/</v>
      </c>
      <c r="D818" t="str">
        <v>-</v>
      </c>
      <c r="E818" t="str">
        <v>02263582568</v>
      </c>
      <c r="F818" t="str">
        <v>-</v>
      </c>
      <c r="G818" t="str">
        <v>-</v>
      </c>
    </row>
    <row r="819">
      <c r="A819">
        <v>1818</v>
      </c>
      <c r="B819" t="str">
        <f>HYPERLINK("https://dongvan.hagiang.gov.vn/", "UBND Ủy ban nhân dân thị trấn Đồng Văn tỉnh Hà Giang")</f>
        <v>UBND Ủy ban nhân dân thị trấn Đồng Văn tỉnh Hà Giang</v>
      </c>
      <c r="C819" t="str">
        <v>https://dongvan.hagiang.gov.vn/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1819</v>
      </c>
      <c r="B820" t="str">
        <v>Công an xã Lũng Táo tỉnh Hà Giang</v>
      </c>
      <c r="C820" t="str">
        <v>-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1820</v>
      </c>
      <c r="B821" t="str">
        <f>HYPERLINK("https://dongvan.hagiang.gov.vn/chi-tiet-tin-tuc/-/news/44717/ubnd-x%C3%A3-l%C5%A9ng-t%C3%A1o.html", "UBND Ủy ban nhân dân xã Lũng Táo tỉnh Hà Giang")</f>
        <v>UBND Ủy ban nhân dân xã Lũng Táo tỉnh Hà Giang</v>
      </c>
      <c r="C821" t="str">
        <v>https://dongvan.hagiang.gov.vn/chi-tiet-tin-tuc/-/news/44717/ubnd-x%C3%A3-l%C5%A9ng-t%C3%A1o.html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1821</v>
      </c>
      <c r="B822" t="str">
        <f>HYPERLINK("https://www.facebook.com/p/Tu%E1%BB%95i-tr%E1%BA%BB-C%C3%B4ng-an-Th%C3%A0nh-ph%E1%BB%91-V%C4%A9nh-Y%C3%AAn-100066497717181/?locale=nl_BE", "Công an xã Phố Là tỉnh Hà Giang")</f>
        <v>Công an xã Phố Là tỉnh Hà Giang</v>
      </c>
      <c r="C822" t="str">
        <v>https://www.facebook.com/p/Tu%E1%BB%95i-tr%E1%BA%BB-C%C3%B4ng-an-Th%C3%A0nh-ph%E1%BB%91-V%C4%A9nh-Y%C3%AAn-100066497717181/?locale=nl_BE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1822</v>
      </c>
      <c r="B823" t="str">
        <f>HYPERLINK("https://dongvan.hagiang.gov.vn/chi-tiet-tin-tuc/-/news/44717/%E1%BB%A6y-ban-nh%C3%82n-x%C3%83-ph%E1%BB%90-l%C3%80.html", "UBND Ủy ban nhân dân xã Phố Là tỉnh Hà Giang")</f>
        <v>UBND Ủy ban nhân dân xã Phố Là tỉnh Hà Giang</v>
      </c>
      <c r="C823" t="str">
        <v>https://dongvan.hagiang.gov.vn/chi-tiet-tin-tuc/-/news/44717/%E1%BB%A6y-ban-nh%C3%82n-x%C3%83-ph%E1%BB%90-l%C3%80.html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1823</v>
      </c>
      <c r="B824" t="str">
        <v>Công an xã Thài Phìn Tủng tỉnh Hà Giang</v>
      </c>
      <c r="C824" t="str">
        <v>-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1824</v>
      </c>
      <c r="B825" t="str">
        <f>HYPERLINK("https://dongvan.hagiang.gov.vn/chi-tiet-tin-tuc/-/news/44717/ubnd-x%25C3%25A3-th%25C3%25A0i-ph%25C3%25ACn-t%25E1%25BB%25A7ng.html", "UBND Ủy ban nhân dân xã Thài Phìn Tủng tỉnh Hà Giang")</f>
        <v>UBND Ủy ban nhân dân xã Thài Phìn Tủng tỉnh Hà Giang</v>
      </c>
      <c r="C825" t="str">
        <v>https://dongvan.hagiang.gov.vn/chi-tiet-tin-tuc/-/news/44717/ubnd-x%25C3%25A3-th%25C3%25A0i-ph%25C3%25ACn-t%25E1%25BB%25A7ng.html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1825</v>
      </c>
      <c r="B826" t="str">
        <v>Công an xã Sủng Là tỉnh Hà Giang</v>
      </c>
      <c r="C826" t="str">
        <v>-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1826</v>
      </c>
      <c r="B827" t="str">
        <f>HYPERLINK("https://dongvan.hagiang.gov.vn/chi-tiet-tin-tuc/-/news/44717/%25E1%25BB%25A6y-ban-nh%25C3%2582n-d%25C3%2582n-x%25C3%2583-s%25E1%25BB%25A6ng-l%25C3%2580.html", "UBND Ủy ban nhân dân xã Sủng Là tỉnh Hà Giang")</f>
        <v>UBND Ủy ban nhân dân xã Sủng Là tỉnh Hà Giang</v>
      </c>
      <c r="C827" t="str">
        <v>https://dongvan.hagiang.gov.vn/chi-tiet-tin-tuc/-/news/44717/%25E1%25BB%25A6y-ban-nh%25C3%2582n-d%25C3%2582n-x%25C3%2583-s%25E1%25BB%25A6ng-l%25C3%2580.html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1827</v>
      </c>
      <c r="B828" t="str">
        <v>Công an xã Xà Phìn tỉnh Hà Giang</v>
      </c>
      <c r="C828" t="str">
        <v>-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1828</v>
      </c>
      <c r="B829" t="str">
        <f>HYPERLINK("https://dongvan.hagiang.gov.vn/chi-tiet-tin-tuc/-/news/44717/ubnd-x%25C3%25A3-s%25C3%25A0-ph%25C3%25ACn.html", "UBND Ủy ban nhân dân xã Xà Phìn tỉnh Hà Giang")</f>
        <v>UBND Ủy ban nhân dân xã Xà Phìn tỉnh Hà Giang</v>
      </c>
      <c r="C829" t="str">
        <v>https://dongvan.hagiang.gov.vn/chi-tiet-tin-tuc/-/news/44717/ubnd-x%25C3%25A3-s%25C3%25A0-ph%25C3%25ACn.html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1829</v>
      </c>
      <c r="B830" t="str">
        <f>HYPERLINK("https://www.facebook.com/132318358393646", "Công an xã Tả Phìn tỉnh Hà Giang")</f>
        <v>Công an xã Tả Phìn tỉnh Hà Giang</v>
      </c>
      <c r="C830" t="str">
        <v>https://www.facebook.com/132318358393646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1830</v>
      </c>
      <c r="B831" t="str">
        <f>HYPERLINK("https://dongvan.hagiang.gov.vn/chi-tiet-tin-tuc/-/news/44717/ubnd-x%25C3%2583-t%25E1%25BA%25A2-ph%25C3%258Cn.html", "UBND Ủy ban nhân dân xã Tả Phìn tỉnh Hà Giang")</f>
        <v>UBND Ủy ban nhân dân xã Tả Phìn tỉnh Hà Giang</v>
      </c>
      <c r="C831" t="str">
        <v>https://dongvan.hagiang.gov.vn/chi-tiet-tin-tuc/-/news/44717/ubnd-x%25C3%2583-t%25E1%25BA%25A2-ph%25C3%258Cn.html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1831</v>
      </c>
      <c r="B832" t="str">
        <f>HYPERLINK("https://www.facebook.com/p/NDTC-Foundation-100081462655313/", "Công an xã Tả Lủng tỉnh Hà Giang")</f>
        <v>Công an xã Tả Lủng tỉnh Hà Giang</v>
      </c>
      <c r="C832" t="str">
        <v>https://www.facebook.com/p/NDTC-Foundation-100081462655313/</v>
      </c>
      <c r="D832" t="str">
        <v>-</v>
      </c>
      <c r="E832" t="str">
        <v>02439388628</v>
      </c>
      <c r="F832" t="str">
        <f>HYPERLINK("mailto:headoffice@ndtcgroup.com.vn", "headoffice@ndtcgroup.com.vn")</f>
        <v>headoffice@ndtcgroup.com.vn</v>
      </c>
      <c r="G832" t="str">
        <v>Tầng 12, Tháp Hà Nội, 49 Hai Bà Trưng, Hoàn Kiếm, Hà Nội, Hanoi, Vietnam</v>
      </c>
    </row>
    <row r="833">
      <c r="A833">
        <v>1832</v>
      </c>
      <c r="B833" t="str">
        <f>HYPERLINK("https://dongvan.hagiang.gov.vn/chi-tiet-tin-tuc/-/news/44717/c%C6%A1-c%E1%BA%A5u-b%E1%BB%99-m%C3%A1y-x%C3%A3-t%E1%BA%A3-l%E1%BB%A7ng.html", "UBND Ủy ban nhân dân xã Tả Lủng tỉnh Hà Giang")</f>
        <v>UBND Ủy ban nhân dân xã Tả Lủng tỉnh Hà Giang</v>
      </c>
      <c r="C833" t="str">
        <v>https://dongvan.hagiang.gov.vn/chi-tiet-tin-tuc/-/news/44717/c%C6%A1-c%E1%BA%A5u-b%E1%BB%99-m%C3%A1y-x%C3%A3-t%E1%BA%A3-l%E1%BB%A7ng.html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1833</v>
      </c>
      <c r="B834" t="str">
        <v>Công an xã Phố Cáo tỉnh Hà Giang</v>
      </c>
      <c r="C834" t="str">
        <v>-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1834</v>
      </c>
      <c r="B835" t="str">
        <f>HYPERLINK("https://dongvan.hagiang.gov.vn/chi-tiet-tin-tuc/-/news/44717/hoi-dong-nhan-dan-xa-pho-cao-to-chuc-ky-hop-chuyen-de.html", "UBND Ủy ban nhân dân xã Phố Cáo tỉnh Hà Giang")</f>
        <v>UBND Ủy ban nhân dân xã Phố Cáo tỉnh Hà Giang</v>
      </c>
      <c r="C835" t="str">
        <v>https://dongvan.hagiang.gov.vn/chi-tiet-tin-tuc/-/news/44717/hoi-dong-nhan-dan-xa-pho-cao-to-chuc-ky-hop-chuyen-de.html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1835</v>
      </c>
      <c r="B836" t="str">
        <v>Công an xã Sính Lủng tỉnh Hà Giang</v>
      </c>
      <c r="C836" t="str">
        <v>-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1836</v>
      </c>
      <c r="B837" t="str">
        <f>HYPERLINK("https://dongvan.hagiang.gov.vn/chi-tiet-tin-tuc/-/news/44717/ubnd-x%25C3%25A3-s%25C3%25ADnh-l%25E1%25BB%25A7ng.html", "UBND Ủy ban nhân dân xã Sính Lủng tỉnh Hà Giang")</f>
        <v>UBND Ủy ban nhân dân xã Sính Lủng tỉnh Hà Giang</v>
      </c>
      <c r="C837" t="str">
        <v>https://dongvan.hagiang.gov.vn/chi-tiet-tin-tuc/-/news/44717/ubnd-x%25C3%25A3-s%25C3%25ADnh-l%25E1%25BB%25A7ng.html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1837</v>
      </c>
      <c r="B838" t="str">
        <f>HYPERLINK("https://www.facebook.com/dtnsangtungdv/", "Công an xã Sảng Tủng tỉnh Hà Giang")</f>
        <v>Công an xã Sảng Tủng tỉnh Hà Giang</v>
      </c>
      <c r="C838" t="str">
        <v>https://www.facebook.com/dtnsangtungdv/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1838</v>
      </c>
      <c r="B839" t="str">
        <f>HYPERLINK("https://dongvan.hagiang.gov.vn/chi-tiet-tin-tuc/-/news/44717/ubnd-x%25C3%25A3-s%25E1%25BA%25A3ng-t%25E1%25BB%25A7ng.html", "UBND Ủy ban nhân dân xã Sảng Tủng tỉnh Hà Giang")</f>
        <v>UBND Ủy ban nhân dân xã Sảng Tủng tỉnh Hà Giang</v>
      </c>
      <c r="C839" t="str">
        <v>https://dongvan.hagiang.gov.vn/chi-tiet-tin-tuc/-/news/44717/ubnd-x%25C3%25A3-s%25E1%25BA%25A3ng-t%25E1%25BB%25A7ng.html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1839</v>
      </c>
      <c r="B840" t="str">
        <v>Công an xã Lũng Thầu tỉnh Hà Giang</v>
      </c>
      <c r="C840" t="str">
        <v>-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1840</v>
      </c>
      <c r="B841" t="str">
        <f>HYPERLINK("https://xlungthau.hagiang.gov.vn/", "UBND Ủy ban nhân dân xã Lũng Thầu tỉnh Hà Giang")</f>
        <v>UBND Ủy ban nhân dân xã Lũng Thầu tỉnh Hà Giang</v>
      </c>
      <c r="C841" t="str">
        <v>https://xlungthau.hagiang.gov.vn/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1841</v>
      </c>
      <c r="B842" t="str">
        <v>Công an xã Hố Quáng Phìn tỉnh Hà Giang</v>
      </c>
      <c r="C842" t="str">
        <v>-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1842</v>
      </c>
      <c r="B843" t="str">
        <f>HYPERLINK("https://xhoquangphin.hagiang.gov.vn/", "UBND Ủy ban nhân dân xã Hố Quáng Phìn tỉnh Hà Giang")</f>
        <v>UBND Ủy ban nhân dân xã Hố Quáng Phìn tỉnh Hà Giang</v>
      </c>
      <c r="C843" t="str">
        <v>https://xhoquangphin.hagiang.gov.vn/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1843</v>
      </c>
      <c r="B844" t="str">
        <v>Công an xã Vần Chải tỉnh Hà Giang</v>
      </c>
      <c r="C844" t="str">
        <v>-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1844</v>
      </c>
      <c r="B845" t="str">
        <f>HYPERLINK("https://xvanchai.hagiang.gov.vn/chi-tiet-tin-tuc/-/news/1326652/ubnd-xa-van-chai-co-cau-to-chuc-nhu-sau.html", "UBND Ủy ban nhân dân xã Vần Chải tỉnh Hà Giang")</f>
        <v>UBND Ủy ban nhân dân xã Vần Chải tỉnh Hà Giang</v>
      </c>
      <c r="C845" t="str">
        <v>https://xvanchai.hagiang.gov.vn/chi-tiet-tin-tuc/-/news/1326652/ubnd-xa-van-chai-co-cau-to-chuc-nhu-sau.html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1845</v>
      </c>
      <c r="B846" t="str">
        <f>HYPERLINK("https://www.facebook.com/congantinhhagiang/", "Công an xã Lũng Phìn tỉnh Hà Giang")</f>
        <v>Công an xã Lũng Phìn tỉnh Hà Giang</v>
      </c>
      <c r="C846" t="str">
        <v>https://www.facebook.com/congantinhhagiang/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1846</v>
      </c>
      <c r="B847" t="str">
        <f>HYPERLINK("https://dongvan.hagiang.gov.vn/", "UBND Ủy ban nhân dân xã Lũng Phìn tỉnh Hà Giang")</f>
        <v>UBND Ủy ban nhân dân xã Lũng Phìn tỉnh Hà Giang</v>
      </c>
      <c r="C847" t="str">
        <v>https://dongvan.hagiang.gov.vn/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1847</v>
      </c>
      <c r="B848" t="str">
        <v>Công an xã Sủng Trái tỉnh Hà Giang</v>
      </c>
      <c r="C848" t="str">
        <v>-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1848</v>
      </c>
      <c r="B849" t="str">
        <f>HYPERLINK("https://dongvan.hagiang.gov.vn/chi-tiet-tin-tuc/-/news/44717/c%25C6%25A1-c%25E1%25BA%25A5u-t%25E1%25BB%2595-ch%25E1%25BB%25A9c-b%25E1%25BB%2599-m%25C3%25A1y-x%25C3%25A3-s%25E1%25BB%25A7ng-tr%25C3%25A1i.html", "UBND Ủy ban nhân dân xã Sủng Trái tỉnh Hà Giang")</f>
        <v>UBND Ủy ban nhân dân xã Sủng Trái tỉnh Hà Giang</v>
      </c>
      <c r="C849" t="str">
        <v>https://dongvan.hagiang.gov.vn/chi-tiet-tin-tuc/-/news/44717/c%25C6%25A1-c%25E1%25BA%25A5u-t%25E1%25BB%2595-ch%25E1%25BB%25A9c-b%25E1%25BB%2599-m%25C3%25A1y-x%25C3%25A3-s%25E1%25BB%25A7ng-tr%25C3%25A1i.html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1849</v>
      </c>
      <c r="B850" t="str">
        <f>HYPERLINK("https://www.facebook.com/groups/347765592437135/", "Công an thị trấn Mèo Vạc tỉnh Hà Giang")</f>
        <v>Công an thị trấn Mèo Vạc tỉnh Hà Giang</v>
      </c>
      <c r="C850" t="str">
        <v>https://www.facebook.com/groups/347765592437135/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1850</v>
      </c>
      <c r="B851" t="str">
        <f>HYPERLINK("https://meovac.hagiang.gov.vn/vi/trang-chu", "UBND Ủy ban nhân dân thị trấn Mèo Vạc tỉnh Hà Giang")</f>
        <v>UBND Ủy ban nhân dân thị trấn Mèo Vạc tỉnh Hà Giang</v>
      </c>
      <c r="C851" t="str">
        <v>https://meovac.hagiang.gov.vn/vi/trang-chu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1851</v>
      </c>
      <c r="B852" t="str">
        <v>Công an xã Thượng Phùng tỉnh Hà Giang</v>
      </c>
      <c r="C852" t="str">
        <v>-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1852</v>
      </c>
      <c r="B853" t="str">
        <f>HYPERLINK("https://xthuongphung.hagiang.gov.vn/", "UBND Ủy ban nhân dân xã Thượng Phùng tỉnh Hà Giang")</f>
        <v>UBND Ủy ban nhân dân xã Thượng Phùng tỉnh Hà Giang</v>
      </c>
      <c r="C853" t="str">
        <v>https://xthuongphung.hagiang.gov.vn/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1853</v>
      </c>
      <c r="B854" t="str">
        <v>Công an xã Pải Lủng tỉnh Hà Giang</v>
      </c>
      <c r="C854" t="str">
        <v>-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1854</v>
      </c>
      <c r="B855" t="str">
        <f>HYPERLINK("https://stttt.hagiang.gov.vn/chi-tiet-tin-tuc/-/news/35242/danh-sach-ung-cu-vien-dai-bieu-hdnd-tinh-ha-giang-tai-don-vi-bau-cu-so-01-huyen-meo-vac.html", "UBND Ủy ban nhân dân xã Pải Lủng tỉnh Hà Giang")</f>
        <v>UBND Ủy ban nhân dân xã Pải Lủng tỉnh Hà Giang</v>
      </c>
      <c r="C855" t="str">
        <v>https://stttt.hagiang.gov.vn/chi-tiet-tin-tuc/-/news/35242/danh-sach-ung-cu-vien-dai-bieu-hdnd-tinh-ha-giang-tai-don-vi-bau-cu-so-01-huyen-meo-vac.html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1855</v>
      </c>
      <c r="B856" t="str">
        <v>Công an xã Xín Cái tỉnh Hà Giang</v>
      </c>
      <c r="C856" t="str">
        <v>-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1856</v>
      </c>
      <c r="B857" t="str">
        <f>HYPERLINK("https://stp.hagiang.gov.vn/tin-tuc-chi-tiet?newsId=230955", "UBND Ủy ban nhân dân xã Xín Cái tỉnh Hà Giang")</f>
        <v>UBND Ủy ban nhân dân xã Xín Cái tỉnh Hà Giang</v>
      </c>
      <c r="C857" t="str">
        <v>https://stp.hagiang.gov.vn/tin-tuc-chi-tiet?newsId=230955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1857</v>
      </c>
      <c r="B858" t="str">
        <f>HYPERLINK("https://www.facebook.com/300145081803582", "Công an xã Pả Vi tỉnh Hà Giang")</f>
        <v>Công an xã Pả Vi tỉnh Hà Giang</v>
      </c>
      <c r="C858" t="str">
        <v>https://www.facebook.com/300145081803582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1858</v>
      </c>
      <c r="B859" t="str">
        <f>HYPERLINK("https://xpavi.hagiang.gov.vn/chi-tiet-tin-tuc/-/news/1326451/thong-bao-cong-khai-le-phi-giai-quyet-cac-tthc-tai-bo-phan-tiep-nhan-va-tra-ket-qua-tai-ubnd-xa-pa-vi.html", "UBND Ủy ban nhân dân xã Pả Vi tỉnh Hà Giang")</f>
        <v>UBND Ủy ban nhân dân xã Pả Vi tỉnh Hà Giang</v>
      </c>
      <c r="C859" t="str">
        <v>https://xpavi.hagiang.gov.vn/chi-tiet-tin-tuc/-/news/1326451/thong-bao-cong-khai-le-phi-giai-quyet-cac-tthc-tai-bo-phan-tiep-nhan-va-tra-ket-qua-tai-ubnd-xa-pa-vi.html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1859</v>
      </c>
      <c r="B860" t="str">
        <v>Công an xã Giàng Chu Phìn tỉnh Hà Giang</v>
      </c>
      <c r="C860" t="str">
        <v>-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1860</v>
      </c>
      <c r="B861" t="str">
        <f>HYPERLINK("https://xgiangchuphin.hagiang.gov.vn/", "UBND Ủy ban nhân dân xã Giàng Chu Phìn tỉnh Hà Giang")</f>
        <v>UBND Ủy ban nhân dân xã Giàng Chu Phìn tỉnh Hà Giang</v>
      </c>
      <c r="C861" t="str">
        <v>https://xgiangchuphin.hagiang.gov.vn/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1861</v>
      </c>
      <c r="B862" t="str">
        <v>Công an xã Sủng Trà tỉnh Hà Giang</v>
      </c>
      <c r="C862" t="str">
        <v>-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1862</v>
      </c>
      <c r="B863" t="str">
        <f>HYPERLINK("https://xsungtra.hagiang.gov.vn/", "UBND Ủy ban nhân dân xã Sủng Trà tỉnh Hà Giang")</f>
        <v>UBND Ủy ban nhân dân xã Sủng Trà tỉnh Hà Giang</v>
      </c>
      <c r="C863" t="str">
        <v>https://xsungtra.hagiang.gov.vn/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1863</v>
      </c>
      <c r="B864" t="str">
        <v>Công an xã Sủng Máng tỉnh Hà Giang</v>
      </c>
      <c r="C864" t="str">
        <v>-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1864</v>
      </c>
      <c r="B865" t="str">
        <f>HYPERLINK("https://xsungtra.hagiang.gov.vn/", "UBND Ủy ban nhân dân xã Sủng Máng tỉnh Hà Giang")</f>
        <v>UBND Ủy ban nhân dân xã Sủng Máng tỉnh Hà Giang</v>
      </c>
      <c r="C865" t="str">
        <v>https://xsungtra.hagiang.gov.vn/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1865</v>
      </c>
      <c r="B866" t="str">
        <f>HYPERLINK("https://www.facebook.com/p/Tu%E1%BB%95i-tr%E1%BA%BB-C%C3%B4ng-an-Th%C3%A0nh-ph%E1%BB%91-V%C4%A9nh-Y%C3%AAn-100066497717181/?locale=nl_BE", "Công an xã Sơn Vĩ tỉnh Hà Giang")</f>
        <v>Công an xã Sơn Vĩ tỉnh Hà Giang</v>
      </c>
      <c r="C866" t="str">
        <v>https://www.facebook.com/p/Tu%E1%BB%95i-tr%E1%BA%BB-C%C3%B4ng-an-Th%C3%A0nh-ph%E1%BB%91-V%C4%A9nh-Y%C3%AAn-100066497717181/?locale=nl_BE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1866</v>
      </c>
      <c r="B867" t="str">
        <f>HYPERLINK("https://xsonvi.hagiang.gov.vn/chi-tiet-tin-tuc/-/news/1326459/v-v-tam-dung-hop-cho-phien-xa-son-vi.html", "UBND Ủy ban nhân dân xã Sơn Vĩ tỉnh Hà Giang")</f>
        <v>UBND Ủy ban nhân dân xã Sơn Vĩ tỉnh Hà Giang</v>
      </c>
      <c r="C867" t="str">
        <v>https://xsonvi.hagiang.gov.vn/chi-tiet-tin-tuc/-/news/1326459/v-v-tam-dung-hop-cho-phien-xa-son-vi.html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1867</v>
      </c>
      <c r="B868" t="str">
        <f>HYPERLINK("https://www.facebook.com/p/NDTC-Foundation-100081462655313/", "Công an xã Tả Lủng tỉnh Hà Giang")</f>
        <v>Công an xã Tả Lủng tỉnh Hà Giang</v>
      </c>
      <c r="C868" t="str">
        <v>https://www.facebook.com/p/NDTC-Foundation-100081462655313/</v>
      </c>
      <c r="D868" t="str">
        <v>-</v>
      </c>
      <c r="E868" t="str">
        <v>02439388628</v>
      </c>
      <c r="F868" t="str">
        <f>HYPERLINK("mailto:headoffice@ndtcgroup.com.vn", "headoffice@ndtcgroup.com.vn")</f>
        <v>headoffice@ndtcgroup.com.vn</v>
      </c>
      <c r="G868" t="str">
        <v>Tầng 12, Tháp Hà Nội, 49 Hai Bà Trưng, Hoàn Kiếm, Hà Nội, Hanoi, Vietnam</v>
      </c>
    </row>
    <row r="869">
      <c r="A869">
        <v>1868</v>
      </c>
      <c r="B869" t="str">
        <f>HYPERLINK("https://dongvan.hagiang.gov.vn/chi-tiet-tin-tuc/-/news/44717/c%C6%A1-c%E1%BA%A5u-b%E1%BB%99-m%C3%A1y-x%C3%A3-t%E1%BA%A3-l%E1%BB%A7ng.html", "UBND Ủy ban nhân dân xã Tả Lủng tỉnh Hà Giang")</f>
        <v>UBND Ủy ban nhân dân xã Tả Lủng tỉnh Hà Giang</v>
      </c>
      <c r="C869" t="str">
        <v>https://dongvan.hagiang.gov.vn/chi-tiet-tin-tuc/-/news/44717/c%C6%A1-c%E1%BA%A5u-b%E1%BB%99-m%C3%A1y-x%C3%A3-t%E1%BA%A3-l%E1%BB%A7ng.html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1869</v>
      </c>
      <c r="B870" t="str">
        <v>Công an xã Cán Chu Phìn tỉnh Hà Giang</v>
      </c>
      <c r="C870" t="str">
        <v>-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1870</v>
      </c>
      <c r="B871" t="str">
        <f>HYPERLINK("https://xcanchuphin.hagiang.gov.vn/vi", "UBND Ủy ban nhân dân xã Cán Chu Phìn tỉnh Hà Giang")</f>
        <v>UBND Ủy ban nhân dân xã Cán Chu Phìn tỉnh Hà Giang</v>
      </c>
      <c r="C871" t="str">
        <v>https://xcanchuphin.hagiang.gov.vn/vi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1871</v>
      </c>
      <c r="B872" t="str">
        <v>Công an xã Lũng Pù tỉnh Hà Giang</v>
      </c>
      <c r="C872" t="str">
        <v>-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1872</v>
      </c>
      <c r="B873" t="str">
        <f>HYPERLINK("https://xlungpu.hagiang.gov.vn/", "UBND Ủy ban nhân dân xã Lũng Pù tỉnh Hà Giang")</f>
        <v>UBND Ủy ban nhân dân xã Lũng Pù tỉnh Hà Giang</v>
      </c>
      <c r="C873" t="str">
        <v>https://xlungpu.hagiang.gov.vn/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1873</v>
      </c>
      <c r="B874" t="str">
        <v>Công an xã Lũng Chinh tỉnh Hà Giang</v>
      </c>
      <c r="C874" t="str">
        <v>-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1874</v>
      </c>
      <c r="B875" t="str">
        <f>HYPERLINK("https://dongvan.hagiang.gov.vn/vi/chi-tiet-tin-tuc/-/news/44717/ubnd-x%25C3%25A3-l%25C5%25A9ng-c%25C3%25BA.html", "UBND Ủy ban nhân dân xã Lũng Chinh tỉnh Hà Giang")</f>
        <v>UBND Ủy ban nhân dân xã Lũng Chinh tỉnh Hà Giang</v>
      </c>
      <c r="C875" t="str">
        <v>https://dongvan.hagiang.gov.vn/vi/chi-tiet-tin-tuc/-/news/44717/ubnd-x%25C3%25A3-l%25C5%25A9ng-c%25C3%25BA.html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1875</v>
      </c>
      <c r="B876" t="str">
        <v>Công an xã Tát Ngà tỉnh Hà Giang</v>
      </c>
      <c r="C876" t="str">
        <v>-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1876</v>
      </c>
      <c r="B877" t="str">
        <f>HYPERLINK("https://stttt.hagiang.gov.vn/chi-tiet-tin-tuc/-/news/35242/danh-sach-ung-cu-vien-dai-bieu-hdnd-tinh-ha-giang-tai-don-vi-bau-cu-so-01-huyen-meo-vac.html", "UBND Ủy ban nhân dân xã Tát Ngà tỉnh Hà Giang")</f>
        <v>UBND Ủy ban nhân dân xã Tát Ngà tỉnh Hà Giang</v>
      </c>
      <c r="C877" t="str">
        <v>https://stttt.hagiang.gov.vn/chi-tiet-tin-tuc/-/news/35242/danh-sach-ung-cu-vien-dai-bieu-hdnd-tinh-ha-giang-tai-don-vi-bau-cu-so-01-huyen-meo-vac.html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1877</v>
      </c>
      <c r="B878" t="str">
        <v>Công an xã Nậm Ban tỉnh Hà Giang</v>
      </c>
      <c r="C878" t="str">
        <v>-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1878</v>
      </c>
      <c r="B879" t="str">
        <f>HYPERLINK("https://xnamban.hagiang.gov.vn/vi", "UBND Ủy ban nhân dân xã Nậm Ban tỉnh Hà Giang")</f>
        <v>UBND Ủy ban nhân dân xã Nậm Ban tỉnh Hà Giang</v>
      </c>
      <c r="C879" t="str">
        <v>https://xnamban.hagiang.gov.vn/vi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1879</v>
      </c>
      <c r="B880" t="str">
        <f>HYPERLINK("https://www.facebook.com/tuoitreconganhagiang/", "Công an xã Khâu Vai tỉnh Hà Giang")</f>
        <v>Công an xã Khâu Vai tỉnh Hà Giang</v>
      </c>
      <c r="C880" t="str">
        <v>https://www.facebook.com/tuoitreconganhagiang/</v>
      </c>
      <c r="D880" t="str">
        <v>0339977730</v>
      </c>
      <c r="E880" t="str">
        <v>-</v>
      </c>
      <c r="F880" t="str">
        <f>HYPERLINK("mailto:fanpagetuoitreconganhg@gmail.com", "fanpagetuoitreconganhg@gmail.com")</f>
        <v>fanpagetuoitreconganhg@gmail.com</v>
      </c>
      <c r="G880" t="str">
        <v>Số 28, đường Phan Chu Trinh, Hà Giang, Vietnam</v>
      </c>
    </row>
    <row r="881">
      <c r="A881">
        <v>1880</v>
      </c>
      <c r="B881" t="str">
        <f>HYPERLINK("https://xkhauvai.hagiang.gov.vn/", "UBND Ủy ban nhân dân xã Khâu Vai tỉnh Hà Giang")</f>
        <v>UBND Ủy ban nhân dân xã Khâu Vai tỉnh Hà Giang</v>
      </c>
      <c r="C881" t="str">
        <v>https://xkhauvai.hagiang.gov.vn/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1881</v>
      </c>
      <c r="B882" t="str">
        <v>Công an xã Niêm Tòng tỉnh Hà Giang</v>
      </c>
      <c r="C882" t="str">
        <v>-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1882</v>
      </c>
      <c r="B883" t="str">
        <f>HYPERLINK("https://meovac.hagiang.gov.vn/", "UBND Ủy ban nhân dân xã Niêm Tòng tỉnh Hà Giang")</f>
        <v>UBND Ủy ban nhân dân xã Niêm Tòng tỉnh Hà Giang</v>
      </c>
      <c r="C883" t="str">
        <v>https://meovac.hagiang.gov.vn/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1883</v>
      </c>
      <c r="B884" t="str">
        <v>Công an xã Niêm Sơn tỉnh Hà Giang</v>
      </c>
      <c r="C884" t="str">
        <v>-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1884</v>
      </c>
      <c r="B885" t="str">
        <f>HYPERLINK("https://meovac.hagiang.gov.vn/", "UBND Ủy ban nhân dân xã Niêm Sơn tỉnh Hà Giang")</f>
        <v>UBND Ủy ban nhân dân xã Niêm Sơn tỉnh Hà Giang</v>
      </c>
      <c r="C885" t="str">
        <v>https://meovac.hagiang.gov.vn/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1885</v>
      </c>
      <c r="B886" t="str">
        <v>Công an thị trấn Yên Minh tỉnh Hà Giang</v>
      </c>
      <c r="C886" t="str">
        <v>-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1886</v>
      </c>
      <c r="B887" t="str">
        <f>HYPERLINK("https://yenminh.hagiang.gov.vn/", "UBND Ủy ban nhân dân thị trấn Yên Minh tỉnh Hà Giang")</f>
        <v>UBND Ủy ban nhân dân thị trấn Yên Minh tỉnh Hà Giang</v>
      </c>
      <c r="C887" t="str">
        <v>https://yenminh.hagiang.gov.vn/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1887</v>
      </c>
      <c r="B888" t="str">
        <v>Công an xã Thắng Mố tỉnh Hà Giang</v>
      </c>
      <c r="C888" t="str">
        <v>-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1888</v>
      </c>
      <c r="B889" t="str">
        <f>HYPERLINK("https://yenminh.hagiang.gov.vn/chi-tiet-tin-tuc/-/news/44773/danh-s%25C3%2581ch-l%25C3%2583nh-%25C4%2590%25E1%25BA%25A0o-x%25C3%2583-th%25E1%25BA%25AEng-m%25E1%25BB%2590.html", "UBND Ủy ban nhân dân xã Thắng Mố tỉnh Hà Giang")</f>
        <v>UBND Ủy ban nhân dân xã Thắng Mố tỉnh Hà Giang</v>
      </c>
      <c r="C889" t="str">
        <v>https://yenminh.hagiang.gov.vn/chi-tiet-tin-tuc/-/news/44773/danh-s%25C3%2581ch-l%25C3%2583nh-%25C4%2590%25E1%25BA%25A0o-x%25C3%2583-th%25E1%25BA%25AEng-m%25E1%25BB%2590.html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1889</v>
      </c>
      <c r="B890" t="str">
        <v>Công an xã Phú Lũng tỉnh Hà Giang</v>
      </c>
      <c r="C890" t="str">
        <v>-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1890</v>
      </c>
      <c r="B891" t="str">
        <f>HYPERLINK("https://yenminh.hagiang.gov.vn/chi-tiet-tin-tuc/-/news/44773/danh-s%25C3%2581ch-l%25C3%2583nh-%25C4%2590%25E1%25BA%25A0o-x%25C3%2583-ph%25C3%259A-l%25C5%25A8ng.html", "UBND Ủy ban nhân dân xã Phú Lũng tỉnh Hà Giang")</f>
        <v>UBND Ủy ban nhân dân xã Phú Lũng tỉnh Hà Giang</v>
      </c>
      <c r="C891" t="str">
        <v>https://yenminh.hagiang.gov.vn/chi-tiet-tin-tuc/-/news/44773/danh-s%25C3%2581ch-l%25C3%2583nh-%25C4%2590%25E1%25BA%25A0o-x%25C3%2583-ph%25C3%259A-l%25C5%25A8ng.html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1891</v>
      </c>
      <c r="B892" t="str">
        <f>HYPERLINK("https://www.facebook.com/congantinhhagiang/", "Công an xã Sủng Tráng tỉnh Hà Giang")</f>
        <v>Công an xã Sủng Tráng tỉnh Hà Giang</v>
      </c>
      <c r="C892" t="str">
        <v>https://www.facebook.com/congantinhhagiang/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1892</v>
      </c>
      <c r="B893" t="str">
        <f>HYPERLINK("https://dongvan.hagiang.gov.vn/", "UBND Ủy ban nhân dân xã Sủng Tráng tỉnh Hà Giang")</f>
        <v>UBND Ủy ban nhân dân xã Sủng Tráng tỉnh Hà Giang</v>
      </c>
      <c r="C893" t="str">
        <v>https://dongvan.hagiang.gov.vn/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1893</v>
      </c>
      <c r="B894" t="str">
        <v>Công an xã Bạch Đích tỉnh Hà Giang</v>
      </c>
      <c r="C894" t="str">
        <v>-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1894</v>
      </c>
      <c r="B895" t="str">
        <f>HYPERLINK("https://yenminh.hagiang.gov.vn/chi-tiet-tin-tuc/-/news/44773/hdnd-huyen-giam-sat-tai-xa-bach-dich-va-thang-mo.html", "UBND Ủy ban nhân dân xã Bạch Đích tỉnh Hà Giang")</f>
        <v>UBND Ủy ban nhân dân xã Bạch Đích tỉnh Hà Giang</v>
      </c>
      <c r="C895" t="str">
        <v>https://yenminh.hagiang.gov.vn/chi-tiet-tin-tuc/-/news/44773/hdnd-huyen-giam-sat-tai-xa-bach-dich-va-thang-mo.html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1895</v>
      </c>
      <c r="B896" t="str">
        <f>HYPERLINK("https://www.facebook.com/doanxanakhe/", "Công an xã Na Khê tỉnh Hà Giang")</f>
        <v>Công an xã Na Khê tỉnh Hà Giang</v>
      </c>
      <c r="C896" t="str">
        <v>https://www.facebook.com/doanxanakhe/</v>
      </c>
      <c r="D896" t="str">
        <v>0963961919</v>
      </c>
      <c r="E896" t="str">
        <v>-</v>
      </c>
      <c r="F896" t="str">
        <f>HYPERLINK("mailto:Kiensoc@gmail.com", "Kiensoc@gmail.com")</f>
        <v>Kiensoc@gmail.com</v>
      </c>
      <c r="G896" t="str">
        <v>Yên Minh, Vietnam</v>
      </c>
    </row>
    <row r="897">
      <c r="A897">
        <v>1896</v>
      </c>
      <c r="B897" t="str">
        <f>HYPERLINK("https://yenminh.hagiang.gov.vn/chi-tiet-tin-tuc/-/news/44773/danh-s%C3%81ch-l%C3%83nh-%C4%90%E1%BA%A0o-x%C3%83-na-kh%C3%8A.html", "UBND Ủy ban nhân dân xã Na Khê tỉnh Hà Giang")</f>
        <v>UBND Ủy ban nhân dân xã Na Khê tỉnh Hà Giang</v>
      </c>
      <c r="C897" t="str">
        <v>https://yenminh.hagiang.gov.vn/chi-tiet-tin-tuc/-/news/44773/danh-s%C3%81ch-l%C3%83nh-%C4%90%E1%BA%A0o-x%C3%83-na-kh%C3%8A.html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1897</v>
      </c>
      <c r="B898" t="str">
        <v>Công an xã Sủng Thài tỉnh Hà Giang</v>
      </c>
      <c r="C898" t="str">
        <v>-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1898</v>
      </c>
      <c r="B899" t="str">
        <f>HYPERLINK("https://yenminh.hagiang.gov.vn/chi-tiet-tin-tuc/-/news/44773/danh-s%25C3%2581ch-l%25C3%2583nh-%25C4%2590%25E1%25BA%25A0o-x%25C3%2583-s%25E1%25BB%25A6ng-th%25C3%2580i.html", "UBND Ủy ban nhân dân xã Sủng Thài tỉnh Hà Giang")</f>
        <v>UBND Ủy ban nhân dân xã Sủng Thài tỉnh Hà Giang</v>
      </c>
      <c r="C899" t="str">
        <v>https://yenminh.hagiang.gov.vn/chi-tiet-tin-tuc/-/news/44773/danh-s%25C3%2581ch-l%25C3%2583nh-%25C4%2590%25E1%25BA%25A0o-x%25C3%2583-s%25E1%25BB%25A6ng-th%25C3%2580i.html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1899</v>
      </c>
      <c r="B900" t="str">
        <f>HYPERLINK("https://www.facebook.com/p/Tu%E1%BB%95i-tr%E1%BA%BB-C%C3%B4ng-an-Th%C3%A0nh-ph%E1%BB%91-V%C4%A9nh-Y%C3%AAn-100066497717181/?locale=nl_BE", "Công an xã Hữu Vinh tỉnh Hà Giang")</f>
        <v>Công an xã Hữu Vinh tỉnh Hà Giang</v>
      </c>
      <c r="C900" t="str">
        <v>https://www.facebook.com/p/Tu%E1%BB%95i-tr%E1%BA%BB-C%C3%B4ng-an-Th%C3%A0nh-ph%E1%BB%91-V%C4%A9nh-Y%C3%AAn-100066497717181/?locale=nl_BE</v>
      </c>
      <c r="D900" t="str">
        <v>-</v>
      </c>
      <c r="E900" t="str">
        <v>02113861204</v>
      </c>
      <c r="F900" t="str">
        <v>-</v>
      </c>
      <c r="G900" t="str">
        <v>Lê Xoay - Ngô Quyền - Vĩnh Yên, Yen, Vietnam</v>
      </c>
    </row>
    <row r="901">
      <c r="A901">
        <v>1900</v>
      </c>
      <c r="B901" t="str">
        <f>HYPERLINK("https://yenminh.hagiang.gov.vn/chi-tiet-tin-tuc/-/news/44773/chu-tich-ubnd-huyen-doi-thoai-voi-nhan-dan-xa-huu-vinh.html", "UBND Ủy ban nhân dân xã Hữu Vinh tỉnh Hà Giang")</f>
        <v>UBND Ủy ban nhân dân xã Hữu Vinh tỉnh Hà Giang</v>
      </c>
      <c r="C901" t="str">
        <v>https://yenminh.hagiang.gov.vn/chi-tiet-tin-tuc/-/news/44773/chu-tich-ubnd-huyen-doi-thoai-voi-nhan-dan-xa-huu-vinh.html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1901</v>
      </c>
      <c r="B902" t="str">
        <f>HYPERLINK("https://www.facebook.com/p/NDTC-Foundation-100081462655313/", "Công an xã Lao Và Chải tỉnh Hà Giang")</f>
        <v>Công an xã Lao Và Chải tỉnh Hà Giang</v>
      </c>
      <c r="C902" t="str">
        <v>https://www.facebook.com/p/NDTC-Foundation-100081462655313/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1902</v>
      </c>
      <c r="B903" t="str">
        <f>HYPERLINK("https://xlaovachai.hagiang.gov.vn/", "UBND Ủy ban nhân dân xã Lao Và Chải tỉnh Hà Giang")</f>
        <v>UBND Ủy ban nhân dân xã Lao Và Chải tỉnh Hà Giang</v>
      </c>
      <c r="C903" t="str">
        <v>https://xlaovachai.hagiang.gov.vn/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1903</v>
      </c>
      <c r="B904" t="str">
        <f>HYPERLINK("https://www.facebook.com/299611058523651", "Công an xã Mậu Duệ tỉnh Hà Giang")</f>
        <v>Công an xã Mậu Duệ tỉnh Hà Giang</v>
      </c>
      <c r="C904" t="str">
        <v>https://www.facebook.com/299611058523651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1904</v>
      </c>
      <c r="B905" t="str">
        <f>HYPERLINK("https://yenminh.hagiang.gov.vn/chi-tiet-tin-tuc/-/news/44773/dong-chi-bi-thu-huyen-uy-tiep-xuc-doi-thoai-voi-nhan-dan-xa-mau-due.html", "UBND Ủy ban nhân dân xã Mậu Duệ tỉnh Hà Giang")</f>
        <v>UBND Ủy ban nhân dân xã Mậu Duệ tỉnh Hà Giang</v>
      </c>
      <c r="C905" t="str">
        <v>https://yenminh.hagiang.gov.vn/chi-tiet-tin-tuc/-/news/44773/dong-chi-bi-thu-huyen-uy-tiep-xuc-doi-thoai-voi-nhan-dan-xa-mau-due.html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1905</v>
      </c>
      <c r="B906" t="str">
        <v>Công an xã Đông Minh tỉnh Hà Giang</v>
      </c>
      <c r="C906" t="str">
        <v>-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1906</v>
      </c>
      <c r="B907" t="str">
        <f>HYPERLINK("https://yenminh.hagiang.gov.vn/", "UBND Ủy ban nhân dân xã Đông Minh tỉnh Hà Giang")</f>
        <v>UBND Ủy ban nhân dân xã Đông Minh tỉnh Hà Giang</v>
      </c>
      <c r="C907" t="str">
        <v>https://yenminh.hagiang.gov.vn/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1907</v>
      </c>
      <c r="B908" t="str">
        <v>Công an xã Mậu Long tỉnh Hà Giang</v>
      </c>
      <c r="C908" t="str">
        <v>-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1908</v>
      </c>
      <c r="B909" t="str">
        <f>HYPERLINK("https://yenminh.hagiang.gov.vn/chi-tiet-tin-tuc/-/news/44773/danh-sa%CC%81ch-la%CC%83nh-%C4%90a%CC%A3o-xa%CC%83-m%C3%82%CC%A3u-long.html", "UBND Ủy ban nhân dân xã Mậu Long tỉnh Hà Giang")</f>
        <v>UBND Ủy ban nhân dân xã Mậu Long tỉnh Hà Giang</v>
      </c>
      <c r="C909" t="str">
        <v>https://yenminh.hagiang.gov.vn/chi-tiet-tin-tuc/-/news/44773/danh-sa%CC%81ch-la%CC%83nh-%C4%90a%CC%A3o-xa%CC%83-m%C3%82%CC%A3u-long.html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1909</v>
      </c>
      <c r="B910" t="str">
        <f>HYPERLINK("https://www.facebook.com/tuoitreconganhagiang/", "Công an xã Ngam La tỉnh Hà Giang")</f>
        <v>Công an xã Ngam La tỉnh Hà Giang</v>
      </c>
      <c r="C910" t="str">
        <v>https://www.facebook.com/tuoitreconganhagiang/</v>
      </c>
      <c r="D910" t="str">
        <v>0339977730</v>
      </c>
      <c r="E910" t="str">
        <v>-</v>
      </c>
      <c r="F910" t="str">
        <f>HYPERLINK("mailto:fanpagetuoitreconganhg@gmail.com", "fanpagetuoitreconganhg@gmail.com")</f>
        <v>fanpagetuoitreconganhg@gmail.com</v>
      </c>
      <c r="G910" t="str">
        <v>Số 28, đường Phan Chu Trinh, Hà Giang, Vietnam</v>
      </c>
    </row>
    <row r="911">
      <c r="A911">
        <v>1910</v>
      </c>
      <c r="B911" t="str">
        <f>HYPERLINK("https://yenminh.hagiang.gov.vn/", "UBND Ủy ban nhân dân xã Ngam La tỉnh Hà Giang")</f>
        <v>UBND Ủy ban nhân dân xã Ngam La tỉnh Hà Giang</v>
      </c>
      <c r="C911" t="str">
        <v>https://yenminh.hagiang.gov.vn/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1911</v>
      </c>
      <c r="B912" t="str">
        <v>Công an xã Ngọc Long tỉnh Hà Giang</v>
      </c>
      <c r="C912" t="str">
        <v>-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1912</v>
      </c>
      <c r="B913" t="str">
        <f>HYPERLINK("https://yenminh.hagiang.gov.vn/chi-tiet-tin-tuc/-/news/44773/danh-s%25C3%2581ch-l%25C3%2583nh-%25C4%2590%25E1%25BA%25A0o-x%25C3%2583-ng%25E1%25BB%258Cc-long.html", "UBND Ủy ban nhân dân xã Ngọc Long tỉnh Hà Giang")</f>
        <v>UBND Ủy ban nhân dân xã Ngọc Long tỉnh Hà Giang</v>
      </c>
      <c r="C913" t="str">
        <v>https://yenminh.hagiang.gov.vn/chi-tiet-tin-tuc/-/news/44773/danh-s%25C3%2581ch-l%25C3%2583nh-%25C4%2590%25E1%25BA%25A0o-x%25C3%2583-ng%25E1%25BB%258Cc-long.html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1913</v>
      </c>
      <c r="B914" t="str">
        <f>HYPERLINK("https://www.facebook.com/tuoitreconganhagiang/", "Công an xã Đường Thượng tỉnh Hà Giang")</f>
        <v>Công an xã Đường Thượng tỉnh Hà Giang</v>
      </c>
      <c r="C914" t="str">
        <v>https://www.facebook.com/tuoitreconganhagiang/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1914</v>
      </c>
      <c r="B915" t="str">
        <f>HYPERLINK("https://yenminh.hagiang.gov.vn/chi-tiet-tin-tuc/-/news/44773/danh-s%C3%81ch-l%C3%83nh-%C4%90%E1%BA%A0o-x%C3%83-%C4%90%C6%AF%E1%BB%9Cng-th%C6%AF%E1%BB%A2ng.html", "UBND Ủy ban nhân dân xã Đường Thượng tỉnh Hà Giang")</f>
        <v>UBND Ủy ban nhân dân xã Đường Thượng tỉnh Hà Giang</v>
      </c>
      <c r="C915" t="str">
        <v>https://yenminh.hagiang.gov.vn/chi-tiet-tin-tuc/-/news/44773/danh-s%C3%81ch-l%C3%83nh-%C4%90%E1%BA%A0o-x%C3%83-%C4%90%C6%AF%E1%BB%9Cng-th%C6%AF%E1%BB%A2ng.html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1915</v>
      </c>
      <c r="B916" t="str">
        <v>Công an xã Lũng Hồ tỉnh Hà Giang</v>
      </c>
      <c r="C916" t="str">
        <v>-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1916</v>
      </c>
      <c r="B917" t="str">
        <f>HYPERLINK("https://yenminh.hagiang.gov.vn/chi-tiet-tin-tuc/-/news/44773/chu-tich-ubnd-huyen-yen-minh-tiep-xuc-doi-thoai-voi-nhan-dan-xa-lung-ho.html", "UBND Ủy ban nhân dân xã Lũng Hồ tỉnh Hà Giang")</f>
        <v>UBND Ủy ban nhân dân xã Lũng Hồ tỉnh Hà Giang</v>
      </c>
      <c r="C917" t="str">
        <v>https://yenminh.hagiang.gov.vn/chi-tiet-tin-tuc/-/news/44773/chu-tich-ubnd-huyen-yen-minh-tiep-xuc-doi-thoai-voi-nhan-dan-xa-lung-ho.html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1917</v>
      </c>
      <c r="B918" t="str">
        <f>HYPERLINK("https://www.facebook.com/tuoitreconganhagiang/", "Công an xã Du Tiến tỉnh Hà Giang")</f>
        <v>Công an xã Du Tiến tỉnh Hà Giang</v>
      </c>
      <c r="C918" t="str">
        <v>https://www.facebook.com/tuoitreconganhagiang/</v>
      </c>
      <c r="D918" t="str">
        <v>0339977730</v>
      </c>
      <c r="E918" t="str">
        <v>-</v>
      </c>
      <c r="F918" t="str">
        <f>HYPERLINK("mailto:fanpagetuoitreconganhg@gmail.com", "fanpagetuoitreconganhg@gmail.com")</f>
        <v>fanpagetuoitreconganhg@gmail.com</v>
      </c>
      <c r="G918" t="str">
        <v>Số 28, đường Phan Chu Trinh, Hà Giang, Vietnam</v>
      </c>
    </row>
    <row r="919">
      <c r="A919">
        <v>1918</v>
      </c>
      <c r="B919" t="str">
        <f>HYPERLINK("https://quangbinh.hagiang.gov.vn/tin-tuc/-/asset_publisher/7qSAmH2lB0Cx/content/x%25C3%25A3-ti%25C3%25AAn-y%25C3%25AAn?_com_liferay_asset_publisher_web_portlet_AssetPublisherPortlet_INSTANCE_7qSAmH2lB0Cx_assetEntryId=1119835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1119835", "UBND Ủy ban nhân dân xã Du Tiến tỉnh Hà Giang")</f>
        <v>UBND Ủy ban nhân dân xã Du Tiến tỉnh Hà Giang</v>
      </c>
      <c r="C919" t="str">
        <v>https://quangbinh.hagiang.gov.vn/tin-tuc/-/asset_publisher/7qSAmH2lB0Cx/content/x%25C3%25A3-ti%25C3%25AAn-y%25C3%25AAn?_com_liferay_asset_publisher_web_portlet_AssetPublisherPortlet_INSTANCE_7qSAmH2lB0Cx_assetEntryId=1119835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1119835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1919</v>
      </c>
      <c r="B920" t="str">
        <f>HYPERLINK("https://www.facebook.com/tuoitreconganhagiang/", "Công an xã Du Già tỉnh Hà Giang")</f>
        <v>Công an xã Du Già tỉnh Hà Giang</v>
      </c>
      <c r="C920" t="str">
        <v>https://www.facebook.com/tuoitreconganhagiang/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1920</v>
      </c>
      <c r="B921" t="str">
        <f>HYPERLINK("https://xdugia.hagiang.gov.vn/", "UBND Ủy ban nhân dân xã Du Già tỉnh Hà Giang")</f>
        <v>UBND Ủy ban nhân dân xã Du Già tỉnh Hà Giang</v>
      </c>
      <c r="C921" t="str">
        <v>https://xdugia.hagiang.gov.vn/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1921</v>
      </c>
      <c r="B922" t="str">
        <f>HYPERLINK("https://www.facebook.com/tuoitreconganhagiang/?locale=te_IN", "Công an thị trấn Tam Sơn tỉnh Hà Giang")</f>
        <v>Công an thị trấn Tam Sơn tỉnh Hà Giang</v>
      </c>
      <c r="C922" t="str">
        <v>https://www.facebook.com/tuoitreconganhagiang/?locale=te_IN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1922</v>
      </c>
      <c r="B923" t="str">
        <f>HYPERLINK("https://nganhangnhanuoc.hagiang.gov.vn/tin-tuc-chi-tiet?newsId=187385", "UBND Ủy ban nhân dân thị trấn Tam Sơn tỉnh Hà Giang")</f>
        <v>UBND Ủy ban nhân dân thị trấn Tam Sơn tỉnh Hà Giang</v>
      </c>
      <c r="C923" t="str">
        <v>https://nganhangnhanuoc.hagiang.gov.vn/tin-tuc-chi-tiet?newsId=187385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1923</v>
      </c>
      <c r="B924" t="str">
        <v>Công an xã Bát Đại Sơn tỉnh Hà Giang</v>
      </c>
      <c r="C924" t="str">
        <v>-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1924</v>
      </c>
      <c r="B925" t="str">
        <f>HYPERLINK("https://xbatdaison.hagiang.gov.vn/vi/trang-chu", "UBND Ủy ban nhân dân xã Bát Đại Sơn tỉnh Hà Giang")</f>
        <v>UBND Ủy ban nhân dân xã Bát Đại Sơn tỉnh Hà Giang</v>
      </c>
      <c r="C925" t="str">
        <v>https://xbatdaison.hagiang.gov.vn/vi/trang-chu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1925</v>
      </c>
      <c r="B926" t="str">
        <v>Công an xã Nghĩa Thuận tỉnh Hà Giang</v>
      </c>
      <c r="C926" t="str">
        <v>-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1926</v>
      </c>
      <c r="B927" t="str">
        <f>HYPERLINK("https://quanba.hagiang.gov.vn/chi-tiet-tin-tuc/-/news/44741/ngay-hoi-dai-doan-ket-o-thon-xin-cai-xa-nghia-thuan.html", "UBND Ủy ban nhân dân xã Nghĩa Thuận tỉnh Hà Giang")</f>
        <v>UBND Ủy ban nhân dân xã Nghĩa Thuận tỉnh Hà Giang</v>
      </c>
      <c r="C927" t="str">
        <v>https://quanba.hagiang.gov.vn/chi-tiet-tin-tuc/-/news/44741/ngay-hoi-dai-doan-ket-o-thon-xin-cai-xa-nghia-thuan.html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1927</v>
      </c>
      <c r="B928" t="str">
        <v>Công an xã Cán Tỷ tỉnh Hà Giang</v>
      </c>
      <c r="C928" t="str">
        <v>-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1928</v>
      </c>
      <c r="B929" t="str">
        <f>HYPERLINK("https://quanba.hagiang.gov.vn/chi-tiet-tin-tuc/-/news/44741/x%C3%A3-c%C3%A1n-t%E1%BB%B7.html", "UBND Ủy ban nhân dân xã Cán Tỷ tỉnh Hà Giang")</f>
        <v>UBND Ủy ban nhân dân xã Cán Tỷ tỉnh Hà Giang</v>
      </c>
      <c r="C929" t="str">
        <v>https://quanba.hagiang.gov.vn/chi-tiet-tin-tuc/-/news/44741/x%C3%A3-c%C3%A1n-t%E1%BB%B7.html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1929</v>
      </c>
      <c r="B930" t="str">
        <v>Công an xã Cao Mã Pờ tỉnh Hà Giang</v>
      </c>
      <c r="C930" t="str">
        <v>-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1930</v>
      </c>
      <c r="B931" t="str">
        <f>HYPERLINK("https://xcaomapo.hagiang.gov.vn/", "UBND Ủy ban nhân dân xã Cao Mã Pờ tỉnh Hà Giang")</f>
        <v>UBND Ủy ban nhân dân xã Cao Mã Pờ tỉnh Hà Giang</v>
      </c>
      <c r="C931" t="str">
        <v>https://xcaomapo.hagiang.gov.vn/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1931</v>
      </c>
      <c r="B932" t="str">
        <f>HYPERLINK("https://www.facebook.com/p/Tu%E1%BB%95i-tr%E1%BA%BB-C%C3%B4ng-an-t%E1%BB%89nh-Ki%C3%AAn-Giang-100064349125717/", "Công an xã Thanh Vân tỉnh Hà Giang")</f>
        <v>Công an xã Thanh Vân tỉnh Hà Giang</v>
      </c>
      <c r="C932" t="str">
        <v>https://www.facebook.com/p/Tu%E1%BB%95i-tr%E1%BA%BB-C%C3%B4ng-an-t%E1%BB%89nh-Ki%C3%AAn-Giang-100064349125717/</v>
      </c>
      <c r="D932" t="str">
        <v>-</v>
      </c>
      <c r="E932" t="str">
        <v/>
      </c>
      <c r="F932" t="str">
        <f>HYPERLINK("mailto:vpdtncakg@gmail.com", "vpdtncakg@gmail.com")</f>
        <v>vpdtncakg@gmail.com</v>
      </c>
      <c r="G932" t="str">
        <v>01 Quang Trung, Rach Gia, Vietnam</v>
      </c>
    </row>
    <row r="933">
      <c r="A933">
        <v>1932</v>
      </c>
      <c r="B933" t="str">
        <f>HYPERLINK("https://xthanhvan.hagiang.gov.vn/", "UBND Ủy ban nhân dân xã Thanh Vân tỉnh Hà Giang")</f>
        <v>UBND Ủy ban nhân dân xã Thanh Vân tỉnh Hà Giang</v>
      </c>
      <c r="C933" t="str">
        <v>https://xthanhvan.hagiang.gov.vn/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1933</v>
      </c>
      <c r="B934" t="str">
        <v>Công an xã Tùng Vài tỉnh Hà Giang</v>
      </c>
      <c r="C934" t="str">
        <v>-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1934</v>
      </c>
      <c r="B935" t="str">
        <f>HYPERLINK("https://xtungvai.hagiang.gov.vn/vi/chi-tiet-tin-tuc/-/news/1326227/hoi-dong-nhan-dan-xa-tung-vai-to-chuc-ky-hop-thu-chin-khoa-xx-nhiem-ky-2021-2026.html", "UBND Ủy ban nhân dân xã Tùng Vài tỉnh Hà Giang")</f>
        <v>UBND Ủy ban nhân dân xã Tùng Vài tỉnh Hà Giang</v>
      </c>
      <c r="C935" t="str">
        <v>https://xtungvai.hagiang.gov.vn/vi/chi-tiet-tin-tuc/-/news/1326227/hoi-dong-nhan-dan-xa-tung-vai-to-chuc-ky-hop-thu-chin-khoa-xx-nhiem-ky-2021-2026.html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1935</v>
      </c>
      <c r="B936" t="str">
        <f>HYPERLINK("https://www.facebook.com/tuoitreconganquanhadong/", "Công an xã Đông Hà tỉnh Hà Giang")</f>
        <v>Công an xã Đông Hà tỉnh Hà Giang</v>
      </c>
      <c r="C936" t="str">
        <v>https://www.facebook.com/tuoitreconganquanhadong/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1936</v>
      </c>
      <c r="B937" t="str">
        <f>HYPERLINK("https://dongvan.hagiang.gov.vn/chi-tiet-tin-tuc/-/news/44717/ubnd-x%C3%A3-ma-l%C3%A9.html", "UBND Ủy ban nhân dân xã Đông Hà tỉnh Hà Giang")</f>
        <v>UBND Ủy ban nhân dân xã Đông Hà tỉnh Hà Giang</v>
      </c>
      <c r="C937" t="str">
        <v>https://dongvan.hagiang.gov.vn/chi-tiet-tin-tuc/-/news/44717/ubnd-x%C3%A3-ma-l%C3%A9.html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1937</v>
      </c>
      <c r="B938" t="str">
        <v>Công an xã Quản Bạ tỉnh Hà Giang</v>
      </c>
      <c r="C938" t="str">
        <v>-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1938</v>
      </c>
      <c r="B939" t="str">
        <f>HYPERLINK("https://quanba.hagiang.gov.vn/", "UBND Ủy ban nhân dân xã Quản Bạ tỉnh Hà Giang")</f>
        <v>UBND Ủy ban nhân dân xã Quản Bạ tỉnh Hà Giang</v>
      </c>
      <c r="C939" t="str">
        <v>https://quanba.hagiang.gov.vn/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1939</v>
      </c>
      <c r="B940" t="str">
        <v>Công an xã Lùng Tám tỉnh Hà Giang</v>
      </c>
      <c r="C940" t="str">
        <v>-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1940</v>
      </c>
      <c r="B941" t="str">
        <f>HYPERLINK("https://xlungtam.hagiang.gov.vn/vi", "UBND Ủy ban nhân dân xã Lùng Tám tỉnh Hà Giang")</f>
        <v>UBND Ủy ban nhân dân xã Lùng Tám tỉnh Hà Giang</v>
      </c>
      <c r="C941" t="str">
        <v>https://xlungtam.hagiang.gov.vn/vi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1941</v>
      </c>
      <c r="B942" t="str">
        <f>HYPERLINK("https://www.facebook.com/tuoitreconganhagiang/", "Công an xã Quyết Tiến tỉnh Hà Giang")</f>
        <v>Công an xã Quyết Tiến tỉnh Hà Giang</v>
      </c>
      <c r="C942" t="str">
        <v>https://www.facebook.com/tuoitreconganhagiang/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1942</v>
      </c>
      <c r="B943" t="str">
        <f>HYPERLINK("https://xquyettien.hagiang.gov.vn/vi/", "UBND Ủy ban nhân dân xã Quyết Tiến tỉnh Hà Giang")</f>
        <v>UBND Ủy ban nhân dân xã Quyết Tiến tỉnh Hà Giang</v>
      </c>
      <c r="C943" t="str">
        <v>https://xquyettien.hagiang.gov.vn/vi/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1943</v>
      </c>
      <c r="B944" t="str">
        <f>HYPERLINK("https://www.facebook.com/p/Tu%E1%BB%95i-tr%E1%BA%BB-C%C3%B4ng-an-Th%C3%A0nh-ph%E1%BB%91-V%C4%A9nh-Y%C3%AAn-100066497717181/?locale=nl_BE", "Công an xã Tả Ván tỉnh Hà Giang")</f>
        <v>Công an xã Tả Ván tỉnh Hà Giang</v>
      </c>
      <c r="C944" t="str">
        <v>https://www.facebook.com/p/Tu%E1%BB%95i-tr%E1%BA%BB-C%C3%B4ng-an-Th%C3%A0nh-ph%E1%BB%91-V%C4%A9nh-Y%C3%AAn-100066497717181/?locale=nl_BE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1944</v>
      </c>
      <c r="B945" t="str">
        <f>HYPERLINK("https://dongvan.hagiang.gov.vn/chi-tiet-tin-tuc/-/news/44717/ubnd-x%25C3%2583-t%25E1%25BA%25A2-ph%25C3%258Cn.html", "UBND Ủy ban nhân dân xã Tả Ván tỉnh Hà Giang")</f>
        <v>UBND Ủy ban nhân dân xã Tả Ván tỉnh Hà Giang</v>
      </c>
      <c r="C945" t="str">
        <v>https://dongvan.hagiang.gov.vn/chi-tiet-tin-tuc/-/news/44717/ubnd-x%25C3%2583-t%25E1%25BA%25A2-ph%25C3%258Cn.html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1945</v>
      </c>
      <c r="B946" t="str">
        <v>Công an xã Thái An tỉnh Hà Giang</v>
      </c>
      <c r="C946" t="str">
        <v>-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1946</v>
      </c>
      <c r="B947" t="str">
        <f>HYPERLINK("https://thaidao.langgiang.bacgiang.gov.vn/", "UBND Ủy ban nhân dân xã Thái An tỉnh Hà Giang")</f>
        <v>UBND Ủy ban nhân dân xã Thái An tỉnh Hà Giang</v>
      </c>
      <c r="C947" t="str">
        <v>https://thaidao.langgiang.bacgiang.gov.vn/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1947</v>
      </c>
      <c r="B948" t="str">
        <v>Công an xã Kim Thạch tỉnh Hà Giang</v>
      </c>
      <c r="C948" t="str">
        <v>-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1948</v>
      </c>
      <c r="B949" t="str">
        <f>HYPERLINK("https://vixuyen.hagiang.gov.vn/chi-tiet-tin-tuc/-/news/44757/l%E1%BB%85-c%C3%B4ng-b%E1%BB%91-x%C3%A3-kim-th%E1%BA%A1ch-%C4%91%E1%BA%A1t-chu%E1%BA%A9n-n%C3%B4ng-th%C3%B4n-m%E1%BB%9Bi.html", "UBND Ủy ban nhân dân xã Kim Thạch tỉnh Hà Giang")</f>
        <v>UBND Ủy ban nhân dân xã Kim Thạch tỉnh Hà Giang</v>
      </c>
      <c r="C949" t="str">
        <v>https://vixuyen.hagiang.gov.vn/chi-tiet-tin-tuc/-/news/44757/l%E1%BB%85-c%C3%B4ng-b%E1%BB%91-x%C3%A3-kim-th%E1%BA%A1ch-%C4%91%E1%BA%A1t-chu%E1%BA%A9n-n%C3%B4ng-th%C3%B4n-m%E1%BB%9Bi.html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1949</v>
      </c>
      <c r="B950" t="str">
        <v>Công an xã Phú Linh tỉnh Hà Giang</v>
      </c>
      <c r="C950" t="str">
        <v>-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1950</v>
      </c>
      <c r="B951" t="str">
        <f>HYPERLINK("https://vixuyen.hagiang.gov.vn/chi-tiet-tin-tuc/-/news/44757/tiem-nang-phat-trien-du-lich-cua-xa-phu-linh.html", "UBND Ủy ban nhân dân xã Phú Linh tỉnh Hà Giang")</f>
        <v>UBND Ủy ban nhân dân xã Phú Linh tỉnh Hà Giang</v>
      </c>
      <c r="C951" t="str">
        <v>https://vixuyen.hagiang.gov.vn/chi-tiet-tin-tuc/-/news/44757/tiem-nang-phat-trien-du-lich-cua-xa-phu-linh.html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1951</v>
      </c>
      <c r="B952" t="str">
        <f>HYPERLINK("https://www.facebook.com/Doanxakimlinh/", "Công an xã Kim Linh tỉnh Hà Giang")</f>
        <v>Công an xã Kim Linh tỉnh Hà Giang</v>
      </c>
      <c r="C952" t="str">
        <v>https://www.facebook.com/Doanxakimlinh/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1952</v>
      </c>
      <c r="B953" t="str">
        <f>HYPERLINK("https://vixuyen.hagiang.gov.vn/", "UBND Ủy ban nhân dân xã Kim Linh tỉnh Hà Giang")</f>
        <v>UBND Ủy ban nhân dân xã Kim Linh tỉnh Hà Giang</v>
      </c>
      <c r="C953" t="str">
        <v>https://vixuyen.hagiang.gov.vn/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1953</v>
      </c>
      <c r="B954" t="str">
        <v>Công an thị trấn Vị Xuyên tỉnh Hà Giang</v>
      </c>
      <c r="C954" t="str">
        <v>-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1954</v>
      </c>
      <c r="B955" t="str">
        <f>HYPERLINK("https://vixuyen.hagiang.gov.vn/", "UBND Ủy ban nhân dân thị trấn Vị Xuyên tỉnh Hà Giang")</f>
        <v>UBND Ủy ban nhân dân thị trấn Vị Xuyên tỉnh Hà Giang</v>
      </c>
      <c r="C955" t="str">
        <v>https://vixuyen.hagiang.gov.vn/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1955</v>
      </c>
      <c r="B956" t="str">
        <f>HYPERLINK("https://www.facebook.com/UBND.TtntVL/", "Công an thị trấn Nông Trường Việt Lâm tỉnh Hà Giang")</f>
        <v>Công an thị trấn Nông Trường Việt Lâm tỉnh Hà Giang</v>
      </c>
      <c r="C956" t="str">
        <v>https://www.facebook.com/UBND.TtntVL/</v>
      </c>
      <c r="D956" t="str">
        <v>-</v>
      </c>
      <c r="E956" t="str">
        <v/>
      </c>
      <c r="F956" t="str">
        <v>-</v>
      </c>
      <c r="G956" t="str">
        <v>Tại Km 27  thị trấn NT Việt Lâm</v>
      </c>
    </row>
    <row r="957">
      <c r="A957">
        <v>1956</v>
      </c>
      <c r="B957" t="str">
        <f>HYPERLINK("https://vixuyen.hagiang.gov.vn/", "UBND Ủy ban nhân dân thị trấn Nông Trường Việt Lâm tỉnh Hà Giang")</f>
        <v>UBND Ủy ban nhân dân thị trấn Nông Trường Việt Lâm tỉnh Hà Giang</v>
      </c>
      <c r="C957" t="str">
        <v>https://vixuyen.hagiang.gov.vn/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1957</v>
      </c>
      <c r="B958" t="str">
        <v>Công an xã Minh Tân tỉnh Hà Giang</v>
      </c>
      <c r="C958" t="str">
        <v>-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1958</v>
      </c>
      <c r="B959" t="str">
        <f>HYPERLINK("https://vixuyen.hagiang.gov.vn/chi-tiet-tin-tuc/-/news/44757/thon-ban-hinh-xa-minh-tan-to-chuc-ngay-hoi-dai-doan-ket-dan-toc.html", "UBND Ủy ban nhân dân xã Minh Tân tỉnh Hà Giang")</f>
        <v>UBND Ủy ban nhân dân xã Minh Tân tỉnh Hà Giang</v>
      </c>
      <c r="C959" t="str">
        <v>https://vixuyen.hagiang.gov.vn/chi-tiet-tin-tuc/-/news/44757/thon-ban-hinh-xa-minh-tan-to-chuc-ngay-hoi-dai-doan-ket-dan-toc.html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1959</v>
      </c>
      <c r="B960" t="str">
        <f>HYPERLINK("https://www.facebook.com/reel/447420241115537/", "Công an xã Thuận Hoà tỉnh Hà Giang")</f>
        <v>Công an xã Thuận Hoà tỉnh Hà Giang</v>
      </c>
      <c r="C960" t="str">
        <v>https://www.facebook.com/reel/447420241115537/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1960</v>
      </c>
      <c r="B961" t="str">
        <f>HYPERLINK("https://vixuyen.hagiang.gov.vn/chi-tiet-tin-tuc/-/news/44757/tiem-nang-phat-trien-du-lich-o-xa-thuan-hoa.html", "UBND Ủy ban nhân dân xã Thuận Hoà tỉnh Hà Giang")</f>
        <v>UBND Ủy ban nhân dân xã Thuận Hoà tỉnh Hà Giang</v>
      </c>
      <c r="C961" t="str">
        <v>https://vixuyen.hagiang.gov.vn/chi-tiet-tin-tuc/-/news/44757/tiem-nang-phat-trien-du-lich-o-xa-thuan-hoa.html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1961</v>
      </c>
      <c r="B962" t="str">
        <v>Công an xã Tùng Bá tỉnh Hà Giang</v>
      </c>
      <c r="C962" t="str">
        <v>-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1962</v>
      </c>
      <c r="B963" t="str">
        <f>HYPERLINK("https://xtungba.hagiang.gov.vn/vi/chi-tiet-tin-tuc/-/news/1326098/%E1%BB%A6y-ban-nh%C3%82n-d%C3%82n-x%C3%83-t%C3%99ng-b%C3%81-huy%E1%BB%86n-v%E1%BB%8A-xuy%C3%8An-t%E1%BB%88nh-h%C3%80-giang.html", "UBND Ủy ban nhân dân xã Tùng Bá tỉnh Hà Giang")</f>
        <v>UBND Ủy ban nhân dân xã Tùng Bá tỉnh Hà Giang</v>
      </c>
      <c r="C963" t="str">
        <v>https://xtungba.hagiang.gov.vn/vi/chi-tiet-tin-tuc/-/news/1326098/%E1%BB%A6y-ban-nh%C3%82n-d%C3%82n-x%C3%83-t%C3%99ng-b%C3%81-huy%E1%BB%86n-v%E1%BB%8A-xuy%C3%8An-t%E1%BB%88nh-h%C3%80-giang.html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1963</v>
      </c>
      <c r="B964" t="str">
        <v>Công an xã Thanh Thủy tỉnh Hà Giang</v>
      </c>
      <c r="C964" t="str">
        <v>-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1964</v>
      </c>
      <c r="B965" t="str">
        <f>HYPERLINK("https://xthanhthuy.hagiang.gov.vn/", "UBND Ủy ban nhân dân xã Thanh Thủy tỉnh Hà Giang")</f>
        <v>UBND Ủy ban nhân dân xã Thanh Thủy tỉnh Hà Giang</v>
      </c>
      <c r="C965" t="str">
        <v>https://xthanhthuy.hagiang.gov.vn/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1965</v>
      </c>
      <c r="B966" t="str">
        <f>HYPERLINK("https://www.facebook.com/tuoitreconganhagiang/", "Công an xã Thanh Đức tỉnh Hà Giang")</f>
        <v>Công an xã Thanh Đức tỉnh Hà Giang</v>
      </c>
      <c r="C966" t="str">
        <v>https://www.facebook.com/tuoitreconganhagiang/</v>
      </c>
      <c r="D966" t="str">
        <v>0339977730</v>
      </c>
      <c r="E966" t="str">
        <v>-</v>
      </c>
      <c r="F966" t="str">
        <f>HYPERLINK("mailto:fanpagetuoitreconganhg@gmail.com", "fanpagetuoitreconganhg@gmail.com")</f>
        <v>fanpagetuoitreconganhg@gmail.com</v>
      </c>
      <c r="G966" t="str">
        <v>Số 28, đường Phan Chu Trinh, Hà Giang, Vietnam</v>
      </c>
    </row>
    <row r="967">
      <c r="A967">
        <v>1966</v>
      </c>
      <c r="B967" t="str">
        <f>HYPERLINK("https://xthanhduc.hagiang.gov.vn/", "UBND Ủy ban nhân dân xã Thanh Đức tỉnh Hà Giang")</f>
        <v>UBND Ủy ban nhân dân xã Thanh Đức tỉnh Hà Giang</v>
      </c>
      <c r="C967" t="str">
        <v>https://xthanhduc.hagiang.gov.vn/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1967</v>
      </c>
      <c r="B968" t="str">
        <v>Công an xã Phong Quang tỉnh Hà Giang</v>
      </c>
      <c r="C968" t="str">
        <v>-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1968</v>
      </c>
      <c r="B969" t="str">
        <f>HYPERLINK("https://xphongquang.hagiang.gov.vn/", "UBND Ủy ban nhân dân xã Phong Quang tỉnh Hà Giang")</f>
        <v>UBND Ủy ban nhân dân xã Phong Quang tỉnh Hà Giang</v>
      </c>
      <c r="C969" t="str">
        <v>https://xphongquang.hagiang.gov.vn/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1969</v>
      </c>
      <c r="B970" t="str">
        <v>Công an xã Xín Chải tỉnh Hà Giang</v>
      </c>
      <c r="C970" t="str">
        <v>-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1970</v>
      </c>
      <c r="B971" t="str">
        <f>HYPERLINK("https://vixuyen.hagiang.gov.vn/chi-tiet-tin-tuc/-/news/44757/x%C3%A3-x%C3%ADn-ch%E1%BA%A3i.html", "UBND Ủy ban nhân dân xã Xín Chải tỉnh Hà Giang")</f>
        <v>UBND Ủy ban nhân dân xã Xín Chải tỉnh Hà Giang</v>
      </c>
      <c r="C971" t="str">
        <v>https://vixuyen.hagiang.gov.vn/chi-tiet-tin-tuc/-/news/44757/x%C3%A3-x%C3%ADn-ch%E1%BA%A3i.html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1971</v>
      </c>
      <c r="B972" t="str">
        <v>Công an xã Phương Tiến tỉnh Hà Giang</v>
      </c>
      <c r="C972" t="str">
        <v>-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1972</v>
      </c>
      <c r="B973" t="str">
        <f>HYPERLINK("https://xphuongtien.hagiang.gov.vn/", "UBND Ủy ban nhân dân xã Phương Tiến tỉnh Hà Giang")</f>
        <v>UBND Ủy ban nhân dân xã Phương Tiến tỉnh Hà Giang</v>
      </c>
      <c r="C973" t="str">
        <v>https://xphuongtien.hagiang.gov.vn/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1973</v>
      </c>
      <c r="B974" t="str">
        <v>Công an xã Lao Chải tỉnh Hà Giang</v>
      </c>
      <c r="C974" t="str">
        <v>-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1974</v>
      </c>
      <c r="B975" t="str">
        <f>HYPERLINK("https://vixuyen.hagiang.gov.vn/chi-tiet-tin-tuc/-/news/44757/x%C3%A3-lao-ch%E1%BA%A3i.html", "UBND Ủy ban nhân dân xã Lao Chải tỉnh Hà Giang")</f>
        <v>UBND Ủy ban nhân dân xã Lao Chải tỉnh Hà Giang</v>
      </c>
      <c r="C975" t="str">
        <v>https://vixuyen.hagiang.gov.vn/chi-tiet-tin-tuc/-/news/44757/x%C3%A3-lao-ch%E1%BA%A3i.html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1975</v>
      </c>
      <c r="B976" t="str">
        <v>Công an xã Cao Bồ tỉnh Hà Giang</v>
      </c>
      <c r="C976" t="str">
        <v>-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1976</v>
      </c>
      <c r="B977" t="str">
        <f>HYPERLINK("https://vixuyen.hagiang.gov.vn/chi-tiet-tin-tuc/-/news/44757/x%C3%A3-cao-b%E1%BB%93.html", "UBND Ủy ban nhân dân xã Cao Bồ tỉnh Hà Giang")</f>
        <v>UBND Ủy ban nhân dân xã Cao Bồ tỉnh Hà Giang</v>
      </c>
      <c r="C977" t="str">
        <v>https://vixuyen.hagiang.gov.vn/chi-tiet-tin-tuc/-/news/44757/x%C3%A3-cao-b%E1%BB%93.html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1977</v>
      </c>
      <c r="B978" t="str">
        <f>HYPERLINK("https://www.facebook.com/tuoitreconganhagiang/", "Công an xã Đạo Đức tỉnh Hà Giang")</f>
        <v>Công an xã Đạo Đức tỉnh Hà Giang</v>
      </c>
      <c r="C978" t="str">
        <v>https://www.facebook.com/tuoitreconganhagiang/</v>
      </c>
      <c r="D978" t="str">
        <v>0339977730</v>
      </c>
      <c r="E978" t="str">
        <v>-</v>
      </c>
      <c r="F978" t="str">
        <f>HYPERLINK("mailto:fanpagetuoitreconganhg@gmail.com", "fanpagetuoitreconganhg@gmail.com")</f>
        <v>fanpagetuoitreconganhg@gmail.com</v>
      </c>
      <c r="G978" t="str">
        <v>Số 28, đường Phan Chu Trinh, Hà Giang, Vietnam</v>
      </c>
    </row>
    <row r="979">
      <c r="A979">
        <v>1978</v>
      </c>
      <c r="B979" t="str">
        <f>HYPERLINK("https://vixuyen.hagiang.gov.vn/vi/chi-tiet-tin-tuc/-/news/44757/x%25C3%25A3-%25C4%2590%25E1%25BA%25A1o-%25C4%2590%25E1%25BB%25A9c.html", "UBND Ủy ban nhân dân xã Đạo Đức tỉnh Hà Giang")</f>
        <v>UBND Ủy ban nhân dân xã Đạo Đức tỉnh Hà Giang</v>
      </c>
      <c r="C979" t="str">
        <v>https://vixuyen.hagiang.gov.vn/vi/chi-tiet-tin-tuc/-/news/44757/x%25C3%25A3-%25C4%2590%25E1%25BA%25A1o-%25C4%2590%25E1%25BB%25A9c.html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1979</v>
      </c>
      <c r="B980" t="str">
        <f>HYPERLINK("https://www.facebook.com/tuoitrecongansonla/?locale=hu_HU", "Công an xã Thượng Sơn tỉnh Hà Giang")</f>
        <v>Công an xã Thượng Sơn tỉnh Hà Giang</v>
      </c>
      <c r="C980" t="str">
        <v>https://www.facebook.com/tuoitrecongansonla/?locale=hu_HU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1980</v>
      </c>
      <c r="B981" t="str">
        <f>HYPERLINK("https://vixuyen.hagiang.gov.vn/chi-tiet-tin-tuc/-/news/44757/x%C3%A3-th%C6%B0%E1%BB%A3ng-s%C6%A1n.html", "UBND Ủy ban nhân dân xã Thượng Sơn tỉnh Hà Giang")</f>
        <v>UBND Ủy ban nhân dân xã Thượng Sơn tỉnh Hà Giang</v>
      </c>
      <c r="C981" t="str">
        <v>https://vixuyen.hagiang.gov.vn/chi-tiet-tin-tuc/-/news/44757/x%C3%A3-th%C6%B0%E1%BB%A3ng-s%C6%A1n.html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1981</v>
      </c>
      <c r="B982" t="str">
        <f>HYPERLINK("https://www.facebook.com/230130195471738", "Công an xã Linh Hồ tỉnh Hà Giang")</f>
        <v>Công an xã Linh Hồ tỉnh Hà Giang</v>
      </c>
      <c r="C982" t="str">
        <v>https://www.facebook.com/230130195471738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1982</v>
      </c>
      <c r="B983" t="str">
        <f>HYPERLINK("https://vixuyen.hagiang.gov.vn/chi-tiet-tin-tuc/-/news/44757/x%C3%A3-linh-h%E1%BB%93.html", "UBND Ủy ban nhân dân xã Linh Hồ tỉnh Hà Giang")</f>
        <v>UBND Ủy ban nhân dân xã Linh Hồ tỉnh Hà Giang</v>
      </c>
      <c r="C983" t="str">
        <v>https://vixuyen.hagiang.gov.vn/chi-tiet-tin-tuc/-/news/44757/x%C3%A3-linh-h%E1%BB%93.html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1983</v>
      </c>
      <c r="B984" t="str">
        <v>Công an xã Quảng Ngần tỉnh Hà Giang</v>
      </c>
      <c r="C984" t="str">
        <v>-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1984</v>
      </c>
      <c r="B985" t="str">
        <f>HYPERLINK("https://vixuyen.hagiang.gov.vn/chi-tiet-tin-tuc/-/news/44757/le-khoi-cong-cau-duyen-thon-khuoi-hop-xa-quang-ngan-huyen-vi-xuyen.html", "UBND Ủy ban nhân dân xã Quảng Ngần tỉnh Hà Giang")</f>
        <v>UBND Ủy ban nhân dân xã Quảng Ngần tỉnh Hà Giang</v>
      </c>
      <c r="C985" t="str">
        <v>https://vixuyen.hagiang.gov.vn/chi-tiet-tin-tuc/-/news/44757/le-khoi-cong-cau-duyen-thon-khuoi-hop-xa-quang-ngan-huyen-vi-xuyen.html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1985</v>
      </c>
      <c r="B986" t="str">
        <v>Công an xã Việt Lâm tỉnh Hà Giang</v>
      </c>
      <c r="C986" t="str">
        <v>-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1986</v>
      </c>
      <c r="B987" t="str">
        <f>HYPERLINK("https://vixuyen.hagiang.gov.vn/", "UBND Ủy ban nhân dân xã Việt Lâm tỉnh Hà Giang")</f>
        <v>UBND Ủy ban nhân dân xã Việt Lâm tỉnh Hà Giang</v>
      </c>
      <c r="C987" t="str">
        <v>https://vixuyen.hagiang.gov.vn/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1987</v>
      </c>
      <c r="B988" t="str">
        <v>Công an xã Ngọc Linh tỉnh Hà Giang</v>
      </c>
      <c r="C988" t="str">
        <v>-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1988</v>
      </c>
      <c r="B989" t="str">
        <f>HYPERLINK("https://vixuyen.hagiang.gov.vn/chi-tiet-tin-tuc/-/news/44757/x%C3%A3-ng%E1%BB%8Dc-linh.html", "UBND Ủy ban nhân dân xã Ngọc Linh tỉnh Hà Giang")</f>
        <v>UBND Ủy ban nhân dân xã Ngọc Linh tỉnh Hà Giang</v>
      </c>
      <c r="C989" t="str">
        <v>https://vixuyen.hagiang.gov.vn/chi-tiet-tin-tuc/-/news/44757/x%C3%A3-ng%E1%BB%8Dc-linh.html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1989</v>
      </c>
      <c r="B990" t="str">
        <v>Công an xã Ngọc Minh tỉnh Hà Giang</v>
      </c>
      <c r="C990" t="str">
        <v>-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1990</v>
      </c>
      <c r="B991" t="str">
        <f>HYPERLINK("https://vixuyen.hagiang.gov.vn/chi-tiet-tin-tuc/-/news/44757/x%C3%A3-ng%E1%BB%8Dc-minh.html", "UBND Ủy ban nhân dân xã Ngọc Minh tỉnh Hà Giang")</f>
        <v>UBND Ủy ban nhân dân xã Ngọc Minh tỉnh Hà Giang</v>
      </c>
      <c r="C991" t="str">
        <v>https://vixuyen.hagiang.gov.vn/chi-tiet-tin-tuc/-/news/44757/x%C3%A3-ng%E1%BB%8Dc-minh.html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1991</v>
      </c>
      <c r="B992" t="str">
        <f>HYPERLINK("https://www.facebook.com/p/%C4%90o%C3%A0n-x%C3%A3-B%E1%BA%A1ch-Ng%E1%BB%8Dc-100063584644520/", "Công an xã Bạch Ngọc tỉnh Hà Giang")</f>
        <v>Công an xã Bạch Ngọc tỉnh Hà Giang</v>
      </c>
      <c r="C992" t="str">
        <v>https://www.facebook.com/p/%C4%90o%C3%A0n-x%C3%A3-B%E1%BA%A1ch-Ng%E1%BB%8Dc-100063584644520/</v>
      </c>
      <c r="D992" t="str">
        <v>0327833456</v>
      </c>
      <c r="E992" t="str">
        <v>-</v>
      </c>
      <c r="F992" t="str">
        <f>HYPERLINK("mailto:Vuonglinhbn95@gmail.com", "Vuonglinhbn95@gmail.com")</f>
        <v>Vuonglinhbn95@gmail.com</v>
      </c>
      <c r="G992" t="str">
        <v>-</v>
      </c>
    </row>
    <row r="993">
      <c r="A993">
        <v>1992</v>
      </c>
      <c r="B993" t="str">
        <f>HYPERLINK("https://vixuyen.hagiang.gov.vn/chi-tiet-tin-tuc/-/news/44757/x%25C3%25A3-b%25E1%25BA%25A1ch-ng%25E1%25BB%258Dc.html", "UBND Ủy ban nhân dân xã Bạch Ngọc tỉnh Hà Giang")</f>
        <v>UBND Ủy ban nhân dân xã Bạch Ngọc tỉnh Hà Giang</v>
      </c>
      <c r="C993" t="str">
        <v>https://vixuyen.hagiang.gov.vn/chi-tiet-tin-tuc/-/news/44757/x%25C3%25A3-b%25E1%25BA%25A1ch-ng%25E1%25BB%258Dc.html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1993</v>
      </c>
      <c r="B994" t="str">
        <f>HYPERLINK("https://www.facebook.com/p/Tu%E1%BB%95i-tr%E1%BA%BB-C%C3%B4ng-an-Th%C3%A0nh-ph%E1%BB%91-V%C4%A9nh-Y%C3%AAn-100066497717181/?locale=nl_BE", "Công an xã Trung Thành tỉnh Hà Giang")</f>
        <v>Công an xã Trung Thành tỉnh Hà Giang</v>
      </c>
      <c r="C994" t="str">
        <v>https://www.facebook.com/p/Tu%E1%BB%95i-tr%E1%BA%BB-C%C3%B4ng-an-Th%C3%A0nh-ph%E1%BB%91-V%C4%A9nh-Y%C3%AAn-100066497717181/?locale=nl_BE</v>
      </c>
      <c r="D994" t="str">
        <v>-</v>
      </c>
      <c r="E994" t="str">
        <v>02113861204</v>
      </c>
      <c r="F994" t="str">
        <v>-</v>
      </c>
      <c r="G994" t="str">
        <v>Lê Xoay - Ngô Quyền - Vĩnh Yên, Yen, Vietnam</v>
      </c>
    </row>
    <row r="995">
      <c r="A995">
        <v>1994</v>
      </c>
      <c r="B995" t="str">
        <f>HYPERLINK("https://vixuyen.hagiang.gov.vn/chi-tiet-tin-tuc/-/news/44757/thong-bao-v-v-gioi-thieu-chuc-danh-chu-ky-chu-tich-uy-ban-nhan-dan-xa-trung-thanh.html", "UBND Ủy ban nhân dân xã Trung Thành tỉnh Hà Giang")</f>
        <v>UBND Ủy ban nhân dân xã Trung Thành tỉnh Hà Giang</v>
      </c>
      <c r="C995" t="str">
        <v>https://vixuyen.hagiang.gov.vn/chi-tiet-tin-tuc/-/news/44757/thong-bao-v-v-gioi-thieu-chuc-danh-chu-ky-chu-tich-uy-ban-nhan-dan-xa-trung-thanh.html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1995</v>
      </c>
      <c r="B996" t="str">
        <f>HYPERLINK("https://www.facebook.com/p/Tu%E1%BB%95i-tr%E1%BA%BB-C%C3%B4ng-an-Th%C3%A0nh-ph%E1%BB%91-V%C4%A9nh-Y%C3%AAn-100066497717181/?locale=nl_BE", "Công an xã Minh Sơn tỉnh Hà Giang")</f>
        <v>Công an xã Minh Sơn tỉnh Hà Giang</v>
      </c>
      <c r="C996" t="str">
        <v>https://www.facebook.com/p/Tu%E1%BB%95i-tr%E1%BA%BB-C%C3%B4ng-an-Th%C3%A0nh-ph%E1%BB%91-V%C4%A9nh-Y%C3%AAn-100066497717181/?locale=nl_BE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1996</v>
      </c>
      <c r="B997" t="str">
        <f>HYPERLINK("https://xminhson.hagiang.gov.vn/chi-tiet-tin-tuc/-/news/1325738/uy-ban-nhan-dan-xa-minh-son.html", "UBND Ủy ban nhân dân xã Minh Sơn tỉnh Hà Giang")</f>
        <v>UBND Ủy ban nhân dân xã Minh Sơn tỉnh Hà Giang</v>
      </c>
      <c r="C997" t="str">
        <v>https://xminhson.hagiang.gov.vn/chi-tiet-tin-tuc/-/news/1325738/uy-ban-nhan-dan-xa-minh-son.html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1997</v>
      </c>
      <c r="B998" t="str">
        <v>Công an xã Giáp Trung tỉnh Hà Giang</v>
      </c>
      <c r="C998" t="str">
        <v>-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1998</v>
      </c>
      <c r="B999" t="str">
        <f>HYPERLINK("http://bacquang.hagiang.gov.vn/page/cac-xa-thi-tran.html", "UBND Ủy ban nhân dân xã Giáp Trung tỉnh Hà Giang")</f>
        <v>UBND Ủy ban nhân dân xã Giáp Trung tỉnh Hà Giang</v>
      </c>
      <c r="C999" t="str">
        <v>http://bacquang.hagiang.gov.vn/page/cac-xa-thi-tran.html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1999</v>
      </c>
      <c r="B1000" t="str">
        <f>HYPERLINK("https://www.facebook.com/p/Tu%E1%BB%95i-tr%E1%BA%BB-C%C3%B4ng-an-Th%C3%A0nh-ph%E1%BB%91-V%C4%A9nh-Y%C3%AAn-100066497717181/?locale=nl_BE", "Công an xã Yên Định tỉnh Hà Giang")</f>
        <v>Công an xã Yên Định tỉnh Hà Giang</v>
      </c>
      <c r="C1000" t="str">
        <v>https://www.facebook.com/p/Tu%E1%BB%95i-tr%E1%BA%BB-C%C3%B4ng-an-Th%C3%A0nh-ph%E1%BB%91-V%C4%A9nh-Y%C3%AAn-100066497717181/?locale=nl_BE</v>
      </c>
      <c r="D1000" t="str">
        <v>-</v>
      </c>
      <c r="E1000" t="str">
        <v/>
      </c>
      <c r="F1000" t="str">
        <v>-</v>
      </c>
      <c r="G1000" t="str">
        <v>-</v>
      </c>
    </row>
    <row r="1001">
      <c r="A1001">
        <v>2000</v>
      </c>
      <c r="B1001" t="str">
        <f>HYPERLINK("https://xyendinh.hagiang.gov.vn/", "UBND Ủy ban nhân dân xã Yên Định tỉnh Hà Giang")</f>
        <v>UBND Ủy ban nhân dân xã Yên Định tỉnh Hà Giang</v>
      </c>
      <c r="C1001" t="str">
        <v>https://xyendinh.hagiang.gov.vn/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