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29001</v>
      </c>
      <c r="B2" t="str">
        <f>HYPERLINK("https://www.facebook.com/tuoitreconganquanhadong/?locale=vi_VN", "Công an xã Đông La thành phố Hà Nội")</f>
        <v>Công an xã Đông La thành phố Hà Nội</v>
      </c>
      <c r="C2" t="str">
        <v>https://www.facebook.com/tuoitreconganquanhadong/?locale=vi_VN</v>
      </c>
      <c r="D2" t="str">
        <v>-</v>
      </c>
      <c r="E2" t="str">
        <v/>
      </c>
      <c r="F2" t="str">
        <v>-</v>
      </c>
      <c r="G2" t="str">
        <v>-</v>
      </c>
    </row>
    <row r="3">
      <c r="A3">
        <v>29002</v>
      </c>
      <c r="B3" t="str">
        <f>HYPERLINK("http://hoaiduc.hanoi.gov.vn/ubnd-cac-xa-thi-tran/-/view_content/1760299-ubnd-xa-dong-la.html", "UBND Ủy ban nhân dân xã Đông La thành phố Hà Nội")</f>
        <v>UBND Ủy ban nhân dân xã Đông La thành phố Hà Nội</v>
      </c>
      <c r="C3" t="str">
        <v>http://hoaiduc.hanoi.gov.vn/ubnd-cac-xa-thi-tran/-/view_content/1760299-ubnd-xa-dong-la.html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29003</v>
      </c>
      <c r="B4" t="str">
        <f>HYPERLINK("https://www.facebook.com/conganxadonglac/", "Công an xã Đồng Lạc tỉnh Phú Thọ")</f>
        <v>Công an xã Đồng Lạc tỉnh Phú Thọ</v>
      </c>
      <c r="C4" t="str">
        <v>https://www.facebook.com/conganxadonglac/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29004</v>
      </c>
      <c r="B5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5" t="str">
        <v>https://yenlap.phutho.gov.vn/khu-minh-cat-xa-dong-lac-to-chuc-ngay-hoi-dai-doan-ket-toan-dan-toc/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29005</v>
      </c>
      <c r="B6" t="str">
        <f>HYPERLINK("https://www.facebook.com/p/Tu%E1%BB%95i-tr%E1%BA%BB-C%C3%B4ng-an-Th%C3%A1i-B%C3%ACnh-100068113789461/", "Công an xã Đông Long tỉnh Thái Bình")</f>
        <v>Công an xã Đông Long tỉnh Thái Bình</v>
      </c>
      <c r="C6" t="str">
        <v>https://www.facebook.com/p/Tu%E1%BB%95i-tr%E1%BA%BB-C%C3%B4ng-an-Th%C3%A1i-B%C3%ACnh-100068113789461/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29006</v>
      </c>
      <c r="B7" t="str">
        <f>HYPERLINK("https://www.quangninh.gov.vn/", "UBND Ủy ban nhân dân xã Đông Long tỉnh Thái Bình")</f>
        <v>UBND Ủy ban nhân dân xã Đông Long tỉnh Thái Bình</v>
      </c>
      <c r="C7" t="str">
        <v>https://www.quangninh.gov.vn/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29007</v>
      </c>
      <c r="B8" t="str">
        <f>HYPERLINK("https://www.facebook.com/conganxadongnam/", "Công an xã Đông Nam tỉnh Thanh Hóa")</f>
        <v>Công an xã Đông Nam tỉnh Thanh Hóa</v>
      </c>
      <c r="C8" t="str">
        <v>https://www.facebook.com/conganxadongnam/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29008</v>
      </c>
      <c r="B9" t="str">
        <f>HYPERLINK("https://dongson.thanhhoa.gov.vn/", "UBND Ủy ban nhân dân xã Đông Nam tỉnh Thanh Hóa")</f>
        <v>UBND Ủy ban nhân dân xã Đông Nam tỉnh Thanh Hóa</v>
      </c>
      <c r="C9" t="str">
        <v>https://dongson.thanhhoa.gov.vn/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29009</v>
      </c>
      <c r="B10" t="str">
        <f>HYPERLINK("https://www.facebook.com/conganxadongninh/", "Công an xã Đông Ninh tỉnh Thanh Hóa")</f>
        <v>Công an xã Đông Ninh tỉnh Thanh Hóa</v>
      </c>
      <c r="C10" t="str">
        <v>https://www.facebook.com/conganxadongninh/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29010</v>
      </c>
      <c r="B11" t="str">
        <f>HYPERLINK("https://dongson.thanhhoa.gov.vn/", "UBND Ủy ban nhân dân xã Đông Ninh tỉnh Thanh Hóa")</f>
        <v>UBND Ủy ban nhân dân xã Đông Ninh tỉnh Thanh Hóa</v>
      </c>
      <c r="C11" t="str">
        <v>https://dongson.thanhhoa.gov.vn/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29011</v>
      </c>
      <c r="B12" t="str">
        <f>HYPERLINK("https://www.facebook.com/p/C%C3%B4ng-an-x%C3%A3-%C4%90%C3%B4ng-Ph%C3%BA-huy%E1%BB%87n-%C4%90%C3%B4ng-S%C6%A1n-t%E1%BB%89nh-Thanh-H%C3%B3a-100083122513009/", "Công an xã Đông Phú tỉnh Thanh Hóa")</f>
        <v>Công an xã Đông Phú tỉnh Thanh Hóa</v>
      </c>
      <c r="C12" t="str">
        <v>https://www.facebook.com/p/C%C3%B4ng-an-x%C3%A3-%C4%90%C3%B4ng-Ph%C3%BA-huy%E1%BB%87n-%C4%90%C3%B4ng-S%C6%A1n-t%E1%BB%89nh-Thanh-H%C3%B3a-100083122513009/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29012</v>
      </c>
      <c r="B13" t="str">
        <f>HYPERLINK("https://dongson.thanhhoa.gov.vn/", "UBND Ủy ban nhân dân xã Đông Phú tỉnh Thanh Hóa")</f>
        <v>UBND Ủy ban nhân dân xã Đông Phú tỉnh Thanh Hóa</v>
      </c>
      <c r="C13" t="str">
        <v>https://dongson.thanhhoa.gov.vn/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29013</v>
      </c>
      <c r="B14" t="str">
        <f>HYPERLINK("https://www.facebook.com/p/Tu%E1%BB%95i-tr%E1%BA%BB-C%C3%B4ng-an-Th%C3%A1i-B%C3%ACnh-100068113789461/", "Công an xã Đông Quang tỉnh Thái Bình")</f>
        <v>Công an xã Đông Quang tỉnh Thái Bình</v>
      </c>
      <c r="C14" t="str">
        <v>https://www.facebook.com/p/Tu%E1%BB%95i-tr%E1%BA%BB-C%C3%B4ng-an-Th%C3%A1i-B%C3%ACnh-100068113789461/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29014</v>
      </c>
      <c r="B15" t="str">
        <f>HYPERLINK("https://thaibinh.gov.vn/van-ban-phap-luat/van-ban-dieu-hanh/ve-viec-cho-phep-uy-ban-nhan-dan-xa-dong-quang-huyen-dong-hu.html", "UBND Ủy ban nhân dân xã Đông Quang tỉnh Thái Bình")</f>
        <v>UBND Ủy ban nhân dân xã Đông Quang tỉnh Thái Bình</v>
      </c>
      <c r="C15" t="str">
        <v>https://thaibinh.gov.vn/van-ban-phap-luat/van-ban-dieu-hanh/ve-viec-cho-phep-uy-ban-nhan-dan-xa-dong-quang-huyen-dong-hu.html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29015</v>
      </c>
      <c r="B16" t="str">
        <v>Công an xã Đồng Quý tỉnh Tuyên Quang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29016</v>
      </c>
      <c r="B17" t="str">
        <f>HYPERLINK("http://soyte.tuyenquang.gov.vn/vi/tin-y-te-trong-tinh?id=5645", "UBND Ủy ban nhân dân xã Đồng Quý tỉnh Tuyên Quang")</f>
        <v>UBND Ủy ban nhân dân xã Đồng Quý tỉnh Tuyên Quang</v>
      </c>
      <c r="C17" t="str">
        <v>http://soyte.tuyenquang.gov.vn/vi/tin-y-te-trong-tinh?id=5645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29017</v>
      </c>
      <c r="B18" t="str">
        <f>HYPERLINK("https://www.facebook.com/conganxadongson/", "Công an xã Đông Sơn tỉnh Bắc Giang")</f>
        <v>Công an xã Đông Sơn tỉnh Bắc Giang</v>
      </c>
      <c r="C18" t="str">
        <v>https://www.facebook.com/conganxadongson/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29018</v>
      </c>
      <c r="B19" t="str">
        <f>HYPERLINK("https://dongson.yenthe.bacgiang.gov.vn/", "UBND Ủy ban nhân dân xã Đông Sơn tỉnh Bắc Giang")</f>
        <v>UBND Ủy ban nhân dân xã Đông Sơn tỉnh Bắc Giang</v>
      </c>
      <c r="C19" t="str">
        <v>https://dongson.yenthe.bacgiang.gov.vn/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29019</v>
      </c>
      <c r="B20" t="str">
        <f>HYPERLINK("https://www.facebook.com/conganxadongthangtrieuson/", "Công an xã Đồng Thắng tỉnh Thanh Hóa")</f>
        <v>Công an xã Đồng Thắng tỉnh Thanh Hóa</v>
      </c>
      <c r="C20" t="str">
        <v>https://www.facebook.com/conganxadongthangtrieuson/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29020</v>
      </c>
      <c r="B21" t="str">
        <f>HYPERLINK("https://dongthang.trieuson.thanhhoa.gov.vn/trang-chu", "UBND Ủy ban nhân dân xã Đồng Thắng tỉnh Thanh Hóa")</f>
        <v>UBND Ủy ban nhân dân xã Đồng Thắng tỉnh Thanh Hóa</v>
      </c>
      <c r="C21" t="str">
        <v>https://dongthang.trieuson.thanhhoa.gov.vn/trang-chu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29021</v>
      </c>
      <c r="B22" t="str">
        <f>HYPERLINK("https://www.facebook.com/ConganxaDongThanh2021/", "Công an xã Đông Thành tỉnh Phú Thọ")</f>
        <v>Công an xã Đông Thành tỉnh Phú Thọ</v>
      </c>
      <c r="C22" t="str">
        <v>https://www.facebook.com/ConganxaDongThanh2021/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29022</v>
      </c>
      <c r="B23" t="str">
        <f>HYPERLINK("http://congbao.phutho.gov.vn/tong-tap.html?type=3&amp;publishyear=0&amp;unitid=2", "UBND Ủy ban nhân dân xã Đông Thành tỉnh Phú Thọ")</f>
        <v>UBND Ủy ban nhân dân xã Đông Thành tỉnh Phú Thọ</v>
      </c>
      <c r="C23" t="str">
        <v>http://congbao.phutho.gov.vn/tong-tap.html?type=3&amp;publishyear=0&amp;unitid=2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29023</v>
      </c>
      <c r="B24" t="str">
        <f>HYPERLINK("https://www.facebook.com/Conganxadongthinh/", "Công an xã Đồng Thịnh tỉnh Thanh Hóa")</f>
        <v>Công an xã Đồng Thịnh tỉnh Thanh Hóa</v>
      </c>
      <c r="C24" t="str">
        <v>https://www.facebook.com/Conganxadongthinh/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29024</v>
      </c>
      <c r="B25" t="str">
        <f>HYPERLINK("https://dongthinh.dinhhoa.thainguyen.gov.vn/", "UBND Ủy ban nhân dân xã Đồng Thịnh tỉnh Thanh Hóa")</f>
        <v>UBND Ủy ban nhân dân xã Đồng Thịnh tỉnh Thanh Hóa</v>
      </c>
      <c r="C25" t="str">
        <v>https://dongthinh.dinhhoa.thainguyen.gov.vn/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29025</v>
      </c>
      <c r="B26" t="str">
        <f>HYPERLINK("https://www.facebook.com/ConganxaDongVinh/", "Công an xã Đông Vinh tỉnh Thái Bình")</f>
        <v>Công an xã Đông Vinh tỉnh Thái Bình</v>
      </c>
      <c r="C26" t="str">
        <v>https://www.facebook.com/ConganxaDongVinh/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29026</v>
      </c>
      <c r="B27" t="str">
        <f>HYPERLINK("https://donghung.thaibinh.gov.vn/danh-sach-xa-thi-tran/xa-dong-vinh", "UBND Ủy ban nhân dân xã Đông Vinh tỉnh Thái Bình")</f>
        <v>UBND Ủy ban nhân dân xã Đông Vinh tỉnh Thái Bình</v>
      </c>
      <c r="C27" t="str">
        <v>https://donghung.thaibinh.gov.vn/danh-sach-xa-thi-tran/xa-dong-vinh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29027</v>
      </c>
      <c r="B28" t="str">
        <f>HYPERLINK("https://www.facebook.com/ConganxaDongXa/", "Công an xã Đông Xá tỉnh Thái Bình")</f>
        <v>Công an xã Đông Xá tỉnh Thái Bình</v>
      </c>
      <c r="C28" t="str">
        <v>https://www.facebook.com/ConganxaDongXa/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29028</v>
      </c>
      <c r="B29" t="str">
        <f>HYPERLINK("https://thaibinh.gov.vn/van-ban-phap-luat/van-ban-dieu-hanh/ve-viec-giao-dat-cho-uy-ban-nhan-dan-xa-dong-xa-huyen-dong-h.html", "UBND Ủy ban nhân dân xã Đông Xá tỉnh Thái Bình")</f>
        <v>UBND Ủy ban nhân dân xã Đông Xá tỉnh Thái Bình</v>
      </c>
      <c r="C29" t="str">
        <v>https://thaibinh.gov.vn/van-ban-phap-luat/van-ban-dieu-hanh/ve-viec-giao-dat-cho-uy-ban-nhan-dan-xa-dong-xa-huyen-dong-h.html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29029</v>
      </c>
      <c r="B30" t="str">
        <f>HYPERLINK("https://www.facebook.com/Conganxadongxahuyennari/", "Công an xã Đổng Xá tỉnh Bắc Kạn")</f>
        <v>Công an xã Đổng Xá tỉnh Bắc Kạn</v>
      </c>
      <c r="C30" t="str">
        <v>https://www.facebook.com/Conganxadongxahuyennari/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29030</v>
      </c>
      <c r="B31" t="str">
        <f>HYPERLINK("https://nari.backan.gov.vn/", "UBND Ủy ban nhân dân xã Đổng Xá tỉnh Bắc Kạn")</f>
        <v>UBND Ủy ban nhân dân xã Đổng Xá tỉnh Bắc Kạn</v>
      </c>
      <c r="C31" t="str">
        <v>https://nari.backan.gov.vn/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29031</v>
      </c>
      <c r="B32" t="str">
        <f>HYPERLINK("https://www.facebook.com/conganxadonxuan/", "Công an xã Đôn Xuân tỉnh Trà Vinh")</f>
        <v>Công an xã Đôn Xuân tỉnh Trà Vinh</v>
      </c>
      <c r="C32" t="str">
        <v>https://www.facebook.com/conganxadonxuan/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29032</v>
      </c>
      <c r="B33" t="str">
        <f>HYPERLINK("https://donxuan.duyenhai.travinh.gov.vn/", "UBND Ủy ban nhân dân xã Đôn Xuân tỉnh Trà Vinh")</f>
        <v>UBND Ủy ban nhân dân xã Đôn Xuân tỉnh Trà Vinh</v>
      </c>
      <c r="C33" t="str">
        <v>https://donxuan.duyenhai.travinh.gov.vn/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29033</v>
      </c>
      <c r="B34" t="str">
        <v>Công an xã Đức Long tỉnh Ninh Bình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29034</v>
      </c>
      <c r="B35" t="str">
        <f>HYPERLINK("http://duclong.nhoquan.ninhbinh.gov.vn/", "UBND Ủy ban nhân dân xã Đức Long tỉnh Ninh Bình")</f>
        <v>UBND Ủy ban nhân dân xã Đức Long tỉnh Ninh Bình</v>
      </c>
      <c r="C35" t="str">
        <v>http://duclong.nhoquan.ninhbinh.gov.vn/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29035</v>
      </c>
      <c r="B36" t="str">
        <v>Công an xã Đức Xuyên tỉnh Đắk Nông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29036</v>
      </c>
      <c r="B37" t="str">
        <f>HYPERLINK("https://bdt.daknong.gov.vn/web/guest/chi-tiet-tim-kiem/-/view_content/85549608-phe-duyet-gia-dat-cu-the-de-lam-can-cu-tinh-tien-boi-thuong-khi-nha-nuoc-thu-hoi-dat-thuc-hien-cong-trinh-trung-tam-xa-duc-xuyen-.html", "UBND Ủy ban nhân dân xã Đức Xuyên tỉnh Đắk Nông")</f>
        <v>UBND Ủy ban nhân dân xã Đức Xuyên tỉnh Đắk Nông</v>
      </c>
      <c r="C37" t="str">
        <v>https://bdt.daknong.gov.vn/web/guest/chi-tiet-tim-kiem/-/view_content/85549608-phe-duyet-gia-dat-cu-the-de-lam-can-cu-tinh-tien-boi-thuong-khi-nha-nuoc-thu-hoi-dat-thuc-hien-cong-trinh-trung-tam-xa-duc-xuyen-.html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29037</v>
      </c>
      <c r="B38" t="str">
        <v>Công an xã Ea Nuôl tỉnh Đắk Lắk</v>
      </c>
      <c r="C38" t="str">
        <v>-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29038</v>
      </c>
      <c r="B39" t="str">
        <f>HYPERLINK("http://buondon.daklak.gov.vn/web/xa-ea-nuol/gioi-thieu-ve-xa", "UBND Ủy ban nhân dân xã Ea Nuôl tỉnh Đắk Lắk")</f>
        <v>UBND Ủy ban nhân dân xã Ea Nuôl tỉnh Đắk Lắk</v>
      </c>
      <c r="C39" t="str">
        <v>http://buondon.daklak.gov.vn/web/xa-ea-nuol/gioi-thieu-ve-xa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29039</v>
      </c>
      <c r="B40" t="str">
        <v>Công an xã Ea Tih tỉnh Đắk Lắk</v>
      </c>
      <c r="C40" t="str">
        <v>-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29040</v>
      </c>
      <c r="B41" t="str">
        <f>HYPERLINK("https://cukuin.daklak.gov.vn/uy-ban-nhan-dan-xa-ea-bhok-5626.html", "UBND Ủy ban nhân dân xã Ea Tih tỉnh Đắk Lắk")</f>
        <v>UBND Ủy ban nhân dân xã Ea Tih tỉnh Đắk Lắk</v>
      </c>
      <c r="C41" t="str">
        <v>https://cukuin.daklak.gov.vn/uy-ban-nhan-dan-xa-ea-bhok-5626.html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29041</v>
      </c>
      <c r="B42" t="str">
        <f>HYPERLINK("https://www.facebook.com/conganxagiacanh/", "Công an xã Gia Canh tỉnh Đồng Nai")</f>
        <v>Công an xã Gia Canh tỉnh Đồng Nai</v>
      </c>
      <c r="C42" t="str">
        <v>https://www.facebook.com/conganxagiacanh/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29042</v>
      </c>
      <c r="B43" t="str">
        <f>HYPERLINK("https://dinhquan.dongnai.gov.vn/Pages/newsdetail.aspx?NewsId=5770&amp;CatId=97", "UBND Ủy ban nhân dân xã Gia Canh tỉnh Đồng Nai")</f>
        <v>UBND Ủy ban nhân dân xã Gia Canh tỉnh Đồng Nai</v>
      </c>
      <c r="C43" t="str">
        <v>https://dinhquan.dongnai.gov.vn/Pages/newsdetail.aspx?NewsId=5770&amp;CatId=97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29043</v>
      </c>
      <c r="B44" t="str">
        <f>HYPERLINK("https://www.facebook.com/conganxagiahoi/", "Công an xã Gia Hội tỉnh Yên Bái")</f>
        <v>Công an xã Gia Hội tỉnh Yên Bái</v>
      </c>
      <c r="C44" t="str">
        <v>https://www.facebook.com/conganxagiahoi/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29044</v>
      </c>
      <c r="B45" t="str">
        <f>HYPERLINK("https://giahoi.vanchan.yenbai.gov.vn/", "UBND Ủy ban nhân dân xã Gia Hội tỉnh Yên Bái")</f>
        <v>UBND Ủy ban nhân dân xã Gia Hội tỉnh Yên Bái</v>
      </c>
      <c r="C45" t="str">
        <v>https://giahoi.vanchan.yenbai.gov.vn/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29045</v>
      </c>
      <c r="B46" t="str">
        <f>HYPERLINK("https://www.facebook.com/p/Tu%E1%BB%95i-tr%E1%BA%BB-C%C3%B4ng-an-TP-S%E1%BA%A7m-S%C6%A1n-100069346653553/?locale=te_IN", "Công an xã Giao An tỉnh Thanh Hóa")</f>
        <v>Công an xã Giao An tỉnh Thanh Hóa</v>
      </c>
      <c r="C46" t="str">
        <v>https://www.facebook.com/p/Tu%E1%BB%95i-tr%E1%BA%BB-C%C3%B4ng-an-TP-S%E1%BA%A7m-S%C6%A1n-100069346653553/?locale=te_IN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29046</v>
      </c>
      <c r="B47" t="str">
        <f>HYPERLINK("https://giaoan.langchanh.thanhhoa.gov.vn/", "UBND Ủy ban nhân dân xã Giao An tỉnh Thanh Hóa")</f>
        <v>UBND Ủy ban nhân dân xã Giao An tỉnh Thanh Hóa</v>
      </c>
      <c r="C47" t="str">
        <v>https://giaoan.langchanh.thanhhoa.gov.vn/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29047</v>
      </c>
      <c r="B48" t="str">
        <f>HYPERLINK("https://www.facebook.com/tuoitreconganninhbinh/", "Công an xã Gia Thanh tỉnh Ninh Bình")</f>
        <v>Công an xã Gia Thanh tỉnh Ninh Bình</v>
      </c>
      <c r="C48" t="str">
        <v>https://www.facebook.com/tuoitreconganninhbinh/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29048</v>
      </c>
      <c r="B49" t="str">
        <f>HYPERLINK("https://giathanh.giavien.ninhbinh.gov.vn/", "UBND Ủy ban nhân dân xã Gia Thanh tỉnh Ninh Bình")</f>
        <v>UBND Ủy ban nhân dân xã Gia Thanh tỉnh Ninh Bình</v>
      </c>
      <c r="C49" t="str">
        <v>https://giathanh.giavien.ninhbinh.gov.vn/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29049</v>
      </c>
      <c r="B50" t="str">
        <f>HYPERLINK("https://www.facebook.com/tuoitreconganquanhadong/", "Công an xã Hà Đông tỉnh Gia Lai")</f>
        <v>Công an xã Hà Đông tỉnh Gia Lai</v>
      </c>
      <c r="C50" t="str">
        <v>https://www.facebook.com/tuoitreconganquanhadong/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29050</v>
      </c>
      <c r="B51" t="str">
        <f>HYPERLINK("https://dakdoa.gialai.gov.vn/Xa-Ha-Dong/Home.aspx", "UBND Ủy ban nhân dân xã Hà Đông tỉnh Gia Lai")</f>
        <v>UBND Ủy ban nhân dân xã Hà Đông tỉnh Gia Lai</v>
      </c>
      <c r="C51" t="str">
        <v>https://dakdoa.gialai.gov.vn/Xa-Ha-Dong/Home.aspx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29051</v>
      </c>
      <c r="B52" t="str">
        <f>HYPERLINK("https://www.facebook.com/p/Tu%E1%BB%95i-tr%E1%BA%BB-C%C3%B4ng-an-Th%C3%A1i-B%C3%ACnh-100068113789461/", "Công an xã Hà Giang tỉnh Thái Bình")</f>
        <v>Công an xã Hà Giang tỉnh Thái Bình</v>
      </c>
      <c r="C52" t="str">
        <v>https://www.facebook.com/p/Tu%E1%BB%95i-tr%E1%BA%BB-C%C3%B4ng-an-Th%C3%A1i-B%C3%ACnh-100068113789461/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29052</v>
      </c>
      <c r="B53" t="str">
        <f>HYPERLINK("https://thaibinh.gov.vn/van-ban-phap-luat/van-ban-dieu-hanh/ve-viec-cho-phep-uy-ban-nhan-dan-xa-ha-giang-huyen-dong-hung2.html", "UBND Ủy ban nhân dân xã Hà Giang tỉnh Thái Bình")</f>
        <v>UBND Ủy ban nhân dân xã Hà Giang tỉnh Thái Bình</v>
      </c>
      <c r="C53" t="str">
        <v>https://thaibinh.gov.vn/van-ban-phap-luat/van-ban-dieu-hanh/ve-viec-cho-phep-uy-ban-nhan-dan-xa-ha-giang-huyen-dong-hung2.html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29053</v>
      </c>
      <c r="B54" t="str">
        <f>HYPERLINK("https://www.facebook.com/1460699017666651", "Công an xã Hải Hòa tỉnh Nam Định")</f>
        <v>Công an xã Hải Hòa tỉnh Nam Định</v>
      </c>
      <c r="C54" t="str">
        <v>https://www.facebook.com/1460699017666651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29054</v>
      </c>
      <c r="B55" t="str">
        <f>HYPERLINK("https://haihoa-haihau.namdinh.gov.vn/", "UBND Ủy ban nhân dân xã Hải Hòa tỉnh Nam Định")</f>
        <v>UBND Ủy ban nhân dân xã Hải Hòa tỉnh Nam Định</v>
      </c>
      <c r="C55" t="str">
        <v>https://haihoa-haihau.namdinh.gov.vn/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29055</v>
      </c>
      <c r="B56" t="str">
        <v>Công an xã Hải Trung tỉnh Nam Định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29056</v>
      </c>
      <c r="B57" t="str">
        <f>HYPERLINK("https://haitrung-haihau.namdinh.gov.vn/", "UBND Ủy ban nhân dân xã Hải Trung tỉnh Nam Định")</f>
        <v>UBND Ủy ban nhân dân xã Hải Trung tỉnh Nam Định</v>
      </c>
      <c r="C57" t="str">
        <v>https://haitrung-haihau.namdinh.gov.vn/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29057</v>
      </c>
      <c r="B58" t="str">
        <f>HYPERLINK("https://www.facebook.com/269189171445336", "Công an xã Háng Đồng tỉnh Sơn La")</f>
        <v>Công an xã Háng Đồng tỉnh Sơn La</v>
      </c>
      <c r="C58" t="str">
        <v>https://www.facebook.com/269189171445336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29058</v>
      </c>
      <c r="B59" t="str">
        <f>HYPERLINK("https://bacyen.sonla.gov.vn/thong-bao-ket-luan-thanh-tra/ket-luan-thanh-tra-cong-tac-quan-ly-dieu-hanh-ngan-sach-doi-voi-uy-ban-nhan-dan-xa-hang-dong-01--746815", "UBND Ủy ban nhân dân xã Háng Đồng tỉnh Sơn La")</f>
        <v>UBND Ủy ban nhân dân xã Háng Đồng tỉnh Sơn La</v>
      </c>
      <c r="C59" t="str">
        <v>https://bacyen.sonla.gov.vn/thong-bao-ket-luan-thanh-tra/ket-luan-thanh-tra-cong-tac-quan-ly-dieu-hanh-ngan-sach-doi-voi-uy-ban-nhan-dan-xa-hang-dong-01--746815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29059</v>
      </c>
      <c r="B60" t="str">
        <v>Công an xã Hang Kia tỉnh Hòa Bình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29060</v>
      </c>
      <c r="B61" t="str">
        <f>HYPERLINK("https://sovanhoa.hoabinh.gov.vn/du-lich/1072-ka-t-qua-ha-i-ngha-xa-c-tia-n-a-u-t-du-la-ch-ta-i-hang-kia", "UBND Ủy ban nhân dân xã Hang Kia tỉnh Hòa Bình")</f>
        <v>UBND Ủy ban nhân dân xã Hang Kia tỉnh Hòa Bình</v>
      </c>
      <c r="C61" t="str">
        <v>https://sovanhoa.hoabinh.gov.vn/du-lich/1072-ka-t-qua-ha-i-ngha-xa-c-tia-n-a-u-t-du-la-ch-ta-i-hang-kia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29061</v>
      </c>
      <c r="B62" t="str">
        <f>HYPERLINK("https://www.facebook.com/conganxahaumybaca/", "Công an xã Hậu Mỹ Bắc A tỉnh TIỀN GIANG")</f>
        <v>Công an xã Hậu Mỹ Bắc A tỉnh TIỀN GIANG</v>
      </c>
      <c r="C62" t="str">
        <v>https://www.facebook.com/conganxahaumybaca/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29062</v>
      </c>
      <c r="B63" t="str">
        <f>HYPERLINK("https://caibe.tiengiang.gov.vn/xa-hau-my-bac-a", "UBND Ủy ban nhân dân xã Hậu Mỹ Bắc A tỉnh TIỀN GIANG")</f>
        <v>UBND Ủy ban nhân dân xã Hậu Mỹ Bắc A tỉnh TIỀN GIANG</v>
      </c>
      <c r="C63" t="str">
        <v>https://caibe.tiengiang.gov.vn/xa-hau-my-bac-a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29063</v>
      </c>
      <c r="B64" t="str">
        <v>Công an xã Hẹ Muông tỉnh Điện Biên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29064</v>
      </c>
      <c r="B65" t="str">
        <f>HYPERLINK("https://huyendienbien.dienbien.gov.vn/muongnha/T/-Xa-He-Muong-", "UBND Ủy ban nhân dân xã Hẹ Muông tỉnh Điện Biên")</f>
        <v>UBND Ủy ban nhân dân xã Hẹ Muông tỉnh Điện Biên</v>
      </c>
      <c r="C65" t="str">
        <v>https://huyendienbien.dienbien.gov.vn/muongnha/T/-Xa-He-Muong-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29065</v>
      </c>
      <c r="B66" t="str">
        <v>Công an xã Hoà Hiệp tỉnh Vĩnh Long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29066</v>
      </c>
      <c r="B67" t="str">
        <f>HYPERLINK("https://hoahiep.vinhlong.gov.vn/", "UBND Ủy ban nhân dân xã Hoà Hiệp tỉnh Vĩnh Long")</f>
        <v>UBND Ủy ban nhân dân xã Hoà Hiệp tỉnh Vĩnh Long</v>
      </c>
      <c r="C67" t="str">
        <v>https://hoahiep.vinhlong.gov.vn/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29067</v>
      </c>
      <c r="B68" t="str">
        <f>HYPERLINK("https://www.facebook.com/conganxahoamac/", "Công an xã Hòa Mạc tỉnh Lào Cai")</f>
        <v>Công an xã Hòa Mạc tỉnh Lào Cai</v>
      </c>
      <c r="C68" t="str">
        <v>https://www.facebook.com/conganxahoamac/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29068</v>
      </c>
      <c r="B69" t="str">
        <f>HYPERLINK("https://vanban.laocai.gov.vn/xa-hoa-mac", "UBND Ủy ban nhân dân xã Hòa Mạc tỉnh Lào Cai")</f>
        <v>UBND Ủy ban nhân dân xã Hòa Mạc tỉnh Lào Cai</v>
      </c>
      <c r="C69" t="str">
        <v>https://vanban.laocai.gov.vn/xa-hoa-mac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29069</v>
      </c>
      <c r="B70" t="str">
        <f>HYPERLINK("https://www.facebook.com/conganxahoangchau", "Công an xã Hoằng Châu tỉnh Thanh Hóa")</f>
        <v>Công an xã Hoằng Châu tỉnh Thanh Hóa</v>
      </c>
      <c r="C70" t="str">
        <v>https://www.facebook.com/conganxahoangchau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29070</v>
      </c>
      <c r="B71" t="str">
        <f>HYPERLINK("https://hoangchau.hoanghoa.thanhhoa.gov.vn/web/danh-ba-co-quan-chuc-nang", "UBND Ủy ban nhân dân xã Hoằng Châu tỉnh Thanh Hóa")</f>
        <v>UBND Ủy ban nhân dân xã Hoằng Châu tỉnh Thanh Hóa</v>
      </c>
      <c r="C71" t="str">
        <v>https://hoangchau.hoanghoa.thanhhoa.gov.vn/web/danh-ba-co-quan-chuc-nang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29071</v>
      </c>
      <c r="B72" t="str">
        <v>Công an xã Hoằng Đồng tỉnh Thanh Hóa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29072</v>
      </c>
      <c r="B73" t="str">
        <f>HYPERLINK("https://hoangdongf.hoanghoa.thanhhoa.gov.vn/", "UBND Ủy ban nhân dân xã Hoằng Đồng tỉnh Thanh Hóa")</f>
        <v>UBND Ủy ban nhân dân xã Hoằng Đồng tỉnh Thanh Hóa</v>
      </c>
      <c r="C73" t="str">
        <v>https://hoangdongf.hoanghoa.thanhhoa.gov.vn/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29073</v>
      </c>
      <c r="B74" t="str">
        <f>HYPERLINK("https://www.facebook.com/conganxahoangphong/", "Công an xã Hoằng Phong tỉnh Thanh Hóa")</f>
        <v>Công an xã Hoằng Phong tỉnh Thanh Hóa</v>
      </c>
      <c r="C74" t="str">
        <v>https://www.facebook.com/conganxahoangphong/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29074</v>
      </c>
      <c r="B75" t="str">
        <f>HYPERLINK("https://hoangphong.hoanghoa.thanhhoa.gov.vn/", "UBND Ủy ban nhân dân xã Hoằng Phong tỉnh Thanh Hóa")</f>
        <v>UBND Ủy ban nhân dân xã Hoằng Phong tỉnh Thanh Hóa</v>
      </c>
      <c r="C75" t="str">
        <v>https://hoangphong.hoanghoa.thanhhoa.gov.vn/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29075</v>
      </c>
      <c r="B76" t="str">
        <f>HYPERLINK("https://www.facebook.com/conganxahoangquy/", "Công an xã Hoằng Quý tỉnh Thanh Hóa")</f>
        <v>Công an xã Hoằng Quý tỉnh Thanh Hóa</v>
      </c>
      <c r="C76" t="str">
        <v>https://www.facebook.com/conganxahoangquy/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29076</v>
      </c>
      <c r="B77" t="str">
        <f>HYPERLINK("https://hoangquys.hoanghoa.thanhhoa.gov.vn/", "UBND Ủy ban nhân dân xã Hoằng Quý tỉnh Thanh Hóa")</f>
        <v>UBND Ủy ban nhân dân xã Hoằng Quý tỉnh Thanh Hóa</v>
      </c>
      <c r="C77" t="str">
        <v>https://hoangquys.hoanghoa.thanhhoa.gov.vn/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29077</v>
      </c>
      <c r="B78" t="str">
        <f>HYPERLINK("https://www.facebook.com/conganxahoangtrung/", "Công an xã Hoằng Trung tỉnh Thanh Hóa")</f>
        <v>Công an xã Hoằng Trung tỉnh Thanh Hóa</v>
      </c>
      <c r="C78" t="str">
        <v>https://www.facebook.com/conganxahoangtrung/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29078</v>
      </c>
      <c r="B79" t="str">
        <f>HYPERLINK("https://hoangtrung.hoanghoa.thanhhoa.gov.vn/", "UBND Ủy ban nhân dân xã Hoằng Trung tỉnh Thanh Hóa")</f>
        <v>UBND Ủy ban nhân dân xã Hoằng Trung tỉnh Thanh Hóa</v>
      </c>
      <c r="C79" t="str">
        <v>https://hoangtrung.hoanghoa.thanhhoa.gov.vn/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29079</v>
      </c>
      <c r="B80" t="str">
        <f>HYPERLINK("https://www.facebook.com/conganxahoangtruong/", "Công an xã Hoằng Trường tỉnh Thanh Hóa")</f>
        <v>Công an xã Hoằng Trường tỉnh Thanh Hóa</v>
      </c>
      <c r="C80" t="str">
        <v>https://www.facebook.com/conganxahoangtruong/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29080</v>
      </c>
      <c r="B81" t="str">
        <f>HYPERLINK("https://hoangtruong.hoanghoa.thanhhoa.gov.vn/", "UBND Ủy ban nhân dân xã Hoằng Trường tỉnh Thanh Hóa")</f>
        <v>UBND Ủy ban nhân dân xã Hoằng Trường tỉnh Thanh Hóa</v>
      </c>
      <c r="C81" t="str">
        <v>https://hoangtruong.hoanghoa.thanhhoa.gov.vn/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29081</v>
      </c>
      <c r="B82" t="str">
        <f>HYPERLINK("https://www.facebook.com/conganxahoanhson/", "Công an xã Hoành Sơn tỉnh Nam Định")</f>
        <v>Công an xã Hoành Sơn tỉnh Nam Định</v>
      </c>
      <c r="C82" t="str">
        <v>https://www.facebook.com/conganxahoanhson/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29082</v>
      </c>
      <c r="B83" t="str">
        <f>HYPERLINK("https://dichvucong.namdinh.gov.vn/portaldvc/KenhTin/dich-vu-cong-truc-tuyen.aspx?_dv=50149574-6FC6-65AD-5AC5-9F1678CFA032", "UBND Ủy ban nhân dân xã Hoành Sơn tỉnh Nam Định")</f>
        <v>UBND Ủy ban nhân dân xã Hoành Sơn tỉnh Nam Định</v>
      </c>
      <c r="C83" t="str">
        <v>https://dichvucong.namdinh.gov.vn/portaldvc/KenhTin/dich-vu-cong-truc-tuyen.aspx?_dv=50149574-6FC6-65AD-5AC5-9F1678CFA032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29083</v>
      </c>
      <c r="B84" t="str">
        <f>HYPERLINK("https://www.facebook.com/tuoitreconganquangbinh/", "Công an xã Hóa Phúc tỉnh Quảng Bình")</f>
        <v>Công an xã Hóa Phúc tỉnh Quảng Bình</v>
      </c>
      <c r="C84" t="str">
        <v>https://www.facebook.com/tuoitreconganquangbinh/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29084</v>
      </c>
      <c r="B85" t="str">
        <f>HYPERLINK("http://ubmt.quangbinh.gov.vn/3cms/dong-chi-chu-tich-ubnd-tinh-tham-tang-qua-thon-phuc-tu-xa-van-hoa-huyen-tuyen-hoa-nhan-ngay.htm", "UBND Ủy ban nhân dân xã Hóa Phúc tỉnh Quảng Bình")</f>
        <v>UBND Ủy ban nhân dân xã Hóa Phúc tỉnh Quảng Bình</v>
      </c>
      <c r="C85" t="str">
        <v>http://ubmt.quangbinh.gov.vn/3cms/dong-chi-chu-tich-ubnd-tinh-tham-tang-qua-thon-phuc-tu-xa-van-hoa-huyen-tuyen-hoa-nhan-ngay.htm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29085</v>
      </c>
      <c r="B86" t="str">
        <f>HYPERLINK("https://www.facebook.com/ConganxaHongBach/", "Công an xã Hồng Bạch tỉnh Thái Bình")</f>
        <v>Công an xã Hồng Bạch tỉnh Thái Bình</v>
      </c>
      <c r="C86" t="str">
        <v>https://www.facebook.com/ConganxaHongBach/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29086</v>
      </c>
      <c r="B87" t="str">
        <f>HYPERLINK("https://thaibinh.gov.vn/van-ban-phap-luat/van-ban-dieu-hanh/ve-viec-giao-dat-cho-uy-ban-nhan-dan-xa-hong-bach-huyen-dong.html", "UBND Ủy ban nhân dân xã Hồng Bạch tỉnh Thái Bình")</f>
        <v>UBND Ủy ban nhân dân xã Hồng Bạch tỉnh Thái Bình</v>
      </c>
      <c r="C87" t="str">
        <v>https://thaibinh.gov.vn/van-ban-phap-luat/van-ban-dieu-hanh/ve-viec-giao-dat-cho-uy-ban-nhan-dan-xa-hong-bach-huyen-dong.html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29087</v>
      </c>
      <c r="B88" t="str">
        <f>HYPERLINK("https://www.facebook.com/ConganxaHongViet/", "Công an xã Hồng Việt tỉnh Thái Bình")</f>
        <v>Công an xã Hồng Việt tỉnh Thái Bình</v>
      </c>
      <c r="C88" t="str">
        <v>https://www.facebook.com/ConganxaHongViet/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29088</v>
      </c>
      <c r="B89" t="str">
        <f>HYPERLINK("https://donghung.thaibinh.gov.vn/danh-sach-xa-thi-tran/xa-hong-viet", "UBND Ủy ban nhân dân xã Hồng Việt tỉnh Thái Bình")</f>
        <v>UBND Ủy ban nhân dân xã Hồng Việt tỉnh Thái Bình</v>
      </c>
      <c r="C89" t="str">
        <v>https://donghung.thaibinh.gov.vn/danh-sach-xa-thi-tran/xa-hong-viet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29089</v>
      </c>
      <c r="B90" t="str">
        <v>Công an xã Hợp Phong tỉnh Hòa Bình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29090</v>
      </c>
      <c r="B91" t="str">
        <f>HYPERLINK("https://luongson.hoabinh.gov.vn/", "UBND Ủy ban nhân dân xã Hợp Phong tỉnh Hòa Bình")</f>
        <v>UBND Ủy ban nhân dân xã Hợp Phong tỉnh Hòa Bình</v>
      </c>
      <c r="C91" t="str">
        <v>https://luongson.hoabinh.gov.vn/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29091</v>
      </c>
      <c r="B92" t="str">
        <f>HYPERLINK("https://www.facebook.com/conganxahopthanh/", "Công an xã Hợp Thành tỉnh Thanh Hóa")</f>
        <v>Công an xã Hợp Thành tỉnh Thanh Hóa</v>
      </c>
      <c r="C92" t="str">
        <v>https://www.facebook.com/conganxahopthanh/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29092</v>
      </c>
      <c r="B93" t="str">
        <f>HYPERLINK("https://hopthanh.trieuson.thanhhoa.gov.vn/chuyen-doi-so/quyet-dinh-kien-toan-bcd-chuyen-doi-so-xa-hop-thanh-85801", "UBND Ủy ban nhân dân xã Hợp Thành tỉnh Thanh Hóa")</f>
        <v>UBND Ủy ban nhân dân xã Hợp Thành tỉnh Thanh Hóa</v>
      </c>
      <c r="C93" t="str">
        <v>https://hopthanh.trieuson.thanhhoa.gov.vn/chuyen-doi-so/quyet-dinh-kien-toan-bcd-chuyen-doi-so-xa-hop-thanh-85801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29093</v>
      </c>
      <c r="B94" t="str">
        <f>HYPERLINK("https://www.facebook.com/tuoitrecongansonla/", "Công an xã Hua La tỉnh Sơn La")</f>
        <v>Công an xã Hua La tỉnh Sơn La</v>
      </c>
      <c r="C94" t="str">
        <v>https://www.facebook.com/tuoitrecongansonla/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29094</v>
      </c>
      <c r="B95" t="str">
        <f>HYPERLINK("https://sonla.gov.vn/tin-van-hoa-xa-hoi/le-don-nhan-ban-giao-truy-dieu-va-an-tang-hai-cot-liet-si-quan-tinh-nguyen-viet-nam-hy-sinh-tai--714097", "UBND Ủy ban nhân dân xã Hua La tỉnh Sơn La")</f>
        <v>UBND Ủy ban nhân dân xã Hua La tỉnh Sơn La</v>
      </c>
      <c r="C95" t="str">
        <v>https://sonla.gov.vn/tin-van-hoa-xa-hoi/le-don-nhan-ban-giao-truy-dieu-va-an-tang-hai-cot-liet-si-quan-tinh-nguyen-viet-nam-hy-sinh-tai--714097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29095</v>
      </c>
      <c r="B96" t="str">
        <f>HYPERLINK("https://www.facebook.com/ConganxaHungMy/", "Công an xã Hưng Mỹ tỉnh Nghệ An")</f>
        <v>Công an xã Hưng Mỹ tỉnh Nghệ An</v>
      </c>
      <c r="C96" t="str">
        <v>https://www.facebook.com/ConganxaHungMy/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29096</v>
      </c>
      <c r="B97" t="str">
        <f>HYPERLINK("https://hungmy.hungnguyen.nghean.gov.vn/", "UBND Ủy ban nhân dân xã Hưng Mỹ tỉnh Nghệ An")</f>
        <v>UBND Ủy ban nhân dân xã Hưng Mỹ tỉnh Nghệ An</v>
      </c>
      <c r="C97" t="str">
        <v>https://hungmy.hungnguyen.nghean.gov.vn/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29097</v>
      </c>
      <c r="B98" t="str">
        <v>Công an xã Ia Din tỉnh Gia Lai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29098</v>
      </c>
      <c r="B99" t="str">
        <f>HYPERLINK("https://chupuh.gialai.gov.vn/Xa-Ia-Dreng/Documents/Van-ban-huyen.aspx", "UBND Ủy ban nhân dân xã Ia Din tỉnh Gia Lai")</f>
        <v>UBND Ủy ban nhân dân xã Ia Din tỉnh Gia Lai</v>
      </c>
      <c r="C99" t="str">
        <v>https://chupuh.gialai.gov.vn/Xa-Ia-Dreng/Documents/Van-ban-huyen.aspx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29099</v>
      </c>
      <c r="B100" t="str">
        <v>Công an xã Ia Mơ Nông tỉnh Gia Lai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29100</v>
      </c>
      <c r="B101" t="str">
        <f>HYPERLINK("https://chupah.gialai.gov.vn/sites/iamonong/gioi-thieu/thong-tin-lien-he-cua-cbcc-45.html", "UBND Ủy ban nhân dân xã Ia Mơ Nông tỉnh Gia Lai")</f>
        <v>UBND Ủy ban nhân dân xã Ia Mơ Nông tỉnh Gia Lai</v>
      </c>
      <c r="C101" t="str">
        <v>https://chupah.gialai.gov.vn/sites/iamonong/gioi-thieu/thong-tin-lien-he-cua-cbcc-45.html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29101</v>
      </c>
      <c r="B102" t="str">
        <f>HYPERLINK("https://www.facebook.com/ConganxaKhamLang/", "Công an xã Khám Lạng tỉnh Bắc Giang")</f>
        <v>Công an xã Khám Lạng tỉnh Bắc Giang</v>
      </c>
      <c r="C102" t="str">
        <v>https://www.facebook.com/ConganxaKhamLang/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29102</v>
      </c>
      <c r="B103" t="str">
        <f>HYPERLINK("https://bacgiang.gov.vn/web/ubnd-xa-kham-lang", "UBND Ủy ban nhân dân xã Khám Lạng tỉnh Bắc Giang")</f>
        <v>UBND Ủy ban nhân dân xã Khám Lạng tỉnh Bắc Giang</v>
      </c>
      <c r="C103" t="str">
        <v>https://bacgiang.gov.vn/web/ubnd-xa-kham-lang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29103</v>
      </c>
      <c r="B104" t="str">
        <f>HYPERLINK("https://www.facebook.com/conganxakhanhcuong/?locale=vi_VN", "Công an xã Khánh Cường tỉnh Ninh Bình")</f>
        <v>Công an xã Khánh Cường tỉnh Ninh Bình</v>
      </c>
      <c r="C104" t="str">
        <v>https://www.facebook.com/conganxakhanhcuong/?locale=vi_VN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29104</v>
      </c>
      <c r="B105" t="str">
        <f>HYPERLINK("http://khanhcuong.yenkhanh.ninhbinh.gov.vn/", "UBND Ủy ban nhân dân xã Khánh Cường tỉnh Ninh Bình")</f>
        <v>UBND Ủy ban nhân dân xã Khánh Cường tỉnh Ninh Bình</v>
      </c>
      <c r="C105" t="str">
        <v>http://khanhcuong.yenkhanh.ninhbinh.gov.vn/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29105</v>
      </c>
      <c r="B106" t="str">
        <v>Công an xã Khánh Tiên tỉnh Ninh Bình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29106</v>
      </c>
      <c r="B107" t="str">
        <f>HYPERLINK("http://khanhtien.yenkhanh.ninhbinh.gov.vn/", "UBND Ủy ban nhân dân xã Khánh Tiên tỉnh Ninh Bình")</f>
        <v>UBND Ủy ban nhân dân xã Khánh Tiên tỉnh Ninh Bình</v>
      </c>
      <c r="C107" t="str">
        <v>http://khanhtien.yenkhanh.ninhbinh.gov.vn/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29107</v>
      </c>
      <c r="B108" t="str">
        <f>HYPERLINK("https://www.facebook.com/Conganxakhanhvan/", "Công an xã Khánh Vân tỉnh Ninh Bình")</f>
        <v>Công an xã Khánh Vân tỉnh Ninh Bình</v>
      </c>
      <c r="C108" t="str">
        <v>https://www.facebook.com/Conganxakhanhvan/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29108</v>
      </c>
      <c r="B109" t="str">
        <f>HYPERLINK("http://khanhvan.yenkhanh.ninhbinh.gov.vn/", "UBND Ủy ban nhân dân xã Khánh Vân tỉnh Ninh Bình")</f>
        <v>UBND Ủy ban nhân dân xã Khánh Vân tỉnh Ninh Bình</v>
      </c>
      <c r="C109" t="str">
        <v>http://khanhvan.yenkhanh.ninhbinh.gov.vn/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29109</v>
      </c>
      <c r="B110" t="str">
        <f>HYPERLINK("https://www.facebook.com/conganxakhoikydaitu/", "Công an xã Khôi Kỳ tỉnh Thái Nguyên")</f>
        <v>Công an xã Khôi Kỳ tỉnh Thái Nguyên</v>
      </c>
      <c r="C110" t="str">
        <v>https://www.facebook.com/conganxakhoikydaitu/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29110</v>
      </c>
      <c r="B111" t="str">
        <f>HYPERLINK("https://khoiky.daitu.thainguyen.gov.vn/", "UBND Ủy ban nhân dân xã Khôi Kỳ tỉnh Thái Nguyên")</f>
        <v>UBND Ủy ban nhân dân xã Khôi Kỳ tỉnh Thái Nguyên</v>
      </c>
      <c r="C111" t="str">
        <v>https://khoiky.daitu.thainguyen.gov.vn/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29111</v>
      </c>
      <c r="B112" t="str">
        <f>HYPERLINK("https://www.facebook.com/tuoitrecongansonla/", "Công an xã Kim Chính tỉnh Ninh Bình")</f>
        <v>Công an xã Kim Chính tỉnh Ninh Bình</v>
      </c>
      <c r="C112" t="str">
        <v>https://www.facebook.com/tuoitrecongansonla/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29112</v>
      </c>
      <c r="B113" t="str">
        <f>HYPERLINK("https://kimson.ninhbinh.gov.vn/gioi-thieu/xa-kim-chinh", "UBND Ủy ban nhân dân xã Kim Chính tỉnh Ninh Bình")</f>
        <v>UBND Ủy ban nhân dân xã Kim Chính tỉnh Ninh Bình</v>
      </c>
      <c r="C113" t="str">
        <v>https://kimson.ninhbinh.gov.vn/gioi-thieu/xa-kim-chinh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29113</v>
      </c>
      <c r="B114" t="str">
        <f>HYPERLINK("https://www.facebook.com/conganxakimlap/", "Công an xã Kim Lập tỉnh Hòa Bình")</f>
        <v>Công an xã Kim Lập tỉnh Hòa Bình</v>
      </c>
      <c r="C114" t="str">
        <v>https://www.facebook.com/conganxakimlap/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29114</v>
      </c>
      <c r="B115" t="str">
        <f>HYPERLINK("https://kimboi.hoabinh.gov.vn/", "UBND Ủy ban nhân dân xã Kim Lập tỉnh Hòa Bình")</f>
        <v>UBND Ủy ban nhân dân xã Kim Lập tỉnh Hòa Bình</v>
      </c>
      <c r="C115" t="str">
        <v>https://kimboi.hoabinh.gov.vn/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29115</v>
      </c>
      <c r="B116" t="str">
        <v>Công an xã Kon Thụp tỉnh Gia Lai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29116</v>
      </c>
      <c r="B117" t="str">
        <f>HYPERLINK("https://vksnd.gialai.gov.vn/VKSND-huyen-thi-xa-thanh-pho/vien-ksnd-huyen-mang-yang-truc-tiep-kiem-sat-tai-ubnd-va-cong-an-xa-kon-thup-2450.html", "UBND Ủy ban nhân dân xã Kon Thụp tỉnh Gia Lai")</f>
        <v>UBND Ủy ban nhân dân xã Kon Thụp tỉnh Gia Lai</v>
      </c>
      <c r="C117" t="str">
        <v>https://vksnd.gialai.gov.vn/VKSND-huyen-thi-xa-thanh-pho/vien-ksnd-huyen-mang-yang-truc-tiep-kiem-sat-tai-ubnd-va-cong-an-xa-kon-thup-2450.html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29117</v>
      </c>
      <c r="B118" t="str">
        <f>HYPERLINK("https://www.facebook.com/ConganxaKyThuong/", "Công an xã Kỳ Thượng tỉnh Hà Tĩnh")</f>
        <v>Công an xã Kỳ Thượng tỉnh Hà Tĩnh</v>
      </c>
      <c r="C118" t="str">
        <v>https://www.facebook.com/ConganxaKyThuong/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29118</v>
      </c>
      <c r="B119" t="str">
        <f>HYPERLINK("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", "UBND Ủy ban nhân dân xã Kỳ Thượng tỉnh Hà Tĩnh")</f>
        <v>UBND Ủy ban nhân dân xã Kỳ Thượng tỉnh Hà Tĩnh</v>
      </c>
      <c r="C119" t="str">
        <v>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29119</v>
      </c>
      <c r="B120" t="str">
        <f>HYPERLINK("https://www.facebook.com/conganxakytien/", "Công an xã Kỳ Tiến tỉnh Hà Tĩnh")</f>
        <v>Công an xã Kỳ Tiến tỉnh Hà Tĩnh</v>
      </c>
      <c r="C120" t="str">
        <v>https://www.facebook.com/conganxakytien/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29120</v>
      </c>
      <c r="B121" t="str">
        <f>HYPERLINK("http://kytien.kyanh.hatinh.gov.vn/", "UBND Ủy ban nhân dân xã Kỳ Tiến tỉnh Hà Tĩnh")</f>
        <v>UBND Ủy ban nhân dân xã Kỳ Tiến tỉnh Hà Tĩnh</v>
      </c>
      <c r="C121" t="str">
        <v>http://kytien.kyanh.hatinh.gov.vn/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29121</v>
      </c>
      <c r="B122" t="str">
        <f>HYPERLINK("https://www.facebook.com/conganxaLacVe/?locale=ms_MY", "Công an xã Lạc Vệ tỉnh Bắc Ninh")</f>
        <v>Công an xã Lạc Vệ tỉnh Bắc Ninh</v>
      </c>
      <c r="C122" t="str">
        <v>https://www.facebook.com/conganxaLacVe/?locale=ms_MY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29122</v>
      </c>
      <c r="B123" t="str">
        <f>HYPERLINK("https://www.bacninh.gov.vn/web/xa-lac-ve", "UBND Ủy ban nhân dân xã Lạc Vệ tỉnh Bắc Ninh")</f>
        <v>UBND Ủy ban nhân dân xã Lạc Vệ tỉnh Bắc Ninh</v>
      </c>
      <c r="C123" t="str">
        <v>https://www.bacninh.gov.vn/web/xa-lac-ve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29123</v>
      </c>
      <c r="B124" t="str">
        <f>HYPERLINK("https://www.facebook.com/conganxalaison/", "Công an xã Lại Sơn tỉnh Kiên Giang")</f>
        <v>Công an xã Lại Sơn tỉnh Kiên Giang</v>
      </c>
      <c r="C124" t="str">
        <v>https://www.facebook.com/conganxalaison/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29124</v>
      </c>
      <c r="B125" t="str">
        <f>HYPERLINK("https://kienhai.kiengiang.gov.vn/m/178/1239/Xa-Lai-Son-cong-nhan-dat-chuan-nong-thon-moi.html", "UBND Ủy ban nhân dân xã Lại Sơn tỉnh Kiên Giang")</f>
        <v>UBND Ủy ban nhân dân xã Lại Sơn tỉnh Kiên Giang</v>
      </c>
      <c r="C125" t="str">
        <v>https://kienhai.kiengiang.gov.vn/m/178/1239/Xa-Lai-Son-cong-nhan-dat-chuan-nong-thon-moi.html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29125</v>
      </c>
      <c r="B126" t="str">
        <f>HYPERLINK("https://www.facebook.com/conganxalamhop/?locale=vi_VN", "Công an xã Lâm Hợp tỉnh Hà Tĩnh")</f>
        <v>Công an xã Lâm Hợp tỉnh Hà Tĩnh</v>
      </c>
      <c r="C126" t="str">
        <v>https://www.facebook.com/conganxalamhop/?locale=vi_VN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29126</v>
      </c>
      <c r="B127" t="str">
        <f>HYPERLINK("https://lamhop.kyanh.hatinh.gov.vn/", "UBND Ủy ban nhân dân xã Lâm Hợp tỉnh Hà Tĩnh")</f>
        <v>UBND Ủy ban nhân dân xã Lâm Hợp tỉnh Hà Tĩnh</v>
      </c>
      <c r="C127" t="str">
        <v>https://lamhop.kyanh.hatinh.gov.vn/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29127</v>
      </c>
      <c r="B128" t="str">
        <f>HYPERLINK("https://www.facebook.com/ConganxaLangSon/", "Công an xã Lãng Sơn tỉnh Bắc Giang")</f>
        <v>Công an xã Lãng Sơn tỉnh Bắc Giang</v>
      </c>
      <c r="C128" t="str">
        <v>https://www.facebook.com/ConganxaLangSon/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29128</v>
      </c>
      <c r="B129" t="str">
        <f>HYPERLINK("https://langson.yendung.bacgiang.gov.vn/", "UBND Ủy ban nhân dân xã Lãng Sơn tỉnh Bắc Giang")</f>
        <v>UBND Ủy ban nhân dân xã Lãng Sơn tỉnh Bắc Giang</v>
      </c>
      <c r="C129" t="str">
        <v>https://langson.yendung.bacgiang.gov.vn/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29129</v>
      </c>
      <c r="B130" t="str">
        <f>HYPERLINK("https://www.facebook.com/conganxalienloc/", "Công an xã Liên Lộc tỉnh Thanh Hóa")</f>
        <v>Công an xã Liên Lộc tỉnh Thanh Hóa</v>
      </c>
      <c r="C130" t="str">
        <v>https://www.facebook.com/conganxalienloc/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29130</v>
      </c>
      <c r="B131" t="str">
        <f>HYPERLINK("http://lienloc.hauloc.thanhhoa.gov.vn/kinh-te-chinh-tri", "UBND Ủy ban nhân dân xã Liên Lộc tỉnh Thanh Hóa")</f>
        <v>UBND Ủy ban nhân dân xã Liên Lộc tỉnh Thanh Hóa</v>
      </c>
      <c r="C131" t="str">
        <v>http://lienloc.hauloc.thanhhoa.gov.vn/kinh-te-chinh-tri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29131</v>
      </c>
      <c r="B132" t="str">
        <v>Công an xã Liên Minh tỉnh Thái Nguyên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29132</v>
      </c>
      <c r="B133" t="str">
        <f>HYPERLINK("https://lienminh.vonhai.thainguyen.gov.vn/", "UBND Ủy ban nhân dân xã Liên Minh tỉnh Thái Nguyên")</f>
        <v>UBND Ủy ban nhân dân xã Liên Minh tỉnh Thái Nguyên</v>
      </c>
      <c r="C133" t="str">
        <v>https://lienminh.vonhai.thainguyen.gov.vn/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29133</v>
      </c>
      <c r="B134" t="str">
        <f>HYPERLINK("https://www.facebook.com/conganxaliennghia/", "Công an xã Liên Nghĩa tỉnh Hưng Yên")</f>
        <v>Công an xã Liên Nghĩa tỉnh Hưng Yên</v>
      </c>
      <c r="C134" t="str">
        <v>https://www.facebook.com/conganxaliennghia/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29134</v>
      </c>
      <c r="B135" t="str">
        <f>HYPERLINK("https://vangiang.hungyen.gov.vn/cong-an-xa-lien-nghia-to-chuc-hoi-nghi-cong-an-xa-lang-nghe-y-kien-nhan-dan-c2403.html", "UBND Ủy ban nhân dân xã Liên Nghĩa tỉnh Hưng Yên")</f>
        <v>UBND Ủy ban nhân dân xã Liên Nghĩa tỉnh Hưng Yên</v>
      </c>
      <c r="C135" t="str">
        <v>https://vangiang.hungyen.gov.vn/cong-an-xa-lien-nghia-to-chuc-hoi-nghi-cong-an-xa-lang-nghe-y-kien-nhan-dan-c2403.html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29135</v>
      </c>
      <c r="B136" t="str">
        <f>HYPERLINK("https://www.facebook.com/conganxalongdientay/", "Công an xã Long Điền tỉnh Bạc Liêu")</f>
        <v>Công an xã Long Điền tỉnh Bạc Liêu</v>
      </c>
      <c r="C136" t="str">
        <v>https://www.facebook.com/conganxalongdientay/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29136</v>
      </c>
      <c r="B137" t="str">
        <f>HYPERLINK(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, "UBND Ủy ban nhân dân xã Long Điền tỉnh Bạc Liêu")</f>
        <v>UBND Ủy ban nhân dân xã Long Điền tỉnh Bạc Liêu</v>
      </c>
      <c r="C137" t="str">
        <v>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29137</v>
      </c>
      <c r="B138" t="str">
        <v>Công an xã Lóng Luông tỉnh Sơn La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29138</v>
      </c>
      <c r="B139" t="str">
        <f>HYPERLINK("http://www.bocongan.gov.vn/tin-tuc/bo-cong-an---ubnd-tinh-son-la-so-ket-1-nam-thuc-hien-phuong-an-279-tai-xa-long-luong-huyen-van-ho-t17123.html", "UBND Ủy ban nhân dân xã Lóng Luông tỉnh Sơn La")</f>
        <v>UBND Ủy ban nhân dân xã Lóng Luông tỉnh Sơn La</v>
      </c>
      <c r="C139" t="str">
        <v>http://www.bocongan.gov.vn/tin-tuc/bo-cong-an---ubnd-tinh-son-la-so-ket-1-nam-thuc-hien-phuong-an-279-tai-xa-long-luong-huyen-van-ho-t17123.html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29139</v>
      </c>
      <c r="B140" t="str">
        <v>Công an xã Long Toàn tỉnh Trà Vinh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29140</v>
      </c>
      <c r="B141" t="str">
        <f>HYPERLINK("https://longtoan.txdh.travinh.gov.vn/", "UBND Ủy ban nhân dân xã Long Toàn tỉnh Trà Vinh")</f>
        <v>UBND Ủy ban nhân dân xã Long Toàn tỉnh Trà Vinh</v>
      </c>
      <c r="C141" t="str">
        <v>https://longtoan.txdh.travinh.gov.vn/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29141</v>
      </c>
      <c r="B142" t="str">
        <f>HYPERLINK("https://www.facebook.com/reel/842501834288733/", "Công an xã Lũng Niêm tỉnh Thanh Hóa")</f>
        <v>Công an xã Lũng Niêm tỉnh Thanh Hóa</v>
      </c>
      <c r="C142" t="str">
        <v>https://www.facebook.com/reel/842501834288733/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29142</v>
      </c>
      <c r="B143" t="str">
        <f>HYPERLINK("https://qppl.thanhhoa.gov.vn/vbpq_thanhhoa.nsf/str/69A163B6B024CC9E472585DF00389978/$file/DT-VBDTPT463235070-9-20201599703878841chanth10.09.2020_13h23p20_thinv_10-09-2020-14-40-04_signed.pdf", "UBND Ủy ban nhân dân xã Lũng Niêm tỉnh Thanh Hóa")</f>
        <v>UBND Ủy ban nhân dân xã Lũng Niêm tỉnh Thanh Hóa</v>
      </c>
      <c r="C143" t="str">
        <v>https://qppl.thanhhoa.gov.vn/vbpq_thanhhoa.nsf/str/69A163B6B024CC9E472585DF00389978/$file/DT-VBDTPT463235070-9-20201599703878841chanth10.09.2020_13h23p20_thinv_10-09-2020-14-40-04_signed.pdf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29143</v>
      </c>
      <c r="B144" t="str">
        <f>HYPERLINK("https://www.facebook.com/conganxaluongson/?locale=vi_VN", "Công an xã Lương Sơn tỉnh Thanh Hóa")</f>
        <v>Công an xã Lương Sơn tỉnh Thanh Hóa</v>
      </c>
      <c r="C144" t="str">
        <v>https://www.facebook.com/conganxaluongson/?locale=vi_VN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29144</v>
      </c>
      <c r="B145" t="str">
        <f>HYPERLINK("https://luongson.hoabinh.gov.vn/", "UBND Ủy ban nhân dân xã Lương Sơn tỉnh Thanh Hóa")</f>
        <v>UBND Ủy ban nhân dân xã Lương Sơn tỉnh Thanh Hóa</v>
      </c>
      <c r="C145" t="str">
        <v>https://luongson.hoabinh.gov.vn/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29145</v>
      </c>
      <c r="B146" t="str">
        <f>HYPERLINK("https://www.facebook.com/conganxamaiha/", "Công an xã Mai Hạ tỉnh Hòa Bình")</f>
        <v>Công an xã Mai Hạ tỉnh Hòa Bình</v>
      </c>
      <c r="C146" t="str">
        <v>https://www.facebook.com/conganxamaiha/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29146</v>
      </c>
      <c r="B147" t="str">
        <f>HYPERLINK("https://maichau.hoabinh.gov.vn/index.php?option=com_content&amp;view=article&amp;id=204:gi-i-thi-u-ubnd-xa-ba-khan-3&amp;catid=14&amp;Itemid=643&amp;lang=vi", "UBND Ủy ban nhân dân xã Mai Hạ tỉnh Hòa Bình")</f>
        <v>UBND Ủy ban nhân dân xã Mai Hạ tỉnh Hòa Bình</v>
      </c>
      <c r="C147" t="str">
        <v>https://maichau.hoabinh.gov.vn/index.php?option=com_content&amp;view=article&amp;id=204:gi-i-thi-u-ubnd-xa-ba-khan-3&amp;catid=14&amp;Itemid=643&amp;lang=vi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29147</v>
      </c>
      <c r="B148" t="str">
        <f>HYPERLINK("https://www.facebook.com/groups/1050293985034674/?locale=vi_VN", "Công an xã Minh Phú tỉnh Thái Bình")</f>
        <v>Công an xã Minh Phú tỉnh Thái Bình</v>
      </c>
      <c r="C148" t="str">
        <v>https://www.facebook.com/groups/1050293985034674/?locale=vi_VN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29148</v>
      </c>
      <c r="B149" t="str">
        <f>HYPERLINK("https://donghung.thaibinh.gov.vn/danh-sach-xa-thi-tran/xa-minh-chau", "UBND Ủy ban nhân dân xã Minh Phú tỉnh Thái Bình")</f>
        <v>UBND Ủy ban nhân dân xã Minh Phú tỉnh Thái Bình</v>
      </c>
      <c r="C149" t="str">
        <v>https://donghung.thaibinh.gov.vn/danh-sach-xa-thi-tran/xa-minh-chau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29149</v>
      </c>
      <c r="B150" t="str">
        <f>HYPERLINK("https://www.facebook.com/ConganxaMinhTan/", "Công an xã Minh Tân tỉnh Thái Bình")</f>
        <v>Công an xã Minh Tân tỉnh Thái Bình</v>
      </c>
      <c r="C150" t="str">
        <v>https://www.facebook.com/ConganxaMinhTan/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29150</v>
      </c>
      <c r="B151" t="str">
        <f>HYPERLINK("https://kienxuong.thaibinh.gov.vn/cac-don-vi-hanh-chinh/xa-minh-tan", "UBND Ủy ban nhân dân xã Minh Tân tỉnh Thái Bình")</f>
        <v>UBND Ủy ban nhân dân xã Minh Tân tỉnh Thái Bình</v>
      </c>
      <c r="C151" t="str">
        <v>https://kienxuong.thaibinh.gov.vn/cac-don-vi-hanh-chinh/xa-minh-tan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29151</v>
      </c>
      <c r="B152" t="str">
        <v>Công an xã Minh Thanh tỉnh Tuyên Quang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29152</v>
      </c>
      <c r="B153" t="str">
        <f>HYPERLINK("http://tnmt.tuyenquang.gov.vn/vi/tin-bai/giay-xac-nhan-so-1152gxn-stnmt-ngay-2052024-cua-so-tai-nguyen-va-moi-truong-tinh-tuyen-quang-giay-xac-nhan-dang-ky-khai-thac-su-dung-nuoc-mat-ban-quan-ly-cong-trinh-thuy-loi-xa-minh-thanh-huyen-son-duong-tinh-tuyen-quang?type=POSTED_CONTENT&amp;id=75522", "UBND Ủy ban nhân dân xã Minh Thanh tỉnh Tuyên Quang")</f>
        <v>UBND Ủy ban nhân dân xã Minh Thanh tỉnh Tuyên Quang</v>
      </c>
      <c r="C153" t="str">
        <v>http://tnmt.tuyenquang.gov.vn/vi/tin-bai/giay-xac-nhan-so-1152gxn-stnmt-ngay-2052024-cua-so-tai-nguyen-va-moi-truong-tinh-tuyen-quang-giay-xac-nhan-dang-ky-khai-thac-su-dung-nuoc-mat-ban-quan-ly-cong-trinh-thuy-loi-xa-minh-thanh-huyen-son-duong-tinh-tuyen-quang?type=POSTED_CONTENT&amp;id=75522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29153</v>
      </c>
      <c r="B154" t="str">
        <v>Công an xã Mường Do tỉnh Sơn La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29154</v>
      </c>
      <c r="B155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Do tỉnh Sơn La")</f>
        <v>UBND Ủy ban nhân dân xã Mường Do tỉnh Sơn La</v>
      </c>
      <c r="C155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29155</v>
      </c>
      <c r="B156" t="str">
        <f>HYPERLINK("https://www.facebook.com/conganhuyenphuyen/?locale=ku_TR", "Công an xã Mường É tỉnh Sơn La")</f>
        <v>Công an xã Mường É tỉnh Sơn La</v>
      </c>
      <c r="C156" t="str">
        <v>https://www.facebook.com/conganhuyenphuyen/?locale=ku_TR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29156</v>
      </c>
      <c r="B157" t="str">
        <f>HYPERLINK("https://sonla.gov.vn/Default.aspx?sid=4&amp;pageid=27160&amp;p_steering=68965", "UBND Ủy ban nhân dân xã Mường É tỉnh Sơn La")</f>
        <v>UBND Ủy ban nhân dân xã Mường É tỉnh Sơn La</v>
      </c>
      <c r="C157" t="str">
        <v>https://sonla.gov.vn/Default.aspx?sid=4&amp;pageid=27160&amp;p_steering=68965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29157</v>
      </c>
      <c r="B158" t="str">
        <f>HYPERLINK("https://www.facebook.com/Conganxamuongkhong/", "Công an xã Mường Khong tỉnh Điện Biên")</f>
        <v>Công an xã Mường Khong tỉnh Điện Biên</v>
      </c>
      <c r="C158" t="str">
        <v>https://www.facebook.com/Conganxamuongkhong/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29158</v>
      </c>
      <c r="B159" t="str">
        <f>HYPERLINK("https://stttt.dienbien.gov.vn/vi/about/danh-sach-nguoi-phat-ngon-tinh-dien-bien-nam-2018.html", "UBND Ủy ban nhân dân xã Mường Khong tỉnh Điện Biên")</f>
        <v>UBND Ủy ban nhân dân xã Mường Khong tỉnh Điện Biên</v>
      </c>
      <c r="C159" t="str">
        <v>https://stttt.dienbien.gov.vn/vi/about/danh-sach-nguoi-phat-ngon-tinh-dien-bien-nam-2018.html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29159</v>
      </c>
      <c r="B160" t="str">
        <v>Công an xã Mường Lạn tỉnh Sơn La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29160</v>
      </c>
      <c r="B161" t="str">
        <f>HYPERLINK("https://sopcop.sonla.gov.vn/kinh-te/sat-taluy-duong-gay-thiet-hai-02-nha-tai-ban-poi-lanh-xa-muong-va-830398", "UBND Ủy ban nhân dân xã Mường Lạn tỉnh Sơn La")</f>
        <v>UBND Ủy ban nhân dân xã Mường Lạn tỉnh Sơn La</v>
      </c>
      <c r="C161" t="str">
        <v>https://sopcop.sonla.gov.vn/kinh-te/sat-taluy-duong-gay-thiet-hai-02-nha-tai-ban-poi-lanh-xa-muong-va-830398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29161</v>
      </c>
      <c r="B162" t="str">
        <v>Công an xã Mường Lang tỉnh Sơn La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29162</v>
      </c>
      <c r="B163" t="str">
        <f>HYPERLINK("https://qbvptrsonla.gov.vn/Hoat-dong-doan-the/chi-doan-quy-bao-ve-va-phat-trien-rung-to-chuc-cac-hoat-dong-tinh-nguyen-trong-thang-thanh-nien-378161", "UBND Ủy ban nhân dân xã Mường Lang tỉnh Sơn La")</f>
        <v>UBND Ủy ban nhân dân xã Mường Lang tỉnh Sơn La</v>
      </c>
      <c r="C163" t="str">
        <v>https://qbvptrsonla.gov.vn/Hoat-dong-doan-the/chi-doan-quy-bao-ve-va-phat-trien-rung-to-chuc-cac-hoat-dong-tinh-nguyen-trong-thang-thanh-nien-378161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29163</v>
      </c>
      <c r="B164" t="str">
        <v>Công an xã Mường Lý tỉnh Thanh Hóa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29164</v>
      </c>
      <c r="B165" t="str">
        <f>HYPERLINK("https://muongly.muonglat.thanhhoa.gov.vn/", "UBND Ủy ban nhân dân xã Mường Lý tỉnh Thanh Hóa")</f>
        <v>UBND Ủy ban nhân dân xã Mường Lý tỉnh Thanh Hóa</v>
      </c>
      <c r="C165" t="str">
        <v>https://muongly.muonglat.thanhhoa.gov.vn/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29165</v>
      </c>
      <c r="B166" t="str">
        <v>Công an xã Mường Phăng tỉnh Điện Biên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29166</v>
      </c>
      <c r="B167" t="str">
        <f>HYPERLINK("https://stttt.dienbien.gov.vn/vi/about/danh-sach-nguoi-phat-ngon-tinh-dien-bien-nam-2018.html", "UBND Ủy ban nhân dân xã Mường Phăng tỉnh Điện Biên")</f>
        <v>UBND Ủy ban nhân dân xã Mường Phăng tỉnh Điện Biên</v>
      </c>
      <c r="C167" t="str">
        <v>https://stttt.dienbien.gov.vn/vi/about/danh-sach-nguoi-phat-ngon-tinh-dien-bien-nam-2018.html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29167</v>
      </c>
      <c r="B168" t="str">
        <f>HYPERLINK("https://www.facebook.com/p/C%C3%B4ng-an-x%C3%A3-M%E1%BB%B9-Th%E1%BA%A1nh-An-B%E1%BA%BFn-Tre-100075841302470/", "Công an xã Mỹ An tỉnh Bến Tre")</f>
        <v>Công an xã Mỹ An tỉnh Bến Tre</v>
      </c>
      <c r="C168" t="str">
        <v>https://www.facebook.com/p/C%C3%B4ng-an-x%C3%A3-M%E1%BB%B9-Th%E1%BA%A1nh-An-B%E1%BA%BFn-Tre-100075841302470/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29168</v>
      </c>
      <c r="B169" t="str">
        <f>HYPERLINK("http://mythanhgiongtrom.bentre.gov.vn/", "UBND Ủy ban nhân dân xã Mỹ An tỉnh Bến Tre")</f>
        <v>UBND Ủy ban nhân dân xã Mỹ An tỉnh Bến Tre</v>
      </c>
      <c r="C169" t="str">
        <v>http://mythanhgiongtrom.bentre.gov.vn/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29169</v>
      </c>
      <c r="B170" t="str">
        <f>HYPERLINK("https://www.facebook.com/p/C%C3%B4ng-An-x%C3%A3-M%E1%BB%B9-Ch%C3%A1nh-100078697523021/", "Công an xã Mỹ Chánh Tây tỉnh Bình Định")</f>
        <v>Công an xã Mỹ Chánh Tây tỉnh Bình Định</v>
      </c>
      <c r="C170" t="str">
        <v>https://www.facebook.com/p/C%C3%B4ng-An-x%C3%A3-M%E1%BB%B9-Ch%C3%A1nh-100078697523021/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29170</v>
      </c>
      <c r="B171" t="str">
        <f>HYPERLINK("http://mychanhtay.phumy.binhdinh.gov.vn/", "UBND Ủy ban nhân dân xã Mỹ Chánh Tây tỉnh Bình Định")</f>
        <v>UBND Ủy ban nhân dân xã Mỹ Chánh Tây tỉnh Bình Định</v>
      </c>
      <c r="C171" t="str">
        <v>http://mychanhtay.phumy.binhdinh.gov.vn/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29171</v>
      </c>
      <c r="B172" t="str">
        <f>HYPERLINK("https://www.facebook.com/conganxamyduc/", "Công an xã Mỹ Đức tỉnh Lâm Đồng")</f>
        <v>Công an xã Mỹ Đức tỉnh Lâm Đồng</v>
      </c>
      <c r="C172" t="str">
        <v>https://www.facebook.com/conganxamyduc/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29172</v>
      </c>
      <c r="B173" t="str">
        <f>HYPERLINK("https://lamdong.gov.vn/sites/dateh/hethongchinhtri/tintuc-ubnd/cx-tn/SitePages/xa-my-duc.aspx", "UBND Ủy ban nhân dân xã Mỹ Đức tỉnh Lâm Đồng")</f>
        <v>UBND Ủy ban nhân dân xã Mỹ Đức tỉnh Lâm Đồng</v>
      </c>
      <c r="C173" t="str">
        <v>https://lamdong.gov.vn/sites/dateh/hethongchinhtri/tintuc-ubnd/cx-tn/SitePages/xa-my-duc.aspx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29173</v>
      </c>
      <c r="B174" t="str">
        <f>HYPERLINK("https://www.facebook.com/conganhuyenLacSon/", "Công an xã Mỵ Hòa tỉnh Hòa Bình")</f>
        <v>Công an xã Mỵ Hòa tỉnh Hòa Bình</v>
      </c>
      <c r="C174" t="str">
        <v>https://www.facebook.com/conganhuyenLacSon/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29174</v>
      </c>
      <c r="B175" t="str">
        <f>HYPERLINK("https://xamyhoa.hoabinh.gov.vn/", "UBND Ủy ban nhân dân xã Mỵ Hòa tỉnh Hòa Bình")</f>
        <v>UBND Ủy ban nhân dân xã Mỵ Hòa tỉnh Hòa Bình</v>
      </c>
      <c r="C175" t="str">
        <v>https://xamyhoa.hoabinh.gov.vn/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29175</v>
      </c>
      <c r="B176" t="str">
        <f>HYPERLINK("https://www.facebook.com/p/Tu%E1%BB%95i-tr%E1%BA%BB-C%C3%B4ng-an-Th%C3%A0nh-ph%E1%BB%91-V%C4%A9nh-Y%C3%AAn-100066497717181/?locale=gl_ES", "Công an xã Mỹ Thành tỉnh Nghệ An")</f>
        <v>Công an xã Mỹ Thành tỉnh Nghệ An</v>
      </c>
      <c r="C176" t="str">
        <v>https://www.facebook.com/p/Tu%E1%BB%95i-tr%E1%BA%BB-C%C3%B4ng-an-Th%C3%A0nh-ph%E1%BB%91-V%C4%A9nh-Y%C3%AAn-100066497717181/?locale=gl_ES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29176</v>
      </c>
      <c r="B177" t="str">
        <f>HYPERLINK("https://mythanh.yenthanh.nghean.gov.vn/", "UBND Ủy ban nhân dân xã Mỹ Thành tỉnh Nghệ An")</f>
        <v>UBND Ủy ban nhân dân xã Mỹ Thành tỉnh Nghệ An</v>
      </c>
      <c r="C177" t="str">
        <v>https://mythanh.yenthanh.nghean.gov.vn/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29177</v>
      </c>
      <c r="B178" t="str">
        <f>HYPERLINK("https://www.facebook.com/ConganxaNaCoSa/", "Công an xã Na Cô Sa tỉnh Điện Biên")</f>
        <v>Công an xã Na Cô Sa tỉnh Điện Biên</v>
      </c>
      <c r="C178" t="str">
        <v>https://www.facebook.com/ConganxaNaCoSa/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29178</v>
      </c>
      <c r="B179" t="str">
        <f>HYPERLINK("https://stttt.dienbien.gov.vn/vi/about/danh-sach-nguoi-phat-ngon-tinh-dien-bien-nam-2018.html", "UBND Ủy ban nhân dân xã Na Cô Sa tỉnh Điện Biên")</f>
        <v>UBND Ủy ban nhân dân xã Na Cô Sa tỉnh Điện Biên</v>
      </c>
      <c r="C179" t="str">
        <v>https://stttt.dienbien.gov.vn/vi/about/danh-sach-nguoi-phat-ngon-tinh-dien-bien-nam-2018.html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29179</v>
      </c>
      <c r="B180" t="str">
        <f>HYPERLINK("https://www.facebook.com/antvbentre/", "Công an xã An Định tỉnh Bến Tre")</f>
        <v>Công an xã An Định tỉnh Bến Tre</v>
      </c>
      <c r="C180" t="str">
        <v>https://www.facebook.com/antvbentre/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29180</v>
      </c>
      <c r="B181" t="str">
        <f>HYPERLINK("https://mocaynam.bentre.gov.vn/andinh/Lists/ThongTinCanBiet/DispForm.aspx?ID=2", "UBND Ủy ban nhân dân xã An Định tỉnh Bến Tre")</f>
        <v>UBND Ủy ban nhân dân xã An Định tỉnh Bến Tre</v>
      </c>
      <c r="C181" t="str">
        <v>https://mocaynam.bentre.gov.vn/andinh/Lists/ThongTinCanBiet/DispForm.aspx?ID=2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29181</v>
      </c>
      <c r="B182" t="str">
        <f>HYPERLINK("https://www.facebook.com/conganxanamyang/", "Công an xã Nam Yang tỉnh Gia Lai")</f>
        <v>Công an xã Nam Yang tỉnh Gia Lai</v>
      </c>
      <c r="C182" t="str">
        <v>https://www.facebook.com/conganxanamyang/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29182</v>
      </c>
      <c r="B183" t="str">
        <f>HYPERLINK("https://dakdoa.gialai.gov.vn/Xa-Nam-Yang/Home.aspx", "UBND Ủy ban nhân dân xã Nam Yang tỉnh Gia Lai")</f>
        <v>UBND Ủy ban nhân dân xã Nam Yang tỉnh Gia Lai</v>
      </c>
      <c r="C183" t="str">
        <v>https://dakdoa.gialai.gov.vn/Xa-Nam-Yang/Home.aspx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29183</v>
      </c>
      <c r="B184" t="str">
        <f>HYPERLINK("https://www.facebook.com/conganxananhan/", "Công an xã Nà Nhạn tỉnh Điện Biên")</f>
        <v>Công an xã Nà Nhạn tỉnh Điện Biên</v>
      </c>
      <c r="C184" t="str">
        <v>https://www.facebook.com/conganxananhan/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29184</v>
      </c>
      <c r="B185" t="str">
        <f>HYPERLINK("https://dienbien.toaan.gov.vn/webcenter/portal/dienbien/chitiettin?dDocName=TAND282918", "UBND Ủy ban nhân dân xã Nà Nhạn tỉnh Điện Biên")</f>
        <v>UBND Ủy ban nhân dân xã Nà Nhạn tỉnh Điện Biên</v>
      </c>
      <c r="C185" t="str">
        <v>https://dienbien.toaan.gov.vn/webcenter/portal/dienbien/chitiettin?dDocName=TAND282918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29185</v>
      </c>
      <c r="B186" t="str">
        <v>Công an xã Nánh Nghê tỉnh Hòa Bình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29186</v>
      </c>
      <c r="B187" t="str">
        <f>HYPERLINK("https://xananhnghe.hoabinh.gov.vn/", "UBND Ủy ban nhân dân xã Nánh Nghê tỉnh Hòa Bình")</f>
        <v>UBND Ủy ban nhân dân xã Nánh Nghê tỉnh Hòa Bình</v>
      </c>
      <c r="C187" t="str">
        <v>https://xananhnghe.hoabinh.gov.vn/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29187</v>
      </c>
      <c r="B188" t="str">
        <v>Công an xã Nga Điền tỉnh Thanh Hóa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29188</v>
      </c>
      <c r="B189" t="str">
        <f>HYPERLINK("https://ngaan.ngason.thanhhoa.gov.vn/uy-ban-nhan-dan", "UBND Ủy ban nhân dân xã Nga Điền tỉnh Thanh Hóa")</f>
        <v>UBND Ủy ban nhân dân xã Nga Điền tỉnh Thanh Hóa</v>
      </c>
      <c r="C189" t="str">
        <v>https://ngaan.ngason.thanhhoa.gov.vn/uy-ban-nhan-dan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29189</v>
      </c>
      <c r="B190" t="str">
        <f>HYPERLINK("https://www.facebook.com/conganxanghiahung.org/", "Công an xã Nghĩa Hưng tỉnh Nghệ An")</f>
        <v>Công an xã Nghĩa Hưng tỉnh Nghệ An</v>
      </c>
      <c r="C190" t="str">
        <v>https://www.facebook.com/conganxanghiahung.org/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29190</v>
      </c>
      <c r="B191" t="str">
        <f>HYPERLINK("https://hungnghia.hungnguyen.nghean.gov.vn/", "UBND Ủy ban nhân dân xã Nghĩa Hưng tỉnh Nghệ An")</f>
        <v>UBND Ủy ban nhân dân xã Nghĩa Hưng tỉnh Nghệ An</v>
      </c>
      <c r="C191" t="str">
        <v>https://hungnghia.hungnguyen.nghean.gov.vn/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29191</v>
      </c>
      <c r="B192" t="str">
        <f>HYPERLINK("https://www.facebook.com/24hxangocthanhnews/", "Công an xã Ngọc Thanh tỉnh Vĩnh Phúc")</f>
        <v>Công an xã Ngọc Thanh tỉnh Vĩnh Phúc</v>
      </c>
      <c r="C192" t="str">
        <v>https://www.facebook.com/24hxangocthanhnews/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29192</v>
      </c>
      <c r="B193" t="str">
        <f>HYPERLINK("https://phucyen.vinhphuc.gov.vn/noidung/tintuc/Lists/Gioithieucacxaphuong/View_Detail.aspx?ItemID=11", "UBND Ủy ban nhân dân xã Ngọc Thanh tỉnh Vĩnh Phúc")</f>
        <v>UBND Ủy ban nhân dân xã Ngọc Thanh tỉnh Vĩnh Phúc</v>
      </c>
      <c r="C193" t="str">
        <v>https://phucyen.vinhphuc.gov.vn/noidung/tintuc/Lists/Gioithieucacxaphuong/View_Detail.aspx?ItemID=11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29193</v>
      </c>
      <c r="B194" t="str">
        <f>HYPERLINK("https://www.facebook.com/conganxanhonhau/", "Công an xã Nhơn Hậu tỉnh Bình Định")</f>
        <v>Công an xã Nhơn Hậu tỉnh Bình Định</v>
      </c>
      <c r="C194" t="str">
        <v>https://www.facebook.com/conganxanhonhau/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29194</v>
      </c>
      <c r="B195" t="str">
        <f>HYPERLINK("https://nhonhau.annhon.binhdinh.gov.vn/", "UBND Ủy ban nhân dân xã Nhơn Hậu tỉnh Bình Định")</f>
        <v>UBND Ủy ban nhân dân xã Nhơn Hậu tỉnh Bình Định</v>
      </c>
      <c r="C195" t="str">
        <v>https://nhonhau.annhon.binhdinh.gov.vn/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29195</v>
      </c>
      <c r="B196" t="str">
        <f>HYPERLINK("https://www.facebook.com/conganxanhonphu/", "Công an xã Nhơn Phú tỉnh Vĩnh Long")</f>
        <v>Công an xã Nhơn Phú tỉnh Vĩnh Long</v>
      </c>
      <c r="C196" t="str">
        <v>https://www.facebook.com/conganxanhonphu/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29196</v>
      </c>
      <c r="B197" t="str">
        <f>HYPERLINK("https://nhonphu.vinhlong.gov.vn/", "UBND Ủy ban nhân dân xã Nhơn Phú tỉnh Vĩnh Long")</f>
        <v>UBND Ủy ban nhân dân xã Nhơn Phú tỉnh Vĩnh Long</v>
      </c>
      <c r="C197" t="str">
        <v>https://nhonphu.vinhlong.gov.vn/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29197</v>
      </c>
      <c r="B198" t="str">
        <v>Công an xã Ninh Khang tỉnh Ninh Bình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29198</v>
      </c>
      <c r="B199" t="str">
        <f>HYPERLINK("https://ninhkhang.hoalu.ninhbinh.gov.vn/", "UBND Ủy ban nhân dân xã Ninh Khang tỉnh Ninh Bình")</f>
        <v>UBND Ủy ban nhân dân xã Ninh Khang tỉnh Ninh Bình</v>
      </c>
      <c r="C199" t="str">
        <v>https://ninhkhang.hoalu.ninhbinh.gov.vn/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29199</v>
      </c>
      <c r="B200" t="str">
        <v>Công an xã Pá Khoang tỉnh Điện Biên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29200</v>
      </c>
      <c r="B201" t="str">
        <f>HYPERLINK("https://www.toaan.gov.vn/webcenter/portal/spc/news?selectedPage=3&amp;docType=TinBai&amp;mucHienThi=1000383", "UBND Ủy ban nhân dân xã Pá Khoang tỉnh Điện Biên")</f>
        <v>UBND Ủy ban nhân dân xã Pá Khoang tỉnh Điện Biên</v>
      </c>
      <c r="C201" t="str">
        <v>https://www.toaan.gov.vn/webcenter/portal/spc/news?selectedPage=3&amp;docType=TinBai&amp;mucHienThi=1000383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29201</v>
      </c>
      <c r="B202" t="str">
        <f>HYPERLINK("https://www.facebook.com/groups/PhongChau/permalink/6624362111007132/", "Công an xã Phong Châu tỉnh Thái Bình")</f>
        <v>Công an xã Phong Châu tỉnh Thái Bình</v>
      </c>
      <c r="C202" t="str">
        <v>https://www.facebook.com/groups/PhongChau/permalink/6624362111007132/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29202</v>
      </c>
      <c r="B203" t="str">
        <f>HYPERLINK("https://thaibinh.gov.vn/van-ban-phap-luat/van-ban-tinh-uy/ubnd-xa-phong-chau-huyen-dong-hung-chuyen-muc-dich-su-dung-d.html", "UBND Ủy ban nhân dân xã Phong Châu tỉnh Thái Bình")</f>
        <v>UBND Ủy ban nhân dân xã Phong Châu tỉnh Thái Bình</v>
      </c>
      <c r="C203" t="str">
        <v>https://thaibinh.gov.vn/van-ban-phap-luat/van-ban-tinh-uy/ubnd-xa-phong-chau-huyen-dong-hung-chuyen-muc-dich-su-dung-d.html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29203</v>
      </c>
      <c r="B204" t="str">
        <f>HYPERLINK("https://www.facebook.com/conganxaphucchu/", "Công an xã Phúc Chu tỉnh Thái Nguyên")</f>
        <v>Công an xã Phúc Chu tỉnh Thái Nguyên</v>
      </c>
      <c r="C204" t="str">
        <v>https://www.facebook.com/conganxaphucchu/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29204</v>
      </c>
      <c r="B205" t="str">
        <f>HYPERLINK("https://phucchu.dinhhoa.thainguyen.gov.vn/uy-ban-nhan-dan", "UBND Ủy ban nhân dân xã Phúc Chu tỉnh Thái Nguyên")</f>
        <v>UBND Ủy ban nhân dân xã Phúc Chu tỉnh Thái Nguyên</v>
      </c>
      <c r="C205" t="str">
        <v>https://phucchu.dinhhoa.thainguyen.gov.vn/uy-ban-nhan-dan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29205</v>
      </c>
      <c r="B206" t="str">
        <f>HYPERLINK("https://www.facebook.com/conganxaPhuChau/", "Công an xã Phú Châu tỉnh Thái Bình")</f>
        <v>Công an xã Phú Châu tỉnh Thái Bình</v>
      </c>
      <c r="C206" t="str">
        <v>https://www.facebook.com/conganxaPhuChau/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29206</v>
      </c>
      <c r="B207" t="str">
        <f>HYPERLINK("https://thaibinh.gov.vn/van-ban-phap-luat/van-ban-dieu-hanh/ve-viec-cho-phep-uy-ban-nhan-dan-xa-phu-chau-huyen-dong-hung.html", "UBND Ủy ban nhân dân xã Phú Châu tỉnh Thái Bình")</f>
        <v>UBND Ủy ban nhân dân xã Phú Châu tỉnh Thái Bình</v>
      </c>
      <c r="C207" t="str">
        <v>https://thaibinh.gov.vn/van-ban-phap-luat/van-ban-dieu-hanh/ve-viec-cho-phep-uy-ban-nhan-dan-xa-phu-chau-huyen-dong-hung.html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29207</v>
      </c>
      <c r="B208" t="str">
        <v>Công an xã Phú Lễ tỉnh Bến Tre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29208</v>
      </c>
      <c r="B209" t="str">
        <f>HYPERLINK("http://phule.batri.bentre.gov.vn/", "UBND Ủy ban nhân dân xã Phú Lễ tỉnh Bến Tre")</f>
        <v>UBND Ủy ban nhân dân xã Phú Lễ tỉnh Bến Tre</v>
      </c>
      <c r="C209" t="str">
        <v>http://phule.batri.bentre.gov.vn/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29209</v>
      </c>
      <c r="B210" t="str">
        <v>Công an xã Phù Lưu thành phố Hà Nội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29210</v>
      </c>
      <c r="B211" t="str">
        <f>HYPERLINK("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", "UBND Ủy ban nhân dân xã Phù Lưu thành phố Hà Nội")</f>
        <v>UBND Ủy ban nhân dân xã Phù Lưu thành phố Hà Nội</v>
      </c>
      <c r="C211" t="str">
        <v>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29211</v>
      </c>
      <c r="B212" t="str">
        <v>Công an xã Phủ Lý tỉnh Thái Nguyên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29212</v>
      </c>
      <c r="B213" t="str">
        <f>HYPERLINK("https://phuly.phuluong.thainguyen.gov.vn/uy-ban-nhan-dan", "UBND Ủy ban nhân dân xã Phủ Lý tỉnh Thái Nguyên")</f>
        <v>UBND Ủy ban nhân dân xã Phủ Lý tỉnh Thái Nguyên</v>
      </c>
      <c r="C213" t="str">
        <v>https://phuly.phuluong.thainguyen.gov.vn/uy-ban-nhan-dan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29213</v>
      </c>
      <c r="B214" t="str">
        <f>HYPERLINK("https://www.facebook.com/Conganxaphunggiao/", "Công an xã Phùng Giáo tỉnh Thanh Hóa")</f>
        <v>Công an xã Phùng Giáo tỉnh Thanh Hóa</v>
      </c>
      <c r="C214" t="str">
        <v>https://www.facebook.com/Conganxaphunggiao/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29214</v>
      </c>
      <c r="B215" t="str">
        <f>HYPERLINK("https://phunggiao.ngoclac.thanhhoa.gov.vn/tin-van-hoa-the-thao/truong-tieu-hoc-xa-phung-giao-huyen-ngoc-lac-tinh-thanh-hoa-to-chuc-tot-le-khai-giang-nam-hoc-mo-249414", "UBND Ủy ban nhân dân xã Phùng Giáo tỉnh Thanh Hóa")</f>
        <v>UBND Ủy ban nhân dân xã Phùng Giáo tỉnh Thanh Hóa</v>
      </c>
      <c r="C215" t="str">
        <v>https://phunggiao.ngoclac.thanhhoa.gov.vn/tin-van-hoa-the-thao/truong-tieu-hoc-xa-phung-giao-huyen-ngoc-lac-tinh-thanh-hoa-to-chuc-tot-le-khai-giang-nam-hoc-mo-249414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29215</v>
      </c>
      <c r="B216" t="str">
        <f>HYPERLINK("https://www.facebook.com/CongAnXaPhuocHai.NinhPhuoc/?locale=vi_VN", "Công an xã Phước Hải tỉnh Ninh Bình")</f>
        <v>Công an xã Phước Hải tỉnh Ninh Bình</v>
      </c>
      <c r="C216" t="str">
        <v>https://www.facebook.com/CongAnXaPhuocHai.NinhPhuoc/?locale=vi_VN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29216</v>
      </c>
      <c r="B217" t="str">
        <f>HYPERLINK("https://ninhphuoc.ninhthuan.gov.vn/", "UBND Ủy ban nhân dân xã Phước Hải tỉnh Ninh Bình")</f>
        <v>UBND Ủy ban nhân dân xã Phước Hải tỉnh Ninh Bình</v>
      </c>
      <c r="C217" t="str">
        <v>https://ninhphuoc.ninhthuan.gov.vn/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29217</v>
      </c>
      <c r="B218" t="str">
        <f>HYPERLINK("https://www.facebook.com/conganxaphuochau/", "Công an xã Phước Hậu tỉnh Vĩnh Long")</f>
        <v>Công an xã Phước Hậu tỉnh Vĩnh Long</v>
      </c>
      <c r="C218" t="str">
        <v>https://www.facebook.com/conganxaphuochau/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29218</v>
      </c>
      <c r="B219" t="str">
        <f>HYPERLINK("https://ninhphuoc.ninhthuan.gov.vn/portal/Pages/UBND-xa-phuoc-hau.aspx", "UBND Ủy ban nhân dân xã Phước Hậu tỉnh Vĩnh Long")</f>
        <v>UBND Ủy ban nhân dân xã Phước Hậu tỉnh Vĩnh Long</v>
      </c>
      <c r="C219" t="str">
        <v>https://ninhphuoc.ninhthuan.gov.vn/portal/Pages/UBND-xa-phuoc-hau.aspx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29219</v>
      </c>
      <c r="B220" t="str">
        <f>HYPERLINK("https://www.facebook.com/p/C%C3%B4ng-an-huy%E1%BB%87n-Tuy-Ph%C6%B0%E1%BB%9Bc-B%C3%ACnh-%C4%90%E1%BB%8Bnh-100093140506030/", "Công an xã Phước Thành tỉnh Bình Định")</f>
        <v>Công an xã Phước Thành tỉnh Bình Định</v>
      </c>
      <c r="C220" t="str">
        <v>https://www.facebook.com/p/C%C3%B4ng-an-huy%E1%BB%87n-Tuy-Ph%C6%B0%E1%BB%9Bc-B%C3%ACnh-%C4%90%E1%BB%8Bnh-100093140506030/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29220</v>
      </c>
      <c r="B221" t="str">
        <f>HYPERLINK("http://phuocthanh.tuyphuoc.binhdinh.gov.vn/", "UBND Ủy ban nhân dân xã Phước Thành tỉnh Bình Định")</f>
        <v>UBND Ủy ban nhân dân xã Phước Thành tỉnh Bình Định</v>
      </c>
      <c r="C221" t="str">
        <v>http://phuocthanh.tuyphuoc.binhdinh.gov.vn/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29221</v>
      </c>
      <c r="B222" t="str">
        <f>HYPERLINK("https://www.facebook.com/conganxaphuocthuan/?locale=vi_VN", "Công an xã Phước Thuận tỉnh Ninh Thuận")</f>
        <v>Công an xã Phước Thuận tỉnh Ninh Thuận</v>
      </c>
      <c r="C222" t="str">
        <v>https://www.facebook.com/conganxaphuocthuan/?locale=vi_VN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29222</v>
      </c>
      <c r="B223" t="str">
        <f>HYPERLINK("https://ninhphuoc.ninhthuan.gov.vn/", "UBND Ủy ban nhân dân xã Phước Thuận tỉnh Ninh Thuận")</f>
        <v>UBND Ủy ban nhân dân xã Phước Thuận tỉnh Ninh Thuận</v>
      </c>
      <c r="C223" t="str">
        <v>https://ninhphuoc.ninhthuan.gov.vn/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29223</v>
      </c>
      <c r="B224" t="str">
        <f>HYPERLINK("https://www.facebook.com/conganxaphuphung/?locale=vi_VN", "Công an xã Phú Phụng tỉnh Bến Tre")</f>
        <v>Công an xã Phú Phụng tỉnh Bến Tre</v>
      </c>
      <c r="C224" t="str">
        <v>https://www.facebook.com/conganxaphuphung/?locale=vi_VN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29224</v>
      </c>
      <c r="B225" t="str">
        <f>HYPERLINK("https://dichvucong.gov.vn/p/home/dvc-tthc-co-quan-chi-tiet.html?id=403536", "UBND Ủy ban nhân dân xã Phú Phụng tỉnh Bến Tre")</f>
        <v>UBND Ủy ban nhân dân xã Phú Phụng tỉnh Bến Tre</v>
      </c>
      <c r="C225" t="str">
        <v>https://dichvucong.gov.vn/p/home/dvc-tthc-co-quan-chi-tiet.html?id=403536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29225</v>
      </c>
      <c r="B226" t="str">
        <f>HYPERLINK("https://www.facebook.com/p/Tu%E1%BB%95i-tr%E1%BA%BB-C%C3%B4ng-an-Th%C3%A0nh-ph%E1%BB%91-V%C4%A9nh-Y%C3%AAn-100066497717181/?locale=gl_ES", "Công an xã Phú Thành tỉnh Nghệ An")</f>
        <v>Công an xã Phú Thành tỉnh Nghệ An</v>
      </c>
      <c r="C226" t="str">
        <v>https://www.facebook.com/p/Tu%E1%BB%95i-tr%E1%BA%BB-C%C3%B4ng-an-Th%C3%A0nh-ph%E1%BB%91-V%C4%A9nh-Y%C3%AAn-100066497717181/?locale=gl_ES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29226</v>
      </c>
      <c r="B227" t="str">
        <f>HYPERLINK("https://phuthanh.yenthanh.nghean.gov.vn/", "UBND Ủy ban nhân dân xã Phú Thành tỉnh Nghệ An")</f>
        <v>UBND Ủy ban nhân dân xã Phú Thành tỉnh Nghệ An</v>
      </c>
      <c r="C227" t="str">
        <v>https://phuthanh.yenthanh.nghean.gov.vn/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29227</v>
      </c>
      <c r="B228" t="str">
        <f>HYPERLINK("https://www.facebook.com/conganxaphuthuan/?locale=vi_VN", "Công an xã Phú Thuận tỉnh Bến Tre")</f>
        <v>Công an xã Phú Thuận tỉnh Bến Tre</v>
      </c>
      <c r="C228" t="str">
        <v>https://www.facebook.com/conganxaphuthuan/?locale=vi_VN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29228</v>
      </c>
      <c r="B229" t="str">
        <f>HYPERLINK("https://binhdai.bentre.gov.vn/phuthuan", "UBND Ủy ban nhân dân xã Phú Thuận tỉnh Bến Tre")</f>
        <v>UBND Ủy ban nhân dân xã Phú Thuận tỉnh Bến Tre</v>
      </c>
      <c r="C229" t="str">
        <v>https://binhdai.bentre.gov.vn/phuthuan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29229</v>
      </c>
      <c r="B230" t="str">
        <v>Công an xã Quảng Chu tỉnh Bắc Kạn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29230</v>
      </c>
      <c r="B231" t="str">
        <f>HYPERLINK("https://socongthuong.backan.gov.vn/wp-content/uploads/2021/06/dinh-kem-1.pdf", "UBND Ủy ban nhân dân xã Quảng Chu tỉnh Bắc Kạn")</f>
        <v>UBND Ủy ban nhân dân xã Quảng Chu tỉnh Bắc Kạn</v>
      </c>
      <c r="C231" t="str">
        <v>https://socongthuong.backan.gov.vn/wp-content/uploads/2021/06/dinh-kem-1.pdf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29231</v>
      </c>
      <c r="B232" t="str">
        <f>HYPERLINK("https://www.facebook.com/ConganxaQuangDiem/?locale=ms_MY", "Công an xã Quang Diệm tỉnh Hà Tĩnh")</f>
        <v>Công an xã Quang Diệm tỉnh Hà Tĩnh</v>
      </c>
      <c r="C232" t="str">
        <v>https://www.facebook.com/ConganxaQuangDiem/?locale=ms_MY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29232</v>
      </c>
      <c r="B233" t="str">
        <f>HYPERLINK("https://xaquangdiem.hatinh.gov.vn/", "UBND Ủy ban nhân dân xã Quang Diệm tỉnh Hà Tĩnh")</f>
        <v>UBND Ủy ban nhân dân xã Quang Diệm tỉnh Hà Tĩnh</v>
      </c>
      <c r="C233" t="str">
        <v>https://xaquangdiem.hatinh.gov.vn/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29233</v>
      </c>
      <c r="B234" t="str">
        <f>HYPERLINK("https://www.facebook.com/conganxaquanglang/", "Công an xã Quảng Lãng tỉnh Hưng Yên")</f>
        <v>Công an xã Quảng Lãng tỉnh Hưng Yên</v>
      </c>
      <c r="C234" t="str">
        <v>https://www.facebook.com/conganxaquanglang/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29234</v>
      </c>
      <c r="B235" t="str">
        <f>HYPERLINK("https://www.quangninh.gov.vn/donvi/xaquanglong/Trang/ChiTietBVGioiThieu.aspx?bvid=2", "UBND Ủy ban nhân dân xã Quảng Lãng tỉnh Hưng Yên")</f>
        <v>UBND Ủy ban nhân dân xã Quảng Lãng tỉnh Hưng Yên</v>
      </c>
      <c r="C235" t="str">
        <v>https://www.quangninh.gov.vn/donvi/xaquanglong/Trang/ChiTietBVGioiThieu.aspx?bvid=2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29235</v>
      </c>
      <c r="B236" t="str">
        <f>HYPERLINK("https://www.facebook.com/conganxaquangphu/", "Công an xã Quảng Phú tỉnh Thanh Hóa")</f>
        <v>Công an xã Quảng Phú tỉnh Thanh Hóa</v>
      </c>
      <c r="C236" t="str">
        <v>https://www.facebook.com/conganxaquangphu/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29236</v>
      </c>
      <c r="B237" t="str">
        <f>HYPERLINK("https://quangphu.thoxuan.thanhhoa.gov.vn/", "UBND Ủy ban nhân dân xã Quảng Phú tỉnh Thanh Hóa")</f>
        <v>UBND Ủy ban nhân dân xã Quảng Phú tỉnh Thanh Hóa</v>
      </c>
      <c r="C237" t="str">
        <v>https://quangphu.thoxuan.thanhhoa.gov.vn/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29237</v>
      </c>
      <c r="B238" t="str">
        <f>HYPERLINK("https://www.facebook.com/conganxaquangxuan/?locale=ms_MY", "Công an xã Quảng Xuân tỉnh Quảng Bình")</f>
        <v>Công an xã Quảng Xuân tỉnh Quảng Bình</v>
      </c>
      <c r="C238" t="str">
        <v>https://www.facebook.com/conganxaquangxuan/?locale=ms_MY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29238</v>
      </c>
      <c r="B239" t="str">
        <f>HYPERLINK("http://ubmt.quangbinh.gov.vn/3cms/ubnd-xa-quang-xuan-huyen-quang-trach-to-chuc-gap-mat-ky-niem-75-nam-ngay-thuong-binh---liet-sy-.htm", "UBND Ủy ban nhân dân xã Quảng Xuân tỉnh Quảng Bình")</f>
        <v>UBND Ủy ban nhân dân xã Quảng Xuân tỉnh Quảng Bình</v>
      </c>
      <c r="C239" t="str">
        <v>http://ubmt.quangbinh.gov.vn/3cms/ubnd-xa-quang-xuan-huyen-quang-trach-to-chuc-gap-mat-ky-niem-75-nam-ngay-thuong-binh---liet-sy-.htm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29239</v>
      </c>
      <c r="B240" t="str">
        <f>HYPERLINK("https://www.facebook.com/ConganxaQuyMong/", "Công an xã Quy Mông tỉnh Yên Bái")</f>
        <v>Công an xã Quy Mông tỉnh Yên Bái</v>
      </c>
      <c r="C240" t="str">
        <v>https://www.facebook.com/ConganxaQuyMong/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29240</v>
      </c>
      <c r="B241" t="str">
        <f>HYPERLINK("https://tranyen.yenbai.gov.vn/xa-thi-tran/xa-quy-mong", "UBND Ủy ban nhân dân xã Quy Mông tỉnh Yên Bái")</f>
        <v>UBND Ủy ban nhân dân xã Quy Mông tỉnh Yên Bái</v>
      </c>
      <c r="C241" t="str">
        <v>https://tranyen.yenbai.gov.vn/xa-thi-tran/xa-quy-mong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29241</v>
      </c>
      <c r="B242" t="str">
        <v>Công an xã Quỳnh Lưu tỉnh Ninh Bình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29242</v>
      </c>
      <c r="B243" t="str">
        <f>HYPERLINK("https://nhoquan.ninhbinh.gov.vn/xa-quynh-luu", "UBND Ủy ban nhân dân xã Quỳnh Lưu tỉnh Ninh Bình")</f>
        <v>UBND Ủy ban nhân dân xã Quỳnh Lưu tỉnh Ninh Bình</v>
      </c>
      <c r="C243" t="str">
        <v>https://nhoquan.ninhbinh.gov.vn/xa-quynh-luu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29243</v>
      </c>
      <c r="B244" t="str">
        <v>Công an xã Rạng Đông tỉnh Điện Biên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29244</v>
      </c>
      <c r="B245" t="str">
        <f>HYPERLINK("https://stttt.dienbien.gov.vn/vi/about/danh-sach-nguoi-phat-ngon-tinh-dien-bien-nam-2018.html", "UBND Ủy ban nhân dân xã Rạng Đông tỉnh Điện Biên")</f>
        <v>UBND Ủy ban nhân dân xã Rạng Đông tỉnh Điện Biên</v>
      </c>
      <c r="C245" t="str">
        <v>https://stttt.dienbien.gov.vn/vi/about/danh-sach-nguoi-phat-ngon-tinh-dien-bien-nam-2018.html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29245</v>
      </c>
      <c r="B246" t="str">
        <v>Công an xã Sa Lông tỉnh Điện Biên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29246</v>
      </c>
      <c r="B247" t="str">
        <f>HYPERLINK("https://stttt.dienbien.gov.vn/vi/about/danh-sach-nguoi-phat-ngon-tinh-dien-bien-nam-2018.html", "UBND Ủy ban nhân dân xã Sa Lông tỉnh Điện Biên")</f>
        <v>UBND Ủy ban nhân dân xã Sa Lông tỉnh Điện Biên</v>
      </c>
      <c r="C247" t="str">
        <v>https://stttt.dienbien.gov.vn/vi/about/danh-sach-nguoi-phat-ngon-tinh-dien-bien-nam-2018.html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29247</v>
      </c>
      <c r="B248" t="str">
        <v>Công an xã Song Khủa tỉnh Sơn La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29248</v>
      </c>
      <c r="B249" t="str">
        <f>HYPERLINK("https://sonla.gov.vn/tin-van-hoa-xa-hoi/hiep-hoi-doanh-nghiep-tinh-tham-va-tang-qua-tai-xa-song-khua-745460", "UBND Ủy ban nhân dân xã Song Khủa tỉnh Sơn La")</f>
        <v>UBND Ủy ban nhân dân xã Song Khủa tỉnh Sơn La</v>
      </c>
      <c r="C249" t="str">
        <v>https://sonla.gov.vn/tin-van-hoa-xa-hoi/hiep-hoi-doanh-nghiep-tinh-tham-va-tang-qua-tai-xa-song-khua-745460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29249</v>
      </c>
      <c r="B250" t="str">
        <f>HYPERLINK("https://www.facebook.com/conganxasontruong/", "Công an xã Sơn Trường tỉnh Hà Tĩnh")</f>
        <v>Công an xã Sơn Trường tỉnh Hà Tĩnh</v>
      </c>
      <c r="C250" t="str">
        <v>https://www.facebook.com/conganxasontruong/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29250</v>
      </c>
      <c r="B251" t="str">
        <f>HYPERLINK("https://xasontruong.hatinh.gov.vn/", "UBND Ủy ban nhân dân xã Sơn Trường tỉnh Hà Tĩnh")</f>
        <v>UBND Ủy ban nhân dân xã Sơn Trường tỉnh Hà Tĩnh</v>
      </c>
      <c r="C251" t="str">
        <v>https://xasontruong.hatinh.gov.vn/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29251</v>
      </c>
      <c r="B252" t="str">
        <v>Công an xã Suối Giàng tỉnh Yên Bái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29252</v>
      </c>
      <c r="B253" t="str">
        <f>HYPERLINK("https://vanchan.yenbai.gov.vn/cac-xa-thi-tran/xa-suoi-giang", "UBND Ủy ban nhân dân xã Suối Giàng tỉnh Yên Bái")</f>
        <v>UBND Ủy ban nhân dân xã Suối Giàng tỉnh Yên Bái</v>
      </c>
      <c r="C253" t="str">
        <v>https://vanchan.yenbai.gov.vn/cac-xa-thi-tran/xa-suoi-giang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29253</v>
      </c>
      <c r="B254" t="str">
        <v>Công an xã Suối Hiệp tỉnh Khánh Hòa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29254</v>
      </c>
      <c r="B255" t="str">
        <f>HYPERLINK("https://congbaokhanhhoa.gov.vn/noi-dung-van-ban/vanbanid/20840", "UBND Ủy ban nhân dân xã Suối Hiệp tỉnh Khánh Hòa")</f>
        <v>UBND Ủy ban nhân dân xã Suối Hiệp tỉnh Khánh Hòa</v>
      </c>
      <c r="C255" t="str">
        <v>https://congbaokhanhhoa.gov.vn/noi-dung-van-ban/vanbanid/20840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29255</v>
      </c>
      <c r="B256" t="str">
        <v>Công an xã Tạ Khoa tỉnh Sơn La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29256</v>
      </c>
      <c r="B257" t="str">
        <f>HYPERLINK("http://chiengsonmocchau.sonla.gov.vn/index.php?module=tochuc&amp;act=view&amp;id=46", "UBND Ủy ban nhân dân xã Tạ Khoa tỉnh Sơn La")</f>
        <v>UBND Ủy ban nhân dân xã Tạ Khoa tỉnh Sơn La</v>
      </c>
      <c r="C257" t="str">
        <v>http://chiengsonmocchau.sonla.gov.vn/index.php?module=tochuc&amp;act=view&amp;id=46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29257</v>
      </c>
      <c r="B258" t="str">
        <v>Công an xã Tà Long tỉnh Quảng Trị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29258</v>
      </c>
      <c r="B259" t="str">
        <f>HYPERLINK("http://www.hdndquangtri.gov.vn/laws/detail/Nghi-quyet-Ve-viec-giai-the-thon-Nguoc-thuoc-xa-Ba-Nang-de-chuyen-giao-ve-xa-Ta-Long-quan-ly-va-thanh-lap-thon-moi-voi-ten-goi-thon-Nguoc-thuoc-xa-ta-Long-huyen-Dakrong-tinh-Quang-Tri-71/?download=1&amp;id=0", "UBND Ủy ban nhân dân xã Tà Long tỉnh Quảng Trị")</f>
        <v>UBND Ủy ban nhân dân xã Tà Long tỉnh Quảng Trị</v>
      </c>
      <c r="C259" t="str">
        <v>http://www.hdndquangtri.gov.vn/laws/detail/Nghi-quyet-Ve-viec-giai-the-thon-Nguoc-thuoc-xa-Ba-Nang-de-chuyen-giao-ve-xa-Ta-Long-quan-ly-va-thanh-lap-thon-moi-voi-ten-goi-thon-Nguoc-thuoc-xa-ta-Long-huyen-Dakrong-tinh-Quang-Tri-71/?download=1&amp;id=0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29259</v>
      </c>
      <c r="B260" t="str">
        <f>HYPERLINK("https://www.facebook.com/dtncatphp/", "Công an xã Tam Đa thành phố Hải Phòng")</f>
        <v>Công an xã Tam Đa thành phố Hải Phòng</v>
      </c>
      <c r="C260" t="str">
        <v>https://www.facebook.com/dtncatphp/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29260</v>
      </c>
      <c r="B261" t="str">
        <f>HYPERLINK("https://vinhbao.haiphong.gov.vn/", "UBND Ủy ban nhân dân xã Tam Đa thành phố Hải Phòng")</f>
        <v>UBND Ủy ban nhân dân xã Tam Đa thành phố Hải Phòng</v>
      </c>
      <c r="C261" t="str">
        <v>https://vinhbao.haiphong.gov.vn/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29261</v>
      </c>
      <c r="B262" t="str">
        <v>Công an xã Tân An tỉnh Trà Vinh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29262</v>
      </c>
      <c r="B263" t="str">
        <f>HYPERLINK("https://tanan.canglong.travinh.gov.vn/", "UBND Ủy ban nhân dân xã Tân An tỉnh Trà Vinh")</f>
        <v>UBND Ủy ban nhân dân xã Tân An tỉnh Trà Vinh</v>
      </c>
      <c r="C263" t="str">
        <v>https://tanan.canglong.travinh.gov.vn/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29263</v>
      </c>
      <c r="B264" t="str">
        <v>Công an xã Tân Bình tỉnh Thanh Hóa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29264</v>
      </c>
      <c r="B265" t="str">
        <f>HYPERLINK("https://tanbinh.nhuxuan.thanhhoa.gov.vn/", "UBND Ủy ban nhân dân xã Tân Bình tỉnh Thanh Hóa")</f>
        <v>UBND Ủy ban nhân dân xã Tân Bình tỉnh Thanh Hóa</v>
      </c>
      <c r="C265" t="str">
        <v>https://tanbinh.nhuxuan.thanhhoa.gov.vn/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29265</v>
      </c>
      <c r="B266" t="str">
        <f>HYPERLINK("https://www.facebook.com/conganxatanchi/", "Công an xã Tân Chi tỉnh Bắc Ninh")</f>
        <v>Công an xã Tân Chi tỉnh Bắc Ninh</v>
      </c>
      <c r="C266" t="str">
        <v>https://www.facebook.com/conganxatanchi/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29266</v>
      </c>
      <c r="B267" t="str">
        <f>HYPERLINK("https://www.bacninh.gov.vn/web/xa-tan-chi", "UBND Ủy ban nhân dân xã Tân Chi tỉnh Bắc Ninh")</f>
        <v>UBND Ủy ban nhân dân xã Tân Chi tỉnh Bắc Ninh</v>
      </c>
      <c r="C267" t="str">
        <v>https://www.bacninh.gov.vn/web/xa-tan-chi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29267</v>
      </c>
      <c r="B268" t="str">
        <f>HYPERLINK("https://www.facebook.com/ConganxaTanhoa/", "Công an xã Tân Hòa tỉnh TÂY NINH")</f>
        <v>Công an xã Tân Hòa tỉnh TÂY NINH</v>
      </c>
      <c r="C268" t="str">
        <v>https://www.facebook.com/ConganxaTanhoa/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29268</v>
      </c>
      <c r="B269" t="str">
        <f>HYPERLINK("https://tanchau.tayninh.gov.vn/vi/page/Uy-ban-nhan-dan-xa-Tan-Hoa.html", "UBND Ủy ban nhân dân xã Tân Hòa tỉnh TÂY NINH")</f>
        <v>UBND Ủy ban nhân dân xã Tân Hòa tỉnh TÂY NINH</v>
      </c>
      <c r="C269" t="str">
        <v>https://tanchau.tayninh.gov.vn/vi/page/Uy-ban-nhan-dan-xa-Tan-Hoa.html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29269</v>
      </c>
      <c r="B270" t="str">
        <f>HYPERLINK("https://www.facebook.com/ConganxaTanhoa/", "Công an xã Tân Hòa tỉnh TÂY NINH")</f>
        <v>Công an xã Tân Hòa tỉnh TÂY NINH</v>
      </c>
      <c r="C270" t="str">
        <v>https://www.facebook.com/ConganxaTanhoa/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29270</v>
      </c>
      <c r="B271" t="str">
        <f>HYPERLINK("https://tanchau.tayninh.gov.vn/vi/page/Uy-ban-nhan-dan-xa-Tan-Hoa.html", "UBND Ủy ban nhân dân xã Tân Hòa tỉnh TÂY NINH")</f>
        <v>UBND Ủy ban nhân dân xã Tân Hòa tỉnh TÂY NINH</v>
      </c>
      <c r="C271" t="str">
        <v>https://tanchau.tayninh.gov.vn/vi/page/Uy-ban-nhan-dan-xa-Tan-Hoa.html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29271</v>
      </c>
      <c r="B272" t="str">
        <f>HYPERLINK("https://www.facebook.com/dtncatphp/", "Công an xã Tân Kỳ tỉnh Hải Dương")</f>
        <v>Công an xã Tân Kỳ tỉnh Hải Dương</v>
      </c>
      <c r="C272" t="str">
        <v>https://www.facebook.com/dtncatphp/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29272</v>
      </c>
      <c r="B273" t="str">
        <f>HYPERLINK("http://tanky.tuky.haiduong.gov.vn/", "UBND Ủy ban nhân dân xã Tân Kỳ tỉnh Hải Dương")</f>
        <v>UBND Ủy ban nhân dân xã Tân Kỳ tỉnh Hải Dương</v>
      </c>
      <c r="C273" t="str">
        <v>http://tanky.tuky.haiduong.gov.vn/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29273</v>
      </c>
      <c r="B274" t="str">
        <v>Công an xã Tân Lãng tỉnh Bắc Ninh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29274</v>
      </c>
      <c r="B275" t="str">
        <f>HYPERLINK("https://www.bacninh.gov.vn/web/xa-tan-lang", "UBND Ủy ban nhân dân xã Tân Lãng tỉnh Bắc Ninh")</f>
        <v>UBND Ủy ban nhân dân xã Tân Lãng tỉnh Bắc Ninh</v>
      </c>
      <c r="C275" t="str">
        <v>https://www.bacninh.gov.vn/web/xa-tan-lang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29275</v>
      </c>
      <c r="B276" t="str">
        <v>Công an xã Tân Lập tỉnh Sơn La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29276</v>
      </c>
      <c r="B277" t="str">
        <f>HYPERLINK("https://tanlap.bactanuyen.binhduong.gov.vn/", "UBND Ủy ban nhân dân xã Tân Lập tỉnh Sơn La")</f>
        <v>UBND Ủy ban nhân dân xã Tân Lập tỉnh Sơn La</v>
      </c>
      <c r="C277" t="str">
        <v>https://tanlap.bactanuyen.binhduong.gov.vn/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29277</v>
      </c>
      <c r="B278" t="str">
        <v>Công an xã Tân Phước Hưng tỉnh Hậu Giang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29278</v>
      </c>
      <c r="B279" t="str">
        <f>HYPERLINK("https://phunghiep.haugiang.gov.vn/l%E1%BB%8Bch-l%C3%A0m-vi%E1%BB%87c-ubnd-x%C3%83-t%C3%82n-ph%C6%AF%E1%BB%9Ac-h%C6%AFng", "UBND Ủy ban nhân dân xã Tân Phước Hưng tỉnh Hậu Giang")</f>
        <v>UBND Ủy ban nhân dân xã Tân Phước Hưng tỉnh Hậu Giang</v>
      </c>
      <c r="C279" t="str">
        <v>https://phunghiep.haugiang.gov.vn/l%E1%BB%8Bch-l%C3%A0m-vi%E1%BB%87c-ubnd-x%C3%83-t%C3%82n-ph%C6%AF%E1%BB%9Ac-h%C6%AFng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29279</v>
      </c>
      <c r="B280" t="str">
        <f>HYPERLINK("https://www.facebook.com/ConganxaTanson/?locale=vi_VN", "Công an xã Tân Sơn tỉnh Hà Nam")</f>
        <v>Công an xã Tân Sơn tỉnh Hà Nam</v>
      </c>
      <c r="C280" t="str">
        <v>https://www.facebook.com/ConganxaTanson/?locale=vi_VN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29280</v>
      </c>
      <c r="B281" t="str">
        <f>HYPERLINK("https://kimbang.hanam.gov.vn/Pages/danh-sach-bi-thu-chu-tich-cac-xa-thi-tran.aspx", "UBND Ủy ban nhân dân xã Tân Sơn tỉnh Hà Nam")</f>
        <v>UBND Ủy ban nhân dân xã Tân Sơn tỉnh Hà Nam</v>
      </c>
      <c r="C281" t="str">
        <v>https://kimbang.hanam.gov.vn/Pages/danh-sach-bi-thu-chu-tich-cac-xa-thi-tran.aspx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29281</v>
      </c>
      <c r="B282" t="str">
        <v>Công an xã Tân Thành n tỉnh Thanh Hóa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29282</v>
      </c>
      <c r="B283" t="str">
        <f>HYPERLINK("https://qppl.thanhhoa.gov.vn/vbpq_thanhhoa.nsf/663FB8C759B9031E4725872E00089300/$file/DT-VBDTPT705243026-8-20211628472656097trangnt09.08.2021_10h34p25_liemmx_09-08-2021-21-22-05_signed.pdf", "UBND Ủy ban nhân dân xã Tân Thành n tỉnh Thanh Hóa")</f>
        <v>UBND Ủy ban nhân dân xã Tân Thành n tỉnh Thanh Hóa</v>
      </c>
      <c r="C283" t="str">
        <v>https://qppl.thanhhoa.gov.vn/vbpq_thanhhoa.nsf/663FB8C759B9031E4725872E00089300/$file/DT-VBDTPT705243026-8-20211628472656097trangnt09.08.2021_10h34p25_liemmx_09-08-2021-21-22-05_signed.pdf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29283</v>
      </c>
      <c r="B284" t="str">
        <f>HYPERLINK("https://www.facebook.com/tanthinhntnd/", "Công an xã Tân Thịnh tỉnh Nam Định")</f>
        <v>Công an xã Tân Thịnh tỉnh Nam Định</v>
      </c>
      <c r="C284" t="str">
        <v>https://www.facebook.com/tanthinhntnd/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29284</v>
      </c>
      <c r="B285" t="str">
        <f>HYPERLINK("https://dichvucong.namdinh.gov.vn/portaldvc/KenhTin/dich-vu-cong-truc-tuyen.aspx?_dv=B18AE6B4-54BC-4178-5345-F7D866DB8519", "UBND Ủy ban nhân dân xã Tân Thịnh tỉnh Nam Định")</f>
        <v>UBND Ủy ban nhân dân xã Tân Thịnh tỉnh Nam Định</v>
      </c>
      <c r="C285" t="str">
        <v>https://dichvucong.namdinh.gov.vn/portaldvc/KenhTin/dich-vu-cong-truc-tuyen.aspx?_dv=B18AE6B4-54BC-4178-5345-F7D866DB8519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29285</v>
      </c>
      <c r="B286" t="str">
        <f>HYPERLINK("https://www.facebook.com/conganxatantienanduonghaiphong/?locale=ms_MY", "Công an xã Tân Tiến thành phố Hải Phòng")</f>
        <v>Công an xã Tân Tiến thành phố Hải Phòng</v>
      </c>
      <c r="C286" t="str">
        <v>https://www.facebook.com/conganxatantienanduonghaiphong/?locale=ms_MY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29286</v>
      </c>
      <c r="B287" t="str">
        <f>HYPERLINK("https://tantien.anduong.haiphong.gov.vn/", "UBND Ủy ban nhân dân xã Tân Tiến thành phố Hải Phòng")</f>
        <v>UBND Ủy ban nhân dân xã Tân Tiến thành phố Hải Phòng</v>
      </c>
      <c r="C287" t="str">
        <v>https://tantien.anduong.haiphong.gov.vn/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29287</v>
      </c>
      <c r="B288" t="str">
        <v>Công an xã Tân Văn tỉnh Lâm Đồng</v>
      </c>
      <c r="C288" t="str">
        <v>-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29288</v>
      </c>
      <c r="B289" t="str">
        <f>HYPERLINK("https://lamdong.gov.vn/sites/lamha/ubnd-huyen/xa-thitran/SitePages/xa-tan-van.aspx", "UBND Ủy ban nhân dân xã Tân Văn tỉnh Lâm Đồng")</f>
        <v>UBND Ủy ban nhân dân xã Tân Văn tỉnh Lâm Đồng</v>
      </c>
      <c r="C289" t="str">
        <v>https://lamdong.gov.vn/sites/lamha/ubnd-huyen/xa-thitran/SitePages/xa-tan-van.aspx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29289</v>
      </c>
      <c r="B290" t="str">
        <f>HYPERLINK("https://www.facebook.com/TuoitreCongantinhBinhDinh/", "Công an xã Tây An tỉnh Bình Định")</f>
        <v>Công an xã Tây An tỉnh Bình Định</v>
      </c>
      <c r="C290" t="str">
        <v>https://www.facebook.com/TuoitreCongantinhBinhDinh/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29290</v>
      </c>
      <c r="B291" t="str">
        <f>HYPERLINK("http://tayvinh.tayson.binhdinh.gov.vn/", "UBND Ủy ban nhân dân xã Tây An tỉnh Bình Định")</f>
        <v>UBND Ủy ban nhân dân xã Tây An tỉnh Bình Định</v>
      </c>
      <c r="C291" t="str">
        <v>http://tayvinh.tayson.binhdinh.gov.vn/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29291</v>
      </c>
      <c r="B292" t="str">
        <f>HYPERLINK("https://www.facebook.com/conganxathachdai2020/", "Công an xã Thạch Đài tỉnh Hà Tĩnh")</f>
        <v>Công an xã Thạch Đài tỉnh Hà Tĩnh</v>
      </c>
      <c r="C292" t="str">
        <v>https://www.facebook.com/conganxathachdai2020/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29292</v>
      </c>
      <c r="B293" t="str">
        <f>HYPERLINK("https://thachha.hatinh.gov.vn/portal/pages/2023-10-20/Lanh-dao-huyen-Thach-Ha-doi-thoai-voi-nhan-dan-xa--471735.aspx", "UBND Ủy ban nhân dân xã Thạch Đài tỉnh Hà Tĩnh")</f>
        <v>UBND Ủy ban nhân dân xã Thạch Đài tỉnh Hà Tĩnh</v>
      </c>
      <c r="C293" t="str">
        <v>https://thachha.hatinh.gov.vn/portal/pages/2023-10-20/Lanh-dao-huyen-Thach-Ha-doi-thoai-voi-nhan-dan-xa--471735.aspx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29293</v>
      </c>
      <c r="B294" t="str">
        <f>HYPERLINK("https://www.facebook.com/conganxaThachTrung/", "Công an xã Thạch Trung tỉnh Hà Tĩnh")</f>
        <v>Công an xã Thạch Trung tỉnh Hà Tĩnh</v>
      </c>
      <c r="C294" t="str">
        <v>https://www.facebook.com/conganxaThachTrung/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29294</v>
      </c>
      <c r="B295" t="str">
        <f>HYPERLINK("https://thachtrung.hatinhcity.gov.vn/", "UBND Ủy ban nhân dân xã Thạch Trung tỉnh Hà Tĩnh")</f>
        <v>UBND Ủy ban nhân dân xã Thạch Trung tỉnh Hà Tĩnh</v>
      </c>
      <c r="C295" t="str">
        <v>https://thachtrung.hatinhcity.gov.vn/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29295</v>
      </c>
      <c r="B296" t="str">
        <f>HYPERLINK("https://www.facebook.com/Tu%E1%BB%95i-tr%E1%BA%BB-C%C3%B4ng-an-TP-S%E1%BA%A7m-S%C6%A1n-100069346653553/?locale=vi_VN", "Công an xã Thành An tỉnh Thanh Hóa")</f>
        <v>Công an xã Thành An tỉnh Thanh Hóa</v>
      </c>
      <c r="C296" t="str">
        <v>https://www.facebook.com/Tu%E1%BB%95i-tr%E1%BA%BB-C%C3%B4ng-an-TP-S%E1%BA%A7m-S%C6%A1n-100069346653553/?locale=vi_VN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29296</v>
      </c>
      <c r="B297" t="str">
        <f>HYPERLINK("https://thanhhung.thachthanh.thanhhoa.gov.vn/", "UBND Ủy ban nhân dân xã Thành An tỉnh Thanh Hóa")</f>
        <v>UBND Ủy ban nhân dân xã Thành An tỉnh Thanh Hóa</v>
      </c>
      <c r="C297" t="str">
        <v>https://thanhhung.thachthanh.thanhhoa.gov.vn/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29297</v>
      </c>
      <c r="B298" t="str">
        <f>HYPERLINK("https://www.facebook.com/conganxathanhlam/", "Công an xã Thành Lâm tỉnh Thanh Hóa")</f>
        <v>Công an xã Thành Lâm tỉnh Thanh Hóa</v>
      </c>
      <c r="C298" t="str">
        <v>https://www.facebook.com/conganxathanhlam/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29298</v>
      </c>
      <c r="B299" t="str">
        <f>HYPERLINK("https://lamson.thoxuan.thanhhoa.gov.vn/web/trang-chu/bo-may-hanh-chinh/uy-ban-nhan-dan-xa/thanh-vien-uy-ban-nhan-dan-va-cong-chuc-thi-tran-lam-son.html", "UBND Ủy ban nhân dân xã Thành Lâm tỉnh Thanh Hóa")</f>
        <v>UBND Ủy ban nhân dân xã Thành Lâm tỉnh Thanh Hóa</v>
      </c>
      <c r="C299" t="str">
        <v>https://lamson.thoxuan.thanhhoa.gov.vn/web/trang-chu/bo-may-hanh-chinh/uy-ban-nhan-dan-xa/thanh-vien-uy-ban-nhan-dan-va-cong-chuc-thi-tran-lam-son.html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29299</v>
      </c>
      <c r="B300" t="str">
        <v>Công an xã Thanh Nho tỉnh Nghệ An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29300</v>
      </c>
      <c r="B301" t="str">
        <f>HYPERLINK("https://www.nghean.gov.vn/tin-tuc-xay-dung-nong-thon-moi/xa-thanh-nho-thanh-chuong-don-bang-cong-nhan-xa-dat-chuan-nong-thon-moi-525946", "UBND Ủy ban nhân dân xã Thanh Nho tỉnh Nghệ An")</f>
        <v>UBND Ủy ban nhân dân xã Thanh Nho tỉnh Nghệ An</v>
      </c>
      <c r="C301" t="str">
        <v>https://www.nghean.gov.vn/tin-tuc-xay-dung-nong-thon-moi/xa-thanh-nho-thanh-chuong-don-bang-cong-nhan-xa-dat-chuan-nong-thon-moi-525946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29301</v>
      </c>
      <c r="B302" t="str">
        <f>HYPERLINK("https://www.facebook.com/p/C%C3%B4ng-an-x%C3%A3-Th%E1%BA%A1nh-Qu%E1%BB%9Bi-100067439768110/", "Công an xã Thạnh Quới tỉnh Vĩnh Long")</f>
        <v>Công an xã Thạnh Quới tỉnh Vĩnh Long</v>
      </c>
      <c r="C302" t="str">
        <v>https://www.facebook.com/p/C%C3%B4ng-an-x%C3%A3-Th%E1%BA%A1nh-Qu%E1%BB%9Bi-100067439768110/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29302</v>
      </c>
      <c r="B303" t="str">
        <f>HYPERLINK("https://thanhquoi.vinhlong.gov.vn/", "UBND Ủy ban nhân dân xã Thạnh Quới tỉnh Vĩnh Long")</f>
        <v>UBND Ủy ban nhân dân xã Thạnh Quới tỉnh Vĩnh Long</v>
      </c>
      <c r="C303" t="str">
        <v>https://thanhquoi.vinhlong.gov.vn/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29303</v>
      </c>
      <c r="B304" t="str">
        <f>HYPERLINK("https://www.facebook.com/Conganxathanhsonthanhhahaiduong/", "Công an xã Thanh Sơn tỉnh Hải Dương")</f>
        <v>Công an xã Thanh Sơn tỉnh Hải Dương</v>
      </c>
      <c r="C304" t="str">
        <v>https://www.facebook.com/Conganxathanhsonthanhhahaiduong/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29304</v>
      </c>
      <c r="B305" t="str">
        <f>HYPERLINK("http://thanhson.thanhha.haiduong.gov.vn/", "UBND Ủy ban nhân dân xã Thanh Sơn tỉnh Hải Dương")</f>
        <v>UBND Ủy ban nhân dân xã Thanh Sơn tỉnh Hải Dương</v>
      </c>
      <c r="C305" t="str">
        <v>http://thanhson.thanhha.haiduong.gov.vn/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29305</v>
      </c>
      <c r="B306" t="str">
        <f>HYPERLINK("https://www.facebook.com/conganxathientan/", "Công an xã Thiện Tân tỉnh Lạng Sơn")</f>
        <v>Công an xã Thiện Tân tỉnh Lạng Sơn</v>
      </c>
      <c r="C306" t="str">
        <v>https://www.facebook.com/conganxathientan/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29306</v>
      </c>
      <c r="B307" t="str">
        <f>HYPERLINK("https://sovhtt.langson.gov.vn/tin-tuc-su-kien/khai-giang-lop-truyen-day-thuc-hanh-trinh-dien-hat-sinh-ca-dan-toc-cao-lan-xa-thien-tan-huyen-huu-lung.html", "UBND Ủy ban nhân dân xã Thiện Tân tỉnh Lạng Sơn")</f>
        <v>UBND Ủy ban nhân dân xã Thiện Tân tỉnh Lạng Sơn</v>
      </c>
      <c r="C307" t="str">
        <v>https://sovhtt.langson.gov.vn/tin-tuc-su-kien/khai-giang-lop-truyen-day-thuc-hanh-trinh-dien-hat-sinh-ca-dan-toc-cao-lan-xa-thien-tan-huyen-huu-lung.html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29307</v>
      </c>
      <c r="B308" t="str">
        <f>HYPERLINK("https://www.facebook.com/ConganxaThieuNgoc/?locale=vi_VN", "Công an xã Thiệu Ngọc tỉnh Thanh Hóa")</f>
        <v>Công an xã Thiệu Ngọc tỉnh Thanh Hóa</v>
      </c>
      <c r="C308" t="str">
        <v>https://www.facebook.com/ConganxaThieuNgoc/?locale=vi_VN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29308</v>
      </c>
      <c r="B309" t="str">
        <f>HYPERLINK("https://qppl.thanhhoa.gov.vn/vbpq_thanhhoa.nsf/D6D5A1481A9323BA47258588003A8037/$file/DT-VBDTPT589259415-6-20201591954237917_quyennd_13-06-2020-07-51-19_signed.pdf", "UBND Ủy ban nhân dân xã Thiệu Ngọc tỉnh Thanh Hóa")</f>
        <v>UBND Ủy ban nhân dân xã Thiệu Ngọc tỉnh Thanh Hóa</v>
      </c>
      <c r="C309" t="str">
        <v>https://qppl.thanhhoa.gov.vn/vbpq_thanhhoa.nsf/D6D5A1481A9323BA47258588003A8037/$file/DT-VBDTPT589259415-6-20201591954237917_quyennd_13-06-2020-07-51-19_signed.pdf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29309</v>
      </c>
      <c r="B310" t="str">
        <f>HYPERLINK("https://www.facebook.com/people/C%C3%B4ng-an-x%C3%A3-Thi%E1%BB%87u-V%E1%BA%ADn-Thi%E1%BB%87u-H%C3%B3a/100063774684071/", "Công an xã Thiệu Vân tỉnh Thanh Hóa")</f>
        <v>Công an xã Thiệu Vân tỉnh Thanh Hóa</v>
      </c>
      <c r="C310" t="str">
        <v>https://www.facebook.com/people/C%C3%B4ng-an-x%C3%A3-Thi%E1%BB%87u-V%E1%BA%ADn-Thi%E1%BB%87u-H%C3%B3a/100063774684071/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29310</v>
      </c>
      <c r="B311" t="str">
        <f>HYPERLINK("http://thieuvan.thieuhoa.thanhhoa.gov.vn/", "UBND Ủy ban nhân dân xã Thiệu Vân tỉnh Thanh Hóa")</f>
        <v>UBND Ủy ban nhân dân xã Thiệu Vân tỉnh Thanh Hóa</v>
      </c>
      <c r="C311" t="str">
        <v>http://thieuvan.thieuhoa.thanhhoa.gov.vn/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29311</v>
      </c>
      <c r="B312" t="str">
        <f>HYPERLINK("https://www.facebook.com/conganxathoson/", "Công an xã Thổ Sơn tỉnh Kiên Giang")</f>
        <v>Công an xã Thổ Sơn tỉnh Kiên Giang</v>
      </c>
      <c r="C312" t="str">
        <v>https://www.facebook.com/conganxathoson/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29312</v>
      </c>
      <c r="B313" t="str">
        <f>HYPERLINK("https://hondat.kiengiang.gov.vn/", "UBND Ủy ban nhân dân xã Thổ Sơn tỉnh Kiên Giang")</f>
        <v>UBND Ủy ban nhân dân xã Thổ Sơn tỉnh Kiên Giang</v>
      </c>
      <c r="C313" t="str">
        <v>https://hondat.kiengiang.gov.vn/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29313</v>
      </c>
      <c r="B314" t="str">
        <f>HYPERLINK("https://www.facebook.com/conganxathothanh/", "Công an xã Thọ Thanh tỉnh Thanh Hóa")</f>
        <v>Công an xã Thọ Thanh tỉnh Thanh Hóa</v>
      </c>
      <c r="C314" t="str">
        <v>https://www.facebook.com/conganxathothanh/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29314</v>
      </c>
      <c r="B315" t="str">
        <f>HYPERLINK("https://thocuong.trieuson.thanhhoa.gov.vn/", "UBND Ủy ban nhân dân xã Thọ Thanh tỉnh Thanh Hóa")</f>
        <v>UBND Ủy ban nhân dân xã Thọ Thanh tỉnh Thanh Hóa</v>
      </c>
      <c r="C315" t="str">
        <v>https://thocuong.trieuson.thanhhoa.gov.vn/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29315</v>
      </c>
      <c r="B316" t="str">
        <f>HYPERLINK("https://www.facebook.com/conganxathuandien/", "Công an xã Thuận Điền tỉnh Bến Tre")</f>
        <v>Công an xã Thuận Điền tỉnh Bến Tre</v>
      </c>
      <c r="C316" t="str">
        <v>https://www.facebook.com/conganxathuandien/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29316</v>
      </c>
      <c r="B317" t="str">
        <f>HYPERLINK("https://bentre.gov.vn/banchidaocovid19/Lists/thongbaohuyenthanhpho/DispForm.aspx?ID=306&amp;ContentTypeId=0x01006B434E144EA36B09B66CBCE65AAE3E91009A8A9967E8E4EF4C92EC5F83E13740CC", "UBND Ủy ban nhân dân xã Thuận Điền tỉnh Bến Tre")</f>
        <v>UBND Ủy ban nhân dân xã Thuận Điền tỉnh Bến Tre</v>
      </c>
      <c r="C317" t="str">
        <v>https://bentre.gov.vn/banchidaocovid19/Lists/thongbaohuyenthanhpho/DispForm.aspx?ID=306&amp;ContentTypeId=0x01006B434E144EA36B09B66CBCE65AAE3E91009A8A9967E8E4EF4C92EC5F83E13740CC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29317</v>
      </c>
      <c r="B318" t="str">
        <f>HYPERLINK("https://www.facebook.com/ConganxaThuanHung/", "Công an xã Thuần Hưng tỉnh Hưng Yên")</f>
        <v>Công an xã Thuần Hưng tỉnh Hưng Yên</v>
      </c>
      <c r="C318" t="str">
        <v>https://www.facebook.com/ConganxaThuanHung/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29318</v>
      </c>
      <c r="B319" t="str">
        <f>HYPERLINK("https://dichvucong.hungyen.gov.vn/dichvucong/bothutuc", "UBND Ủy ban nhân dân xã Thuần Hưng tỉnh Hưng Yên")</f>
        <v>UBND Ủy ban nhân dân xã Thuần Hưng tỉnh Hưng Yên</v>
      </c>
      <c r="C319" t="str">
        <v>https://dichvucong.hungyen.gov.vn/dichvucong/bothutuc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29319</v>
      </c>
      <c r="B320" t="str">
        <f>HYPERLINK("https://www.facebook.com/conganxathuducbinhdaibentre/", "Công an xã Thừa Đức tỉnh Bến Tre")</f>
        <v>Công an xã Thừa Đức tỉnh Bến Tre</v>
      </c>
      <c r="C320" t="str">
        <v>https://www.facebook.com/conganxathuducbinhdaibentre/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29320</v>
      </c>
      <c r="B321" t="str">
        <f>HYPERLINK("https://binhdai.bentre.gov.vn/thuaduc", "UBND Ủy ban nhân dân xã Thừa Đức tỉnh Bến Tre")</f>
        <v>UBND Ủy ban nhân dân xã Thừa Đức tỉnh Bến Tre</v>
      </c>
      <c r="C321" t="str">
        <v>https://binhdai.bentre.gov.vn/thuaduc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29321</v>
      </c>
      <c r="B322" t="str">
        <v>Công an xã Thượng Ninh tỉnh Thanh Hóa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29322</v>
      </c>
      <c r="B323" t="str">
        <f>HYPERLINK("https://thuongninh.nhuxuan.thanhhoa.gov.vn/", "UBND Ủy ban nhân dân xã Thượng Ninh tỉnh Thanh Hóa")</f>
        <v>UBND Ủy ban nhân dân xã Thượng Ninh tỉnh Thanh Hóa</v>
      </c>
      <c r="C323" t="str">
        <v>https://thuongninh.nhuxuan.thanhhoa.gov.vn/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29323</v>
      </c>
      <c r="B324" t="str">
        <v>Công an xã Thụy Duyên tỉnh Thái Bình</v>
      </c>
      <c r="C324" t="str">
        <v>-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29324</v>
      </c>
      <c r="B325" t="str">
        <f>HYPERLINK("https://thaibinh.gov.vn/van-ban-phap-luat/van-ban-dieu-hanh/ve-viec-cho-phep-uy-ban-nhan-dan-xa-thuy-duyen-huyen-thai-th.html", "UBND Ủy ban nhân dân xã Thụy Duyên tỉnh Thái Bình")</f>
        <v>UBND Ủy ban nhân dân xã Thụy Duyên tỉnh Thái Bình</v>
      </c>
      <c r="C325" t="str">
        <v>https://thaibinh.gov.vn/van-ban-phap-luat/van-ban-dieu-hanh/ve-viec-cho-phep-uy-ban-nhan-dan-xa-thuy-duyen-huyen-thai-th.html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29325</v>
      </c>
      <c r="B326" t="str">
        <v>Công an xã Tiến Bộ tỉnh Tuyên Quang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29326</v>
      </c>
      <c r="B327" t="str">
        <f>HYPERLINK("https://yenson.tuyenquang.gov.vn/", "UBND Ủy ban nhân dân xã Tiến Bộ tỉnh Tuyên Quang")</f>
        <v>UBND Ủy ban nhân dân xã Tiến Bộ tỉnh Tuyên Quang</v>
      </c>
      <c r="C327" t="str">
        <v>https://yenson.tuyenquang.gov.vn/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29327</v>
      </c>
      <c r="B328" t="str">
        <v>Công an xã Tiên Động tỉnh Hải Dương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29328</v>
      </c>
      <c r="B329" t="str">
        <f>HYPERLINK("http://tiendong.tuky.haiduong.gov.vn/", "UBND Ủy ban nhân dân xã Tiên Động tỉnh Hải Dương")</f>
        <v>UBND Ủy ban nhân dân xã Tiên Động tỉnh Hải Dương</v>
      </c>
      <c r="C329" t="str">
        <v>http://tiendong.tuky.haiduong.gov.vn/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29329</v>
      </c>
      <c r="B330" t="str">
        <f>HYPERLINK("https://www.facebook.com/tuoitrecongansonla/", "Công an xã Tông Lạnh tỉnh Sơn La")</f>
        <v>Công an xã Tông Lạnh tỉnh Sơn La</v>
      </c>
      <c r="C330" t="str">
        <v>https://www.facebook.com/tuoitrecongansonla/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29330</v>
      </c>
      <c r="B331" t="str">
        <f>HYPERLINK("https://moha.gov.vn/nong-thon-moi/tin-tuc/Pages/listbnv.aspx?CateID=31&amp;ItemID=2327", "UBND Ủy ban nhân dân xã Tông Lạnh tỉnh Sơn La")</f>
        <v>UBND Ủy ban nhân dân xã Tông Lạnh tỉnh Sơn La</v>
      </c>
      <c r="C331" t="str">
        <v>https://moha.gov.vn/nong-thon-moi/tin-tuc/Pages/listbnv.aspx?CateID=31&amp;ItemID=2327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29331</v>
      </c>
      <c r="B332" t="str">
        <f>HYPERLINK("https://www.facebook.com/tuoitreconganhuyenvanquan/", "Công an xã Tràng An tỉnh Hà Nam")</f>
        <v>Công an xã Tràng An tỉnh Hà Nam</v>
      </c>
      <c r="C332" t="str">
        <v>https://www.facebook.com/tuoitreconganhuyenvanquan/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29332</v>
      </c>
      <c r="B333" t="str">
        <f>HYPERLINK("https://trangan.binhluc.hanam.gov.vn/vi/co-cau-to-chuc/vieworg/Uy-ban-nhan-dan-xa-Trang-An-25/", "UBND Ủy ban nhân dân xã Tràng An tỉnh Hà Nam")</f>
        <v>UBND Ủy ban nhân dân xã Tràng An tỉnh Hà Nam</v>
      </c>
      <c r="C333" t="str">
        <v>https://trangan.binhluc.hanam.gov.vn/vi/co-cau-to-chuc/vieworg/Uy-ban-nhan-dan-xa-Trang-An-25/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29333</v>
      </c>
      <c r="B334" t="str">
        <v>Công an xã Trung Hội tỉnh Thái Nguyên</v>
      </c>
      <c r="C334" t="str">
        <v>-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29334</v>
      </c>
      <c r="B335" t="str">
        <f>HYPERLINK("http://trunghoi.dinhhoa.thainguyen.gov.vn/so-do-bo-may/-/asset_publisher/JJBsrmKSKi98/content/lanh-ao-ubnd-xa-trung-hoi?inheritRedirect=true", "UBND Ủy ban nhân dân xã Trung Hội tỉnh Thái Nguyên")</f>
        <v>UBND Ủy ban nhân dân xã Trung Hội tỉnh Thái Nguyên</v>
      </c>
      <c r="C335" t="str">
        <v>http://trunghoi.dinhhoa.thainguyen.gov.vn/so-do-bo-may/-/asset_publisher/JJBsrmKSKi98/content/lanh-ao-ubnd-xa-trung-hoi?inheritRedirect=true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29335</v>
      </c>
      <c r="B336" t="str">
        <f>HYPERLINK("https://www.facebook.com/conganxatrungngai/", "Công an xã Trung Ngãi tỉnh Vĩnh Long")</f>
        <v>Công an xã Trung Ngãi tỉnh Vĩnh Long</v>
      </c>
      <c r="C336" t="str">
        <v>https://www.facebook.com/conganxatrungngai/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29336</v>
      </c>
      <c r="B337" t="str">
        <f>HYPERLINK("https://trungngai.vinhlong.gov.vn/", "UBND Ủy ban nhân dân xã Trung Ngãi tỉnh Vĩnh Long")</f>
        <v>UBND Ủy ban nhân dân xã Trung Ngãi tỉnh Vĩnh Long</v>
      </c>
      <c r="C337" t="str">
        <v>https://trungngai.vinhlong.gov.vn/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29337</v>
      </c>
      <c r="B338" t="str">
        <f>HYPERLINK("https://www.facebook.com/conganxatruongdong/", "Công an xã Trường Đông tỉnh TÂY NINH")</f>
        <v>Công an xã Trường Đông tỉnh TÂY NINH</v>
      </c>
      <c r="C338" t="str">
        <v>https://www.facebook.com/conganxatruongdong/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29338</v>
      </c>
      <c r="B339" t="str">
        <f>HYPERLINK("https://hoathanh.tayninh.gov.vn/vi/news/gioi-thieu-chung-407/gioi-thieu-chung-ve-xa-truong-dong-7421.html", "UBND Ủy ban nhân dân xã Trường Đông tỉnh TÂY NINH")</f>
        <v>UBND Ủy ban nhân dân xã Trường Đông tỉnh TÂY NINH</v>
      </c>
      <c r="C339" t="str">
        <v>https://hoathanh.tayninh.gov.vn/vi/news/gioi-thieu-chung-407/gioi-thieu-chung-ve-xa-truong-dong-7421.html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29339</v>
      </c>
      <c r="B340" t="str">
        <f>HYPERLINK("https://www.facebook.com/conganxaTuMai/", "Công an xã Tư Mại tỉnh Bắc Giang")</f>
        <v>Công an xã Tư Mại tỉnh Bắc Giang</v>
      </c>
      <c r="C340" t="str">
        <v>https://www.facebook.com/conganxaTuMai/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29340</v>
      </c>
      <c r="B341" t="str">
        <f>HYPERLINK("https://tumai.yendung.bacgiang.gov.vn/", "UBND Ủy ban nhân dân xã Tư Mại tỉnh Bắc Giang")</f>
        <v>UBND Ủy ban nhân dân xã Tư Mại tỉnh Bắc Giang</v>
      </c>
      <c r="C341" t="str">
        <v>https://tumai.yendung.bacgiang.gov.vn/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29341</v>
      </c>
      <c r="B342" t="str">
        <v>Công an xã Tứ xã tỉnh Phú Thọ</v>
      </c>
      <c r="C342" t="str">
        <v>-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29342</v>
      </c>
      <c r="B343" t="str">
        <f>HYPERLINK("https://tuxa.lamthao.phutho.gov.vn/Chuyen-muc-tin/Chi-tiet-tin/t/can-bo-cong-chuc-ubnd-xa-tu-xa/title/51356/ctitle/543450", "UBND Ủy ban nhân dân xã Tứ xã tỉnh Phú Thọ")</f>
        <v>UBND Ủy ban nhân dân xã Tứ xã tỉnh Phú Thọ</v>
      </c>
      <c r="C343" t="str">
        <v>https://tuxa.lamthao.phutho.gov.vn/Chuyen-muc-tin/Chi-tiet-tin/t/can-bo-cong-chuc-ubnd-xa-tu-xa/title/51356/ctitle/543450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29343</v>
      </c>
      <c r="B344" t="str">
        <v>Công an xã Văn Bán tỉnh Phú Thọ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29344</v>
      </c>
      <c r="B345" t="str">
        <f>HYPERLINK("https://camkhe.phutho.gov.vn/Chuyen-muc-tin/t/uy-ban-nhan-dan/ctitle/133", "UBND Ủy ban nhân dân xã Văn Bán tỉnh Phú Thọ")</f>
        <v>UBND Ủy ban nhân dân xã Văn Bán tỉnh Phú Thọ</v>
      </c>
      <c r="C345" t="str">
        <v>https://camkhe.phutho.gov.vn/Chuyen-muc-tin/t/uy-ban-nhan-dan/ctitle/133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29345</v>
      </c>
      <c r="B346" t="str">
        <v>Công an xã Vạn Ninh tỉnh Quảng Bình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29346</v>
      </c>
      <c r="B347" t="str">
        <f>HYPERLINK("https://quangninh.quangbinh.gov.vn/chi-tiet-tin/-/view-article/1/13836141260647/14079557009247", "UBND Ủy ban nhân dân xã Vạn Ninh tỉnh Quảng Bình")</f>
        <v>UBND Ủy ban nhân dân xã Vạn Ninh tỉnh Quảng Bình</v>
      </c>
      <c r="C347" t="str">
        <v>https://quangninh.quangbinh.gov.vn/chi-tiet-tin/-/view-article/1/13836141260647/14079557009247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29347</v>
      </c>
      <c r="B348" t="str">
        <f>HYPERLINK("https://www.facebook.com/100082912197725", "Công an xã Vạn Thủy tỉnh Lạng Sơn")</f>
        <v>Công an xã Vạn Thủy tỉnh Lạng Sơn</v>
      </c>
      <c r="C348" t="str">
        <v>https://www.facebook.com/100082912197725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29348</v>
      </c>
      <c r="B349" t="str">
        <f>HYPERLINK("https://bacson.langson.gov.vn/", "UBND Ủy ban nhân dân xã Vạn Thủy tỉnh Lạng Sơn")</f>
        <v>UBND Ủy ban nhân dân xã Vạn Thủy tỉnh Lạng Sơn</v>
      </c>
      <c r="C349" t="str">
        <v>https://bacson.langson.gov.vn/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29349</v>
      </c>
      <c r="B350" t="str">
        <v>Công an xã Vinh Kim tỉnh Trà Vinh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29350</v>
      </c>
      <c r="B351" t="str">
        <f>HYPERLINK("https://vinhkim.caungang.travinh.gov.vn/", "UBND Ủy ban nhân dân xã Vinh Kim tỉnh Trà Vinh")</f>
        <v>UBND Ủy ban nhân dân xã Vinh Kim tỉnh Trà Vinh</v>
      </c>
      <c r="C351" t="str">
        <v>https://vinhkim.caungang.travinh.gov.vn/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29351</v>
      </c>
      <c r="B352" t="str">
        <f>HYPERLINK("https://www.facebook.com/ConganxaVinhPhong/", "Công an xã Vĩnh Phong tỉnh Cao Bằng")</f>
        <v>Công an xã Vĩnh Phong tỉnh Cao Bằng</v>
      </c>
      <c r="C352" t="str">
        <v>https://www.facebook.com/ConganxaVinhPhong/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29352</v>
      </c>
      <c r="B353" t="str">
        <f>HYPERLINK("http://vinhphong.baolam.caobang.gov.vn/", "UBND Ủy ban nhân dân xã Vĩnh Phong tỉnh Cao Bằng")</f>
        <v>UBND Ủy ban nhân dân xã Vĩnh Phong tỉnh Cao Bằng</v>
      </c>
      <c r="C353" t="str">
        <v>http://vinhphong.baolam.caobang.gov.vn/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29353</v>
      </c>
      <c r="B354" t="str">
        <f>HYPERLINK("https://www.facebook.com/p/Tu%E1%BB%95i-tr%E1%BA%BB-C%C3%B4ng-an-Th%C3%A0nh-ph%E1%BB%91-V%C4%A9nh-Y%C3%AAn-100066497717181/?locale=gl_ES", "Công an xã Vĩnh Quang tỉnh Thanh Hóa")</f>
        <v>Công an xã Vĩnh Quang tỉnh Thanh Hóa</v>
      </c>
      <c r="C354" t="str">
        <v>https://www.facebook.com/p/Tu%E1%BB%95i-tr%E1%BA%BB-C%C3%B4ng-an-Th%C3%A0nh-ph%E1%BB%91-V%C4%A9nh-Y%C3%AAn-100066497717181/?locale=gl_ES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29354</v>
      </c>
      <c r="B355" t="str">
        <f>HYPERLINK("https://ubndtp.caobang.gov.vn/ubnd-xa-vinh-quang", "UBND Ủy ban nhân dân xã Vĩnh Quang tỉnh Thanh Hóa")</f>
        <v>UBND Ủy ban nhân dân xã Vĩnh Quang tỉnh Thanh Hóa</v>
      </c>
      <c r="C355" t="str">
        <v>https://ubndtp.caobang.gov.vn/ubnd-xa-vinh-quang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29355</v>
      </c>
      <c r="B356" t="str">
        <v>Công an xã Vĩnh Sơn tỉnh Bình Định</v>
      </c>
      <c r="C356" t="str">
        <v>-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29356</v>
      </c>
      <c r="B357" t="str">
        <f>HYPERLINK("https://vinhthanh.binhdinh.gov.vn/Index.aspx?P=B02&amp;M=61&amp;I=070801533", "UBND Ủy ban nhân dân xã Vĩnh Sơn tỉnh Bình Định")</f>
        <v>UBND Ủy ban nhân dân xã Vĩnh Sơn tỉnh Bình Định</v>
      </c>
      <c r="C357" t="str">
        <v>https://vinhthanh.binhdinh.gov.vn/Index.aspx?P=B02&amp;M=61&amp;I=070801533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29357</v>
      </c>
      <c r="B358" t="str">
        <f>HYPERLINK("https://www.facebook.com/p/C%C3%B4ng-an-x%C3%A3-V%C4%A9nh-Ti%E1%BA%BFn-V%C4%A9nh-L%E1%BB%99c-Thanh-H%C3%B3a-100064720270993/", "Công an xã Vĩnh Tiến tỉnh Thanh Hóa")</f>
        <v>Công an xã Vĩnh Tiến tỉnh Thanh Hóa</v>
      </c>
      <c r="C358" t="str">
        <v>https://www.facebook.com/p/C%C3%B4ng-an-x%C3%A3-V%C4%A9nh-Ti%E1%BA%BFn-V%C4%A9nh-L%E1%BB%99c-Thanh-H%C3%B3a-100064720270993/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29358</v>
      </c>
      <c r="B359" t="str">
        <f>HYPERLINK("https://vinhtien.vinhloc.thanhhoa.gov.vn/pho-bien-tuyen-truyen", "UBND Ủy ban nhân dân xã Vĩnh Tiến tỉnh Thanh Hóa")</f>
        <v>UBND Ủy ban nhân dân xã Vĩnh Tiến tỉnh Thanh Hóa</v>
      </c>
      <c r="C359" t="str">
        <v>https://vinhtien.vinhloc.thanhhoa.gov.vn/pho-bien-tuyen-truyen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29359</v>
      </c>
      <c r="B360" t="str">
        <f>HYPERLINK("https://www.facebook.com/ConganxaVoTranh/", "Công an xã Vô Tranh tỉnh Phú Thọ")</f>
        <v>Công an xã Vô Tranh tỉnh Phú Thọ</v>
      </c>
      <c r="C360" t="str">
        <v>https://www.facebook.com/ConganxaVoTranh/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29360</v>
      </c>
      <c r="B361" t="str">
        <f>HYPERLINK("https://votranh.phuluong.thainguyen.gov.vn/uy-ban-nhan-dan", "UBND Ủy ban nhân dân xã Vô Tranh tỉnh Phú Thọ")</f>
        <v>UBND Ủy ban nhân dân xã Vô Tranh tỉnh Phú Thọ</v>
      </c>
      <c r="C361" t="str">
        <v>https://votranh.phuluong.thainguyen.gov.vn/uy-ban-nhan-dan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29361</v>
      </c>
      <c r="B362" t="str">
        <f>HYPERLINK("https://www.facebook.com/ConganxaVoTranhLucNam/", "Công an xã Vô Tranh tỉnh Bắc Giang")</f>
        <v>Công an xã Vô Tranh tỉnh Bắc Giang</v>
      </c>
      <c r="C362" t="str">
        <v>https://www.facebook.com/ConganxaVoTranhLucNam/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29362</v>
      </c>
      <c r="B363" t="str">
        <f>HYPERLINK("https://bacgiang.gov.vn/web/ubnd-xa-vo-tranh", "UBND Ủy ban nhân dân xã Vô Tranh tỉnh Bắc Giang")</f>
        <v>UBND Ủy ban nhân dân xã Vô Tranh tỉnh Bắc Giang</v>
      </c>
      <c r="C363" t="str">
        <v>https://bacgiang.gov.vn/web/ubnd-xa-vo-tranh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29363</v>
      </c>
      <c r="B364" t="str">
        <f>HYPERLINK("https://www.facebook.com/Conganxavs113/", "Công an xã Vĩnh Sơn tỉnh Nghệ An")</f>
        <v>Công an xã Vĩnh Sơn tỉnh Nghệ An</v>
      </c>
      <c r="C364" t="str">
        <v>https://www.facebook.com/Conganxavs113/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29364</v>
      </c>
      <c r="B365" t="str">
        <f>HYPERLINK("https://anhson.nghean.gov.vn/vinh-son/vinh-son-454103", "UBND Ủy ban nhân dân xã Vĩnh Sơn tỉnh Nghệ An")</f>
        <v>UBND Ủy ban nhân dân xã Vĩnh Sơn tỉnh Nghệ An</v>
      </c>
      <c r="C365" t="str">
        <v>https://anhson.nghean.gov.vn/vinh-son/vinh-son-454103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29365</v>
      </c>
      <c r="B366" t="str">
        <f>HYPERLINK("https://www.facebook.com/conganxaxuanan/", "Công an xã Xuân An tỉnh Gia Lai")</f>
        <v>Công an xã Xuân An tỉnh Gia Lai</v>
      </c>
      <c r="C366" t="str">
        <v>https://www.facebook.com/conganxaxuanan/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29366</v>
      </c>
      <c r="B367" t="str">
        <f>HYPERLINK("https://ankhe.gialai.gov.vn/Xa-Xuan-An/Gioi-thieu/Co-cau-to-chuc-xa.aspx", "UBND Ủy ban nhân dân xã Xuân An tỉnh Gia Lai")</f>
        <v>UBND Ủy ban nhân dân xã Xuân An tỉnh Gia Lai</v>
      </c>
      <c r="C367" t="str">
        <v>https://ankhe.gialai.gov.vn/Xa-Xuan-An/Gioi-thieu/Co-cau-to-chuc-xa.aspx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29367</v>
      </c>
      <c r="B368" t="str">
        <f>HYPERLINK("https://www.facebook.com/quehuongXuanChau/", "Công an xã Xuân Châu tỉnh Nam Định")</f>
        <v>Công an xã Xuân Châu tỉnh Nam Định</v>
      </c>
      <c r="C368" t="str">
        <v>https://www.facebook.com/quehuongXuanChau/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29368</v>
      </c>
      <c r="B369" t="str">
        <f>HYPERLINK("https://xuanchau-xuantruong.namdinh.gov.vn/uy-ban-nhan-dan", "UBND Ủy ban nhân dân xã Xuân Châu tỉnh Nam Định")</f>
        <v>UBND Ủy ban nhân dân xã Xuân Châu tỉnh Nam Định</v>
      </c>
      <c r="C369" t="str">
        <v>https://xuanchau-xuantruong.namdinh.gov.vn/uy-ban-nhan-dan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29369</v>
      </c>
      <c r="B370" t="str">
        <f>HYPERLINK("https://www.facebook.com/conganxaxuanlam/", "Công an xã Xuân Lam tỉnh Hà Tĩnh")</f>
        <v>Công an xã Xuân Lam tỉnh Hà Tĩnh</v>
      </c>
      <c r="C370" t="str">
        <v>https://www.facebook.com/conganxaxuanlam/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29370</v>
      </c>
      <c r="B371" t="str">
        <f>HYPERLINK("http://xuanlam.nghixuan.hatinh.gov.vn/", "UBND Ủy ban nhân dân xã Xuân Lam tỉnh Hà Tĩnh")</f>
        <v>UBND Ủy ban nhân dân xã Xuân Lam tỉnh Hà Tĩnh</v>
      </c>
      <c r="C371" t="str">
        <v>http://xuanlam.nghixuan.hatinh.gov.vn/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29371</v>
      </c>
      <c r="B372" t="str">
        <f>HYPERLINK("https://www.facebook.com/conganxaxuanmy/", "Công an xã Xuân Mỹ tỉnh Đồng Nai")</f>
        <v>Công an xã Xuân Mỹ tỉnh Đồng Nai</v>
      </c>
      <c r="C372" t="str">
        <v>https://www.facebook.com/conganxaxuanmy/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29372</v>
      </c>
      <c r="B373" t="str">
        <f>HYPERLINK("https://cammy.dongnai.gov.vn/", "UBND Ủy ban nhân dân xã Xuân Mỹ tỉnh Đồng Nai")</f>
        <v>UBND Ủy ban nhân dân xã Xuân Mỹ tỉnh Đồng Nai</v>
      </c>
      <c r="C373" t="str">
        <v>https://cammy.dongnai.gov.vn/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29373</v>
      </c>
      <c r="B374" t="str">
        <v>Công an xã Yên Khê tỉnh Nghệ An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29374</v>
      </c>
      <c r="B375" t="str">
        <f>HYPERLINK("https://datafiles.nghean.gov.vn/nan-ubnd/4117/steeringdocument/bc_giam_sat_cua_hdnd_20240508020240508050157084_Signed638508361957203069.pdf", "UBND Ủy ban nhân dân xã Yên Khê tỉnh Nghệ An")</f>
        <v>UBND Ủy ban nhân dân xã Yên Khê tỉnh Nghệ An</v>
      </c>
      <c r="C375" t="str">
        <v>https://datafiles.nghean.gov.vn/nan-ubnd/4117/steeringdocument/bc_giam_sat_cua_hdnd_20240508020240508050157084_Signed638508361957203069.pdf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29375</v>
      </c>
      <c r="B376" t="str">
        <v>Công an xã Yên Kỳ tỉnh Phú Thọ</v>
      </c>
      <c r="C376" t="str">
        <v>-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29376</v>
      </c>
      <c r="B377" t="str">
        <f>HYPERLINK("https://phutho.gov.vn/pages/chitiet.aspx?newsId=69385&amp;title=Quy%E1%BA%BFt+%C4%91%E1%BB%8Bnh+c%C3%B4ng+b%E1%BB%91+k%E1%BA%BFt+qu%E1%BA%A3+h%E1%BB%87+th%E1%BB%91ng+h%C3%B3a+v%C4%83n+b%E1%BA%A3n+quy+ph%E1%BA%A1m+ph%C3%A1p+lu%E1%BA%ADt+c%E1%BB%A7a+H%E1%BB%99i+%C4%91%E1%BB%93ng+nh%C3%A2n+d%C3%A2n%2C+%E1%BB%A6y+ban+nh%C3%A2n+d%C3%A2n+t%E1%BB%89nh+Ph%C3%BA+Th%E1%BB%8D+trong+k%E1%BB%B3+h%E1%BB%87+th%E1%BB%91ng+h%C3%B3a+2014+-+2018", "UBND Ủy ban nhân dân xã Yên Kỳ tỉnh Phú Thọ")</f>
        <v>UBND Ủy ban nhân dân xã Yên Kỳ tỉnh Phú Thọ</v>
      </c>
      <c r="C377" t="str">
        <v>https://phutho.gov.vn/pages/chitiet.aspx?newsId=69385&amp;title=Quy%E1%BA%BFt+%C4%91%E1%BB%8Bnh+c%C3%B4ng+b%E1%BB%91+k%E1%BA%BFt+qu%E1%BA%A3+h%E1%BB%87+th%E1%BB%91ng+h%C3%B3a+v%C4%83n+b%E1%BA%A3n+quy+ph%E1%BA%A1m+ph%C3%A1p+lu%E1%BA%ADt+c%E1%BB%A7a+H%E1%BB%99i+%C4%91%E1%BB%93ng+nh%C3%A2n+d%C3%A2n%2C+%E1%BB%A6y+ban+nh%C3%A2n+d%C3%A2n+t%E1%BB%89nh+Ph%C3%BA+Th%E1%BB%8D+trong+k%E1%BB%B3+h%E1%BB%87+th%E1%BB%91ng+h%C3%B3a+2014+-+2018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29377</v>
      </c>
      <c r="B378" t="str">
        <f>HYPERLINK("https://www.facebook.com/p/Tu%E1%BB%95i-tr%E1%BA%BB-C%C3%B4ng-an-Th%C3%A0nh-ph%E1%BB%91-V%C4%A9nh-Y%C3%AAn-100066497717181/?locale=gl_ES", "Công an xã Yên Nguyên tỉnh Tuyên Quang")</f>
        <v>Công an xã Yên Nguyên tỉnh Tuyên Quang</v>
      </c>
      <c r="C378" t="str">
        <v>https://www.facebook.com/p/Tu%E1%BB%95i-tr%E1%BA%BB-C%C3%B4ng-an-Th%C3%A0nh-ph%E1%BB%91-V%C4%A9nh-Y%C3%AAn-100066497717181/?locale=gl_ES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29378</v>
      </c>
      <c r="B379" t="str">
        <f>HYPERLINK("https://m.chiemhoa.gov.vn/ubnd-xa-thi-tran.html", "UBND Ủy ban nhân dân xã Yên Nguyên tỉnh Tuyên Quang")</f>
        <v>UBND Ủy ban nhân dân xã Yên Nguyên tỉnh Tuyên Quang</v>
      </c>
      <c r="C379" t="str">
        <v>https://m.chiemhoa.gov.vn/ubnd-xa-thi-tran.html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29379</v>
      </c>
      <c r="B380" t="str">
        <f>HYPERLINK("https://www.facebook.com/conganxayenninh123/?locale=vi_VN", "Công an xã Yên Ninh tỉnh Thanh Hóa")</f>
        <v>Công an xã Yên Ninh tỉnh Thanh Hóa</v>
      </c>
      <c r="C380" t="str">
        <v>https://www.facebook.com/conganxayenninh123/?locale=vi_VN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29380</v>
      </c>
      <c r="B381" t="str">
        <f>HYPERLINK("https://yenninh.phuluong.thainguyen.gov.vn/", "UBND Ủy ban nhân dân xã Yên Ninh tỉnh Thanh Hóa")</f>
        <v>UBND Ủy ban nhân dân xã Yên Ninh tỉnh Thanh Hóa</v>
      </c>
      <c r="C381" t="str">
        <v>https://yenninh.phuluong.thainguyen.gov.vn/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29381</v>
      </c>
      <c r="B382" t="str">
        <f>HYPERLINK("https://www.facebook.com/conganxayentrung/", "Công an xã Yên Trung tỉnh Bắc Ninh")</f>
        <v>Công an xã Yên Trung tỉnh Bắc Ninh</v>
      </c>
      <c r="C382" t="str">
        <v>https://www.facebook.com/conganxayentrung/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29382</v>
      </c>
      <c r="B383" t="str">
        <f>HYPERLINK("https://www.bacninh.gov.vn/web/ubnd-xa-yen-trung", "UBND Ủy ban nhân dân xã Yên Trung tỉnh Bắc Ninh")</f>
        <v>UBND Ủy ban nhân dân xã Yên Trung tỉnh Bắc Ninh</v>
      </c>
      <c r="C383" t="str">
        <v>https://www.bacninh.gov.vn/web/ubnd-xa-yen-trung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29383</v>
      </c>
      <c r="B384" t="str">
        <f>HYPERLINK("https://www.facebook.com/conganxuanhoa.tx/", "Công an xã Xuân Hòa tỉnh Thanh Hóa")</f>
        <v>Công an xã Xuân Hòa tỉnh Thanh Hóa</v>
      </c>
      <c r="C384" t="str">
        <v>https://www.facebook.com/conganxuanhoa.tx/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29384</v>
      </c>
      <c r="B385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385" t="str">
        <v>https://xuanhoa.nhuxuan.thanhhoa.gov.vn/web/trang-chu/he-thong-chinh-tri/uy-ban-nhan-dan-xa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29385</v>
      </c>
      <c r="B386" t="str">
        <f>HYPERLINK("https://www.facebook.com/thoisulangchanh/videos/b%C3%A0n-giao-%C4%91%C6%B0a-v%C3%A0o-s%E1%BB%AD-d%E1%BB%A5ng-c%C3%B4ng-tr%C3%ACnh-c%E1%BA%A5p-n%C6%B0%E1%BB%9Bc-sinh-ho%E1%BA%A1t-t%E1%BA%A1i-x%C3%A3-y%C3%AAn-kh%C6%B0%C6%A1ng/2591568414242109/", "Công an xã Yên Khương tỉnh Thanh Hóa")</f>
        <v>Công an xã Yên Khương tỉnh Thanh Hóa</v>
      </c>
      <c r="C386" t="str">
        <v>https://www.facebook.com/thoisulangchanh/videos/b%C3%A0n-giao-%C4%91%C6%B0a-v%C3%A0o-s%E1%BB%AD-d%E1%BB%A5ng-c%C3%B4ng-tr%C3%ACnh-c%E1%BA%A5p-n%C6%B0%E1%BB%9Bc-sinh-ho%E1%BA%A1t-t%E1%BA%A1i-x%C3%A3-y%C3%AAn-kh%C6%B0%C6%A1ng/2591568414242109/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29386</v>
      </c>
      <c r="B387" t="str">
        <f>HYPERLINK("https://yenkhuong.langchanh.thanhhoa.gov.vn/", "UBND Ủy ban nhân dân xã Yên Khương tỉnh Thanh Hóa")</f>
        <v>UBND Ủy ban nhân dân xã Yên Khương tỉnh Thanh Hóa</v>
      </c>
      <c r="C387" t="str">
        <v>https://yenkhuong.langchanh.thanhhoa.gov.vn/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29387</v>
      </c>
      <c r="B388" t="str">
        <f>HYPERLINK("https://www.facebook.com/conganyenlam/", "Công an thị trấn Yên Lâm tỉnh Thanh Hóa")</f>
        <v>Công an thị trấn Yên Lâm tỉnh Thanh Hóa</v>
      </c>
      <c r="C388" t="str">
        <v>https://www.facebook.com/conganyenlam/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29388</v>
      </c>
      <c r="B389" t="str">
        <f>HYPERLINK("http://yenlam.gov.vn/web/trang-chu/chuyen-doi-so/ubnd-thi-tran-yen-lam-thong-bao-van-ban-cua-huyen-ve-viec-xin-y-kien-dong-gop-vao-de-an-dat-ten-duong-pho-tren-dia-ban-huyen-yen-dinh.html", "UBND Ủy ban nhân dân thị trấn Yên Lâm tỉnh Thanh Hóa")</f>
        <v>UBND Ủy ban nhân dân thị trấn Yên Lâm tỉnh Thanh Hóa</v>
      </c>
      <c r="C389" t="str">
        <v>http://yenlam.gov.vn/web/trang-chu/chuyen-doi-so/ubnd-thi-tran-yen-lam-thong-bao-van-ban-cua-huyen-ve-viec-xin-y-kien-dong-gop-vao-de-an-dat-ten-duong-pho-tren-dia-ban-huyen-yen-dinh.html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29389</v>
      </c>
      <c r="B390" t="str">
        <f>HYPERLINK("https://www.facebook.com/conganyenthuy/?locale=vi_VN", "Công an huyện Yên Thuỷ tỉnh Hòa Bình")</f>
        <v>Công an huyện Yên Thuỷ tỉnh Hòa Bình</v>
      </c>
      <c r="C390" t="str">
        <v>https://www.facebook.com/conganyenthuy/?locale=vi_VN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29390</v>
      </c>
      <c r="B391" t="str">
        <f>HYPERLINK("https://yenthuy.hoabinh.gov.vn/", "UBND Ủy ban nhân dân huyện Yên Thuỷ tỉnh Hòa Bình")</f>
        <v>UBND Ủy ban nhân dân huyện Yên Thuỷ tỉnh Hòa Bình</v>
      </c>
      <c r="C391" t="str">
        <v>https://yenthuy.hoabinh.gov.vn/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29391</v>
      </c>
      <c r="B392" t="str">
        <f>HYPERLINK("https://www.facebook.com/1739685119531759", "Công an xã Bình Khánh tỉnh Bến Tre")</f>
        <v>Công an xã Bình Khánh tỉnh Bến Tre</v>
      </c>
      <c r="C392" t="str">
        <v>https://www.facebook.com/1739685119531759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29392</v>
      </c>
      <c r="B393" t="str">
        <f>HYPERLINK("https://bentre.gov.vn/Documents/848_danh_sach%20nguoi%20phat%20ngon.pdf", "UBND Ủy ban nhân dân xã Bình Khánh tỉnh Bến Tre")</f>
        <v>UBND Ủy ban nhân dân xã Bình Khánh tỉnh Bến Tre</v>
      </c>
      <c r="C393" t="str">
        <v>https://bentre.gov.vn/Documents/848_danh_sach%20nguoi%20phat%20ngon.pdf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29393</v>
      </c>
      <c r="B394" t="str">
        <f>HYPERLINK("https://www.facebook.com/p/UBND-x%C3%A3-B%C3%ACnh-S%C6%A1n-huy%E1%BB%87n-Long-Th%C3%A0nh-t%E1%BB%89nh-%C4%90%E1%BB%93ng-Nai-100063479770924/", "Công an xã Bình An tỉnh Đồng Nai")</f>
        <v>Công an xã Bình An tỉnh Đồng Nai</v>
      </c>
      <c r="C394" t="str">
        <v>https://www.facebook.com/p/UBND-x%C3%A3-B%C3%ACnh-S%C6%A1n-huy%E1%BB%87n-Long-Th%C3%A0nh-t%E1%BB%89nh-%C4%90%E1%BB%93ng-Nai-100063479770924/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29394</v>
      </c>
      <c r="B395" t="str">
        <f>HYPERLINK("https://vinhcuu.dongnai.gov.vn/", "UBND Ủy ban nhân dân xã Bình An tỉnh Đồng Nai")</f>
        <v>UBND Ủy ban nhân dân xã Bình An tỉnh Đồng Nai</v>
      </c>
      <c r="C395" t="str">
        <v>https://vinhcuu.dongnai.gov.vn/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29395</v>
      </c>
      <c r="B396" t="str">
        <f>HYPERLINK("https://www.facebook.com/CongthongtindientuConganHaiPhong/", "Công an thành phố Hải Phòng thành phố Hải Phòng")</f>
        <v>Công an thành phố Hải Phòng thành phố Hải Phòng</v>
      </c>
      <c r="C396" t="str">
        <v>https://www.facebook.com/CongthongtindientuConganHaiPhong/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29396</v>
      </c>
      <c r="B397" t="str">
        <f>HYPERLINK("https://haiphong.gov.vn/", "UBND Ủy ban nhân dân thành phố Hải Phòng thành phố Hải Phòng")</f>
        <v>UBND Ủy ban nhân dân thành phố Hải Phòng thành phố Hải Phòng</v>
      </c>
      <c r="C397" t="str">
        <v>https://haiphong.gov.vn/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29397</v>
      </c>
      <c r="B398" t="str">
        <f>HYPERLINK("https://www.facebook.com/CoquanHanhphap/", "Công an xã Tân Khang tỉnh Thanh Hóa")</f>
        <v>Công an xã Tân Khang tỉnh Thanh Hóa</v>
      </c>
      <c r="C398" t="str">
        <v>https://www.facebook.com/CoquanHanhphap/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29398</v>
      </c>
      <c r="B399" t="str">
        <f>HYPERLINK("https://tankhang.nongcong.thanhhoa.gov.vn/", "UBND Ủy ban nhân dân xã Tân Khang tỉnh Thanh Hóa")</f>
        <v>UBND Ủy ban nhân dân xã Tân Khang tỉnh Thanh Hóa</v>
      </c>
      <c r="C399" t="str">
        <v>https://tankhang.nongcong.thanhhoa.gov.vn/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29399</v>
      </c>
      <c r="B400" t="str">
        <f>HYPERLINK("https://www.facebook.com/doanthanhniencongantayninh/", "Công an tỉnh Tây Ninh tỉnh TÂY NINH")</f>
        <v>Công an tỉnh Tây Ninh tỉnh TÂY NINH</v>
      </c>
      <c r="C400" t="str">
        <v>https://www.facebook.com/doanthanhniencongantayninh/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29400</v>
      </c>
      <c r="B401" t="str">
        <f>HYPERLINK("https://www.tayninh.gov.vn/", "UBND Ủy ban nhân dân tỉnh Tây Ninh tỉnh TÂY NINH")</f>
        <v>UBND Ủy ban nhân dân tỉnh Tây Ninh tỉnh TÂY NINH</v>
      </c>
      <c r="C401" t="str">
        <v>https://www.tayninh.gov.vn/</v>
      </c>
      <c r="D401" t="str">
        <v>-</v>
      </c>
      <c r="E401" t="str">
        <v>-</v>
      </c>
      <c r="F401" t="str">
        <v>-</v>
      </c>
      <c r="G401" t="str">
        <v>-</v>
      </c>
    </row>
    <row r="402" xml:space="preserve">
      <c r="A402">
        <v>29401</v>
      </c>
      <c r="B402" t="str" xml:space="preserve">
        <v xml:space="preserve">Cảnh sát cơ động thành phố Hà Nội_x000d__x000d__x000d_
 _x000d__x000d__x000d_
  thành phố Hà Nội</v>
      </c>
      <c r="C402" t="str">
        <v>-</v>
      </c>
      <c r="D402" t="str">
        <v>-</v>
      </c>
      <c r="E402" t="str">
        <v>-</v>
      </c>
      <c r="F402" t="str">
        <v>-</v>
      </c>
      <c r="G402" t="str">
        <v>-</v>
      </c>
    </row>
    <row r="403" xml:space="preserve">
      <c r="A403">
        <v>29402</v>
      </c>
      <c r="B403" t="str" xml:space="preserve">
        <f xml:space="preserve">HYPERLINK("https://hanoi.gov.vn/", "UBND Ủy ban nhân dânt cơ động thành phố Hà Nội_x000d__x000d__x000d_
 _x000d__x000d__x000d_
  thành phố Hà Nội")</f>
        <v xml:space="preserve">UBND Ủy ban nhân dânt cơ động thành phố Hà Nội_x000d__x000d__x000d_
 _x000d__x000d__x000d_
  thành phố Hà Nội</v>
      </c>
      <c r="C403" t="str">
        <v>https://hanoi.gov.vn/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29403</v>
      </c>
      <c r="B404" t="str">
        <v>Cảnh sát giao thông tỉnh Quảng Trị tỉnh Quảng Trị</v>
      </c>
      <c r="C404" t="str">
        <v>-</v>
      </c>
      <c r="D404" t="str">
        <v>-</v>
      </c>
      <c r="E404" t="str">
        <v>-</v>
      </c>
      <c r="F404" t="str">
        <v>-</v>
      </c>
      <c r="G404" t="str">
        <v>-</v>
      </c>
    </row>
    <row r="405">
      <c r="A405">
        <v>29404</v>
      </c>
      <c r="B405" t="str">
        <f>HYPERLINK("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", "UBND Ủy ban nhân dânt giao thông tỉnh Quảng Trị tỉnh Quảng Trị")</f>
        <v>UBND Ủy ban nhân dânt giao thông tỉnh Quảng Trị tỉnh Quảng Trị</v>
      </c>
      <c r="C405" t="str">
        <v>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29405</v>
      </c>
      <c r="B406" t="str">
        <v>Công an huyện Trấn Yên tỉnh Yên Bái</v>
      </c>
      <c r="C406" t="str">
        <v>-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29406</v>
      </c>
      <c r="B407" t="str">
        <f>HYPERLINK("https://tranyen.yenbai.gov.vn/", "UBND Ủy ban nhân dân huyện Trấn Yên tỉnh Yên Bái")</f>
        <v>UBND Ủy ban nhân dân huyện Trấn Yên tỉnh Yên Bái</v>
      </c>
      <c r="C407" t="str">
        <v>https://tranyen.yenbai.gov.vn/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29407</v>
      </c>
      <c r="B408" t="str">
        <f>HYPERLINK("https://www.facebook.com/csgtcatpquangngai/", "Công an thành phố Quảng Ngãi tỉnh Quảng Ngãi")</f>
        <v>Công an thành phố Quảng Ngãi tỉnh Quảng Ngãi</v>
      </c>
      <c r="C408" t="str">
        <v>https://www.facebook.com/csgtcatpquangngai/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29408</v>
      </c>
      <c r="B409" t="str">
        <f>HYPERLINK("https://thanhpho.quangngai.gov.vn/", "UBND Ủy ban nhân dân thành phố Quảng Ngãi tỉnh Quảng Ngãi")</f>
        <v>UBND Ủy ban nhân dân thành phố Quảng Ngãi tỉnh Quảng Ngãi</v>
      </c>
      <c r="C409" t="str">
        <v>https://thanhpho.quangngai.gov.vn/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29409</v>
      </c>
      <c r="B410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410" t="str">
        <v>https://www.facebook.com/p/C%C3%B4ng-an-Huy%E1%BB%87n-Ng%E1%BB%8Dc-L%E1%BA%B7c-t%E1%BB%89nh-Thanh-Ho%C3%A1-100064202226018/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29410</v>
      </c>
      <c r="B411" t="str">
        <f>HYPERLINK("http://ngocson.ngoclac.thanhhoa.gov.vn/", "UBND Ủy ban nhân dân huyện Ngọc Lặc tỉnh Thanh Hóa")</f>
        <v>UBND Ủy ban nhân dân huyện Ngọc Lặc tỉnh Thanh Hóa</v>
      </c>
      <c r="C411" t="str">
        <v>http://ngocson.ngoclac.thanhhoa.gov.vn/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29411</v>
      </c>
      <c r="B412" t="str">
        <v>Cảnh sát giao thông tỉnh Quảng Bình tỉnh Quảng Bình</v>
      </c>
      <c r="C412" t="str">
        <v>-</v>
      </c>
      <c r="D412" t="str">
        <v>-</v>
      </c>
      <c r="E412" t="str">
        <v>-</v>
      </c>
      <c r="F412" t="str">
        <v>-</v>
      </c>
      <c r="G412" t="str">
        <v>-</v>
      </c>
    </row>
    <row r="413">
      <c r="A413">
        <v>29412</v>
      </c>
      <c r="B413" t="str">
        <f>HYPERLINK("https://quangbinh.gov.vn/", "UBND Ủy ban nhân dânt giao thông tỉnh Quảng Bình tỉnh Quảng Bình")</f>
        <v>UBND Ủy ban nhân dânt giao thông tỉnh Quảng Bình tỉnh Quảng Bình</v>
      </c>
      <c r="C413" t="str">
        <v>https://quangbinh.gov.vn/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29413</v>
      </c>
      <c r="B414" t="str">
        <f>HYPERLINK("https://www.facebook.com/catpsonla/", "Công an tỉnh Sơn La tỉnh Sơn La")</f>
        <v>Công an tỉnh Sơn La tỉnh Sơn La</v>
      </c>
      <c r="C414" t="str">
        <v>https://www.facebook.com/catpsonla/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29414</v>
      </c>
      <c r="B415" t="str">
        <f>HYPERLINK("https://sonla.gov.vn/", "UBND Ủy ban nhân dân tỉnh Sơn La tỉnh Sơn La")</f>
        <v>UBND Ủy ban nhân dân tỉnh Sơn La tỉnh Sơn La</v>
      </c>
      <c r="C415" t="str">
        <v>https://sonla.gov.vn/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29415</v>
      </c>
      <c r="B416" t="str">
        <f>HYPERLINK("https://www.facebook.com/conganthachha/?locale=vi_VN", "Công an huyện Thạch Hà tỉnh Hà Tĩnh")</f>
        <v>Công an huyện Thạch Hà tỉnh Hà Tĩnh</v>
      </c>
      <c r="C416" t="str">
        <v>https://www.facebook.com/conganthachha/?locale=vi_VN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29416</v>
      </c>
      <c r="B417" t="str">
        <f>HYPERLINK("https://thachha.hatinh.gov.vn/", "UBND Ủy ban nhân dân huyện Thạch Hà tỉnh Hà Tĩnh")</f>
        <v>UBND Ủy ban nhân dân huyện Thạch Hà tỉnh Hà Tĩnh</v>
      </c>
      <c r="C417" t="str">
        <v>https://thachha.hatinh.gov.vn/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29417</v>
      </c>
      <c r="B418" t="str">
        <f>HYPERLINK("https://www.facebook.com/TuoitreConganVinhPhuc/", "Công an tỉnh Vĩnh Phúc tỉnh Vĩnh Phúc")</f>
        <v>Công an tỉnh Vĩnh Phúc tỉnh Vĩnh Phúc</v>
      </c>
      <c r="C418" t="str">
        <v>https://www.facebook.com/TuoitreConganVinhPhuc/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29418</v>
      </c>
      <c r="B419" t="str">
        <f>HYPERLINK("https://vinhphuc.gov.vn/", "UBND Ủy ban nhân dân tỉnh Vĩnh Phúc tỉnh Vĩnh Phúc")</f>
        <v>UBND Ủy ban nhân dân tỉnh Vĩnh Phúc tỉnh Vĩnh Phúc</v>
      </c>
      <c r="C419" t="str">
        <v>https://vinhphuc.gov.vn/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29419</v>
      </c>
      <c r="B420" t="str">
        <f>HYPERLINK("https://www.facebook.com/p/Tu%E1%BB%95i-tr%E1%BA%BB-C%C3%B4ng-an-t%E1%BB%89nh-Ki%C3%AAn-Giang-100064349125717/", "Công an tỉnh An Giang tỉnh An Giang")</f>
        <v>Công an tỉnh An Giang tỉnh An Giang</v>
      </c>
      <c r="C420" t="str">
        <v>https://www.facebook.com/p/Tu%E1%BB%95i-tr%E1%BA%BB-C%C3%B4ng-an-t%E1%BB%89nh-Ki%C3%AAn-Giang-100064349125717/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29420</v>
      </c>
      <c r="B421" t="str">
        <f>HYPERLINK("https://angiang.gov.vn/vi", "UBND Ủy ban nhân dân tỉnh An Giang tỉnh An Giang")</f>
        <v>UBND Ủy ban nhân dân tỉnh An Giang tỉnh An Giang</v>
      </c>
      <c r="C421" t="str">
        <v>https://angiang.gov.vn/vi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29421</v>
      </c>
      <c r="B422" t="str">
        <f>HYPERLINK("https://www.facebook.com/congantinhbinhduong/?locale=vi_VN", "Công an tỉnh Bình Dương tỉnh Bình Dương")</f>
        <v>Công an tỉnh Bình Dương tỉnh Bình Dương</v>
      </c>
      <c r="C422" t="str">
        <v>https://www.facebook.com/congantinhbinhduong/?locale=vi_VN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29422</v>
      </c>
      <c r="B423" t="str">
        <f>HYPERLINK("https://www.binhduong.gov.vn/", "UBND Ủy ban nhân dân tỉnh Bình Dương tỉnh Bình Dương")</f>
        <v>UBND Ủy ban nhân dân tỉnh Bình Dương tỉnh Bình Dương</v>
      </c>
      <c r="C423" t="str">
        <v>https://www.binhduong.gov.vn/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29423</v>
      </c>
      <c r="B424" t="str">
        <f>HYPERLINK("https://www.facebook.com/ConganThanhHoaOfficial/?locale=vi_VN", "Công an tỉnh Thanh Hoá tỉnh Thanh Hóa")</f>
        <v>Công an tỉnh Thanh Hoá tỉnh Thanh Hóa</v>
      </c>
      <c r="C424" t="str">
        <v>https://www.facebook.com/ConganThanhHoaOfficial/?locale=vi_VN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29424</v>
      </c>
      <c r="B425" t="str">
        <f>HYPERLINK("http://www.thanhhoa.gov.vn/", "UBND Ủy ban nhân dân tỉnh Thanh Hoá tỉnh Thanh Hóa")</f>
        <v>UBND Ủy ban nhân dân tỉnh Thanh Hoá tỉnh Thanh Hóa</v>
      </c>
      <c r="C425" t="str">
        <v>http://www.thanhhoa.gov.vn/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29425</v>
      </c>
      <c r="B426" t="str">
        <f>HYPERLINK("https://www.facebook.com/CSHSHAMYEN/?locale=vi_VN", "Công an huyện Hàm Yên tỉnh Tuyên Quang")</f>
        <v>Công an huyện Hàm Yên tỉnh Tuyên Quang</v>
      </c>
      <c r="C426" t="str">
        <v>https://www.facebook.com/CSHSHAMYEN/?locale=vi_VN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29426</v>
      </c>
      <c r="B427" t="str">
        <f>HYPERLINK("https://hamyen.tuyenquang.gov.vn/", "UBND Ủy ban nhân dân huyện Hàm Yên tỉnh Tuyên Quang")</f>
        <v>UBND Ủy ban nhân dân huyện Hàm Yên tỉnh Tuyên Quang</v>
      </c>
      <c r="C427" t="str">
        <v>https://hamyen.tuyenquang.gov.vn/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29427</v>
      </c>
      <c r="B428" t="str">
        <f>HYPERLINK("https://www.facebook.com/congantinhhoabinh/", "Công an tỉnh Hoà Bình tỉnh Hòa Bình")</f>
        <v>Công an tỉnh Hoà Bình tỉnh Hòa Bình</v>
      </c>
      <c r="C428" t="str">
        <v>https://www.facebook.com/congantinhhoabinh/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29428</v>
      </c>
      <c r="B429" t="str">
        <f>HYPERLINK("https://www.hoabinh.gov.vn/", "UBND Ủy ban nhân dân tỉnh Hoà Bình tỉnh Hòa Bình")</f>
        <v>UBND Ủy ban nhân dân tỉnh Hoà Bình tỉnh Hòa Bình</v>
      </c>
      <c r="C429" t="str">
        <v>https://www.hoabinh.gov.vn/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29429</v>
      </c>
      <c r="B430" t="str">
        <f>HYPERLINK("https://www.facebook.com/CSHSThanhBa/?locale=vi_VN", "Công an huyện Thanh Ba tỉnh Phú Thọ")</f>
        <v>Công an huyện Thanh Ba tỉnh Phú Thọ</v>
      </c>
      <c r="C430" t="str">
        <v>https://www.facebook.com/CSHSThanhBa/?locale=vi_VN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29430</v>
      </c>
      <c r="B431" t="str">
        <f>HYPERLINK("https://thanhthuy.phutho.gov.vn/", "UBND Ủy ban nhân dân huyện Thanh Ba tỉnh Phú Thọ")</f>
        <v>UBND Ủy ban nhân dân huyện Thanh Ba tỉnh Phú Thọ</v>
      </c>
      <c r="C431" t="str">
        <v>https://thanhthuy.phutho.gov.vn/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29431</v>
      </c>
      <c r="B432" t="str">
        <v>Cảnh sát Hình sự Xứ Thanh tỉnh Thanh Hóa</v>
      </c>
      <c r="C432" t="str">
        <v>-</v>
      </c>
      <c r="D432" t="str">
        <v>-</v>
      </c>
      <c r="E432" t="str">
        <v>-</v>
      </c>
      <c r="F432" t="str">
        <v>-</v>
      </c>
      <c r="G432" t="str">
        <v>-</v>
      </c>
    </row>
    <row r="433">
      <c r="A433">
        <v>29432</v>
      </c>
      <c r="B433" t="str">
        <f>HYPERLINK("https://tpthanhhoa.thanhhoa.gov.vn/web/gioi-thieu-chung/tin-tuc/kinh-te-do-thi/xay-dung-cong-vien-van-hoa-xu-thanh-thuc-su-doc-dao-thu-hut-khach-du-lich.html", "UBND Ủy ban nhân dânt Hình sự Xứ Thanh tỉnh Thanh Hóa")</f>
        <v>UBND Ủy ban nhân dânt Hình sự Xứ Thanh tỉnh Thanh Hóa</v>
      </c>
      <c r="C433" t="str">
        <v>https://tpthanhhoa.thanhhoa.gov.vn/web/gioi-thieu-chung/tin-tuc/kinh-te-do-thi/xay-dung-cong-vien-van-hoa-xu-thanh-thuc-su-doc-dao-thu-hut-khach-du-lich.html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29433</v>
      </c>
      <c r="B434" t="str">
        <f>HYPERLINK("https://www.facebook.com/catphatinh/?locale=vi_VN", "Công an thành phố Hà Tĩnh tỉnh Hà Tĩnh")</f>
        <v>Công an thành phố Hà Tĩnh tỉnh Hà Tĩnh</v>
      </c>
      <c r="C434" t="str">
        <v>https://www.facebook.com/catphatinh/?locale=vi_VN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29434</v>
      </c>
      <c r="B435" t="str">
        <f>HYPERLINK("https://hatinh.gov.vn/", "UBND Ủy ban nhân dân thành phố Hà Tĩnh tỉnh Hà Tĩnh")</f>
        <v>UBND Ủy ban nhân dân thành phố Hà Tĩnh tỉnh Hà Tĩnh</v>
      </c>
      <c r="C435" t="str">
        <v>https://hatinh.gov.vn/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29435</v>
      </c>
      <c r="B436" t="str">
        <f>HYPERLINK("https://www.facebook.com/congantinhquangbinh/", "Công an tỉnh Quảng Bình tỉnh Quảng Bình")</f>
        <v>Công an tỉnh Quảng Bình tỉnh Quảng Bình</v>
      </c>
      <c r="C436" t="str">
        <v>https://www.facebook.com/congantinhquangbinh/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29436</v>
      </c>
      <c r="B437" t="str">
        <f>HYPERLINK("https://quangbinh.gov.vn/", "UBND Ủy ban nhân dân tỉnh Quảng Bình tỉnh Quảng Bình")</f>
        <v>UBND Ủy ban nhân dân tỉnh Quảng Bình tỉnh Quảng Bình</v>
      </c>
      <c r="C437" t="str">
        <v>https://quangbinh.gov.vn/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29437</v>
      </c>
      <c r="B438" t="str">
        <f>HYPERLINK("https://www.facebook.com/xuatnhapcanhquangtri/", "Công an tỉnh Quảng Trị tỉnh Quảng Trị")</f>
        <v>Công an tỉnh Quảng Trị tỉnh Quảng Trị</v>
      </c>
      <c r="C438" t="str">
        <v>https://www.facebook.com/xuatnhapcanhquangtri/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29438</v>
      </c>
      <c r="B439" t="str">
        <f>HYPERLINK("https://www.quangtri.gov.vn/", "UBND Ủy ban nhân dân tỉnh Quảng Trị tỉnh Quảng Trị")</f>
        <v>UBND Ủy ban nhân dân tỉnh Quảng Trị tỉnh Quảng Trị</v>
      </c>
      <c r="C439" t="str">
        <v>https://www.quangtri.gov.vn/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29439</v>
      </c>
      <c r="B440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440" t="str">
        <v>https://www.facebook.com/p/C%C3%B4ng-an-Th%C3%A0nh-ph%E1%BB%91-Y%C3%AAn-B%C3%A1i-100066732884699/?locale=vi_VN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29440</v>
      </c>
      <c r="B441" t="str">
        <f>HYPERLINK("https://thanhphoyenbai.yenbai.gov.vn/", "UBND Ủy ban nhân dân thành phố Yên Bái tỉnh Yên Bái")</f>
        <v>UBND Ủy ban nhân dân thành phố Yên Bái tỉnh Yên Bái</v>
      </c>
      <c r="C441" t="str">
        <v>https://thanhphoyenbai.yenbai.gov.vn/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29441</v>
      </c>
      <c r="B442" t="str">
        <f>HYPERLINK("https://www.facebook.com/csqlhcquangninh/", "Công an tỉnh Quảng Ninh tỉnh Quảng Ninh")</f>
        <v>Công an tỉnh Quảng Ninh tỉnh Quảng Ninh</v>
      </c>
      <c r="C442" t="str">
        <v>https://www.facebook.com/csqlhcquangninh/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29442</v>
      </c>
      <c r="B443" t="str">
        <f>HYPERLINK("https://www.quangninh.gov.vn/", "UBND Ủy ban nhân dân tỉnh Quảng Ninh tỉnh Quảng Ninh")</f>
        <v>UBND Ủy ban nhân dân tỉnh Quảng Ninh tỉnh Quảng Ninh</v>
      </c>
      <c r="C443" t="str">
        <v>https://www.quangninh.gov.vn/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29443</v>
      </c>
      <c r="B444" t="str">
        <f>HYPERLINK("https://www.facebook.com/tuoitreconganvinhlong/", "Công an tỉnh Vĩnh Long tỉnh Vĩnh Long")</f>
        <v>Công an tỉnh Vĩnh Long tỉnh Vĩnh Long</v>
      </c>
      <c r="C444" t="str">
        <v>https://www.facebook.com/tuoitreconganvinhlong/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29444</v>
      </c>
      <c r="B445" t="str">
        <f>HYPERLINK("https://vinhlong.gov.vn/", "UBND Ủy ban nhân dân tỉnh Vĩnh Long tỉnh Vĩnh Long")</f>
        <v>UBND Ủy ban nhân dân tỉnh Vĩnh Long tỉnh Vĩnh Long</v>
      </c>
      <c r="C445" t="str">
        <v>https://vinhlong.gov.vn/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29445</v>
      </c>
      <c r="B446" t="str">
        <v>Cục Quản lý xuất nhập cảnh thành phố Hồ Chí Minh thành phố Hồ Chí Minh</v>
      </c>
      <c r="C446" t="str">
        <v>-</v>
      </c>
      <c r="D446" t="str">
        <v>-</v>
      </c>
      <c r="E446" t="str">
        <v>-</v>
      </c>
      <c r="F446" t="str">
        <v>-</v>
      </c>
      <c r="G446" t="str">
        <v>-</v>
      </c>
    </row>
    <row r="447">
      <c r="A447">
        <v>29446</v>
      </c>
      <c r="B447" t="str">
        <f>HYPERLINK("https://hochiminhcity.gov.vn/", "UBND Ủy ban nhân dânn lý xuất nhập cảnh thành phố Hồ Chí Minh thành phố Hồ Chí Minh")</f>
        <v>UBND Ủy ban nhân dânn lý xuất nhập cảnh thành phố Hồ Chí Minh thành phố Hồ Chí Minh</v>
      </c>
      <c r="C447" t="str">
        <v>https://hochiminhcity.gov.vn/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29447</v>
      </c>
      <c r="B448" t="str">
        <v>Cục Cảnh sát kinh tế Bộ Công an thành phố Hà Nội</v>
      </c>
      <c r="C448" t="str">
        <v>-</v>
      </c>
      <c r="D448" t="str">
        <v>-</v>
      </c>
      <c r="E448" t="str">
        <v>-</v>
      </c>
      <c r="F448" t="str">
        <v>-</v>
      </c>
      <c r="G448" t="str">
        <v>-</v>
      </c>
    </row>
    <row r="449">
      <c r="A449">
        <v>29448</v>
      </c>
      <c r="B449" t="str">
        <f>HYPERLINK("https://hoankiem.hanoi.gov.vn/", "UBND Ủy ban nhân dânh sát kinh tế Bộ Công an thành phố Hà Nội")</f>
        <v>UBND Ủy ban nhân dânh sát kinh tế Bộ Công an thành phố Hà Nội</v>
      </c>
      <c r="C449" t="str">
        <v>https://hoankiem.hanoi.gov.vn/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29449</v>
      </c>
      <c r="B450" t="str">
        <v>Cảnh sát Cơ động Thủ đô thành phố Hà Nội</v>
      </c>
      <c r="C450" t="str">
        <v>-</v>
      </c>
      <c r="D450" t="str">
        <v>-</v>
      </c>
      <c r="E450" t="str">
        <v>-</v>
      </c>
      <c r="F450" t="str">
        <v>-</v>
      </c>
      <c r="G450" t="str">
        <v>-</v>
      </c>
    </row>
    <row r="451">
      <c r="A451">
        <v>29450</v>
      </c>
      <c r="B451" t="str">
        <f>HYPERLINK("https://hanoi.gov.vn/", "UBND Ủy ban nhân dânt Cơ động Thủ đô thành phố Hà Nội")</f>
        <v>UBND Ủy ban nhân dânt Cơ động Thủ đô thành phố Hà Nội</v>
      </c>
      <c r="C451" t="str">
        <v>https://hanoi.gov.vn/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29451</v>
      </c>
      <c r="B452" t="str">
        <f>HYPERLINK("https://www.facebook.com/DoanThanhnienCongantinhLaoCai/", "Công an Tỉnh Lào Cai tỉnh Lào Cai")</f>
        <v>Công an Tỉnh Lào Cai tỉnh Lào Cai</v>
      </c>
      <c r="C452" t="str">
        <v>https://www.facebook.com/DoanThanhnienCongantinhLaoCai/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29452</v>
      </c>
      <c r="B453" t="str">
        <f>HYPERLINK("https://www.laocai.gov.vn/", "UBND Ủy ban nhân dân Tỉnh Lào Cai tỉnh Lào Cai")</f>
        <v>UBND Ủy ban nhân dân Tỉnh Lào Cai tỉnh Lào Cai</v>
      </c>
      <c r="C453" t="str">
        <v>https://www.laocai.gov.vn/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29453</v>
      </c>
      <c r="B454" t="str">
        <f>HYPERLINK("https://www.facebook.com/DAMBAOANTTCAPCOSO/", "Công an xã Tế Thắng tỉnh Thanh Hóa")</f>
        <v>Công an xã Tế Thắng tỉnh Thanh Hóa</v>
      </c>
      <c r="C454" t="str">
        <v>https://www.facebook.com/DAMBAOANTTCAPCOSO/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29454</v>
      </c>
      <c r="B455" t="str">
        <f>HYPERLINK("https://tethang.nongcong.thanhhoa.gov.vn/", "UBND Ủy ban nhân dân xã Tế Thắng tỉnh Thanh Hóa")</f>
        <v>UBND Ủy ban nhân dân xã Tế Thắng tỉnh Thanh Hóa</v>
      </c>
      <c r="C455" t="str">
        <v>https://tethang.nongcong.thanhhoa.gov.vn/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29455</v>
      </c>
      <c r="B456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456" t="str">
        <v>https://www.facebook.com/p/Tu%E1%BB%95i-tr%E1%BA%BB-C%C3%B4ng-an-t%E1%BB%89nh-Ki%C3%AAn-Giang-100064349125717/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29456</v>
      </c>
      <c r="B457" t="str">
        <f>HYPERLINK("https://kiengiang.gov.vn/", "UBND Ủy ban nhân dân tỉnh Kiên Giang tỉnh Kiên Giang")</f>
        <v>UBND Ủy ban nhân dân tỉnh Kiên Giang tỉnh Kiên Giang</v>
      </c>
      <c r="C457" t="str">
        <v>https://kiengiang.gov.vn/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29457</v>
      </c>
      <c r="B458" t="str">
        <v>Bộ Công an thành phố Hà Nội</v>
      </c>
      <c r="C458" t="str">
        <v>-</v>
      </c>
      <c r="D458" t="str">
        <v>-</v>
      </c>
      <c r="E458" t="str">
        <v>-</v>
      </c>
      <c r="F458" t="str">
        <v>-</v>
      </c>
      <c r="G458" t="str">
        <v>-</v>
      </c>
    </row>
    <row r="459">
      <c r="A459">
        <v>29458</v>
      </c>
      <c r="B459" t="str">
        <f>HYPERLINK("https://hanoi.gov.vn/", "UBND Ủy ban nhân dân an thành phố Hà Nội")</f>
        <v>UBND Ủy ban nhân dân an thành phố Hà Nội</v>
      </c>
      <c r="C459" t="str">
        <v>https://hanoi.gov.vn/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29459</v>
      </c>
      <c r="B460" t="str">
        <v>Công an huyện Buôn Đôn tỉnh Đắk Lắk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29460</v>
      </c>
      <c r="B461" t="str">
        <f>HYPERLINK("http://buondon.daklak.gov.vn/", "UBND Ủy ban nhân dânn huyện Buôn Đôn tỉnh Đắk Lắk")</f>
        <v>UBND Ủy ban nhân dânn huyện Buôn Đôn tỉnh Đắk Lắk</v>
      </c>
      <c r="C461" t="str">
        <v>http://buondon.daklak.gov.vn/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29461</v>
      </c>
      <c r="B462" t="str">
        <f>HYPERLINK("https://www.facebook.com/doanconganlagi/", "Công an thị xã La Gi tỉnh Bình Thuận")</f>
        <v>Công an thị xã La Gi tỉnh Bình Thuận</v>
      </c>
      <c r="C462" t="str">
        <v>https://www.facebook.com/doanconganlagi/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29462</v>
      </c>
      <c r="B463" t="str">
        <f>HYPERLINK("https://lagi.binhthuan.gov.vn/", "UBND Ủy ban nhân dân thị xã La Gi tỉnh Bình Thuận")</f>
        <v>UBND Ủy ban nhân dân thị xã La Gi tỉnh Bình Thuận</v>
      </c>
      <c r="C463" t="str">
        <v>https://lagi.binhthuan.gov.vn/</v>
      </c>
      <c r="D463" t="str">
        <v>-</v>
      </c>
      <c r="E463" t="str">
        <v>-</v>
      </c>
      <c r="F463" t="str">
        <v>-</v>
      </c>
      <c r="G463" t="str">
        <v>-</v>
      </c>
    </row>
    <row r="464" xml:space="preserve">
      <c r="A464">
        <v>29463</v>
      </c>
      <c r="B464" t="str" xml:space="preserve">
        <v xml:space="preserve">Công an tỉnh Phú Yên _x000d__x000d__x000d_
 _x000d__x000d__x000d_
  tỉnh Phú Yên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 xml:space="preserve">
      <c r="A465">
        <v>29464</v>
      </c>
      <c r="B465" t="str" xml:space="preserve">
        <f xml:space="preserve">HYPERLINK("https://www.phuyen.gov.vn/", "UBND Ủy ban nhân dânn tỉnh Phú Yên _x000d__x000d__x000d_
 _x000d__x000d__x000d_
  tỉnh Phú Yên")</f>
        <v xml:space="preserve">UBND Ủy ban nhân dânn tỉnh Phú Yên _x000d__x000d__x000d_
 _x000d__x000d__x000d_
  tỉnh Phú Yên</v>
      </c>
      <c r="C465" t="str">
        <v>https://www.phuyen.gov.vn/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29465</v>
      </c>
      <c r="B466" t="str">
        <f>HYPERLINK("https://www.facebook.com/1826225194215933", "Công an tỉnh Bà Rịa-Vũng Tàu tỉnh Bà Rịa - Vũng Tàu")</f>
        <v>Công an tỉnh Bà Rịa-Vũng Tàu tỉnh Bà Rịa - Vũng Tàu</v>
      </c>
      <c r="C466" t="str">
        <v>https://www.facebook.com/1826225194215933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29466</v>
      </c>
      <c r="B467" t="str">
        <f>HYPERLINK("https://baria-vungtau.gov.vn/", "UBND Ủy ban nhân dân tỉnh Bà Rịa-Vũng Tàu tỉnh Bà Rịa - Vũng Tàu")</f>
        <v>UBND Ủy ban nhân dân tỉnh Bà Rịa-Vũng Tàu tỉnh Bà Rịa - Vũng Tàu</v>
      </c>
      <c r="C467" t="str">
        <v>https://baria-vungtau.gov.vn/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29467</v>
      </c>
      <c r="B468" t="str">
        <f>HYPERLINK("https://www.facebook.com/ConganThuDo/?locale=vi_VN", "Công an Thủ đô thành phố Hà Nội")</f>
        <v>Công an Thủ đô thành phố Hà Nội</v>
      </c>
      <c r="C468" t="str">
        <v>https://www.facebook.com/ConganThuDo/?locale=vi_VN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29468</v>
      </c>
      <c r="B469" t="str">
        <f>HYPERLINK("https://hanoi.gov.vn/", "UBND Ủy ban nhân dân Thủ đô thành phố Hà Nội")</f>
        <v>UBND Ủy ban nhân dân Thủ đô thành phố Hà Nội</v>
      </c>
      <c r="C469" t="str">
        <v>https://hanoi.gov.vn/</v>
      </c>
      <c r="D469" t="str">
        <v>-</v>
      </c>
      <c r="E469" t="str">
        <v>-</v>
      </c>
      <c r="F469" t="str">
        <v>-</v>
      </c>
      <c r="G469" t="str">
        <v>-</v>
      </c>
    </row>
    <row r="470" xml:space="preserve">
      <c r="A470">
        <v>29469</v>
      </c>
      <c r="B470" t="str" xml:space="preserve">
        <f xml:space="preserve">HYPERLINK("https://www.facebook.com/doanthanhniencahk/", "Công an quận Hoàn Kiếm _x000d__x000d__x000d_
 _x000d__x000d__x000d_
  thành phố Hà Nội")</f>
        <v xml:space="preserve">Công an quận Hoàn Kiếm _x000d__x000d__x000d_
 _x000d__x000d__x000d_
  thành phố Hà Nội</v>
      </c>
      <c r="C470" t="str">
        <v>https://www.facebook.com/doanthanhniencahk/</v>
      </c>
      <c r="D470" t="str">
        <v>-</v>
      </c>
      <c r="E470" t="str">
        <v/>
      </c>
      <c r="F470" t="str">
        <v>-</v>
      </c>
      <c r="G470" t="str">
        <v>-</v>
      </c>
    </row>
    <row r="471" xml:space="preserve">
      <c r="A471">
        <v>29470</v>
      </c>
      <c r="B471" t="str" xml:space="preserve">
        <f xml:space="preserve">HYPERLINK("https://hoankiem.hanoi.gov.vn/", "UBND Ủy ban nhân dân quận Hoàn Kiếm _x000d__x000d__x000d_
 _x000d__x000d__x000d_
  thành phố Hà Nội")</f>
        <v xml:space="preserve">UBND Ủy ban nhân dân quận Hoàn Kiếm _x000d__x000d__x000d_
 _x000d__x000d__x000d_
  thành phố Hà Nội</v>
      </c>
      <c r="C471" t="str">
        <v>https://hoankiem.hanoi.gov.vn/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29471</v>
      </c>
      <c r="B472" t="str">
        <f>HYPERLINK("https://www.facebook.com/p/C%C3%B4ng-An-Th%C3%A0nh-Ph%E1%BB%91-H%C6%B0ng-Y%C3%AAn-100057576334172/", "Công an tỉnh Hưng Yên tỉnh Hưng Yên")</f>
        <v>Công an tỉnh Hưng Yên tỉnh Hưng Yên</v>
      </c>
      <c r="C472" t="str">
        <v>https://www.facebook.com/p/C%C3%B4ng-An-Th%C3%A0nh-Ph%E1%BB%91-H%C6%B0ng-Y%C3%AAn-100057576334172/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29472</v>
      </c>
      <c r="B473" t="str">
        <f>HYPERLINK("https://hungyen.gov.vn/", "UBND Ủy ban nhân dân tỉnh Hưng Yên tỉnh Hưng Yên")</f>
        <v>UBND Ủy ban nhân dân tỉnh Hưng Yên tỉnh Hưng Yên</v>
      </c>
      <c r="C473" t="str">
        <v>https://hungyen.gov.vn/</v>
      </c>
      <c r="D473" t="str">
        <v>-</v>
      </c>
      <c r="E473" t="str">
        <v>-</v>
      </c>
      <c r="F473" t="str">
        <v>-</v>
      </c>
      <c r="G473" t="str">
        <v>-</v>
      </c>
    </row>
    <row r="474" xml:space="preserve">
      <c r="A474">
        <v>29473</v>
      </c>
      <c r="B474" t="str" xml:space="preserve">
        <f xml:space="preserve">HYPERLINK("https://www.facebook.com/cahyenphong/", "Công an huyện Yên Phong _x000d__x000d__x000d_
 _x000d__x000d__x000d_
  tỉnh Bắc Ninh")</f>
        <v xml:space="preserve">Công an huyện Yên Phong _x000d__x000d__x000d_
 _x000d__x000d__x000d_
  tỉnh Bắc Ninh</v>
      </c>
      <c r="C474" t="str">
        <v>https://www.facebook.com/cahyenphong/</v>
      </c>
      <c r="D474" t="str">
        <v>-</v>
      </c>
      <c r="E474" t="str">
        <v/>
      </c>
      <c r="F474" t="str">
        <v>-</v>
      </c>
      <c r="G474" t="str">
        <v>-</v>
      </c>
    </row>
    <row r="475" xml:space="preserve">
      <c r="A475">
        <v>29474</v>
      </c>
      <c r="B475" t="str" xml:space="preserve">
        <f xml:space="preserve">HYPERLINK("https://yenphong.bacninh.gov.vn/", "UBND Ủy ban nhân dân huyện Yên Phong _x000d__x000d__x000d_
 _x000d__x000d__x000d_
  tỉnh Bắc Ninh")</f>
        <v xml:space="preserve">UBND Ủy ban nhân dân huyện Yên Phong _x000d__x000d__x000d_
 _x000d__x000d__x000d_
  tỉnh Bắc Ninh</v>
      </c>
      <c r="C475" t="str">
        <v>https://yenphong.bacninh.gov.vn/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29475</v>
      </c>
      <c r="B476" t="str">
        <v>Công an huyện Sông Lô tỉnh Vĩnh Phúc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29476</v>
      </c>
      <c r="B477" t="str">
        <f>HYPERLINK("https://songlo.vinhphuc.gov.vn/", "UBND Ủy ban nhân dânn huyện Sông Lô tỉnh Vĩnh Phúc")</f>
        <v>UBND Ủy ban nhân dânn huyện Sông Lô tỉnh Vĩnh Phúc</v>
      </c>
      <c r="C477" t="str">
        <v>https://songlo.vinhphuc.gov.vn/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29477</v>
      </c>
      <c r="B478" t="str">
        <f>HYPERLINK("https://www.facebook.com/p/C%C3%B4ng-An-T%E1%BB%89nh-B%E1%BA%AFc-Ninh-100067184832103/", "Công an tỉnh Bắc Ninh tỉnh Bắc Ninh")</f>
        <v>Công an tỉnh Bắc Ninh tỉnh Bắc Ninh</v>
      </c>
      <c r="C478" t="str">
        <v>https://www.facebook.com/p/C%C3%B4ng-An-T%E1%BB%89nh-B%E1%BA%AFc-Ninh-100067184832103/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29478</v>
      </c>
      <c r="B479" t="str">
        <f>HYPERLINK("https://bacninh.gov.vn/", "UBND Ủy ban nhân dân tỉnh Bắc Ninh tỉnh Bắc Ninh")</f>
        <v>UBND Ủy ban nhân dân tỉnh Bắc Ninh tỉnh Bắc Ninh</v>
      </c>
      <c r="C479" t="str">
        <v>https://bacninh.gov.vn/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29479</v>
      </c>
      <c r="B480" t="str">
        <f>HYPERLINK("https://www.facebook.com/doanthanhniencatplx/", "Công an thành phố Long Xuyên tỉnh Long An")</f>
        <v>Công an thành phố Long Xuyên tỉnh Long An</v>
      </c>
      <c r="C480" t="str">
        <v>https://www.facebook.com/doanthanhniencatplx/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29480</v>
      </c>
      <c r="B481" t="str">
        <f>HYPERLINK("https://longxuyen.angiang.gov.vn/trang-chu", "UBND Ủy ban nhân dân thành phố Long Xuyên tỉnh Long An")</f>
        <v>UBND Ủy ban nhân dân thành phố Long Xuyên tỉnh Long An</v>
      </c>
      <c r="C481" t="str">
        <v>https://longxuyen.angiang.gov.vn/trang-chu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29481</v>
      </c>
      <c r="B482" t="str">
        <f>HYPERLINK("https://www.facebook.com/doanthanhniencavg/", "Công an huyện Văn Giang tỉnh Hưng Yên")</f>
        <v>Công an huyện Văn Giang tỉnh Hưng Yên</v>
      </c>
      <c r="C482" t="str">
        <v>https://www.facebook.com/doanthanhniencavg/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29482</v>
      </c>
      <c r="B483" t="str">
        <f>HYPERLINK("https://vangiang.hungyen.gov.vn/", "UBND Ủy ban nhân dân huyện Văn Giang tỉnh Hưng Yên")</f>
        <v>UBND Ủy ban nhân dân huyện Văn Giang tỉnh Hưng Yên</v>
      </c>
      <c r="C483" t="str">
        <v>https://vangiang.hungyen.gov.vn/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29483</v>
      </c>
      <c r="B484" t="str">
        <f>HYPERLINK("https://www.facebook.com/conganhanamonline/?locale=vi_VN", "Công an tỉnh Hà Nam tỉnh Hà Nam")</f>
        <v>Công an tỉnh Hà Nam tỉnh Hà Nam</v>
      </c>
      <c r="C484" t="str">
        <v>https://www.facebook.com/conganhanamonline/?locale=vi_VN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29484</v>
      </c>
      <c r="B485" t="str">
        <f>HYPERLINK("https://hanam.gov.vn/", "UBND Ủy ban nhân dân tỉnh Hà Nam tỉnh Hà Nam")</f>
        <v>UBND Ủy ban nhân dân tỉnh Hà Nam tỉnh Hà Nam</v>
      </c>
      <c r="C485" t="str">
        <v>https://hanam.gov.vn/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29485</v>
      </c>
      <c r="B486" t="str">
        <v>Công an huyện Bắc Hà tỉnh Lào Cai</v>
      </c>
      <c r="C486" t="str">
        <v>-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29486</v>
      </c>
      <c r="B487" t="str">
        <f>HYPERLINK("https://bacha.laocai.gov.vn/", "UBND Ủy ban nhân dân huyện Bắc Hà tỉnh Lào Cai")</f>
        <v>UBND Ủy ban nhân dân huyện Bắc Hà tỉnh Lào Cai</v>
      </c>
      <c r="C487" t="str">
        <v>https://bacha.laocai.gov.vn/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29487</v>
      </c>
      <c r="B488" t="str">
        <v>Công an huyện Lăk tỉnh Đắk Lắk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29488</v>
      </c>
      <c r="B489" t="str">
        <f>HYPERLINK("http://lak.daklak.gov.vn/", "UBND Ủy ban nhân dân huyện Lăk tỉnh Đắk Lắk")</f>
        <v>UBND Ủy ban nhân dân huyện Lăk tỉnh Đắk Lắk</v>
      </c>
      <c r="C489" t="str">
        <v>http://lak.daklak.gov.vn/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29489</v>
      </c>
      <c r="B490" t="str">
        <f>HYPERLINK("https://www.facebook.com/doanthanhnienconganlamdong/", "Công an tỉnh Lâm Đồng tỉnh Lâm Đồng")</f>
        <v>Công an tỉnh Lâm Đồng tỉnh Lâm Đồng</v>
      </c>
      <c r="C490" t="str">
        <v>https://www.facebook.com/doanthanhnienconganlamdong/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29490</v>
      </c>
      <c r="B491" t="str">
        <f>HYPERLINK("https://lamdong.gov.vn/", "UBND Ủy ban nhân dân tỉnh Lâm Đồng tỉnh Lâm Đồng")</f>
        <v>UBND Ủy ban nhân dân tỉnh Lâm Đồng tỉnh Lâm Đồng</v>
      </c>
      <c r="C491" t="str">
        <v>https://lamdong.gov.vn/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29491</v>
      </c>
      <c r="B492" t="str">
        <v>Công an tỉnh Nghệ An tỉnh Nghệ An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29492</v>
      </c>
      <c r="B493" t="str">
        <f>HYPERLINK("https://www.nghean.gov.vn/", "UBND Ủy ban nhân dân tỉnh Nghệ An tỉnh Nghệ An")</f>
        <v>UBND Ủy ban nhân dân tỉnh Nghệ An tỉnh Nghệ An</v>
      </c>
      <c r="C493" t="str">
        <v>https://www.nghean.gov.vn/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29493</v>
      </c>
      <c r="B494" t="str">
        <f>HYPERLINK("https://www.facebook.com/doanthanhniencongantayninh/", "Công an tỉnh Tây Ninh tỉnh TÂY NINH")</f>
        <v>Công an tỉnh Tây Ninh tỉnh TÂY NINH</v>
      </c>
      <c r="C494" t="str">
        <v>https://www.facebook.com/doanthanhniencongantayninh/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29494</v>
      </c>
      <c r="B495" t="str">
        <f>HYPERLINK("https://www.tayninh.gov.vn/", "UBND Ủy ban nhân dân tỉnh Tây Ninh tỉnh TÂY NINH")</f>
        <v>UBND Ủy ban nhân dân tỉnh Tây Ninh tỉnh TÂY NINH</v>
      </c>
      <c r="C495" t="str">
        <v>https://www.tayninh.gov.vn/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29495</v>
      </c>
      <c r="B496" t="str">
        <f>HYPERLINK("https://www.facebook.com/DoanThanhnienCongantinhLaoCai/", "Công an tỉnh Lào Cai tỉnh Lào Cai")</f>
        <v>Công an tỉnh Lào Cai tỉnh Lào Cai</v>
      </c>
      <c r="C496" t="str">
        <v>https://www.facebook.com/DoanThanhnienCongantinhLaoCai/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29496</v>
      </c>
      <c r="B497" t="str">
        <f>HYPERLINK("https://www.laocai.gov.vn/", "UBND Ủy ban nhân dân tỉnh Lào Cai tỉnh Lào Cai")</f>
        <v>UBND Ủy ban nhân dân tỉnh Lào Cai tỉnh Lào Cai</v>
      </c>
      <c r="C497" t="str">
        <v>https://www.laocai.gov.vn/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29497</v>
      </c>
      <c r="B498" t="str">
        <f>HYPERLINK("https://www.facebook.com/congantinhtuyenquang/?locale=vi_VN", "Công an tỉnh Tuyên Quang tỉnh Tuyên Quang")</f>
        <v>Công an tỉnh Tuyên Quang tỉnh Tuyên Quang</v>
      </c>
      <c r="C498" t="str">
        <v>https://www.facebook.com/congantinhtuyenquang/?locale=vi_VN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29498</v>
      </c>
      <c r="B499" t="str">
        <f>HYPERLINK("https://www.tuyenquang.gov.vn/", "UBND Ủy ban nhân dân tỉnh Tuyên Quang tỉnh Tuyên Quang")</f>
        <v>UBND Ủy ban nhân dân tỉnh Tuyên Quang tỉnh Tuyên Quang</v>
      </c>
      <c r="C499" t="str">
        <v>https://www.tuyenquang.gov.vn/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29499</v>
      </c>
      <c r="B500" t="str">
        <f>HYPERLINK("https://www.facebook.com/doantronghla/", "Công an xã Ia Hla tỉnh Gia Lai")</f>
        <v>Công an xã Ia Hla tỉnh Gia Lai</v>
      </c>
      <c r="C500" t="str">
        <v>https://www.facebook.com/doantronghla/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29500</v>
      </c>
      <c r="B501" t="str">
        <f>HYPERLINK("https://chupuh.gialai.gov.vn/Xa-Ia-Hla/Gioi-thieu/Co-cau-to-chuc.aspx", "UBND Ủy ban nhân dân xã Ia Hla tỉnh Gia Lai")</f>
        <v>UBND Ủy ban nhân dân xã Ia Hla tỉnh Gia Lai</v>
      </c>
      <c r="C501" t="str">
        <v>https://chupuh.gialai.gov.vn/Xa-Ia-Hla/Gioi-thieu/Co-cau-to-chuc.aspx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29501</v>
      </c>
      <c r="B502" t="str">
        <v>Công an xã Lùng Vai tỉnh Lào Cai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29502</v>
      </c>
      <c r="B503" t="str">
        <f>HYPERLINK("http://lungkhaunhin.muongkhuong.laocai.gov.vn/to-chuc-bo-may/gioi-thieu-to-chuc-bo-may-xa-lung-vai-1246005", "UBND Ủy ban nhân dân xã Lùng Vai tỉnh Lào Cai")</f>
        <v>UBND Ủy ban nhân dân xã Lùng Vai tỉnh Lào Cai</v>
      </c>
      <c r="C503" t="str">
        <v>http://lungkhaunhin.muongkhuong.laocai.gov.vn/to-chuc-bo-may/gioi-thieu-to-chuc-bo-may-xa-lung-vai-1246005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29503</v>
      </c>
      <c r="B504" t="str">
        <v>Cảnh sát Bà Rịa Vũng Tàu tỉnh Bà Rịa - Vũng Tàu</v>
      </c>
      <c r="C504" t="str">
        <v>-</v>
      </c>
      <c r="D504" t="str">
        <v>-</v>
      </c>
      <c r="E504" t="str">
        <v>-</v>
      </c>
      <c r="F504" t="str">
        <v>-</v>
      </c>
      <c r="G504" t="str">
        <v>-</v>
      </c>
    </row>
    <row r="505">
      <c r="A505">
        <v>29504</v>
      </c>
      <c r="B505" t="str">
        <f>HYPERLINK("https://baria-vungtau.gov.vn/", "UBND Ủy ban nhân dânt Bà Rịa Vũng Tàu tỉnh Bà Rịa - Vũng Tàu")</f>
        <v>UBND Ủy ban nhân dânt Bà Rịa Vũng Tàu tỉnh Bà Rịa - Vũng Tàu</v>
      </c>
      <c r="C505" t="str">
        <v>https://baria-vungtau.gov.vn/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29505</v>
      </c>
      <c r="B506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506" t="str">
        <v>https://www.facebook.com/p/C%C3%B4ng-an-Th%C3%A0nh-ph%E1%BB%91-Y%C3%AAn-B%C3%A1i-100066732884699/?locale=vi_VN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29506</v>
      </c>
      <c r="B507" t="str">
        <f>HYPERLINK("https://thanhphoyenbai.yenbai.gov.vn/", "UBND Ủy ban nhân dân thành phố Yên Bái tỉnh Yên Bái")</f>
        <v>UBND Ủy ban nhân dân thành phố Yên Bái tỉnh Yên Bái</v>
      </c>
      <c r="C507" t="str">
        <v>https://thanhphoyenbai.yenbai.gov.vn/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29507</v>
      </c>
      <c r="B508" t="str">
        <f>HYPERLINK("https://www.facebook.com/p/C%C3%B4ng-an-Th%C3%A0nh-Ph%E1%BB%91-Nha-Trang-100069123480296/", "Công an thành phố Nha Trang tỉnh Khánh Hòa")</f>
        <v>Công an thành phố Nha Trang tỉnh Khánh Hòa</v>
      </c>
      <c r="C508" t="str">
        <v>https://www.facebook.com/p/C%C3%B4ng-an-Th%C3%A0nh-Ph%E1%BB%91-Nha-Trang-100069123480296/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29508</v>
      </c>
      <c r="B509" t="str">
        <f>HYPERLINK("https://congbaokhanhhoa.gov.vn/van-ban-phap-luat-khac/VBKHAC_UBND", "UBND Ủy ban nhân dân thành phố Nha Trang tỉnh Khánh Hòa")</f>
        <v>UBND Ủy ban nhân dân thành phố Nha Trang tỉnh Khánh Hòa</v>
      </c>
      <c r="C509" t="str">
        <v>https://congbaokhanhhoa.gov.vn/van-ban-phap-luat-khac/VBKHAC_UBND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29509</v>
      </c>
      <c r="B510" t="str">
        <f>HYPERLINK("https://www.facebook.com/congancamxuyen/?locale=vi_VN", "Công an huyện Cẩm Xuyên tỉnh Hà Tĩnh")</f>
        <v>Công an huyện Cẩm Xuyên tỉnh Hà Tĩnh</v>
      </c>
      <c r="C510" t="str">
        <v>https://www.facebook.com/congancamxuyen/?locale=vi_VN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29510</v>
      </c>
      <c r="B511" t="str">
        <f>HYPERLINK("https://camquan.camxuyen.hatinh.gov.vn/", "UBND Ủy ban nhân dân huyện Cẩm Xuyên tỉnh Hà Tĩnh")</f>
        <v>UBND Ủy ban nhân dân huyện Cẩm Xuyên tỉnh Hà Tĩnh</v>
      </c>
      <c r="C511" t="str">
        <v>https://camquan.camxuyen.hatinh.gov.vn/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29511</v>
      </c>
      <c r="B512" t="str">
        <v>Công an huyện Phú Lộc tỉnh THỪA THIÊN HUẾ</v>
      </c>
      <c r="C512" t="str">
        <v>-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29512</v>
      </c>
      <c r="B513" t="str">
        <f>HYPERLINK("https://phuloc.thuathienhue.gov.vn/?gd=1&amp;cn=77&amp;cd=19", "UBND Ủy ban nhân dân huyện Phú Lộc tỉnh THỪA THIÊN HUẾ")</f>
        <v>UBND Ủy ban nhân dân huyện Phú Lộc tỉnh THỪA THIÊN HUẾ</v>
      </c>
      <c r="C513" t="str">
        <v>https://phuloc.thuathienhue.gov.vn/?gd=1&amp;cn=77&amp;cd=19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29513</v>
      </c>
      <c r="B514" t="str">
        <v>Đội Phòng chống tội phạm thành phố Nha Trang tỉnh Khánh Hòa</v>
      </c>
      <c r="C514" t="str">
        <v>-</v>
      </c>
      <c r="D514" t="str">
        <v>-</v>
      </c>
      <c r="E514" t="str">
        <v>-</v>
      </c>
      <c r="F514" t="str">
        <v>-</v>
      </c>
      <c r="G514" t="str">
        <v>-</v>
      </c>
    </row>
    <row r="515">
      <c r="A515">
        <v>29514</v>
      </c>
      <c r="B515" t="str">
        <f>HYPERLINK("https://www.danang.gov.vn/", "UBND Ủy ban nhân dânng chống tội phạm thành phố Nha Trang tỉnh Khánh Hòa")</f>
        <v>UBND Ủy ban nhân dânng chống tội phạm thành phố Nha Trang tỉnh Khánh Hòa</v>
      </c>
      <c r="C515" t="str">
        <v>https://www.danang.gov.vn/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29515</v>
      </c>
      <c r="B516" t="str">
        <f>HYPERLINK("https://www.facebook.com/DoManhTung1988/", "Công an xã Ký Phú tỉnh Thái Nguyên")</f>
        <v>Công an xã Ký Phú tỉnh Thái Nguyên</v>
      </c>
      <c r="C516" t="str">
        <v>https://www.facebook.com/DoManhTung1988/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29516</v>
      </c>
      <c r="B517" t="str">
        <f>HYPERLINK("https://kyphu.daitu.thainguyen.gov.vn/", "UBND Ủy ban nhân dân xã Ký Phú tỉnh Thái Nguyên")</f>
        <v>UBND Ủy ban nhân dân xã Ký Phú tỉnh Thái Nguyên</v>
      </c>
      <c r="C517" t="str">
        <v>https://kyphu.daitu.thainguyen.gov.vn/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29517</v>
      </c>
      <c r="B518" t="str">
        <f>HYPERLINK("https://www.facebook.com/groups/588726988975207/", "Công an Khu công nghiệp Minh Hưng tỉnh Bình Phước")</f>
        <v>Công an Khu công nghiệp Minh Hưng tỉnh Bình Phước</v>
      </c>
      <c r="C518" t="str">
        <v>https://www.facebook.com/groups/588726988975207/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29518</v>
      </c>
      <c r="B519" t="str">
        <f>HYPERLINK("https://binhphuoc.gov.vn/vi/news/tin-tuc-su-kien-421/chu-tich-ubnd-tinh-tran-tue-hien-lam-viec-voi-chu-dau-tu-doanh-nghiep-khu-cong-nghiep-minh-hung-sikico-38700.html", "UBND Ủy ban nhân dân Khu công nghiệp Minh Hưng tỉnh Bình Phước")</f>
        <v>UBND Ủy ban nhân dân Khu công nghiệp Minh Hưng tỉnh Bình Phước</v>
      </c>
      <c r="C519" t="str">
        <v>https://binhphuoc.gov.vn/vi/news/tin-tuc-su-kien-421/chu-tich-ubnd-tinh-tran-tue-hien-lam-viec-voi-chu-dau-tu-doanh-nghiep-khu-cong-nghiep-minh-hung-sikico-38700.html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29519</v>
      </c>
      <c r="B520" t="str">
        <f>HYPERLINK("https://www.facebook.com/doncakcnsongthan/", "Công an phường Tân Đông Hiệp tỉnh Bình Dương")</f>
        <v>Công an phường Tân Đông Hiệp tỉnh Bình Dương</v>
      </c>
      <c r="C520" t="str">
        <v>https://www.facebook.com/doncakcnsongthan/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29520</v>
      </c>
      <c r="B521" t="str">
        <f>HYPERLINK("https://dichvucong.gov.vn/p/phananhkiennghi/pakn-detail.html?id=181631", "UBND Ủy ban nhân dân phường Tân Đông Hiệp tỉnh Bình Dương")</f>
        <v>UBND Ủy ban nhân dân phường Tân Đông Hiệp tỉnh Bình Dương</v>
      </c>
      <c r="C521" t="str">
        <v>https://dichvucong.gov.vn/p/phananhkiennghi/pakn-detail.html?id=181631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29521</v>
      </c>
      <c r="B522" t="str">
        <f>HYPERLINK("https://www.facebook.com/TuoitreConganVinhPhuc/", "Công an tỉnh Vĩnh Phúc tỉnh Vĩnh Phúc")</f>
        <v>Công an tỉnh Vĩnh Phúc tỉnh Vĩnh Phúc</v>
      </c>
      <c r="C522" t="str">
        <v>https://www.facebook.com/TuoitreConganVinhPhuc/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29522</v>
      </c>
      <c r="B523" t="str">
        <f>HYPERLINK("https://vinhphuc.gov.vn/", "UBND Ủy ban nhân dân tỉnh Vĩnh Phúc tỉnh Vĩnh Phúc")</f>
        <v>UBND Ủy ban nhân dân tỉnh Vĩnh Phúc tỉnh Vĩnh Phúc</v>
      </c>
      <c r="C523" t="str">
        <v>https://vinhphuc.gov.vn/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29523</v>
      </c>
      <c r="B524" t="str">
        <f>HYPERLINK("https://www.facebook.com/dtncahdanphuong/?locale=vi_VN", "Công an huyện Đan Phượng thành phố Hà Nội")</f>
        <v>Công an huyện Đan Phượng thành phố Hà Nội</v>
      </c>
      <c r="C524" t="str">
        <v>https://www.facebook.com/dtncahdanphuong/?locale=vi_VN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29524</v>
      </c>
      <c r="B525" t="str">
        <f>HYPERLINK("https://danphuong.hanoi.gov.vn/", "UBND Ủy ban nhân dân huyện Đan Phượng thành phố Hà Nội")</f>
        <v>UBND Ủy ban nhân dân huyện Đan Phượng thành phố Hà Nội</v>
      </c>
      <c r="C525" t="str">
        <v>https://danphuong.hanoi.gov.vn/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29525</v>
      </c>
      <c r="B526" t="str">
        <v>Công an huyện Đầm Dơi tỉnh Cà Mau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29526</v>
      </c>
      <c r="B527" t="str">
        <f>HYPERLINK("https://damdoi.camau.gov.vn/wps/portal/trangchu_old/!ut/p/z1/04_Sj9CPykssy0xPLMnMz0vMAfIjo8ziTQO8Pd2dnA38LJxCLQwCXX1cg8zMvDxCzAz0w8EKDFCAo4FTkJGTsYGBu7-RfhTp-pFNIk4_HgVR-I0P14_CZ0WAmQlUAT4vErKkIDc0NMIg0xMAY6tkBA!!/", "UBND Ủy ban nhân dân huyện Đầm Dơi tỉnh Cà Mau")</f>
        <v>UBND Ủy ban nhân dân huyện Đầm Dơi tỉnh Cà Mau</v>
      </c>
      <c r="C527" t="str">
        <v>https://damdoi.camau.gov.vn/wps/portal/trangchu_old/!ut/p/z1/04_Sj9CPykssy0xPLMnMz0vMAfIjo8ziTQO8Pd2dnA38LJxCLQwCXX1cg8zMvDxCzAz0w8EKDFCAo4FTkJGTsYGBu7-RfhTp-pFNIk4_HgVR-I0P14_CZ0WAmQlUAT4vErKkIDc0NMIg0xMAY6tkBA!!/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29527</v>
      </c>
      <c r="B528" t="str">
        <f>HYPERLINK("https://www.facebook.com/dtncahuyennghiahung/", "Công an huyện Nghĩa Hưng tỉnh Nam Định")</f>
        <v>Công an huyện Nghĩa Hưng tỉnh Nam Định</v>
      </c>
      <c r="C528" t="str">
        <v>https://www.facebook.com/dtncahuyennghiahung/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29528</v>
      </c>
      <c r="B529" t="str">
        <f>HYPERLINK("https://nghiahung.namdinh.gov.vn/", "UBND Ủy ban nhân dân huyện Nghĩa Hưng tỉnh Nam Định")</f>
        <v>UBND Ủy ban nhân dân huyện Nghĩa Hưng tỉnh Nam Định</v>
      </c>
      <c r="C529" t="str">
        <v>https://nghiahung.namdinh.gov.vn/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29529</v>
      </c>
      <c r="B530" t="str">
        <f>HYPERLINK("https://www.facebook.com/p/C%C3%B4ng-An-Th%C3%A0nh-Ph%E1%BB%91-H%C6%B0ng-Y%C3%AAn-100057576334172/", "Công an tỉnh Hưng Yên tỉnh Hưng Yên")</f>
        <v>Công an tỉnh Hưng Yên tỉnh Hưng Yên</v>
      </c>
      <c r="C530" t="str">
        <v>https://www.facebook.com/p/C%C3%B4ng-An-Th%C3%A0nh-Ph%E1%BB%91-H%C6%B0ng-Y%C3%AAn-100057576334172/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29530</v>
      </c>
      <c r="B531" t="str">
        <f>HYPERLINK("https://hungyen.gov.vn/", "UBND Ủy ban nhân dân tỉnh Hưng Yên tỉnh Hưng Yên")</f>
        <v>UBND Ủy ban nhân dân tỉnh Hưng Yên tỉnh Hưng Yên</v>
      </c>
      <c r="C531" t="str">
        <v>https://hungyen.gov.vn/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29531</v>
      </c>
      <c r="B532" t="str">
        <f>HYPERLINK("https://www.facebook.com/DTNCAKC/", "Công an huyện Khoái Châu tỉnh Hưng Yên")</f>
        <v>Công an huyện Khoái Châu tỉnh Hưng Yên</v>
      </c>
      <c r="C532" t="str">
        <v>https://www.facebook.com/DTNCAKC/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29532</v>
      </c>
      <c r="B533" t="str">
        <f>HYPERLINK("https://khoaichau.hungyen.gov.vn/", "UBND Ủy ban nhân dân huyện Khoái Châu tỉnh Hưng Yên")</f>
        <v>UBND Ủy ban nhân dân huyện Khoái Châu tỉnh Hưng Yên</v>
      </c>
      <c r="C533" t="str">
        <v>https://khoaichau.hungyen.gov.vn/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29533</v>
      </c>
      <c r="B534" t="str">
        <f>HYPERLINK("https://www.facebook.com/caqs.36/?locale=vi_VN", "Công an huyện Quan Sơn tỉnh Thanh Hóa")</f>
        <v>Công an huyện Quan Sơn tỉnh Thanh Hóa</v>
      </c>
      <c r="C534" t="str">
        <v>https://www.facebook.com/caqs.36/?locale=vi_VN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29534</v>
      </c>
      <c r="B535" t="str">
        <f>HYPERLINK("https://hscv1.thanhhoa.gov.vn/quanson/lichct.nsf/lich/C1312AFFFDFD657647258B190023D6C1", "UBND Ủy ban nhân dân huyện Quan Sơn tỉnh Thanh Hóa")</f>
        <v>UBND Ủy ban nhân dân huyện Quan Sơn tỉnh Thanh Hóa</v>
      </c>
      <c r="C535" t="str">
        <v>https://hscv1.thanhhoa.gov.vn/quanson/lichct.nsf/lich/C1312AFFFDFD657647258B190023D6C1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29535</v>
      </c>
      <c r="B536" t="str">
        <v>Công an tỉnh Bình Phước tỉnh Bình Phước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29536</v>
      </c>
      <c r="B537" t="str">
        <f>HYPERLINK("https://binhphuoc.gov.vn/", "UBND Ủy ban nhân dân tỉnh Bình Phước tỉnh Bình Phước")</f>
        <v>UBND Ủy ban nhân dân tỉnh Bình Phước tỉnh Bình Phước</v>
      </c>
      <c r="C537" t="str">
        <v>https://binhphuoc.gov.vn/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29537</v>
      </c>
      <c r="B538" t="str">
        <f>HYPERLINK("https://www.facebook.com/CongthongtindientuConganHaiPhong/", "Công an thành phô Hải Phòng thành phố Hải Phòng")</f>
        <v>Công an thành phô Hải Phòng thành phố Hải Phòng</v>
      </c>
      <c r="C538" t="str">
        <v>https://www.facebook.com/CongthongtindientuConganHaiPhong/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29538</v>
      </c>
      <c r="B539" t="str">
        <f>HYPERLINK("https://haiphong.gov.vn/", "UBND Ủy ban nhân dân thành phô Hải Phòng thành phố Hải Phòng")</f>
        <v>UBND Ủy ban nhân dân thành phô Hải Phòng thành phố Hải Phòng</v>
      </c>
      <c r="C539" t="str">
        <v>https://haiphong.gov.vn/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29539</v>
      </c>
      <c r="B540" t="str">
        <f>HYPERLINK("https://www.facebook.com/dtncatquangngai/", "Công an tỉnh Quảng Ngãi tỉnh Quảng Ngãi")</f>
        <v>Công an tỉnh Quảng Ngãi tỉnh Quảng Ngãi</v>
      </c>
      <c r="C540" t="str">
        <v>https://www.facebook.com/dtncatquangngai/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29540</v>
      </c>
      <c r="B541" t="str">
        <f>HYPERLINK("https://quangngai.gov.vn/", "UBND Ủy ban nhân dân tỉnh Quảng Ngãi tỉnh Quảng Ngãi")</f>
        <v>UBND Ủy ban nhân dân tỉnh Quảng Ngãi tỉnh Quảng Ngãi</v>
      </c>
      <c r="C541" t="str">
        <v>https://quangngai.gov.vn/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29541</v>
      </c>
      <c r="B542" t="str">
        <v>Công an thị xã Bình Minh tỉnh Vĩnh Long</v>
      </c>
      <c r="C542" t="str">
        <v>-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29542</v>
      </c>
      <c r="B543" t="str">
        <f>HYPERLINK("https://txbinhminh.vinhlong.gov.vn/", "UBND Ủy ban nhân dân thị xã Bình Minh tỉnh Vĩnh Long")</f>
        <v>UBND Ủy ban nhân dân thị xã Bình Minh tỉnh Vĩnh Long</v>
      </c>
      <c r="C543" t="str">
        <v>https://txbinhminh.vinhlong.gov.vn/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29543</v>
      </c>
      <c r="B544" t="str">
        <f>HYPERLINK("https://www.facebook.com/conganxahoangchau", "Công an xã Hoằng Châu tỉnh Thanh Hóa")</f>
        <v>Công an xã Hoằng Châu tỉnh Thanh Hóa</v>
      </c>
      <c r="C544" t="str">
        <v>https://www.facebook.com/conganxahoangchau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29544</v>
      </c>
      <c r="B545" t="str">
        <f>HYPERLINK("https://hoangchau.hoanghoa.thanhhoa.gov.vn/web/danh-ba-co-quan-chuc-nang", "UBND Ủy ban nhân dân xã Hoằng Châu tỉnh Thanh Hóa")</f>
        <v>UBND Ủy ban nhân dân xã Hoằng Châu tỉnh Thanh Hóa</v>
      </c>
      <c r="C545" t="str">
        <v>https://hoangchau.hoanghoa.thanhhoa.gov.vn/web/danh-ba-co-quan-chuc-nang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29545</v>
      </c>
      <c r="B546" t="str">
        <v>Công an xã Hoằng Đồng tỉnh Thanh Hóa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29546</v>
      </c>
      <c r="B547" t="str">
        <f>HYPERLINK("https://hoangdongf.hoanghoa.thanhhoa.gov.vn/", "UBND Ủy ban nhân dân xã Hoằng Đồng tỉnh Thanh Hóa")</f>
        <v>UBND Ủy ban nhân dân xã Hoằng Đồng tỉnh Thanh Hóa</v>
      </c>
      <c r="C547" t="str">
        <v>https://hoangdongf.hoanghoa.thanhhoa.gov.vn/</v>
      </c>
      <c r="D547" t="str">
        <v>-</v>
      </c>
      <c r="E547" t="str">
        <v>-</v>
      </c>
      <c r="F547" t="str">
        <v>-</v>
      </c>
      <c r="G547" t="str">
        <v>-</v>
      </c>
    </row>
    <row r="548" xml:space="preserve">
      <c r="A548">
        <v>29547</v>
      </c>
      <c r="B548" t="str" xml:space="preserve">
        <f xml:space="preserve">HYPERLINK("https://www.facebook.com/conganxahoangphong/", "Công an xã Hoằng Phong _x000d__x000d__x000d_
 _x000d__x000d__x000d_
  tỉnh Thanh Hóa")</f>
        <v xml:space="preserve">Công an xã Hoằng Phong _x000d__x000d__x000d_
 _x000d__x000d__x000d_
  tỉnh Thanh Hóa</v>
      </c>
      <c r="C548" t="str">
        <v>https://www.facebook.com/conganxahoangphong/</v>
      </c>
      <c r="D548" t="str">
        <v>-</v>
      </c>
      <c r="E548" t="str">
        <v/>
      </c>
      <c r="F548" t="str">
        <v>-</v>
      </c>
      <c r="G548" t="str">
        <v>-</v>
      </c>
    </row>
    <row r="549" xml:space="preserve">
      <c r="A549">
        <v>29548</v>
      </c>
      <c r="B549" t="str" xml:space="preserve">
        <f xml:space="preserve">HYPERLINK("https://hoangphong.hoanghoa.thanhhoa.gov.vn/", "UBND Ủy ban nhân dân xã Hoằng Phong _x000d__x000d__x000d_
 _x000d__x000d__x000d_
  tỉnh Thanh Hóa")</f>
        <v xml:space="preserve">UBND Ủy ban nhân dân xã Hoằng Phong _x000d__x000d__x000d_
 _x000d__x000d__x000d_
  tỉnh Thanh Hóa</v>
      </c>
      <c r="C549" t="str">
        <v>https://hoangphong.hoanghoa.thanhhoa.gov.vn/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29549</v>
      </c>
      <c r="B550" t="str">
        <f>HYPERLINK("https://www.facebook.com/conganxahoangquy/", "Công an xã Hoằng Quý tỉnh Thanh Hóa")</f>
        <v>Công an xã Hoằng Quý tỉnh Thanh Hóa</v>
      </c>
      <c r="C550" t="str">
        <v>https://www.facebook.com/conganxahoangquy/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29550</v>
      </c>
      <c r="B551" t="str">
        <f>HYPERLINK("https://hoangquys.hoanghoa.thanhhoa.gov.vn/", "UBND Ủy ban nhân dân xã Hoằng Quý tỉnh Thanh Hóa")</f>
        <v>UBND Ủy ban nhân dân xã Hoằng Quý tỉnh Thanh Hóa</v>
      </c>
      <c r="C551" t="str">
        <v>https://hoangquys.hoanghoa.thanhhoa.gov.vn/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29551</v>
      </c>
      <c r="B552" t="str">
        <f>HYPERLINK("https://www.facebook.com/conganxahoangtrung/", "Công an xã Hoằng Trung tỉnh Thanh Hóa")</f>
        <v>Công an xã Hoằng Trung tỉnh Thanh Hóa</v>
      </c>
      <c r="C552" t="str">
        <v>https://www.facebook.com/conganxahoangtrung/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29552</v>
      </c>
      <c r="B553" t="str">
        <f>HYPERLINK("https://hoangtrung.hoanghoa.thanhhoa.gov.vn/", "UBND Ủy ban nhân dân xã Hoằng Trung tỉnh Thanh Hóa")</f>
        <v>UBND Ủy ban nhân dân xã Hoằng Trung tỉnh Thanh Hóa</v>
      </c>
      <c r="C553" t="str">
        <v>https://hoangtrung.hoanghoa.thanhhoa.gov.vn/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29553</v>
      </c>
      <c r="B554" t="str">
        <f>HYPERLINK("https://www.facebook.com/conganxahoangtruong/", "Công an xã Hoằng Trường tỉnh Thanh Hóa")</f>
        <v>Công an xã Hoằng Trường tỉnh Thanh Hóa</v>
      </c>
      <c r="C554" t="str">
        <v>https://www.facebook.com/conganxahoangtruong/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29554</v>
      </c>
      <c r="B555" t="str">
        <f>HYPERLINK("https://hoangtruong.hoanghoa.thanhhoa.gov.vn/", "UBND Ủy ban nhân dân xã Hoằng Trường tỉnh Thanh Hóa")</f>
        <v>UBND Ủy ban nhân dân xã Hoằng Trường tỉnh Thanh Hóa</v>
      </c>
      <c r="C555" t="str">
        <v>https://hoangtruong.hoanghoa.thanhhoa.gov.vn/</v>
      </c>
      <c r="D555" t="str">
        <v>-</v>
      </c>
      <c r="E555" t="str">
        <v>-</v>
      </c>
      <c r="F555" t="str">
        <v>-</v>
      </c>
      <c r="G555" t="str">
        <v>-</v>
      </c>
    </row>
    <row r="556" xml:space="preserve">
      <c r="A556">
        <v>29555</v>
      </c>
      <c r="B556" t="str" xml:space="preserve">
        <f xml:space="preserve">HYPERLINK("https://www.facebook.com/conganxahoanhson/", "Công an xã Hoành Sơn _x000d__x000d__x000d_
 _x000d__x000d__x000d_
  tỉnh Nam Định")</f>
        <v xml:space="preserve">Công an xã Hoành Sơn _x000d__x000d__x000d_
 _x000d__x000d__x000d_
  tỉnh Nam Định</v>
      </c>
      <c r="C556" t="str">
        <v>https://www.facebook.com/conganxahoanhson/</v>
      </c>
      <c r="D556" t="str">
        <v>-</v>
      </c>
      <c r="E556" t="str">
        <v/>
      </c>
      <c r="F556" t="str">
        <v>-</v>
      </c>
      <c r="G556" t="str">
        <v>-</v>
      </c>
    </row>
    <row r="557" xml:space="preserve">
      <c r="A557">
        <v>29556</v>
      </c>
      <c r="B557" t="str" xml:space="preserve">
        <f xml:space="preserve">HYPERLINK("https://dichvucong.namdinh.gov.vn/portaldvc/KenhTin/dich-vu-cong-truc-tuyen.aspx?_dv=50149574-6FC6-65AD-5AC5-9F1678CFA032", "UBND Ủy ban nhân dân xã Hoành Sơn _x000d__x000d__x000d_
 _x000d__x000d__x000d_
  tỉnh Nam Định")</f>
        <v xml:space="preserve">UBND Ủy ban nhân dân xã Hoành Sơn _x000d__x000d__x000d_
 _x000d__x000d__x000d_
  tỉnh Nam Định</v>
      </c>
      <c r="C557" t="str">
        <v>https://dichvucong.namdinh.gov.vn/portaldvc/KenhTin/dich-vu-cong-truc-tuyen.aspx?_dv=50149574-6FC6-65AD-5AC5-9F1678CFA032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29557</v>
      </c>
      <c r="B558" t="str">
        <f>HYPERLINK("https://www.facebook.com/tuoitreconganquangbinh/", "Công an xã Hóa Phúc tỉnh Quảng Bình")</f>
        <v>Công an xã Hóa Phúc tỉnh Quảng Bình</v>
      </c>
      <c r="C558" t="str">
        <v>https://www.facebook.com/tuoitreconganquangbinh/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29558</v>
      </c>
      <c r="B559" t="str">
        <f>HYPERLINK("http://ubmt.quangbinh.gov.vn/3cms/dong-chi-chu-tich-ubnd-tinh-tham-tang-qua-thon-phuc-tu-xa-van-hoa-huyen-tuyen-hoa-nhan-ngay.htm", "UBND Ủy ban nhân dân xã Hóa Phúc tỉnh Quảng Bình")</f>
        <v>UBND Ủy ban nhân dân xã Hóa Phúc tỉnh Quảng Bình</v>
      </c>
      <c r="C559" t="str">
        <v>http://ubmt.quangbinh.gov.vn/3cms/dong-chi-chu-tich-ubnd-tinh-tham-tang-qua-thon-phuc-tu-xa-van-hoa-huyen-tuyen-hoa-nhan-ngay.htm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29559</v>
      </c>
      <c r="B560" t="str">
        <f>HYPERLINK("https://www.facebook.com/ConganxaHongBach/", "Công an xã Hồng Bạch tỉnh Thái Bình")</f>
        <v>Công an xã Hồng Bạch tỉnh Thái Bình</v>
      </c>
      <c r="C560" t="str">
        <v>https://www.facebook.com/ConganxaHongBach/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29560</v>
      </c>
      <c r="B561" t="str">
        <f>HYPERLINK("https://thaibinh.gov.vn/van-ban-phap-luat/van-ban-dieu-hanh/ve-viec-giao-dat-cho-uy-ban-nhan-dan-xa-hong-bach-huyen-dong.html", "UBND Ủy ban nhân dân xã Hồng Bạch tỉnh Thái Bình")</f>
        <v>UBND Ủy ban nhân dân xã Hồng Bạch tỉnh Thái Bình</v>
      </c>
      <c r="C561" t="str">
        <v>https://thaibinh.gov.vn/van-ban-phap-luat/van-ban-dieu-hanh/ve-viec-giao-dat-cho-uy-ban-nhan-dan-xa-hong-bach-huyen-dong.html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29561</v>
      </c>
      <c r="B562" t="str">
        <f>HYPERLINK("https://www.facebook.com/ConganxaHongViet/", "Công an xã Hồng Việt tỉnh Thái Bình")</f>
        <v>Công an xã Hồng Việt tỉnh Thái Bình</v>
      </c>
      <c r="C562" t="str">
        <v>https://www.facebook.com/ConganxaHongViet/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29562</v>
      </c>
      <c r="B563" t="str">
        <f>HYPERLINK("https://donghung.thaibinh.gov.vn/danh-sach-xa-thi-tran/xa-hong-viet", "UBND Ủy ban nhân dân xã Hồng Việt tỉnh Thái Bình")</f>
        <v>UBND Ủy ban nhân dân xã Hồng Việt tỉnh Thái Bình</v>
      </c>
      <c r="C563" t="str">
        <v>https://donghung.thaibinh.gov.vn/danh-sach-xa-thi-tran/xa-hong-viet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29563</v>
      </c>
      <c r="B564" t="str">
        <v>Công an xã Hợp Phong tỉnh Hòa Bình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29564</v>
      </c>
      <c r="B565" t="str">
        <f>HYPERLINK("https://luongson.hoabinh.gov.vn/", "UBND Ủy ban nhân dân xã Hợp Phong tỉnh Hòa Bình")</f>
        <v>UBND Ủy ban nhân dân xã Hợp Phong tỉnh Hòa Bình</v>
      </c>
      <c r="C565" t="str">
        <v>https://luongson.hoabinh.gov.vn/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29565</v>
      </c>
      <c r="B566" t="str">
        <f>HYPERLINK("https://www.facebook.com/conganxahopthanh/", "Công an xã Hợp Thành tỉnh Nghệ An")</f>
        <v>Công an xã Hợp Thành tỉnh Nghệ An</v>
      </c>
      <c r="C566" t="str">
        <v>https://www.facebook.com/conganxahopthanh/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29566</v>
      </c>
      <c r="B567" t="str">
        <f>HYPERLINK("https://hopthanh.yenthanh.nghean.gov.vn/", "UBND Ủy ban nhân dân xã Hợp Thành tỉnh Nghệ An")</f>
        <v>UBND Ủy ban nhân dân xã Hợp Thành tỉnh Nghệ An</v>
      </c>
      <c r="C567" t="str">
        <v>https://hopthanh.yenthanh.nghean.gov.vn/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29567</v>
      </c>
      <c r="B568" t="str">
        <f>HYPERLINK("https://www.facebook.com/tuoitrecongansonla/", "Công an xã Hua La tỉnh Sơn La")</f>
        <v>Công an xã Hua La tỉnh Sơn La</v>
      </c>
      <c r="C568" t="str">
        <v>https://www.facebook.com/tuoitrecongansonla/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29568</v>
      </c>
      <c r="B569" t="str">
        <f>HYPERLINK("https://sonla.gov.vn/tin-van-hoa-xa-hoi/le-don-nhan-ban-giao-truy-dieu-va-an-tang-hai-cot-liet-si-quan-tinh-nguyen-viet-nam-hy-sinh-tai--714097", "UBND Ủy ban nhân dân xã Hua La tỉnh Sơn La")</f>
        <v>UBND Ủy ban nhân dân xã Hua La tỉnh Sơn La</v>
      </c>
      <c r="C569" t="str">
        <v>https://sonla.gov.vn/tin-van-hoa-xa-hoi/le-don-nhan-ban-giao-truy-dieu-va-an-tang-hai-cot-liet-si-quan-tinh-nguyen-viet-nam-hy-sinh-tai--714097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29569</v>
      </c>
      <c r="B570" t="str">
        <f>HYPERLINK("https://www.facebook.com/ConganxaHungMy/", "Công an xã Hưng Mỹ tỉnh Nghệ An")</f>
        <v>Công an xã Hưng Mỹ tỉnh Nghệ An</v>
      </c>
      <c r="C570" t="str">
        <v>https://www.facebook.com/ConganxaHungMy/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29570</v>
      </c>
      <c r="B571" t="str">
        <f>HYPERLINK("https://hungmy.hungnguyen.nghean.gov.vn/", "UBND Ủy ban nhân dân xã Hưng Mỹ tỉnh Nghệ An")</f>
        <v>UBND Ủy ban nhân dân xã Hưng Mỹ tỉnh Nghệ An</v>
      </c>
      <c r="C571" t="str">
        <v>https://hungmy.hungnguyen.nghean.gov.vn/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29571</v>
      </c>
      <c r="B572" t="str">
        <v>Công an xã Ia Din tỉnh Gia Lai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29572</v>
      </c>
      <c r="B573" t="str">
        <f>HYPERLINK("https://chupuh.gialai.gov.vn/Xa-Ia-Dreng/Documents/Van-ban-huyen.aspx", "UBND Ủy ban nhân dân xã Ia Din tỉnh Gia Lai")</f>
        <v>UBND Ủy ban nhân dân xã Ia Din tỉnh Gia Lai</v>
      </c>
      <c r="C573" t="str">
        <v>https://chupuh.gialai.gov.vn/Xa-Ia-Dreng/Documents/Van-ban-huyen.aspx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29573</v>
      </c>
      <c r="B574" t="str">
        <v>Công an xã Ia Mơ Nông tỉnh Gia Lai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29574</v>
      </c>
      <c r="B575" t="str">
        <f>HYPERLINK("https://chupah.gialai.gov.vn/sites/iamonong/gioi-thieu/thong-tin-lien-he-cua-cbcc-45.html", "UBND Ủy ban nhân dân xã Ia Mơ Nông tỉnh Gia Lai")</f>
        <v>UBND Ủy ban nhân dân xã Ia Mơ Nông tỉnh Gia Lai</v>
      </c>
      <c r="C575" t="str">
        <v>https://chupah.gialai.gov.vn/sites/iamonong/gioi-thieu/thong-tin-lien-he-cua-cbcc-45.html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29575</v>
      </c>
      <c r="B576" t="str">
        <f>HYPERLINK("https://www.facebook.com/ConganxaKhamLang/", "Công an xã Khám Lạng tỉnh Bắc Giang")</f>
        <v>Công an xã Khám Lạng tỉnh Bắc Giang</v>
      </c>
      <c r="C576" t="str">
        <v>https://www.facebook.com/ConganxaKhamLang/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29576</v>
      </c>
      <c r="B577" t="str">
        <f>HYPERLINK("https://bacgiang.gov.vn/web/ubnd-xa-kham-lang", "UBND Ủy ban nhân dân xã Khám Lạng tỉnh Bắc Giang")</f>
        <v>UBND Ủy ban nhân dân xã Khám Lạng tỉnh Bắc Giang</v>
      </c>
      <c r="C577" t="str">
        <v>https://bacgiang.gov.vn/web/ubnd-xa-kham-lang</v>
      </c>
      <c r="D577" t="str">
        <v>-</v>
      </c>
      <c r="E577" t="str">
        <v>-</v>
      </c>
      <c r="F577" t="str">
        <v>-</v>
      </c>
      <c r="G577" t="str">
        <v>-</v>
      </c>
    </row>
    <row r="578" xml:space="preserve">
      <c r="A578">
        <v>29577</v>
      </c>
      <c r="B578" t="str" xml:space="preserve">
        <f xml:space="preserve">HYPERLINK("https://www.facebook.com/conganxakhanhcuong/?locale=vi_VN", "Công an xã Khánh Cường _x000d__x000d__x000d_
 _x000d__x000d__x000d_
  tỉnh Ninh Bình")</f>
        <v xml:space="preserve">Công an xã Khánh Cường _x000d__x000d__x000d_
 _x000d__x000d__x000d_
  tỉnh Ninh Bình</v>
      </c>
      <c r="C578" t="str">
        <v>https://www.facebook.com/conganxakhanhcuong/?locale=vi_VN</v>
      </c>
      <c r="D578" t="str">
        <v>-</v>
      </c>
      <c r="E578" t="str">
        <v/>
      </c>
      <c r="F578" t="str">
        <v>-</v>
      </c>
      <c r="G578" t="str">
        <v>-</v>
      </c>
    </row>
    <row r="579" xml:space="preserve">
      <c r="A579">
        <v>29578</v>
      </c>
      <c r="B579" t="str" xml:space="preserve">
        <f xml:space="preserve">HYPERLINK("http://khanhcuong.yenkhanh.ninhbinh.gov.vn/", "UBND Ủy ban nhân dân xã Khánh Cường _x000d__x000d__x000d_
 _x000d__x000d__x000d_
  tỉnh Ninh Bình")</f>
        <v xml:space="preserve">UBND Ủy ban nhân dân xã Khánh Cường _x000d__x000d__x000d_
 _x000d__x000d__x000d_
  tỉnh Ninh Bình</v>
      </c>
      <c r="C579" t="str">
        <v>http://khanhcuong.yenkhanh.ninhbinh.gov.vn/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29579</v>
      </c>
      <c r="B580" t="str">
        <v>Công an xã Khánh Tiên tỉnh Ninh Bình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29580</v>
      </c>
      <c r="B581" t="str">
        <f>HYPERLINK("http://khanhtien.yenkhanh.ninhbinh.gov.vn/", "UBND Ủy ban nhân dân xã Khánh Tiên tỉnh Ninh Bình")</f>
        <v>UBND Ủy ban nhân dân xã Khánh Tiên tỉnh Ninh Bình</v>
      </c>
      <c r="C581" t="str">
        <v>http://khanhtien.yenkhanh.ninhbinh.gov.vn/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29581</v>
      </c>
      <c r="B582" t="str">
        <f>HYPERLINK("https://www.facebook.com/Conganxakhanhvan/", "Công an xã Khánh Vân tỉnh Ninh Bình")</f>
        <v>Công an xã Khánh Vân tỉnh Ninh Bình</v>
      </c>
      <c r="C582" t="str">
        <v>https://www.facebook.com/Conganxakhanhvan/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29582</v>
      </c>
      <c r="B583" t="str">
        <f>HYPERLINK("http://khanhvan.yenkhanh.ninhbinh.gov.vn/", "UBND Ủy ban nhân dân xã Khánh Vân tỉnh Ninh Bình")</f>
        <v>UBND Ủy ban nhân dân xã Khánh Vân tỉnh Ninh Bình</v>
      </c>
      <c r="C583" t="str">
        <v>http://khanhvan.yenkhanh.ninhbinh.gov.vn/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29583</v>
      </c>
      <c r="B584" t="str">
        <f>HYPERLINK("https://www.facebook.com/conganxakhoikydaitu/", "Công an xã Khôi Kỳ tỉnh Thái Nguyên")</f>
        <v>Công an xã Khôi Kỳ tỉnh Thái Nguyên</v>
      </c>
      <c r="C584" t="str">
        <v>https://www.facebook.com/conganxakhoikydaitu/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29584</v>
      </c>
      <c r="B585" t="str">
        <f>HYPERLINK("https://khoiky.daitu.thainguyen.gov.vn/", "UBND Ủy ban nhân dân xã Khôi Kỳ tỉnh Thái Nguyên")</f>
        <v>UBND Ủy ban nhân dân xã Khôi Kỳ tỉnh Thái Nguyên</v>
      </c>
      <c r="C585" t="str">
        <v>https://khoiky.daitu.thainguyen.gov.vn/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29585</v>
      </c>
      <c r="B586" t="str">
        <f>HYPERLINK("https://www.facebook.com/tuoitrecongansonla/", "Công an xã Kim Chính tỉnh Ninh Bình")</f>
        <v>Công an xã Kim Chính tỉnh Ninh Bình</v>
      </c>
      <c r="C586" t="str">
        <v>https://www.facebook.com/tuoitrecongansonla/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29586</v>
      </c>
      <c r="B587" t="str">
        <f>HYPERLINK("https://kimson.ninhbinh.gov.vn/gioi-thieu/xa-kim-chinh", "UBND Ủy ban nhân dân xã Kim Chính tỉnh Ninh Bình")</f>
        <v>UBND Ủy ban nhân dân xã Kim Chính tỉnh Ninh Bình</v>
      </c>
      <c r="C587" t="str">
        <v>https://kimson.ninhbinh.gov.vn/gioi-thieu/xa-kim-chinh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29587</v>
      </c>
      <c r="B588" t="str">
        <f>HYPERLINK("https://www.facebook.com/conganxakimlap/", "Công an xã Kim Lập tỉnh Hòa Bình")</f>
        <v>Công an xã Kim Lập tỉnh Hòa Bình</v>
      </c>
      <c r="C588" t="str">
        <v>https://www.facebook.com/conganxakimlap/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29588</v>
      </c>
      <c r="B589" t="str">
        <f>HYPERLINK("https://kimboi.hoabinh.gov.vn/", "UBND Ủy ban nhân dân xã Kim Lập tỉnh Hòa Bình")</f>
        <v>UBND Ủy ban nhân dân xã Kim Lập tỉnh Hòa Bình</v>
      </c>
      <c r="C589" t="str">
        <v>https://kimboi.hoabinh.gov.vn/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29589</v>
      </c>
      <c r="B590" t="str">
        <v>Công an xã Kon Thụp tỉnh Gia Lai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29590</v>
      </c>
      <c r="B591" t="str">
        <f>HYPERLINK("https://vksnd.gialai.gov.vn/VKSND-huyen-thi-xa-thanh-pho/vien-ksnd-huyen-mang-yang-truc-tiep-kiem-sat-tai-ubnd-va-cong-an-xa-kon-thup-2450.html", "UBND Ủy ban nhân dân xã Kon Thụp tỉnh Gia Lai")</f>
        <v>UBND Ủy ban nhân dân xã Kon Thụp tỉnh Gia Lai</v>
      </c>
      <c r="C591" t="str">
        <v>https://vksnd.gialai.gov.vn/VKSND-huyen-thi-xa-thanh-pho/vien-ksnd-huyen-mang-yang-truc-tiep-kiem-sat-tai-ubnd-va-cong-an-xa-kon-thup-2450.html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29591</v>
      </c>
      <c r="B592" t="str">
        <f>HYPERLINK("https://www.facebook.com/ConganxaKyThuong/", "Công an xã Kỳ Thượng tỉnh Hà Tĩnh")</f>
        <v>Công an xã Kỳ Thượng tỉnh Hà Tĩnh</v>
      </c>
      <c r="C592" t="str">
        <v>https://www.facebook.com/ConganxaKyThuong/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29592</v>
      </c>
      <c r="B593" t="str">
        <f>HYPERLINK("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", "UBND Ủy ban nhân dân xã Kỳ Thượng tỉnh Hà Tĩnh")</f>
        <v>UBND Ủy ban nhân dân xã Kỳ Thượng tỉnh Hà Tĩnh</v>
      </c>
      <c r="C593" t="str">
        <v>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29593</v>
      </c>
      <c r="B594" t="str">
        <f>HYPERLINK("https://www.facebook.com/conganxakytien/", "Công an xã Kỳ Tiến tỉnh Hà Tĩnh")</f>
        <v>Công an xã Kỳ Tiến tỉnh Hà Tĩnh</v>
      </c>
      <c r="C594" t="str">
        <v>https://www.facebook.com/conganxakytien/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29594</v>
      </c>
      <c r="B595" t="str">
        <f>HYPERLINK("http://kytien.kyanh.hatinh.gov.vn/", "UBND Ủy ban nhân dân xã Kỳ Tiến tỉnh Hà Tĩnh")</f>
        <v>UBND Ủy ban nhân dân xã Kỳ Tiến tỉnh Hà Tĩnh</v>
      </c>
      <c r="C595" t="str">
        <v>http://kytien.kyanh.hatinh.gov.vn/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29595</v>
      </c>
      <c r="B596" t="str">
        <f>HYPERLINK("https://www.facebook.com/conganxaLacVe/?locale=ms_MY", "Công an xã Lạc Vệ tỉnh Bắc Ninh")</f>
        <v>Công an xã Lạc Vệ tỉnh Bắc Ninh</v>
      </c>
      <c r="C596" t="str">
        <v>https://www.facebook.com/conganxaLacVe/?locale=ms_MY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29596</v>
      </c>
      <c r="B597" t="str">
        <f>HYPERLINK("https://www.bacninh.gov.vn/web/xa-lac-ve", "UBND Ủy ban nhân dân xã Lạc Vệ tỉnh Bắc Ninh")</f>
        <v>UBND Ủy ban nhân dân xã Lạc Vệ tỉnh Bắc Ninh</v>
      </c>
      <c r="C597" t="str">
        <v>https://www.bacninh.gov.vn/web/xa-lac-ve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29597</v>
      </c>
      <c r="B598" t="str">
        <f>HYPERLINK("https://www.facebook.com/conganxalaison/", "Công an xã Lại Sơn tỉnh Kiên Giang")</f>
        <v>Công an xã Lại Sơn tỉnh Kiên Giang</v>
      </c>
      <c r="C598" t="str">
        <v>https://www.facebook.com/conganxalaison/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29598</v>
      </c>
      <c r="B599" t="str">
        <f>HYPERLINK("https://kienhai.kiengiang.gov.vn/m/178/1239/Xa-Lai-Son-cong-nhan-dat-chuan-nong-thon-moi.html", "UBND Ủy ban nhân dân xã Lại Sơn tỉnh Kiên Giang")</f>
        <v>UBND Ủy ban nhân dân xã Lại Sơn tỉnh Kiên Giang</v>
      </c>
      <c r="C599" t="str">
        <v>https://kienhai.kiengiang.gov.vn/m/178/1239/Xa-Lai-Son-cong-nhan-dat-chuan-nong-thon-moi.html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29599</v>
      </c>
      <c r="B600" t="str">
        <f>HYPERLINK("https://www.facebook.com/conganxananhan/", "Công an xã Nà Nhạn tỉnh Điện Biên")</f>
        <v>Công an xã Nà Nhạn tỉnh Điện Biên</v>
      </c>
      <c r="C600" t="str">
        <v>https://www.facebook.com/conganxananhan/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29600</v>
      </c>
      <c r="B601" t="str">
        <f>HYPERLINK("https://dienbien.toaan.gov.vn/webcenter/portal/dienbien/chitiettin?dDocName=TAND282918", "UBND Ủy ban nhân dân xã Nà Nhạn tỉnh Điện Biên")</f>
        <v>UBND Ủy ban nhân dân xã Nà Nhạn tỉnh Điện Biên</v>
      </c>
      <c r="C601" t="str">
        <v>https://dienbien.toaan.gov.vn/webcenter/portal/dienbien/chitiettin?dDocName=TAND282918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29601</v>
      </c>
      <c r="B602" t="str">
        <v>Công an xã Nánh Nghê tỉnh Hòa Bình</v>
      </c>
      <c r="C602" t="str">
        <v>-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29602</v>
      </c>
      <c r="B603" t="str">
        <f>HYPERLINK("https://xananhnghe.hoabinh.gov.vn/", "UBND Ủy ban nhân dân xã Nánh Nghê tỉnh Hòa Bình")</f>
        <v>UBND Ủy ban nhân dân xã Nánh Nghê tỉnh Hòa Bình</v>
      </c>
      <c r="C603" t="str">
        <v>https://xananhnghe.hoabinh.gov.vn/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29603</v>
      </c>
      <c r="B604" t="str">
        <v>Công an xã Nga Điền tỉnh Thanh Hóa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29604</v>
      </c>
      <c r="B605" t="str">
        <f>HYPERLINK("https://ngaan.ngason.thanhhoa.gov.vn/uy-ban-nhan-dan", "UBND Ủy ban nhân dân xã Nga Điền tỉnh Thanh Hóa")</f>
        <v>UBND Ủy ban nhân dân xã Nga Điền tỉnh Thanh Hóa</v>
      </c>
      <c r="C605" t="str">
        <v>https://ngaan.ngason.thanhhoa.gov.vn/uy-ban-nhan-dan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29605</v>
      </c>
      <c r="B606" t="str">
        <f>HYPERLINK("https://www.facebook.com/conganxanghiahung.org/", "Công an xã Nghĩa Hưng tỉnh Nghệ An")</f>
        <v>Công an xã Nghĩa Hưng tỉnh Nghệ An</v>
      </c>
      <c r="C606" t="str">
        <v>https://www.facebook.com/conganxanghiahung.org/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29606</v>
      </c>
      <c r="B607" t="str">
        <f>HYPERLINK("https://hungnghia.hungnguyen.nghean.gov.vn/", "UBND Ủy ban nhân dân xã Nghĩa Hưng tỉnh Nghệ An")</f>
        <v>UBND Ủy ban nhân dân xã Nghĩa Hưng tỉnh Nghệ An</v>
      </c>
      <c r="C607" t="str">
        <v>https://hungnghia.hungnguyen.nghean.gov.vn/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29607</v>
      </c>
      <c r="B608" t="str">
        <f>HYPERLINK("https://www.facebook.com/24hxangocthanhnews/", "Công an xã Ngọc Thanh tỉnh Vĩnh Phúc")</f>
        <v>Công an xã Ngọc Thanh tỉnh Vĩnh Phúc</v>
      </c>
      <c r="C608" t="str">
        <v>https://www.facebook.com/24hxangocthanhnews/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29608</v>
      </c>
      <c r="B609" t="str">
        <f>HYPERLINK("https://phucyen.vinhphuc.gov.vn/noidung/tintuc/Lists/Gioithieucacxaphuong/View_Detail.aspx?ItemID=11", "UBND Ủy ban nhân dân xã Ngọc Thanh tỉnh Vĩnh Phúc")</f>
        <v>UBND Ủy ban nhân dân xã Ngọc Thanh tỉnh Vĩnh Phúc</v>
      </c>
      <c r="C609" t="str">
        <v>https://phucyen.vinhphuc.gov.vn/noidung/tintuc/Lists/Gioithieucacxaphuong/View_Detail.aspx?ItemID=11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29609</v>
      </c>
      <c r="B610" t="str">
        <f>HYPERLINK("https://www.facebook.com/conganxanhonhau/", "Công an xã Nhơn Hậu tỉnh Bình Định")</f>
        <v>Công an xã Nhơn Hậu tỉnh Bình Định</v>
      </c>
      <c r="C610" t="str">
        <v>https://www.facebook.com/conganxanhonhau/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29610</v>
      </c>
      <c r="B611" t="str">
        <f>HYPERLINK("https://nhonhau.annhon.binhdinh.gov.vn/", "UBND Ủy ban nhân dân xã Nhơn Hậu tỉnh Bình Định")</f>
        <v>UBND Ủy ban nhân dân xã Nhơn Hậu tỉnh Bình Định</v>
      </c>
      <c r="C611" t="str">
        <v>https://nhonhau.annhon.binhdinh.gov.vn/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29611</v>
      </c>
      <c r="B612" t="str">
        <f>HYPERLINK("https://www.facebook.com/conganxanhonphu/", "Công an xã Nhơn Phú tỉnh Vĩnh Long")</f>
        <v>Công an xã Nhơn Phú tỉnh Vĩnh Long</v>
      </c>
      <c r="C612" t="str">
        <v>https://www.facebook.com/conganxanhonphu/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29612</v>
      </c>
      <c r="B613" t="str">
        <f>HYPERLINK("https://nhonphu.vinhlong.gov.vn/", "UBND Ủy ban nhân dân xã Nhơn Phú tỉnh Vĩnh Long")</f>
        <v>UBND Ủy ban nhân dân xã Nhơn Phú tỉnh Vĩnh Long</v>
      </c>
      <c r="C613" t="str">
        <v>https://nhonphu.vinhlong.gov.vn/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29613</v>
      </c>
      <c r="B614" t="str">
        <v>Công an xã Ninh Khang tỉnh Ninh Bình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29614</v>
      </c>
      <c r="B615" t="str">
        <f>HYPERLINK("https://ninhkhang.hoalu.ninhbinh.gov.vn/", "UBND Ủy ban nhân dân xã Ninh Khang tỉnh Ninh Bình")</f>
        <v>UBND Ủy ban nhân dân xã Ninh Khang tỉnh Ninh Bình</v>
      </c>
      <c r="C615" t="str">
        <v>https://ninhkhang.hoalu.ninhbinh.gov.vn/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29615</v>
      </c>
      <c r="B616" t="str">
        <v>Công an xã Pá Khoang tỉnh Điện Biên</v>
      </c>
      <c r="C616" t="str">
        <v>-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29616</v>
      </c>
      <c r="B617" t="str">
        <f>HYPERLINK("https://www.toaan.gov.vn/webcenter/portal/spc/news?selectedPage=3&amp;docType=TinBai&amp;mucHienThi=1000383", "UBND Ủy ban nhân dân xã Pá Khoang tỉnh Điện Biên")</f>
        <v>UBND Ủy ban nhân dân xã Pá Khoang tỉnh Điện Biên</v>
      </c>
      <c r="C617" t="str">
        <v>https://www.toaan.gov.vn/webcenter/portal/spc/news?selectedPage=3&amp;docType=TinBai&amp;mucHienThi=1000383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29617</v>
      </c>
      <c r="B618" t="str">
        <f>HYPERLINK("https://www.facebook.com/groups/PhongChau/permalink/6624362111007132/", "Công an xã Phong Châu tỉnh Thái Bình")</f>
        <v>Công an xã Phong Châu tỉnh Thái Bình</v>
      </c>
      <c r="C618" t="str">
        <v>https://www.facebook.com/groups/PhongChau/permalink/6624362111007132/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29618</v>
      </c>
      <c r="B619" t="str">
        <f>HYPERLINK("https://thaibinh.gov.vn/van-ban-phap-luat/van-ban-tinh-uy/ubnd-xa-phong-chau-huyen-dong-hung-chuyen-muc-dich-su-dung-d.html", "UBND Ủy ban nhân dân xã Phong Châu tỉnh Thái Bình")</f>
        <v>UBND Ủy ban nhân dân xã Phong Châu tỉnh Thái Bình</v>
      </c>
      <c r="C619" t="str">
        <v>https://thaibinh.gov.vn/van-ban-phap-luat/van-ban-tinh-uy/ubnd-xa-phong-chau-huyen-dong-hung-chuyen-muc-dich-su-dung-d.html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29619</v>
      </c>
      <c r="B620" t="str">
        <f>HYPERLINK("https://www.facebook.com/conganxaphucchu/", "Công an xã Phúc Chu tỉnh Thái Nguyên")</f>
        <v>Công an xã Phúc Chu tỉnh Thái Nguyên</v>
      </c>
      <c r="C620" t="str">
        <v>https://www.facebook.com/conganxaphucchu/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29620</v>
      </c>
      <c r="B621" t="str">
        <f>HYPERLINK("https://phucchu.dinhhoa.thainguyen.gov.vn/uy-ban-nhan-dan", "UBND Ủy ban nhân dân xã Phúc Chu tỉnh Thái Nguyên")</f>
        <v>UBND Ủy ban nhân dân xã Phúc Chu tỉnh Thái Nguyên</v>
      </c>
      <c r="C621" t="str">
        <v>https://phucchu.dinhhoa.thainguyen.gov.vn/uy-ban-nhan-dan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29621</v>
      </c>
      <c r="B622" t="str">
        <f>HYPERLINK("https://www.facebook.com/conganxaPhuChau/", "Công an xã Phú Châu tỉnh Thái Bình")</f>
        <v>Công an xã Phú Châu tỉnh Thái Bình</v>
      </c>
      <c r="C622" t="str">
        <v>https://www.facebook.com/conganxaPhuChau/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29622</v>
      </c>
      <c r="B623" t="str">
        <f>HYPERLINK("https://thaibinh.gov.vn/van-ban-phap-luat/van-ban-dieu-hanh/ve-viec-cho-phep-uy-ban-nhan-dan-xa-phu-chau-huyen-dong-hung.html", "UBND Ủy ban nhân dân xã Phú Châu tỉnh Thái Bình")</f>
        <v>UBND Ủy ban nhân dân xã Phú Châu tỉnh Thái Bình</v>
      </c>
      <c r="C623" t="str">
        <v>https://thaibinh.gov.vn/van-ban-phap-luat/van-ban-dieu-hanh/ve-viec-cho-phep-uy-ban-nhan-dan-xa-phu-chau-huyen-dong-hung.html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29623</v>
      </c>
      <c r="B624" t="str">
        <v>Công an xã Phú Lễ tỉnh Bến Tre</v>
      </c>
      <c r="C624" t="str">
        <v>-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29624</v>
      </c>
      <c r="B625" t="str">
        <f>HYPERLINK("http://phule.batri.bentre.gov.vn/", "UBND Ủy ban nhân dân xã Phú Lễ tỉnh Bến Tre")</f>
        <v>UBND Ủy ban nhân dân xã Phú Lễ tỉnh Bến Tre</v>
      </c>
      <c r="C625" t="str">
        <v>http://phule.batri.bentre.gov.vn/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29625</v>
      </c>
      <c r="B626" t="str">
        <v>Công an xã Phù Lưu thành phố Hà Nội</v>
      </c>
      <c r="C626" t="str">
        <v>-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29626</v>
      </c>
      <c r="B627" t="str">
        <f>HYPERLINK("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", "UBND Ủy ban nhân dân xã Phù Lưu thành phố Hà Nội")</f>
        <v>UBND Ủy ban nhân dân xã Phù Lưu thành phố Hà Nội</v>
      </c>
      <c r="C627" t="str">
        <v>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29627</v>
      </c>
      <c r="B628" t="str">
        <v>Công an xã Phủ Lý tỉnh Thái Nguyên</v>
      </c>
      <c r="C628" t="str">
        <v>-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29628</v>
      </c>
      <c r="B629" t="str">
        <f>HYPERLINK("https://phuly.phuluong.thainguyen.gov.vn/uy-ban-nhan-dan", "UBND Ủy ban nhân dân xã Phủ Lý tỉnh Thái Nguyên")</f>
        <v>UBND Ủy ban nhân dân xã Phủ Lý tỉnh Thái Nguyên</v>
      </c>
      <c r="C629" t="str">
        <v>https://phuly.phuluong.thainguyen.gov.vn/uy-ban-nhan-dan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29629</v>
      </c>
      <c r="B630" t="str">
        <f>HYPERLINK("https://www.facebook.com/Conganxaphunggiao/", "Công an xã Phùng Giáo tỉnh Thanh Hóa")</f>
        <v>Công an xã Phùng Giáo tỉnh Thanh Hóa</v>
      </c>
      <c r="C630" t="str">
        <v>https://www.facebook.com/Conganxaphunggiao/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29630</v>
      </c>
      <c r="B631" t="str">
        <f>HYPERLINK("https://phunggiao.ngoclac.thanhhoa.gov.vn/tin-van-hoa-the-thao/truong-tieu-hoc-xa-phung-giao-huyen-ngoc-lac-tinh-thanh-hoa-to-chuc-tot-le-khai-giang-nam-hoc-mo-249414", "UBND Ủy ban nhân dân xã Phùng Giáo tỉnh Thanh Hóa")</f>
        <v>UBND Ủy ban nhân dân xã Phùng Giáo tỉnh Thanh Hóa</v>
      </c>
      <c r="C631" t="str">
        <v>https://phunggiao.ngoclac.thanhhoa.gov.vn/tin-van-hoa-the-thao/truong-tieu-hoc-xa-phung-giao-huyen-ngoc-lac-tinh-thanh-hoa-to-chuc-tot-le-khai-giang-nam-hoc-mo-249414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29631</v>
      </c>
      <c r="B632" t="str">
        <f>HYPERLINK("https://www.facebook.com/CongAnXaPhuocHai.NinhPhuoc/?locale=vi_VN", "Công an xã Phước Hải tỉnh Ninh Thuận")</f>
        <v>Công an xã Phước Hải tỉnh Ninh Thuận</v>
      </c>
      <c r="C632" t="str">
        <v>https://www.facebook.com/CongAnXaPhuocHai.NinhPhuoc/?locale=vi_VN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29632</v>
      </c>
      <c r="B633" t="str">
        <f>HYPERLINK("https://ninhphuoc.ninhthuan.gov.vn/", "UBND Ủy ban nhân dân xã Phước Hải tỉnh Ninh Thuận")</f>
        <v>UBND Ủy ban nhân dân xã Phước Hải tỉnh Ninh Thuận</v>
      </c>
      <c r="C633" t="str">
        <v>https://ninhphuoc.ninhthuan.gov.vn/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29633</v>
      </c>
      <c r="B634" t="str">
        <f>HYPERLINK("https://www.facebook.com/conganxaphuochau/", "Công an xã Phước Hậu tỉnh Vĩnh Long")</f>
        <v>Công an xã Phước Hậu tỉnh Vĩnh Long</v>
      </c>
      <c r="C634" t="str">
        <v>https://www.facebook.com/conganxaphuochau/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29634</v>
      </c>
      <c r="B635" t="str">
        <f>HYPERLINK("https://ninhphuoc.ninhthuan.gov.vn/portal/Pages/UBND-xa-phuoc-hau.aspx", "UBND Ủy ban nhân dân xã Phước Hậu tỉnh Vĩnh Long")</f>
        <v>UBND Ủy ban nhân dân xã Phước Hậu tỉnh Vĩnh Long</v>
      </c>
      <c r="C635" t="str">
        <v>https://ninhphuoc.ninhthuan.gov.vn/portal/Pages/UBND-xa-phuoc-hau.aspx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29635</v>
      </c>
      <c r="B636" t="str">
        <f>HYPERLINK("https://www.facebook.com/p/C%C3%B4ng-an-huy%E1%BB%87n-Tuy-Ph%C6%B0%E1%BB%9Bc-B%C3%ACnh-%C4%90%E1%BB%8Bnh-100093140506030/", "Công an xã Phước Thành tỉnh Bình Định")</f>
        <v>Công an xã Phước Thành tỉnh Bình Định</v>
      </c>
      <c r="C636" t="str">
        <v>https://www.facebook.com/p/C%C3%B4ng-an-huy%E1%BB%87n-Tuy-Ph%C6%B0%E1%BB%9Bc-B%C3%ACnh-%C4%90%E1%BB%8Bnh-100093140506030/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29636</v>
      </c>
      <c r="B637" t="str">
        <f>HYPERLINK("http://phuocthanh.tuyphuoc.binhdinh.gov.vn/", "UBND Ủy ban nhân dân xã Phước Thành tỉnh Bình Định")</f>
        <v>UBND Ủy ban nhân dân xã Phước Thành tỉnh Bình Định</v>
      </c>
      <c r="C637" t="str">
        <v>http://phuocthanh.tuyphuoc.binhdinh.gov.vn/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29637</v>
      </c>
      <c r="B638" t="str">
        <f>HYPERLINK("https://www.facebook.com/conganxaphuocthuan/?locale=vi_VN", "Công an xã Phước Thuận tỉnh Ninh Thuận")</f>
        <v>Công an xã Phước Thuận tỉnh Ninh Thuận</v>
      </c>
      <c r="C638" t="str">
        <v>https://www.facebook.com/conganxaphuocthuan/?locale=vi_VN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29638</v>
      </c>
      <c r="B639" t="str">
        <f>HYPERLINK("https://ninhphuoc.ninhthuan.gov.vn/", "UBND Ủy ban nhân dân xã Phước Thuận tỉnh Ninh Thuận")</f>
        <v>UBND Ủy ban nhân dân xã Phước Thuận tỉnh Ninh Thuận</v>
      </c>
      <c r="C639" t="str">
        <v>https://ninhphuoc.ninhthuan.gov.vn/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29639</v>
      </c>
      <c r="B640" t="str">
        <f>HYPERLINK("https://www.facebook.com/conganxaphuphung/?locale=vi_VN", "Công an xã Phú Phụng tỉnh Bến Tre")</f>
        <v>Công an xã Phú Phụng tỉnh Bến Tre</v>
      </c>
      <c r="C640" t="str">
        <v>https://www.facebook.com/conganxaphuphung/?locale=vi_VN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29640</v>
      </c>
      <c r="B641" t="str">
        <f>HYPERLINK("https://dichvucong.gov.vn/p/home/dvc-tthc-co-quan-chi-tiet.html?id=403536", "UBND Ủy ban nhân dân xã Phú Phụng tỉnh Bến Tre")</f>
        <v>UBND Ủy ban nhân dân xã Phú Phụng tỉnh Bến Tre</v>
      </c>
      <c r="C641" t="str">
        <v>https://dichvucong.gov.vn/p/home/dvc-tthc-co-quan-chi-tiet.html?id=403536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29641</v>
      </c>
      <c r="B642" t="str">
        <f>HYPERLINK("https://www.facebook.com/p/Tu%E1%BB%95i-tr%E1%BA%BB-C%C3%B4ng-an-Th%C3%A0nh-ph%E1%BB%91-V%C4%A9nh-Y%C3%AAn-100066497717181/?locale=gl_ES", "Công an xã Phú Thành tỉnh Nghệ An")</f>
        <v>Công an xã Phú Thành tỉnh Nghệ An</v>
      </c>
      <c r="C642" t="str">
        <v>https://www.facebook.com/p/Tu%E1%BB%95i-tr%E1%BA%BB-C%C3%B4ng-an-Th%C3%A0nh-ph%E1%BB%91-V%C4%A9nh-Y%C3%AAn-100066497717181/?locale=gl_ES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29642</v>
      </c>
      <c r="B643" t="str">
        <f>HYPERLINK("https://phuthanh.yenthanh.nghean.gov.vn/", "UBND Ủy ban nhân dân xã Phú Thành tỉnh Nghệ An")</f>
        <v>UBND Ủy ban nhân dân xã Phú Thành tỉnh Nghệ An</v>
      </c>
      <c r="C643" t="str">
        <v>https://phuthanh.yenthanh.nghean.gov.vn/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29643</v>
      </c>
      <c r="B644" t="str">
        <f>HYPERLINK("https://www.facebook.com/conganxaphuthuan/?locale=vi_VN", "Công an xã Phú Thuận tỉnh Bến Tre")</f>
        <v>Công an xã Phú Thuận tỉnh Bến Tre</v>
      </c>
      <c r="C644" t="str">
        <v>https://www.facebook.com/conganxaphuthuan/?locale=vi_VN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29644</v>
      </c>
      <c r="B645" t="str">
        <f>HYPERLINK("https://binhdai.bentre.gov.vn/phuthuan", "UBND Ủy ban nhân dân xã Phú Thuận tỉnh Bến Tre")</f>
        <v>UBND Ủy ban nhân dân xã Phú Thuận tỉnh Bến Tre</v>
      </c>
      <c r="C645" t="str">
        <v>https://binhdai.bentre.gov.vn/phuthuan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29645</v>
      </c>
      <c r="B646" t="str">
        <v>Công an xã Quảng Chu tỉnh Bắc Kạn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29646</v>
      </c>
      <c r="B647" t="str">
        <f>HYPERLINK("https://socongthuong.backan.gov.vn/wp-content/uploads/2021/06/dinh-kem-1.pdf", "UBND Ủy ban nhân dân xã Quảng Chu tỉnh Bắc Kạn")</f>
        <v>UBND Ủy ban nhân dân xã Quảng Chu tỉnh Bắc Kạn</v>
      </c>
      <c r="C647" t="str">
        <v>https://socongthuong.backan.gov.vn/wp-content/uploads/2021/06/dinh-kem-1.pdf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29647</v>
      </c>
      <c r="B648" t="str">
        <f>HYPERLINK("https://www.facebook.com/ConganxaQuangDiem/?locale=ms_MY", "Công an xã Quang Diệm tỉnh Hà Tĩnh")</f>
        <v>Công an xã Quang Diệm tỉnh Hà Tĩnh</v>
      </c>
      <c r="C648" t="str">
        <v>https://www.facebook.com/ConganxaQuangDiem/?locale=ms_MY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29648</v>
      </c>
      <c r="B649" t="str">
        <f>HYPERLINK("https://xaquangdiem.hatinh.gov.vn/", "UBND Ủy ban nhân dân xã Quang Diệm tỉnh Hà Tĩnh")</f>
        <v>UBND Ủy ban nhân dân xã Quang Diệm tỉnh Hà Tĩnh</v>
      </c>
      <c r="C649" t="str">
        <v>https://xaquangdiem.hatinh.gov.vn/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29649</v>
      </c>
      <c r="B650" t="str">
        <f>HYPERLINK("https://www.facebook.com/conganxaquanglang/", "Công an xã Quảng Lãng tỉnh Hưng Yên")</f>
        <v>Công an xã Quảng Lãng tỉnh Hưng Yên</v>
      </c>
      <c r="C650" t="str">
        <v>https://www.facebook.com/conganxaquanglang/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29650</v>
      </c>
      <c r="B651" t="str">
        <f>HYPERLINK("https://www.quangninh.gov.vn/donvi/xaquanglong/Trang/ChiTietBVGioiThieu.aspx?bvid=2", "UBND Ủy ban nhân dân xã Quảng Lãng tỉnh Hưng Yên")</f>
        <v>UBND Ủy ban nhân dân xã Quảng Lãng tỉnh Hưng Yên</v>
      </c>
      <c r="C651" t="str">
        <v>https://www.quangninh.gov.vn/donvi/xaquanglong/Trang/ChiTietBVGioiThieu.aspx?bvid=2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29651</v>
      </c>
      <c r="B652" t="str">
        <f>HYPERLINK("https://www.facebook.com/conganxaquangphu/", "Công an xã Quảng Phú tỉnh Thanh Hóa")</f>
        <v>Công an xã Quảng Phú tỉnh Thanh Hóa</v>
      </c>
      <c r="C652" t="str">
        <v>https://www.facebook.com/conganxaquangphu/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29652</v>
      </c>
      <c r="B653" t="str">
        <f>HYPERLINK("https://quangphu.thoxuan.thanhhoa.gov.vn/", "UBND Ủy ban nhân dân xã Quảng Phú tỉnh Thanh Hóa")</f>
        <v>UBND Ủy ban nhân dân xã Quảng Phú tỉnh Thanh Hóa</v>
      </c>
      <c r="C653" t="str">
        <v>https://quangphu.thoxuan.thanhhoa.gov.vn/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29653</v>
      </c>
      <c r="B654" t="str">
        <f>HYPERLINK("https://www.facebook.com/conganxaquangxuan/?locale=ms_MY", "Công an xã Quảng Xuân tỉnh Quảng Bình")</f>
        <v>Công an xã Quảng Xuân tỉnh Quảng Bình</v>
      </c>
      <c r="C654" t="str">
        <v>https://www.facebook.com/conganxaquangxuan/?locale=ms_MY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29654</v>
      </c>
      <c r="B655" t="str">
        <f>HYPERLINK("http://ubmt.quangbinh.gov.vn/3cms/ubnd-xa-quang-xuan-huyen-quang-trach-to-chuc-gap-mat-ky-niem-75-nam-ngay-thuong-binh---liet-sy-.htm", "UBND Ủy ban nhân dân xã Quảng Xuân tỉnh Quảng Bình")</f>
        <v>UBND Ủy ban nhân dân xã Quảng Xuân tỉnh Quảng Bình</v>
      </c>
      <c r="C655" t="str">
        <v>http://ubmt.quangbinh.gov.vn/3cms/ubnd-xa-quang-xuan-huyen-quang-trach-to-chuc-gap-mat-ky-niem-75-nam-ngay-thuong-binh---liet-sy-.htm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29655</v>
      </c>
      <c r="B656" t="str">
        <f>HYPERLINK("https://www.facebook.com/Conganhuyenngochoi/", "Công an huyện Ngọc Hồi tỉnh Kon Tum")</f>
        <v>Công an huyện Ngọc Hồi tỉnh Kon Tum</v>
      </c>
      <c r="C656" t="str">
        <v>https://www.facebook.com/Conganhuyenngochoi/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29656</v>
      </c>
      <c r="B657" t="str">
        <f>HYPERLINK("https://ngochoi.kontum.gov.vn/", "UBND Ủy ban nhân dân huyện Ngọc Hồi tỉnh Kon Tum")</f>
        <v>UBND Ủy ban nhân dân huyện Ngọc Hồi tỉnh Kon Tum</v>
      </c>
      <c r="C657" t="str">
        <v>https://ngochoi.kontum.gov.vn/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29657</v>
      </c>
      <c r="B658" t="str">
        <v>Công an xã Cốc Lầu tỉnh Lào Cai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29658</v>
      </c>
      <c r="B659" t="str">
        <f>HYPERLINK("https://www.laocai.gov.vn/tin-trong-tinh/thu-tuong-chinh-phu-tang-bang-khen-truong-thon-kho-vang-xa-coc-lau-huyen-bac-ha-1302758", "UBND Ủy ban nhân dân xã Cốc Lầu tỉnh Lào Cai")</f>
        <v>UBND Ủy ban nhân dân xã Cốc Lầu tỉnh Lào Cai</v>
      </c>
      <c r="C659" t="str">
        <v>https://www.laocai.gov.vn/tin-trong-tinh/thu-tuong-chinh-phu-tang-bang-khen-truong-thon-kho-vang-xa-coc-lau-huyen-bac-ha-1302758</v>
      </c>
      <c r="D659" t="str">
        <v>-</v>
      </c>
      <c r="E659" t="str">
        <v>-</v>
      </c>
      <c r="F659" t="str">
        <v>-</v>
      </c>
      <c r="G659" t="str">
        <v>-</v>
      </c>
    </row>
    <row r="660" xml:space="preserve">
      <c r="A660">
        <v>29659</v>
      </c>
      <c r="B660" t="str" xml:space="preserve">
        <f xml:space="preserve">HYPERLINK("https://www.facebook.com/conganeadar/", "Công an xã Ea Đar _x000d__x000d__x000d_
 _x000d__x000d__x000d_
  tỉnh Đắk Lắk")</f>
        <v xml:space="preserve">Công an xã Ea Đar _x000d__x000d__x000d_
 _x000d__x000d__x000d_
  tỉnh Đắk Lắk</v>
      </c>
      <c r="C660" t="str">
        <v>https://www.facebook.com/conganeadar/</v>
      </c>
      <c r="D660" t="str">
        <v>-</v>
      </c>
      <c r="E660" t="str">
        <v/>
      </c>
      <c r="F660" t="str">
        <v>-</v>
      </c>
      <c r="G660" t="str">
        <v>-</v>
      </c>
    </row>
    <row r="661" xml:space="preserve">
      <c r="A661">
        <v>29660</v>
      </c>
      <c r="B661" t="str" xml:space="preserve">
        <f xml:space="preserve">HYPERLINK("https://eakar.daklak.gov.vn/", "UBND Ủy ban nhân dân xã Ea Đar _x000d__x000d__x000d_
 _x000d__x000d__x000d_
  tỉnh Đắk Lắk")</f>
        <v xml:space="preserve">UBND Ủy ban nhân dân xã Ea Đar _x000d__x000d__x000d_
 _x000d__x000d__x000d_
  tỉnh Đắk Lắk</v>
      </c>
      <c r="C661" t="str">
        <v>https://eakar.daklak.gov.vn/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29661</v>
      </c>
      <c r="B662" t="str">
        <f>HYPERLINK("https://www.facebook.com/ConganxaDaiAnVuBanNamDinh/", "Công an xã Đại An tỉnh Nam Định")</f>
        <v>Công an xã Đại An tỉnh Nam Định</v>
      </c>
      <c r="C662" t="str">
        <v>https://www.facebook.com/ConganxaDaiAnVuBanNamDinh/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29662</v>
      </c>
      <c r="B663" t="str">
        <f>HYPERLINK("https://vuban.namdinh.gov.vn/", "UBND Ủy ban nhân dân xã Đại An tỉnh Nam Định")</f>
        <v>UBND Ủy ban nhân dân xã Đại An tỉnh Nam Định</v>
      </c>
      <c r="C663" t="str">
        <v>https://vuban.namdinh.gov.vn/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29663</v>
      </c>
      <c r="B664" t="str">
        <f>HYPERLINK("https://www.facebook.com/Conganxadaibai/", "Công an xã Đại Bái tỉnh Bắc Ninh")</f>
        <v>Công an xã Đại Bái tỉnh Bắc Ninh</v>
      </c>
      <c r="C664" t="str">
        <v>https://www.facebook.com/Conganxadaibai/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29664</v>
      </c>
      <c r="B665" t="str">
        <f>HYPERLINK("https://www.bacninh.gov.vn/web/xa-dai-bai/to-chuc-bo-may1", "UBND Ủy ban nhân dân xã Đại Bái tỉnh Bắc Ninh")</f>
        <v>UBND Ủy ban nhân dân xã Đại Bái tỉnh Bắc Ninh</v>
      </c>
      <c r="C665" t="str">
        <v>https://www.bacninh.gov.vn/web/xa-dai-bai/to-chuc-bo-may1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29665</v>
      </c>
      <c r="B666" t="str">
        <f>HYPERLINK("https://www.facebook.com/conganxadaihung/", "Công an xã Đại Hùng thành phố Hà Nội")</f>
        <v>Công an xã Đại Hùng thành phố Hà Nội</v>
      </c>
      <c r="C666" t="str">
        <v>https://www.facebook.com/conganxadaihung/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29666</v>
      </c>
      <c r="B667" t="str">
        <f>HYPERLINK("https://muasamcong.mpi.gov.vn/edoc-oldproxy-service/api/download/file/browser?filePath=/WAS/e-doc/BID/EVAL/2022/07/20220706059/00/SUCC/1251+Q%C4%90+TR%C3%9ANG+TH%E1%BA%A6U+TRUNG+TH%C6%AF%E1%BB%A2NG+QUAN+T%E1%BB%B0.pdf", "UBND Ủy ban nhân dân xã Đại Hùng thành phố Hà Nội")</f>
        <v>UBND Ủy ban nhân dân xã Đại Hùng thành phố Hà Nội</v>
      </c>
      <c r="C667" t="str">
        <v>https://muasamcong.mpi.gov.vn/edoc-oldproxy-service/api/download/file/browser?filePath=/WAS/e-doc/BID/EVAL/2022/07/20220706059/00/SUCC/1251+Q%C4%90+TR%C3%9ANG+TH%E1%BA%A6U+TRUNG+TH%C6%AF%E1%BB%A2NG+QUAN+T%E1%BB%B0.pdf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29667</v>
      </c>
      <c r="B668" t="str">
        <f>HYPERLINK("https://www.facebook.com/CONGANXADAILOC/", "Công an xã Đại Lộc tỉnh Thanh Hóa")</f>
        <v>Công an xã Đại Lộc tỉnh Thanh Hóa</v>
      </c>
      <c r="C668" t="str">
        <v>https://www.facebook.com/CONGANXADAILOC/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29668</v>
      </c>
      <c r="B669" t="str">
        <f>HYPERLINK("https://dailoc.quangnam.gov.vn/", "UBND Ủy ban nhân dân xã Đại Lộc tỉnh Thanh Hóa")</f>
        <v>UBND Ủy ban nhân dân xã Đại Lộc tỉnh Thanh Hóa</v>
      </c>
      <c r="C669" t="str">
        <v>https://dailoc.quangnam.gov.vn/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29669</v>
      </c>
      <c r="B670" t="str">
        <f>HYPERLINK("https://www.facebook.com/Conganxadaison/", "Công an xã Đại Sơn tỉnh Cao Bằng")</f>
        <v>Công an xã Đại Sơn tỉnh Cao Bằng</v>
      </c>
      <c r="C670" t="str">
        <v>https://www.facebook.com/Conganxadaison/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29670</v>
      </c>
      <c r="B671" t="str">
        <f>HYPERLINK("http://daison.quanghoa.caobang.gov.vn/", "UBND Ủy ban nhân dân xã Đại Sơn tỉnh Cao Bằng")</f>
        <v>UBND Ủy ban nhân dân xã Đại Sơn tỉnh Cao Bằng</v>
      </c>
      <c r="C671" t="str">
        <v>http://daison.quanghoa.caobang.gov.vn/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29671</v>
      </c>
      <c r="B672" t="str">
        <f>HYPERLINK("https://www.facebook.com/ConganxaDakKronghuyenDakDoa/", "Công an xã Đak Krong tỉnh Gia Lai")</f>
        <v>Công an xã Đak Krong tỉnh Gia Lai</v>
      </c>
      <c r="C672" t="str">
        <v>https://www.facebook.com/ConganxaDakKronghuyenDakDoa/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29672</v>
      </c>
      <c r="B673" t="str">
        <f>HYPERLINK("https://dakdoa.gialai.gov.vn/Xa-Dak-Krong.aspx", "UBND Ủy ban nhân dân xã Đak Krong tỉnh Gia Lai")</f>
        <v>UBND Ủy ban nhân dân xã Đak Krong tỉnh Gia Lai</v>
      </c>
      <c r="C673" t="str">
        <v>https://dakdoa.gialai.gov.vn/Xa-Dak-Krong.aspx</v>
      </c>
      <c r="D673" t="str">
        <v>-</v>
      </c>
      <c r="E673" t="str">
        <v>-</v>
      </c>
      <c r="F673" t="str">
        <v>-</v>
      </c>
      <c r="G673" t="str">
        <v>-</v>
      </c>
    </row>
    <row r="674" xml:space="preserve">
      <c r="A674">
        <v>29673</v>
      </c>
      <c r="B674" t="str" xml:space="preserve">
        <v xml:space="preserve">Công an xã Đăk Na _x000d__x000d__x000d_
 _x000d__x000d__x000d_
  tỉnh Kon Tum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 xml:space="preserve">
      <c r="A675">
        <v>29674</v>
      </c>
      <c r="B675" t="str" xml:space="preserve">
        <f xml:space="preserve">HYPERLINK("https://dakna.huyentumorong.kontum.gov.vn/", "UBND Ủy ban nhân dân xã Đăk Na _x000d__x000d__x000d_
 _x000d__x000d__x000d_
  tỉnh Kon Tum")</f>
        <v xml:space="preserve">UBND Ủy ban nhân dân xã Đăk Na _x000d__x000d__x000d_
 _x000d__x000d__x000d_
  tỉnh Kon Tum</v>
      </c>
      <c r="C675" t="str">
        <v>https://dakna.huyentumorong.kontum.gov.vn/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29675</v>
      </c>
      <c r="B676" t="str">
        <v>Công an xã Đăk Rơ Ông tỉnh Kon Tum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29676</v>
      </c>
      <c r="B677" t="str">
        <f>HYPERLINK("https://dakroong.huyentumorong.kontum.gov.vn/", "UBND Ủy ban nhân dân xã Đăk Rơ Ông tỉnh Kon Tum")</f>
        <v>UBND Ủy ban nhân dân xã Đăk Rơ Ông tỉnh Kon Tum</v>
      </c>
      <c r="C677" t="str">
        <v>https://dakroong.huyentumorong.kontum.gov.vn/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29677</v>
      </c>
      <c r="B678" t="str">
        <f>HYPERLINK("https://www.facebook.com/CONGANXADAOLY/", "Công an xã Đạo Lý tỉnh Hà Nam")</f>
        <v>Công an xã Đạo Lý tỉnh Hà Nam</v>
      </c>
      <c r="C678" t="str">
        <v>https://www.facebook.com/CONGANXADAOLY/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29678</v>
      </c>
      <c r="B679" t="str">
        <f>HYPERLINK("https://lynhan.hanam.gov.vn/Pages/Thong-tin-ve-lanh-%C4%91ao-xa--thi-tran792346957.aspx", "UBND Ủy ban nhân dân xã Đạo Lý tỉnh Hà Nam")</f>
        <v>UBND Ủy ban nhân dân xã Đạo Lý tỉnh Hà Nam</v>
      </c>
      <c r="C679" t="str">
        <v>https://lynhan.hanam.gov.vn/Pages/Thong-tin-ve-lanh-%C4%91ao-xa--thi-tran792346957.aspx</v>
      </c>
      <c r="D679" t="str">
        <v>-</v>
      </c>
      <c r="E679" t="str">
        <v>-</v>
      </c>
      <c r="F679" t="str">
        <v>-</v>
      </c>
      <c r="G679" t="str">
        <v>-</v>
      </c>
    </row>
    <row r="680" xml:space="preserve">
      <c r="A680">
        <v>29679</v>
      </c>
      <c r="B680" t="str" xml:space="preserve">
        <v xml:space="preserve">Công an xã Dào San _x000d__x000d__x000d_
 _x000d__x000d__x000d_
  tỉnh Lai Châu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 xml:space="preserve">
      <c r="A681">
        <v>29680</v>
      </c>
      <c r="B681" t="str" xml:space="preserve">
        <f xml:space="preserve">HYPERLINK("https://laichau.gov.vn/danh-muc/hoat-dong-trong-tinh/tin-cac-dia-phuong/dao-san-bao-ve-rung.html", "UBND Ủy ban nhân dân xã Dào San _x000d__x000d__x000d_
 _x000d__x000d__x000d_
  tỉnh Lai Châu")</f>
        <v xml:space="preserve">UBND Ủy ban nhân dân xã Dào San _x000d__x000d__x000d_
 _x000d__x000d__x000d_
  tỉnh Lai Châu</v>
      </c>
      <c r="C681" t="str">
        <v>https://laichau.gov.vn/danh-muc/hoat-dong-trong-tinh/tin-cac-dia-phuong/dao-san-bao-ve-rung.html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29681</v>
      </c>
      <c r="B682" t="str">
        <f>HYPERLINK("https://www.facebook.com/conganxadienhai/", "Công an xã Diễn Hải tỉnh Nghệ An")</f>
        <v>Công an xã Diễn Hải tỉnh Nghệ An</v>
      </c>
      <c r="C682" t="str">
        <v>https://www.facebook.com/conganxadienhai/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29682</v>
      </c>
      <c r="B683" t="str">
        <f>HYPERLINK("https://www.nghean.gov.vn/uy-ban-nhan-dan-tinh", "UBND Ủy ban nhân dân xã Diễn Hải tỉnh Nghệ An")</f>
        <v>UBND Ủy ban nhân dân xã Diễn Hải tỉnh Nghệ An</v>
      </c>
      <c r="C683" t="str">
        <v>https://www.nghean.gov.vn/uy-ban-nhan-dan-tinh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29683</v>
      </c>
      <c r="B684" t="str">
        <f>HYPERLINK("https://www.facebook.com/conganxadienlu/", "Công an xã Điền Lư tỉnh Thanh Hóa")</f>
        <v>Công an xã Điền Lư tỉnh Thanh Hóa</v>
      </c>
      <c r="C684" t="str">
        <v>https://www.facebook.com/conganxadienlu/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29684</v>
      </c>
      <c r="B685" t="str">
        <f>HYPERLINK("https://dienlu.bathuoc.thanhhoa.gov.vn/", "UBND Ủy ban nhân dân xã Điền Lư tỉnh Thanh Hóa")</f>
        <v>UBND Ủy ban nhân dân xã Điền Lư tỉnh Thanh Hóa</v>
      </c>
      <c r="C685" t="str">
        <v>https://dienlu.bathuoc.thanhhoa.gov.vn/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29685</v>
      </c>
      <c r="B686" t="str">
        <v>Công an xã Đoàn Kết tỉnh Hòa Bình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29686</v>
      </c>
      <c r="B687" t="str">
        <f>HYPERLINK("https://doanket.hoabinh.gov.vn/", "UBND Ủy ban nhân dân xã Đoàn Kết tỉnh Hòa Bình")</f>
        <v>UBND Ủy ban nhân dân xã Đoàn Kết tỉnh Hòa Bình</v>
      </c>
      <c r="C687" t="str">
        <v>https://doanket.hoabinh.gov.vn/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29687</v>
      </c>
      <c r="B688" t="str">
        <f>HYPERLINK("https://www.facebook.com/p/Tu%E1%BB%95i-tr%E1%BA%BB-C%C3%B4ng-an-huy%E1%BB%87n-Th%C3%A1i-Th%E1%BB%A5y-100083773900284/?locale=cy_GB", "Công an xã Đông Á tỉnh Thái Bình")</f>
        <v>Công an xã Đông Á tỉnh Thái Bình</v>
      </c>
      <c r="C688" t="str">
        <v>https://www.facebook.com/p/Tu%E1%BB%95i-tr%E1%BA%BB-C%C3%B4ng-an-huy%E1%BB%87n-Th%C3%A1i-Th%E1%BB%A5y-100083773900284/?locale=cy_GB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29688</v>
      </c>
      <c r="B689" t="str">
        <f>HYPERLINK("https://donghung.thaibinh.gov.vn/danh-sach-xa-thi-tran/xa-dong-a", "UBND Ủy ban nhân dân xã Đông Á tỉnh Thái Bình")</f>
        <v>UBND Ủy ban nhân dân xã Đông Á tỉnh Thái Bình</v>
      </c>
      <c r="C689" t="str">
        <v>https://donghung.thaibinh.gov.vn/danh-sach-xa-thi-tran/xa-dong-a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29689</v>
      </c>
      <c r="B690" t="str">
        <f>HYPERLINK("https://www.facebook.com/CONGANXADONGHAI/", "Công an xã Đông Hải tỉnh Thái Bình")</f>
        <v>Công an xã Đông Hải tỉnh Thái Bình</v>
      </c>
      <c r="C690" t="str">
        <v>https://www.facebook.com/CONGANXADONGHAI/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29690</v>
      </c>
      <c r="B691" t="str">
        <f>HYPERLINK("https://thaibinh.gov.vn/van-ban-phap-luat/van-ban-dieu-hanh/quyet-dinh-so-2897-qd-ubnd-ve-viec-cho-phep-uy-ban-nhan-dan-.html", "UBND Ủy ban nhân dân xã Đông Hải tỉnh Thái Bình")</f>
        <v>UBND Ủy ban nhân dân xã Đông Hải tỉnh Thái Bình</v>
      </c>
      <c r="C691" t="str">
        <v>https://thaibinh.gov.vn/van-ban-phap-luat/van-ban-dieu-hanh/quyet-dinh-so-2897-qd-ubnd-ve-viec-cho-phep-uy-ban-nhan-dan-.html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29691</v>
      </c>
      <c r="B692" t="str">
        <f>HYPERLINK("https://www.facebook.com/tuoitreconganquangbinh/", "Công an xã Đồng Hoá tỉnh Quảng Bình")</f>
        <v>Công an xã Đồng Hoá tỉnh Quảng Bình</v>
      </c>
      <c r="C692" t="str">
        <v>https://www.facebook.com/tuoitreconganquangbinh/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29692</v>
      </c>
      <c r="B693" t="str">
        <f>HYPERLINK("https://quangbinh.gov.vn/chi-tiet-tin/-/view-article/1/14012495784457/1704269470708", "UBND Ủy ban nhân dân xã Đồng Hoá tỉnh Quảng Bình")</f>
        <v>UBND Ủy ban nhân dân xã Đồng Hoá tỉnh Quảng Bình</v>
      </c>
      <c r="C693" t="str">
        <v>https://quangbinh.gov.vn/chi-tiet-tin/-/view-article/1/14012495784457/1704269470708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29693</v>
      </c>
      <c r="B694" t="str">
        <f>HYPERLINK("https://www.facebook.com/p/C%C3%B4ng-an-x%C3%A3-%C4%90%C3%B4ng-H%C6%B0ng-B-huy%E1%BB%87n-An-Minh-t%E1%BB%89nh-Ki%C3%AAn-Giang-100067399584503/?locale=vi_VN", "Công an xã Đông Hưng tỉnh Kiên Giang")</f>
        <v>Công an xã Đông Hưng tỉnh Kiên Giang</v>
      </c>
      <c r="C694" t="str">
        <v>https://www.facebook.com/p/C%C3%B4ng-an-x%C3%A3-%C4%90%C3%B4ng-H%C6%B0ng-B-huy%E1%BB%87n-An-Minh-t%E1%BB%89nh-Ki%C3%AAn-Giang-100067399584503/?locale=vi_VN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29694</v>
      </c>
      <c r="B695" t="str">
        <f>HYPERLINK("https://vpubnd.kiengiang.gov.vn/m/177/7994/Giao-dat-cho-Truong-Mam-non-Dong-Hung-tai-ap-10-Huynh--xa-Dong-Hung--huyen-An-Minh--tinh-Kien-Giang.html", "UBND Ủy ban nhân dân xã Đông Hưng tỉnh Kiên Giang")</f>
        <v>UBND Ủy ban nhân dân xã Đông Hưng tỉnh Kiên Giang</v>
      </c>
      <c r="C695" t="str">
        <v>https://vpubnd.kiengiang.gov.vn/m/177/7994/Giao-dat-cho-Truong-Mam-non-Dong-Hung-tai-ap-10-Huynh--xa-Dong-Hung--huyen-An-Minh--tinh-Kien-Giang.html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29695</v>
      </c>
      <c r="B696" t="str">
        <f>HYPERLINK("https://www.facebook.com/ConganxaDongKinh/", "Công an xã Đông Kinh tỉnh Thái Bình")</f>
        <v>Công an xã Đông Kinh tỉnh Thái Bình</v>
      </c>
      <c r="C696" t="str">
        <v>https://www.facebook.com/ConganxaDongKinh/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29696</v>
      </c>
      <c r="B697" t="str">
        <f>HYPERLINK("https://donghung.thaibinh.gov.vn/danh-sach-xa-thi-tran/xa-dong-kinh", "UBND Ủy ban nhân dân xã Đông Kinh tỉnh Thái Bình")</f>
        <v>UBND Ủy ban nhân dân xã Đông Kinh tỉnh Thái Bình</v>
      </c>
      <c r="C697" t="str">
        <v>https://donghung.thaibinh.gov.vn/danh-sach-xa-thi-tran/xa-dong-kinh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29697</v>
      </c>
      <c r="B698" t="str">
        <f>HYPERLINK("https://www.facebook.com/tuoitreconganquanhadong/?locale=vi_VN", "Công an xã Đông La thành phố Hà Nội")</f>
        <v>Công an xã Đông La thành phố Hà Nội</v>
      </c>
      <c r="C698" t="str">
        <v>https://www.facebook.com/tuoitreconganquanhadong/?locale=vi_VN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29698</v>
      </c>
      <c r="B699" t="str">
        <f>HYPERLINK("http://hoaiduc.hanoi.gov.vn/ubnd-cac-xa-thi-tran/-/view_content/1760299-ubnd-xa-dong-la.html", "UBND Ủy ban nhân dân xã Đông La thành phố Hà Nội")</f>
        <v>UBND Ủy ban nhân dân xã Đông La thành phố Hà Nội</v>
      </c>
      <c r="C699" t="str">
        <v>http://hoaiduc.hanoi.gov.vn/ubnd-cac-xa-thi-tran/-/view_content/1760299-ubnd-xa-dong-la.html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29699</v>
      </c>
      <c r="B700" t="str">
        <f>HYPERLINK("https://www.facebook.com/conganxadonglac/", "Công an xã Đồng Lạc tỉnh Phú Thọ")</f>
        <v>Công an xã Đồng Lạc tỉnh Phú Thọ</v>
      </c>
      <c r="C700" t="str">
        <v>https://www.facebook.com/conganxadonglac/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29700</v>
      </c>
      <c r="B701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701" t="str">
        <v>https://yenlap.phutho.gov.vn/khu-minh-cat-xa-dong-lac-to-chuc-ngay-hoi-dai-doan-ket-toan-dan-toc/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29701</v>
      </c>
      <c r="B702" t="str">
        <f>HYPERLINK("https://www.facebook.com/p/Tu%E1%BB%95i-tr%E1%BA%BB-C%C3%B4ng-an-Th%C3%A1i-B%C3%ACnh-100068113789461/", "Công an xã Đông Long tỉnh Thái Bình")</f>
        <v>Công an xã Đông Long tỉnh Thái Bình</v>
      </c>
      <c r="C702" t="str">
        <v>https://www.facebook.com/p/Tu%E1%BB%95i-tr%E1%BA%BB-C%C3%B4ng-an-Th%C3%A1i-B%C3%ACnh-100068113789461/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29702</v>
      </c>
      <c r="B703" t="str">
        <f>HYPERLINK("https://www.quangninh.gov.vn/", "UBND Ủy ban nhân dân xã Đông Long tỉnh Thái Bình")</f>
        <v>UBND Ủy ban nhân dân xã Đông Long tỉnh Thái Bình</v>
      </c>
      <c r="C703" t="str">
        <v>https://www.quangninh.gov.vn/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29703</v>
      </c>
      <c r="B704" t="str">
        <f>HYPERLINK("https://www.facebook.com/conganxadongnam/", "Công an xã Đông Nam tỉnh Thanh Hóa")</f>
        <v>Công an xã Đông Nam tỉnh Thanh Hóa</v>
      </c>
      <c r="C704" t="str">
        <v>https://www.facebook.com/conganxadongnam/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29704</v>
      </c>
      <c r="B705" t="str">
        <f>HYPERLINK("https://dongson.thanhhoa.gov.vn/", "UBND Ủy ban nhân dân xã Đông Nam tỉnh Thanh Hóa")</f>
        <v>UBND Ủy ban nhân dân xã Đông Nam tỉnh Thanh Hóa</v>
      </c>
      <c r="C705" t="str">
        <v>https://dongson.thanhhoa.gov.vn/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29705</v>
      </c>
      <c r="B706" t="str">
        <f>HYPERLINK("https://www.facebook.com/conganxadongninh/", "Công an xã Đông Ninh tỉnh Thanh Hóa")</f>
        <v>Công an xã Đông Ninh tỉnh Thanh Hóa</v>
      </c>
      <c r="C706" t="str">
        <v>https://www.facebook.com/conganxadongninh/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29706</v>
      </c>
      <c r="B707" t="str">
        <f>HYPERLINK("https://dongson.thanhhoa.gov.vn/", "UBND Ủy ban nhân dân xã Đông Ninh tỉnh Thanh Hóa")</f>
        <v>UBND Ủy ban nhân dân xã Đông Ninh tỉnh Thanh Hóa</v>
      </c>
      <c r="C707" t="str">
        <v>https://dongson.thanhhoa.gov.vn/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29707</v>
      </c>
      <c r="B708" t="str">
        <f>HYPERLINK("https://www.facebook.com/p/Tu%E1%BB%95i-tr%E1%BA%BB-C%C3%B4ng-an-t%E1%BB%89nh-Ki%C3%AAn-Giang-100064349125717/", "Công an tỉnh An Giang tỉnh An Giang")</f>
        <v>Công an tỉnh An Giang tỉnh An Giang</v>
      </c>
      <c r="C708" t="str">
        <v>https://www.facebook.com/p/Tu%E1%BB%95i-tr%E1%BA%BB-C%C3%B4ng-an-t%E1%BB%89nh-Ki%C3%AAn-Giang-100064349125717/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29708</v>
      </c>
      <c r="B709" t="str">
        <f>HYPERLINK("https://angiang.gov.vn/vi", "UBND Ủy ban nhân dân tỉnh An Giang tỉnh An Giang")</f>
        <v>UBND Ủy ban nhân dân tỉnh An Giang tỉnh An Giang</v>
      </c>
      <c r="C709" t="str">
        <v>https://angiang.gov.vn/vi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29709</v>
      </c>
      <c r="B710" t="str">
        <v>Công an thị xã Duy Tiên tỉnh Hà Nam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29710</v>
      </c>
      <c r="B711" t="str">
        <f>HYPERLINK("https://www.duytien.gov.vn/", "UBND Ủy ban nhân dân thị xã Duy Tiên tỉnh Hà Nam")</f>
        <v>UBND Ủy ban nhân dân thị xã Duy Tiên tỉnh Hà Nam</v>
      </c>
      <c r="C711" t="str">
        <v>https://www.duytien.gov.vn/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29711</v>
      </c>
      <c r="B712" t="str">
        <v>Công an huyện Phù Mỹ tỉnh Bình Định</v>
      </c>
      <c r="C712" t="str">
        <v>-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29712</v>
      </c>
      <c r="B713" t="str">
        <f>HYPERLINK("https://phumy.binhdinh.gov.vn/", "UBND Ủy ban nhân dân huyện Phù Mỹ tỉnh Bình Định")</f>
        <v>UBND Ủy ban nhân dân huyện Phù Mỹ tỉnh Bình Định</v>
      </c>
      <c r="C713" t="str">
        <v>https://phumy.binhdinh.gov.vn/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29713</v>
      </c>
      <c r="B714" t="str">
        <f>HYPERLINK("https://www.facebook.com/catphochiminhofficial/?locale=vi_VN", "Công an thành phố Hồ Chí Minh thành phố Hồ Chí Minh")</f>
        <v>Công an thành phố Hồ Chí Minh thành phố Hồ Chí Minh</v>
      </c>
      <c r="C714" t="str">
        <v>https://www.facebook.com/catphochiminhofficial/?locale=vi_VN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29714</v>
      </c>
      <c r="B715" t="str">
        <f>HYPERLINK("https://vpub.hochiminhcity.gov.vn/", "UBND Ủy ban nhân dân thành phố Hồ Chí Minh thành phố Hồ Chí Minh")</f>
        <v>UBND Ủy ban nhân dân thành phố Hồ Chí Minh thành phố Hồ Chí Minh</v>
      </c>
      <c r="C715" t="str">
        <v>https://vpub.hochiminhcity.gov.vn/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29715</v>
      </c>
      <c r="B716" t="str">
        <f>HYPERLINK("https://www.facebook.com/p/C%C3%B4ng-an-huy%E1%BB%87n-Nguy%C3%AAn-B%C3%ACnh-Cao-B%E1%BA%B1ng-100082142734672/", "Công an tỉnh Cao Bằng tỉnh Cao Bằng")</f>
        <v>Công an tỉnh Cao Bằng tỉnh Cao Bằng</v>
      </c>
      <c r="C716" t="str">
        <v>https://www.facebook.com/p/C%C3%B4ng-an-huy%E1%BB%87n-Nguy%C3%AAn-B%C3%ACnh-Cao-B%E1%BA%B1ng-100082142734672/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29716</v>
      </c>
      <c r="B717" t="str">
        <f>HYPERLINK("https://caobang.gov.vn/uy-ban-nhan-dan-tinh", "UBND Ủy ban nhân dân tỉnh Cao Bằng tỉnh Cao Bằng")</f>
        <v>UBND Ủy ban nhân dân tỉnh Cao Bằng tỉnh Cao Bằng</v>
      </c>
      <c r="C717" t="str">
        <v>https://caobang.gov.vn/uy-ban-nhan-dan-tinh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29717</v>
      </c>
      <c r="B718" t="str">
        <f>HYPERLINK("https://www.facebook.com/TTCAHDongAnh/?locale=vi_VN", "Công an huyện Đông Anh thành phố Hà Nội")</f>
        <v>Công an huyện Đông Anh thành phố Hà Nội</v>
      </c>
      <c r="C718" t="str">
        <v>https://www.facebook.com/TTCAHDongAnh/?locale=vi_VN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29718</v>
      </c>
      <c r="B719" t="str">
        <f>HYPERLINK("https://donganh.hanoi.gov.vn/", "UBND Ủy ban nhân dân huyện Đông Anh thành phố Hà Nội")</f>
        <v>UBND Ủy ban nhân dân huyện Đông Anh thành phố Hà Nội</v>
      </c>
      <c r="C719" t="str">
        <v>https://donganh.hanoi.gov.vn/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29719</v>
      </c>
      <c r="B720" t="str">
        <f>HYPERLINK("https://www.facebook.com/p/C%C3%B4ng-an-huy%E1%BB%87n-T%C6%B0%C6%A1ng-D%C6%B0%C6%A1ng-100064406753739/", "Công an huyện Tương Dương tỉnh Nghệ An")</f>
        <v>Công an huyện Tương Dương tỉnh Nghệ An</v>
      </c>
      <c r="C720" t="str">
        <v>https://www.facebook.com/p/C%C3%B4ng-an-huy%E1%BB%87n-T%C6%B0%C6%A1ng-D%C6%B0%C6%A1ng-100064406753739/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29720</v>
      </c>
      <c r="B721" t="str">
        <f>HYPERLINK("https://tuongduong.nghean.gov.vn/", "UBND Ủy ban nhân dân huyện Tương Dương tỉnh Nghệ An")</f>
        <v>UBND Ủy ban nhân dân huyện Tương Dương tỉnh Nghệ An</v>
      </c>
      <c r="C721" t="str">
        <v>https://tuongduong.nghean.gov.vn/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29721</v>
      </c>
      <c r="B722" t="str">
        <f>HYPERLINK("https://www.facebook.com/tuoitreconganbaclieu/?locale=vi_VN", "Công an tỉnh Bạc Liêu tỉnh Bạc Liêu")</f>
        <v>Công an tỉnh Bạc Liêu tỉnh Bạc Liêu</v>
      </c>
      <c r="C722" t="str">
        <v>https://www.facebook.com/tuoitreconganbaclieu/?locale=vi_VN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29722</v>
      </c>
      <c r="B723" t="str">
        <f>HYPERLINK("https://baclieu.gov.vn/", "UBND Ủy ban nhân dân tỉnh Bạc Liêu tỉnh Bạc Liêu")</f>
        <v>UBND Ủy ban nhân dân tỉnh Bạc Liêu tỉnh Bạc Liêu</v>
      </c>
      <c r="C723" t="str">
        <v>https://baclieu.gov.vn/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29723</v>
      </c>
      <c r="B724" t="str">
        <f>HYPERLINK("https://www.facebook.com/Anninh24hnamdinh/", "Công an tỉnh Nam Định tỉnh Nam Định")</f>
        <v>Công an tỉnh Nam Định tỉnh Nam Định</v>
      </c>
      <c r="C724" t="str">
        <v>https://www.facebook.com/Anninh24hnamdinh/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29724</v>
      </c>
      <c r="B725" t="str">
        <f>HYPERLINK("https://namdinh.gov.vn/", "UBND Ủy ban nhân dân tỉnh Nam Định tỉnh Nam Định")</f>
        <v>UBND Ủy ban nhân dân tỉnh Nam Định tỉnh Nam Định</v>
      </c>
      <c r="C725" t="str">
        <v>https://namdinh.gov.vn/</v>
      </c>
      <c r="D725" t="str">
        <v>-</v>
      </c>
      <c r="E725" t="str">
        <v>-</v>
      </c>
      <c r="F725" t="str">
        <v>-</v>
      </c>
      <c r="G725" t="str">
        <v>-</v>
      </c>
    </row>
    <row r="726" xml:space="preserve">
      <c r="A726">
        <v>29725</v>
      </c>
      <c r="B726" t="str" xml:space="preserve">
        <v xml:space="preserve">Công an xã Tân Hiệp _x000d__x000d__x000d_
 _x000d__x000d__x000d_
  thành phố Hồ Chí Minh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 xml:space="preserve">
      <c r="A727">
        <v>29726</v>
      </c>
      <c r="B727" t="str" xml:space="preserve">
        <f xml:space="preserve">HYPERLINK("http://congbao.hochiminhcity.gov.vn/cong-bao/van-ban/quyet-dinh/so/2702-qd-ubnd/ngay/27-05-2013/noi-dung/32371/37690", "UBND Ủy ban nhân dân xã Tân Hiệp _x000d__x000d__x000d_
 _x000d__x000d__x000d_
  thành phố Hồ Chí Minh")</f>
        <v xml:space="preserve">UBND Ủy ban nhân dân xã Tân Hiệp _x000d__x000d__x000d_
 _x000d__x000d__x000d_
  thành phố Hồ Chí Minh</v>
      </c>
      <c r="C727" t="str">
        <v>http://congbao.hochiminhcity.gov.vn/cong-bao/van-ban/quyet-dinh/so/2702-qd-ubnd/ngay/27-05-2013/noi-dung/32371/37690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29727</v>
      </c>
      <c r="B728" t="str">
        <f>HYPERLINK("https://www.facebook.com/p/%C4%90o%C3%A0n-Thanh-ni%C3%AAn-C%C3%B4ng-an-t%E1%BB%89nh-%C4%90%E1%BA%AFk-L%E1%BA%AFk-100070405173006/", "Công an tỉnh Đắk Lắk tỉnh Đắk Lắk")</f>
        <v>Công an tỉnh Đắk Lắk tỉnh Đắk Lắk</v>
      </c>
      <c r="C728" t="str">
        <v>https://www.facebook.com/p/%C4%90o%C3%A0n-Thanh-ni%C3%AAn-C%C3%B4ng-an-t%E1%BB%89nh-%C4%90%E1%BA%AFk-L%E1%BA%AFk-100070405173006/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29728</v>
      </c>
      <c r="B729" t="str">
        <f>HYPERLINK("https://daklak.gov.vn/", "UBND Ủy ban nhân dân tỉnh Đắk Lắk tỉnh Đắk Lắk")</f>
        <v>UBND Ủy ban nhân dân tỉnh Đắk Lắk tỉnh Đắk Lắk</v>
      </c>
      <c r="C729" t="str">
        <v>https://daklak.gov.vn/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29729</v>
      </c>
      <c r="B730" t="str">
        <f>HYPERLINK("https://www.facebook.com/tuoitredakto/", "Công an huyện Đăk Hà tỉnh Kon Tum")</f>
        <v>Công an huyện Đăk Hà tỉnh Kon Tum</v>
      </c>
      <c r="C730" t="str">
        <v>https://www.facebook.com/tuoitredakto/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29730</v>
      </c>
      <c r="B731" t="str">
        <f>HYPERLINK("https://huyendakha.kontum.gov.vn/", "UBND Ủy ban nhân dân huyện Đăk Hà tỉnh Kon Tum")</f>
        <v>UBND Ủy ban nhân dân huyện Đăk Hà tỉnh Kon Tum</v>
      </c>
      <c r="C731" t="str">
        <v>https://huyendakha.kontum.gov.vn/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29731</v>
      </c>
      <c r="B732" t="str">
        <v>Công an xã Định An tỉnh Trà Vinh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29732</v>
      </c>
      <c r="B733" t="str">
        <f>HYPERLINK("https://www.travinh.gov.vn/", "UBND Ủy ban nhân dân xã Định An tỉnh Trà Vinh")</f>
        <v>UBND Ủy ban nhân dân xã Định An tỉnh Trà Vinh</v>
      </c>
      <c r="C733" t="str">
        <v>https://www.travinh.gov.vn/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29733</v>
      </c>
      <c r="B734" t="str">
        <f>HYPERLINK("https://www.facebook.com/thoisulangchanh/videos/h%E1%BB%99i-thi-giao-l%C6%B0u-d%C3%A2n-v%C5%A9-th%E1%BB%83-thao-x%C3%A3-%C4%91%E1%BB%93ng-l%C6%B0%C6%A1ng-l%E1%BA%A7n-th%E1%BB%A9-nh%E1%BA%A5t-n%C4%83m-2023/1391671701704358/", "Công an xã Đồng Lương tỉnh Thanh Hóa")</f>
        <v>Công an xã Đồng Lương tỉnh Thanh Hóa</v>
      </c>
      <c r="C734" t="str">
        <v>https://www.facebook.com/thoisulangchanh/videos/h%E1%BB%99i-thi-giao-l%C6%B0u-d%C3%A2n-v%C5%A9-th%E1%BB%83-thao-x%C3%A3-%C4%91%E1%BB%93ng-l%C6%B0%C6%A1ng-l%E1%BA%A7n-th%E1%BB%A9-nh%E1%BA%A5t-n%C4%83m-2023/1391671701704358/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29734</v>
      </c>
      <c r="B735" t="str">
        <f>HYPERLINK("https://dongluong.langchanh.thanhhoa.gov.vn/", "UBND Ủy ban nhân dân xã Đồng Lương tỉnh Thanh Hóa")</f>
        <v>UBND Ủy ban nhân dân xã Đồng Lương tỉnh Thanh Hóa</v>
      </c>
      <c r="C735" t="str">
        <v>https://dongluong.langchanh.thanhhoa.gov.vn/</v>
      </c>
      <c r="D735" t="str">
        <v>-</v>
      </c>
      <c r="E735" t="str">
        <v>-</v>
      </c>
      <c r="F735" t="str">
        <v>-</v>
      </c>
      <c r="G735" t="str">
        <v>-</v>
      </c>
    </row>
    <row r="736" xml:space="preserve">
      <c r="A736">
        <v>29735</v>
      </c>
      <c r="B736" t="str" xml:space="preserve">
        <f xml:space="preserve">HYPERLINK("https://www.facebook.com/csqlhcquangninh/", "Công an tỉnh Quảng Ninh _x000d__x000d__x000d_
 _x000d__x000d__x000d_
  tỉnh Quảng Ninh")</f>
        <v xml:space="preserve">Công an tỉnh Quảng Ninh _x000d__x000d__x000d_
 _x000d__x000d__x000d_
  tỉnh Quảng Ninh</v>
      </c>
      <c r="C736" t="str">
        <v>https://www.facebook.com/csqlhcquangninh/</v>
      </c>
      <c r="D736" t="str">
        <v>-</v>
      </c>
      <c r="E736" t="str">
        <v/>
      </c>
      <c r="F736" t="str">
        <v>-</v>
      </c>
      <c r="G736" t="str">
        <v>-</v>
      </c>
    </row>
    <row r="737" xml:space="preserve">
      <c r="A737">
        <v>29736</v>
      </c>
      <c r="B737" t="str" xml:space="preserve">
        <f xml:space="preserve">HYPERLINK("https://www.quangninh.gov.vn/", "UBND Ủy ban nhân dân tỉnh Quảng Ninh _x000d__x000d__x000d_
 _x000d__x000d__x000d_
  tỉnh Quảng Ninh")</f>
        <v xml:space="preserve">UBND Ủy ban nhân dân tỉnh Quảng Ninh _x000d__x000d__x000d_
 _x000d__x000d__x000d_
  tỉnh Quảng Ninh</v>
      </c>
      <c r="C737" t="str">
        <v>https://www.quangninh.gov.vn/</v>
      </c>
      <c r="D737" t="str">
        <v>-</v>
      </c>
      <c r="E737" t="str">
        <v>-</v>
      </c>
      <c r="F737" t="str">
        <v>-</v>
      </c>
      <c r="G737" t="str">
        <v>-</v>
      </c>
    </row>
    <row r="738" xml:space="preserve">
      <c r="A738">
        <v>29737</v>
      </c>
      <c r="B738" t="str" xml:space="preserve">
        <f xml:space="preserve">HYPERLINK("https://www.facebook.com/doanthanhniencongantayninh/", "Công an tỉnh Tây Ninh _x000d__x000d__x000d_
 _x000d__x000d__x000d_
  tỉnh TÂY NINH")</f>
        <v xml:space="preserve">Công an tỉnh Tây Ninh _x000d__x000d__x000d_
 _x000d__x000d__x000d_
  tỉnh TÂY NINH</v>
      </c>
      <c r="C738" t="str">
        <v>https://www.facebook.com/doanthanhniencongantayninh/</v>
      </c>
      <c r="D738" t="str">
        <v>-</v>
      </c>
      <c r="E738" t="str">
        <v/>
      </c>
      <c r="F738" t="str">
        <v>-</v>
      </c>
      <c r="G738" t="str">
        <v>-</v>
      </c>
    </row>
    <row r="739" xml:space="preserve">
      <c r="A739">
        <v>29738</v>
      </c>
      <c r="B739" t="str" xml:space="preserve">
        <f xml:space="preserve">HYPERLINK("https://www.tayninh.gov.vn/", "UBND Ủy ban nhân dân tỉnh Tây Ninh _x000d__x000d__x000d_
 _x000d__x000d__x000d_
  tỉnh TÂY NINH")</f>
        <v xml:space="preserve">UBND Ủy ban nhân dân tỉnh Tây Ninh _x000d__x000d__x000d_
 _x000d__x000d__x000d_
  tỉnh TÂY NINH</v>
      </c>
      <c r="C739" t="str">
        <v>https://www.tayninh.gov.vn/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29739</v>
      </c>
      <c r="B740" t="str">
        <f>HYPERLINK("https://www.facebook.com/ken345543/", "Công an xã Tà Xi Láng tỉnh Yên Bái")</f>
        <v>Công an xã Tà Xi Láng tỉnh Yên Bái</v>
      </c>
      <c r="C740" t="str">
        <v>https://www.facebook.com/ken345543/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29740</v>
      </c>
      <c r="B741" t="str">
        <f>HYPERLINK("https://tramtau.yenbai.gov.vn/", "UBND Ủy ban nhân dân xã Tà Xi Láng tỉnh Yên Bái")</f>
        <v>UBND Ủy ban nhân dân xã Tà Xi Láng tỉnh Yên Bái</v>
      </c>
      <c r="C741" t="str">
        <v>https://tramtau.yenbai.gov.vn/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29741</v>
      </c>
      <c r="B742" t="str">
        <f>HYPERLINK("https://www.facebook.com/p/X%C3%A3-Kh%E1%BA%A3i-Xu%C3%A2n-Thanh-Ba-Ph%C3%BA-Th%E1%BB%8D-100083123807492/", "Công an xã Khải Xuân tỉnh Phú Thọ")</f>
        <v>Công an xã Khải Xuân tỉnh Phú Thọ</v>
      </c>
      <c r="C742" t="str">
        <v>https://www.facebook.com/p/X%C3%A3-Kh%E1%BA%A3i-Xu%C3%A2n-Thanh-Ba-Ph%C3%BA-Th%E1%BB%8D-100083123807492/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29742</v>
      </c>
      <c r="B743" t="str">
        <f>HYPERLINK("http://congbao.phutho.gov.vn/tong-tap.html?classification=2&amp;unitid=2&amp;pageIndex=10", "UBND Ủy ban nhân dân xã Khải Xuân tỉnh Phú Thọ")</f>
        <v>UBND Ủy ban nhân dân xã Khải Xuân tỉnh Phú Thọ</v>
      </c>
      <c r="C743" t="str">
        <v>http://congbao.phutho.gov.vn/tong-tap.html?classification=2&amp;unitid=2&amp;pageIndex=10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29743</v>
      </c>
      <c r="B744" t="str">
        <f>HYPERLINK("https://www.facebook.com/kiencpr/", "Công an xã Bàu Cạn tỉnh Gia Lai")</f>
        <v>Công an xã Bàu Cạn tỉnh Gia Lai</v>
      </c>
      <c r="C744" t="str">
        <v>https://www.facebook.com/kiencpr/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29744</v>
      </c>
      <c r="B745" t="str">
        <f>HYPERLINK("https://chuprong.gialai.gov.vn/Xa-Bau-Can/Company.aspx", "UBND Ủy ban nhân dân xã Bàu Cạn tỉnh Gia Lai")</f>
        <v>UBND Ủy ban nhân dân xã Bàu Cạn tỉnh Gia Lai</v>
      </c>
      <c r="C745" t="str">
        <v>https://chuprong.gialai.gov.vn/Xa-Bau-Can/Company.aspx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29745</v>
      </c>
      <c r="B746" t="str">
        <f>HYPERLINK("https://www.facebook.com/congancamxuyen/?locale=vi_VN", "Công an huyện Cẩm Xuyên tỉnh Hà Tĩnh")</f>
        <v>Công an huyện Cẩm Xuyên tỉnh Hà Tĩnh</v>
      </c>
      <c r="C746" t="str">
        <v>https://www.facebook.com/congancamxuyen/?locale=vi_VN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29746</v>
      </c>
      <c r="B747" t="str">
        <f>HYPERLINK("https://camquan.camxuyen.hatinh.gov.vn/", "UBND Ủy ban nhân dân huyện Cẩm Xuyên tỉnh Hà Tĩnh")</f>
        <v>UBND Ủy ban nhân dân huyện Cẩm Xuyên tỉnh Hà Tĩnh</v>
      </c>
      <c r="C747" t="str">
        <v>https://camquan.camxuyen.hatinh.gov.vn/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29747</v>
      </c>
      <c r="B748" t="str">
        <f>HYPERLINK("https://www.facebook.com/catgialai/", "Công an tỉnh Gia Lai tỉnh Gia Lai")</f>
        <v>Công an tỉnh Gia Lai tỉnh Gia Lai</v>
      </c>
      <c r="C748" t="str">
        <v>https://www.facebook.com/catgialai/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29748</v>
      </c>
      <c r="B749" t="str">
        <f>HYPERLINK("https://gialai.gov.vn/", "UBND Ủy ban nhân dân tỉnh Gia Lai tỉnh Gia Lai")</f>
        <v>UBND Ủy ban nhân dân tỉnh Gia Lai tỉnh Gia Lai</v>
      </c>
      <c r="C749" t="str">
        <v>https://gialai.gov.vn/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29749</v>
      </c>
      <c r="B750" t="str">
        <v>Công an tỉnh Bình Phước tỉnh Bình Phước</v>
      </c>
      <c r="C750" t="str">
        <v>-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29750</v>
      </c>
      <c r="B751" t="str">
        <f>HYPERLINK("https://binhphuoc.gov.vn/", "UBND Ủy ban nhân dân tỉnh Bình Phước tỉnh Bình Phước")</f>
        <v>UBND Ủy ban nhân dân tỉnh Bình Phước tỉnh Bình Phước</v>
      </c>
      <c r="C751" t="str">
        <v>https://binhphuoc.gov.vn/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29751</v>
      </c>
      <c r="B752" t="str">
        <f>HYPERLINK("https://www.facebook.com/p/C%C3%B4ng-an-huy%E1%BB%87n-Can-L%E1%BB%99c-100077389749902/", "Công an huyện Can Lộc tỉnh Hà Tĩnh")</f>
        <v>Công an huyện Can Lộc tỉnh Hà Tĩnh</v>
      </c>
      <c r="C752" t="str">
        <v>https://www.facebook.com/p/C%C3%B4ng-an-huy%E1%BB%87n-Can-L%E1%BB%99c-100077389749902/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29752</v>
      </c>
      <c r="B753" t="str">
        <f>HYPERLINK("https://canloc.hatinh.gov.vn/", "UBND Ủy ban nhân dân huyện Can Lộc tỉnh Hà Tĩnh")</f>
        <v>UBND Ủy ban nhân dân huyện Can Lộc tỉnh Hà Tĩnh</v>
      </c>
      <c r="C753" t="str">
        <v>https://canloc.hatinh.gov.vn/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29753</v>
      </c>
      <c r="B754" t="str">
        <f>HYPERLINK("https://www.facebook.com/Tu%E1%BB%95i-tr%E1%BA%BB-C%C3%B4ng-an-TP-S%E1%BA%A7m-S%C6%A1n-100069346653553/?locale=vi_VN", "Công an xã Thành An tỉnh Thanh Hóa")</f>
        <v>Công an xã Thành An tỉnh Thanh Hóa</v>
      </c>
      <c r="C754" t="str">
        <v>https://www.facebook.com/Tu%E1%BB%95i-tr%E1%BA%BB-C%C3%B4ng-an-TP-S%E1%BA%A7m-S%C6%A1n-100069346653553/?locale=vi_VN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29754</v>
      </c>
      <c r="B755" t="str">
        <f>HYPERLINK("https://thanhhung.thachthanh.thanhhoa.gov.vn/", "UBND Ủy ban nhân dân xã Thành An tỉnh Thanh Hóa")</f>
        <v>UBND Ủy ban nhân dân xã Thành An tỉnh Thanh Hóa</v>
      </c>
      <c r="C755" t="str">
        <v>https://thanhhung.thachthanh.thanhhoa.gov.vn/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29755</v>
      </c>
      <c r="B756" t="str">
        <f>HYPERLINK("https://www.facebook.com/conganxathanhlam/", "Công an xã Thành Lâm tỉnh Thanh Hóa")</f>
        <v>Công an xã Thành Lâm tỉnh Thanh Hóa</v>
      </c>
      <c r="C756" t="str">
        <v>https://www.facebook.com/conganxathanhlam/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29756</v>
      </c>
      <c r="B757" t="str">
        <f>HYPERLINK("https://lamson.thoxuan.thanhhoa.gov.vn/web/trang-chu/bo-may-hanh-chinh/uy-ban-nhan-dan-xa/thanh-vien-uy-ban-nhan-dan-va-cong-chuc-thi-tran-lam-son.html", "UBND Ủy ban nhân dân xã Thành Lâm tỉnh Thanh Hóa")</f>
        <v>UBND Ủy ban nhân dân xã Thành Lâm tỉnh Thanh Hóa</v>
      </c>
      <c r="C757" t="str">
        <v>https://lamson.thoxuan.thanhhoa.gov.vn/web/trang-chu/bo-may-hanh-chinh/uy-ban-nhan-dan-xa/thanh-vien-uy-ban-nhan-dan-va-cong-chuc-thi-tran-lam-son.html</v>
      </c>
      <c r="D757" t="str">
        <v>-</v>
      </c>
      <c r="E757" t="str">
        <v>-</v>
      </c>
      <c r="F757" t="str">
        <v>-</v>
      </c>
      <c r="G757" t="str">
        <v>-</v>
      </c>
    </row>
    <row r="758" xml:space="preserve">
      <c r="A758">
        <v>29757</v>
      </c>
      <c r="B758" t="str" xml:space="preserve">
        <v xml:space="preserve">Công an xã Thanh Nho _x000d__x000d__x000d_
 _x000d__x000d__x000d_
  tỉnh Nghệ An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 xml:space="preserve">
      <c r="A759">
        <v>29758</v>
      </c>
      <c r="B759" t="str" xml:space="preserve">
        <f xml:space="preserve">HYPERLINK("https://www.nghean.gov.vn/tin-tuc-xay-dung-nong-thon-moi/xa-thanh-nho-thanh-chuong-don-bang-cong-nhan-xa-dat-chuan-nong-thon-moi-525946", "UBND Ủy ban nhân dân xã Thanh Nho _x000d__x000d__x000d_
 _x000d__x000d__x000d_
  tỉnh Nghệ An")</f>
        <v xml:space="preserve">UBND Ủy ban nhân dân xã Thanh Nho _x000d__x000d__x000d_
 _x000d__x000d__x000d_
  tỉnh Nghệ An</v>
      </c>
      <c r="C759" t="str">
        <v>https://www.nghean.gov.vn/tin-tuc-xay-dung-nong-thon-moi/xa-thanh-nho-thanh-chuong-don-bang-cong-nhan-xa-dat-chuan-nong-thon-moi-525946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29759</v>
      </c>
      <c r="B760" t="str">
        <f>HYPERLINK("https://www.facebook.com/p/C%C3%B4ng-an-x%C3%A3-Th%E1%BA%A1nh-Qu%E1%BB%9Bi-100067439768110/", "Công an xã Thạnh Quới tỉnh Vĩnh Long")</f>
        <v>Công an xã Thạnh Quới tỉnh Vĩnh Long</v>
      </c>
      <c r="C760" t="str">
        <v>https://www.facebook.com/p/C%C3%B4ng-an-x%C3%A3-Th%E1%BA%A1nh-Qu%E1%BB%9Bi-100067439768110/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29760</v>
      </c>
      <c r="B761" t="str">
        <f>HYPERLINK("https://thanhquoi.vinhlong.gov.vn/", "UBND Ủy ban nhân dân xã Thạnh Quới tỉnh Vĩnh Long")</f>
        <v>UBND Ủy ban nhân dân xã Thạnh Quới tỉnh Vĩnh Long</v>
      </c>
      <c r="C761" t="str">
        <v>https://thanhquoi.vinhlong.gov.vn/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29761</v>
      </c>
      <c r="B762" t="str">
        <f>HYPERLINK("https://www.facebook.com/Conganxathanhsonthanhhahaiduong/", "Công an xã Thanh Sơn tỉnh Hải Dương")</f>
        <v>Công an xã Thanh Sơn tỉnh Hải Dương</v>
      </c>
      <c r="C762" t="str">
        <v>https://www.facebook.com/Conganxathanhsonthanhhahaiduong/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29762</v>
      </c>
      <c r="B763" t="str">
        <f>HYPERLINK("http://thanhson.thanhha.haiduong.gov.vn/", "UBND Ủy ban nhân dân xã Thanh Sơn tỉnh Hải Dương")</f>
        <v>UBND Ủy ban nhân dân xã Thanh Sơn tỉnh Hải Dương</v>
      </c>
      <c r="C763" t="str">
        <v>http://thanhson.thanhha.haiduong.gov.vn/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29763</v>
      </c>
      <c r="B764" t="str">
        <f>HYPERLINK("https://www.facebook.com/conganxathientan/", "Công an xã Thiện Tân tỉnh Lạng Sơn")</f>
        <v>Công an xã Thiện Tân tỉnh Lạng Sơn</v>
      </c>
      <c r="C764" t="str">
        <v>https://www.facebook.com/conganxathientan/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29764</v>
      </c>
      <c r="B765" t="str">
        <f>HYPERLINK("https://sovhtt.langson.gov.vn/tin-tuc-su-kien/khai-giang-lop-truyen-day-thuc-hanh-trinh-dien-hat-sinh-ca-dan-toc-cao-lan-xa-thien-tan-huyen-huu-lung.html", "UBND Ủy ban nhân dân xã Thiện Tân tỉnh Lạng Sơn")</f>
        <v>UBND Ủy ban nhân dân xã Thiện Tân tỉnh Lạng Sơn</v>
      </c>
      <c r="C765" t="str">
        <v>https://sovhtt.langson.gov.vn/tin-tuc-su-kien/khai-giang-lop-truyen-day-thuc-hanh-trinh-dien-hat-sinh-ca-dan-toc-cao-lan-xa-thien-tan-huyen-huu-lung.html</v>
      </c>
      <c r="D765" t="str">
        <v>-</v>
      </c>
      <c r="E765" t="str">
        <v>-</v>
      </c>
      <c r="F765" t="str">
        <v>-</v>
      </c>
      <c r="G765" t="str">
        <v>-</v>
      </c>
    </row>
    <row r="766" xml:space="preserve">
      <c r="A766">
        <v>29765</v>
      </c>
      <c r="B766" t="str" xml:space="preserve">
        <f xml:space="preserve">HYPERLINK("https://www.facebook.com/ConganxaThieuNgoc/?locale=vi_VN", "Công an xã Thiệu Ngọc _x000d__x000d__x000d_
 _x000d__x000d__x000d_
  tỉnh Thanh Hóa")</f>
        <v xml:space="preserve">Công an xã Thiệu Ngọc _x000d__x000d__x000d_
 _x000d__x000d__x000d_
  tỉnh Thanh Hóa</v>
      </c>
      <c r="C766" t="str">
        <v>https://www.facebook.com/ConganxaThieuNgoc/?locale=vi_VN</v>
      </c>
      <c r="D766" t="str">
        <v>-</v>
      </c>
      <c r="E766" t="str">
        <v/>
      </c>
      <c r="F766" t="str">
        <v>-</v>
      </c>
      <c r="G766" t="str">
        <v>-</v>
      </c>
    </row>
    <row r="767" xml:space="preserve">
      <c r="A767">
        <v>29766</v>
      </c>
      <c r="B767" t="str" xml:space="preserve">
        <f xml:space="preserve">HYPERLINK("https://qppl.thanhhoa.gov.vn/vbpq_thanhhoa.nsf/D6D5A1481A9323BA47258588003A8037/$file/DT-VBDTPT589259415-6-20201591954237917_quyennd_13-06-2020-07-51-19_signed.pdf", "UBND Ủy ban nhân dân xã Thiệu Ngọc _x000d__x000d__x000d_
 _x000d__x000d__x000d_
  tỉnh Thanh Hóa")</f>
        <v xml:space="preserve">UBND Ủy ban nhân dân xã Thiệu Ngọc _x000d__x000d__x000d_
 _x000d__x000d__x000d_
  tỉnh Thanh Hóa</v>
      </c>
      <c r="C767" t="str">
        <v>https://qppl.thanhhoa.gov.vn/vbpq_thanhhoa.nsf/D6D5A1481A9323BA47258588003A8037/$file/DT-VBDTPT589259415-6-20201591954237917_quyennd_13-06-2020-07-51-19_signed.pdf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29767</v>
      </c>
      <c r="B768" t="str">
        <f>HYPERLINK("https://www.facebook.com/people/C%C3%B4ng-an-x%C3%A3-Thi%E1%BB%87u-V%E1%BA%ADn-Thi%E1%BB%87u-H%C3%B3a/100063774684071/", "Công an xã Thiệu Vân tỉnh Thanh Hóa")</f>
        <v>Công an xã Thiệu Vân tỉnh Thanh Hóa</v>
      </c>
      <c r="C768" t="str">
        <v>https://www.facebook.com/people/C%C3%B4ng-an-x%C3%A3-Thi%E1%BB%87u-V%E1%BA%ADn-Thi%E1%BB%87u-H%C3%B3a/100063774684071/</v>
      </c>
      <c r="D768" t="str">
        <v>-</v>
      </c>
      <c r="E768" t="str">
        <v/>
      </c>
      <c r="F768" t="str">
        <v>-</v>
      </c>
      <c r="G768" t="str">
        <v>Thanh Hóa, Vietnam</v>
      </c>
    </row>
    <row r="769">
      <c r="A769">
        <v>29768</v>
      </c>
      <c r="B769" t="str">
        <f>HYPERLINK("http://thieuvan.thieuhoa.thanhhoa.gov.vn/", "UBND Ủy ban nhân dân xã Thiệu Vân tỉnh Thanh Hóa")</f>
        <v>UBND Ủy ban nhân dân xã Thiệu Vân tỉnh Thanh Hóa</v>
      </c>
      <c r="C769" t="str">
        <v>http://thieuvan.thieuhoa.thanhhoa.gov.vn/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29769</v>
      </c>
      <c r="B770" t="str">
        <f>HYPERLINK("https://www.facebook.com/conganxathoson/", "Công an xã Thổ Sơn tỉnh Kiên Giang")</f>
        <v>Công an xã Thổ Sơn tỉnh Kiên Giang</v>
      </c>
      <c r="C770" t="str">
        <v>https://www.facebook.com/conganxathoson/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29770</v>
      </c>
      <c r="B771" t="str">
        <f>HYPERLINK("https://hondat.kiengiang.gov.vn/", "UBND Ủy ban nhân dân xã Thổ Sơn tỉnh Kiên Giang")</f>
        <v>UBND Ủy ban nhân dân xã Thổ Sơn tỉnh Kiên Giang</v>
      </c>
      <c r="C771" t="str">
        <v>https://hondat.kiengiang.gov.vn/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29771</v>
      </c>
      <c r="B772" t="str">
        <f>HYPERLINK("https://www.facebook.com/conganxathothanh/", "Công an xã Thọ Thanh tỉnh Thanh Hóa")</f>
        <v>Công an xã Thọ Thanh tỉnh Thanh Hóa</v>
      </c>
      <c r="C772" t="str">
        <v>https://www.facebook.com/conganxathothanh/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29772</v>
      </c>
      <c r="B773" t="str">
        <f>HYPERLINK("https://thocuong.trieuson.thanhhoa.gov.vn/", "UBND Ủy ban nhân dân xã Thọ Thanh tỉnh Thanh Hóa")</f>
        <v>UBND Ủy ban nhân dân xã Thọ Thanh tỉnh Thanh Hóa</v>
      </c>
      <c r="C773" t="str">
        <v>https://thocuong.trieuson.thanhhoa.gov.vn/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29773</v>
      </c>
      <c r="B774" t="str">
        <f>HYPERLINK("https://www.facebook.com/conganxathuandien/", "Công an xã Thuận Điền tỉnh Bến Tre")</f>
        <v>Công an xã Thuận Điền tỉnh Bến Tre</v>
      </c>
      <c r="C774" t="str">
        <v>https://www.facebook.com/conganxathuandien/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29774</v>
      </c>
      <c r="B775" t="str">
        <f>HYPERLINK("https://bentre.gov.vn/banchidaocovid19/Lists/thongbaohuyenthanhpho/DispForm.aspx?ID=306&amp;ContentTypeId=0x01006B434E144EA36B09B66CBCE65AAE3E91009A8A9967E8E4EF4C92EC5F83E13740CC", "UBND Ủy ban nhân dân xã Thuận Điền tỉnh Bến Tre")</f>
        <v>UBND Ủy ban nhân dân xã Thuận Điền tỉnh Bến Tre</v>
      </c>
      <c r="C775" t="str">
        <v>https://bentre.gov.vn/banchidaocovid19/Lists/thongbaohuyenthanhpho/DispForm.aspx?ID=306&amp;ContentTypeId=0x01006B434E144EA36B09B66CBCE65AAE3E91009A8A9967E8E4EF4C92EC5F83E13740CC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29775</v>
      </c>
      <c r="B776" t="str">
        <f>HYPERLINK("https://www.facebook.com/ConganxaThuanHung/", "Công an xã Thuần Hưng tỉnh Hưng Yên")</f>
        <v>Công an xã Thuần Hưng tỉnh Hưng Yên</v>
      </c>
      <c r="C776" t="str">
        <v>https://www.facebook.com/ConganxaThuanHung/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29776</v>
      </c>
      <c r="B777" t="str">
        <f>HYPERLINK("https://dichvucong.hungyen.gov.vn/dichvucong/bothutuc", "UBND Ủy ban nhân dân xã Thuần Hưng tỉnh Hưng Yên")</f>
        <v>UBND Ủy ban nhân dân xã Thuần Hưng tỉnh Hưng Yên</v>
      </c>
      <c r="C777" t="str">
        <v>https://dichvucong.hungyen.gov.vn/dichvucong/bothutuc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29777</v>
      </c>
      <c r="B778" t="str">
        <f>HYPERLINK("https://www.facebook.com/conganxathuducbinhdaibentre/", "Công an xã Thừa Đức tỉnh Bến Tre")</f>
        <v>Công an xã Thừa Đức tỉnh Bến Tre</v>
      </c>
      <c r="C778" t="str">
        <v>https://www.facebook.com/conganxathuducbinhdaibentre/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29778</v>
      </c>
      <c r="B779" t="str">
        <f>HYPERLINK("https://binhdai.bentre.gov.vn/thuaduc", "UBND Ủy ban nhân dân xã Thừa Đức tỉnh Bến Tre")</f>
        <v>UBND Ủy ban nhân dân xã Thừa Đức tỉnh Bến Tre</v>
      </c>
      <c r="C779" t="str">
        <v>https://binhdai.bentre.gov.vn/thuaduc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29779</v>
      </c>
      <c r="B780" t="str">
        <v>Công an xã Thượng Ninh tỉnh Thanh Hóa</v>
      </c>
      <c r="C780" t="str">
        <v>-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29780</v>
      </c>
      <c r="B781" t="str">
        <f>HYPERLINK("https://thuongninh.nhuxuan.thanhhoa.gov.vn/", "UBND Ủy ban nhân dân xã Thượng Ninh tỉnh Thanh Hóa")</f>
        <v>UBND Ủy ban nhân dân xã Thượng Ninh tỉnh Thanh Hóa</v>
      </c>
      <c r="C781" t="str">
        <v>https://thuongninh.nhuxuan.thanhhoa.gov.vn/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29781</v>
      </c>
      <c r="B782" t="str">
        <v>Công an xã Thụy Duyên tỉnh Thái Bình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29782</v>
      </c>
      <c r="B783" t="str">
        <f>HYPERLINK("https://thaibinh.gov.vn/van-ban-phap-luat/van-ban-dieu-hanh/ve-viec-cho-phep-uy-ban-nhan-dan-xa-thuy-duyen-huyen-thai-th.html", "UBND Ủy ban nhân dân xã Thụy Duyên tỉnh Thái Bình")</f>
        <v>UBND Ủy ban nhân dân xã Thụy Duyên tỉnh Thái Bình</v>
      </c>
      <c r="C783" t="str">
        <v>https://thaibinh.gov.vn/van-ban-phap-luat/van-ban-dieu-hanh/ve-viec-cho-phep-uy-ban-nhan-dan-xa-thuy-duyen-huyen-thai-th.html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29783</v>
      </c>
      <c r="B784" t="str">
        <v>Công an xã Tiến Bộ tỉnh Tuyên Quang</v>
      </c>
      <c r="C784" t="str">
        <v>-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29784</v>
      </c>
      <c r="B785" t="str">
        <f>HYPERLINK("https://yenson.tuyenquang.gov.vn/", "UBND Ủy ban nhân dân xã Tiến Bộ tỉnh Tuyên Quang")</f>
        <v>UBND Ủy ban nhân dân xã Tiến Bộ tỉnh Tuyên Quang</v>
      </c>
      <c r="C785" t="str">
        <v>https://yenson.tuyenquang.gov.vn/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29785</v>
      </c>
      <c r="B786" t="str">
        <v>Công an xã Tiên Động tỉnh Hải Dương</v>
      </c>
      <c r="C786" t="str">
        <v>-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29786</v>
      </c>
      <c r="B787" t="str">
        <f>HYPERLINK("http://tiendong.tuky.haiduong.gov.vn/", "UBND Ủy ban nhân dân xã Tiên Động tỉnh Hải Dương")</f>
        <v>UBND Ủy ban nhân dân xã Tiên Động tỉnh Hải Dương</v>
      </c>
      <c r="C787" t="str">
        <v>http://tiendong.tuky.haiduong.gov.vn/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29787</v>
      </c>
      <c r="B788" t="str">
        <f>HYPERLINK("https://www.facebook.com/tuoitrecongansonla/", "Công an xã Tông Lạnh tỉnh Sơn La")</f>
        <v>Công an xã Tông Lạnh tỉnh Sơn La</v>
      </c>
      <c r="C788" t="str">
        <v>https://www.facebook.com/tuoitrecongansonla/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29788</v>
      </c>
      <c r="B789" t="str">
        <f>HYPERLINK("https://moha.gov.vn/nong-thon-moi/tin-tuc/Pages/listbnv.aspx?CateID=31&amp;ItemID=2327", "UBND Ủy ban nhân dân xã Tông Lạnh tỉnh Sơn La")</f>
        <v>UBND Ủy ban nhân dân xã Tông Lạnh tỉnh Sơn La</v>
      </c>
      <c r="C789" t="str">
        <v>https://moha.gov.vn/nong-thon-moi/tin-tuc/Pages/listbnv.aspx?CateID=31&amp;ItemID=2327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29789</v>
      </c>
      <c r="B790" t="str">
        <f>HYPERLINK("https://www.facebook.com/tuoitreconganhuyenvanquan/", "Công an xã Tràng An tỉnh Hà Nam")</f>
        <v>Công an xã Tràng An tỉnh Hà Nam</v>
      </c>
      <c r="C790" t="str">
        <v>https://www.facebook.com/tuoitreconganhuyenvanquan/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29790</v>
      </c>
      <c r="B791" t="str">
        <f>HYPERLINK("https://trangan.binhluc.hanam.gov.vn/vi/co-cau-to-chuc/vieworg/Uy-ban-nhan-dan-xa-Trang-An-25/", "UBND Ủy ban nhân dân xã Tràng An tỉnh Hà Nam")</f>
        <v>UBND Ủy ban nhân dân xã Tràng An tỉnh Hà Nam</v>
      </c>
      <c r="C791" t="str">
        <v>https://trangan.binhluc.hanam.gov.vn/vi/co-cau-to-chuc/vieworg/Uy-ban-nhan-dan-xa-Trang-An-25/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29791</v>
      </c>
      <c r="B792" t="str">
        <v>Công an xã Trung Hội tỉnh Thái Nguyên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29792</v>
      </c>
      <c r="B793" t="str">
        <f>HYPERLINK("http://trunghoi.dinhhoa.thainguyen.gov.vn/so-do-bo-may/-/asset_publisher/JJBsrmKSKi98/content/lanh-ao-ubnd-xa-trung-hoi?inheritRedirect=true", "UBND Ủy ban nhân dân xã Trung Hội tỉnh Thái Nguyên")</f>
        <v>UBND Ủy ban nhân dân xã Trung Hội tỉnh Thái Nguyên</v>
      </c>
      <c r="C793" t="str">
        <v>http://trunghoi.dinhhoa.thainguyen.gov.vn/so-do-bo-may/-/asset_publisher/JJBsrmKSKi98/content/lanh-ao-ubnd-xa-trung-hoi?inheritRedirect=true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29793</v>
      </c>
      <c r="B794" t="str">
        <f>HYPERLINK("https://www.facebook.com/conganxatrungngai/", "Công an xã Trung Ngãi tỉnh Vĩnh Long")</f>
        <v>Công an xã Trung Ngãi tỉnh Vĩnh Long</v>
      </c>
      <c r="C794" t="str">
        <v>https://www.facebook.com/conganxatrungngai/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29794</v>
      </c>
      <c r="B795" t="str">
        <f>HYPERLINK("https://trungngai.vinhlong.gov.vn/", "UBND Ủy ban nhân dân xã Trung Ngãi tỉnh Vĩnh Long")</f>
        <v>UBND Ủy ban nhân dân xã Trung Ngãi tỉnh Vĩnh Long</v>
      </c>
      <c r="C795" t="str">
        <v>https://trungngai.vinhlong.gov.vn/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29795</v>
      </c>
      <c r="B796" t="str">
        <f>HYPERLINK("https://www.facebook.com/conganxatruongdong/", "Công an xã Trường Đông tỉnh TÂY NINH")</f>
        <v>Công an xã Trường Đông tỉnh TÂY NINH</v>
      </c>
      <c r="C796" t="str">
        <v>https://www.facebook.com/conganxatruongdong/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29796</v>
      </c>
      <c r="B797" t="str">
        <f>HYPERLINK("https://hoathanh.tayninh.gov.vn/vi/news/gioi-thieu-chung-407/gioi-thieu-chung-ve-xa-truong-dong-7421.html", "UBND Ủy ban nhân dân xã Trường Đông tỉnh TÂY NINH")</f>
        <v>UBND Ủy ban nhân dân xã Trường Đông tỉnh TÂY NINH</v>
      </c>
      <c r="C797" t="str">
        <v>https://hoathanh.tayninh.gov.vn/vi/news/gioi-thieu-chung-407/gioi-thieu-chung-ve-xa-truong-dong-7421.html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29797</v>
      </c>
      <c r="B798" t="str">
        <f>HYPERLINK("https://www.facebook.com/conganxaTuMai/", "Công an xã Tư Mại tỉnh Bắc Giang")</f>
        <v>Công an xã Tư Mại tỉnh Bắc Giang</v>
      </c>
      <c r="C798" t="str">
        <v>https://www.facebook.com/conganxaTuMai/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29798</v>
      </c>
      <c r="B799" t="str">
        <f>HYPERLINK("https://tumai.yendung.bacgiang.gov.vn/", "UBND Ủy ban nhân dân xã Tư Mại tỉnh Bắc Giang")</f>
        <v>UBND Ủy ban nhân dân xã Tư Mại tỉnh Bắc Giang</v>
      </c>
      <c r="C799" t="str">
        <v>https://tumai.yendung.bacgiang.gov.vn/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29799</v>
      </c>
      <c r="B800" t="str">
        <v>Công an xã Tứ xã tỉnh Phú Thọ</v>
      </c>
      <c r="C800" t="str">
        <v>-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29800</v>
      </c>
      <c r="B801" t="str">
        <f>HYPERLINK("https://tuxa.lamthao.phutho.gov.vn/Chuyen-muc-tin/Chi-tiet-tin/t/can-bo-cong-chuc-ubnd-xa-tu-xa/title/51356/ctitle/543450", "UBND Ủy ban nhân dân xã Tứ xã tỉnh Phú Thọ")</f>
        <v>UBND Ủy ban nhân dân xã Tứ xã tỉnh Phú Thọ</v>
      </c>
      <c r="C801" t="str">
        <v>https://tuxa.lamthao.phutho.gov.vn/Chuyen-muc-tin/Chi-tiet-tin/t/can-bo-cong-chuc-ubnd-xa-tu-xa/title/51356/ctitle/543450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29801</v>
      </c>
      <c r="B802" t="str">
        <v>Công an xã Văn Bán tỉnh Phú Thọ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29802</v>
      </c>
      <c r="B803" t="str">
        <f>HYPERLINK("https://camkhe.phutho.gov.vn/Chuyen-muc-tin/t/uy-ban-nhan-dan/ctitle/133", "UBND Ủy ban nhân dân xã Văn Bán tỉnh Phú Thọ")</f>
        <v>UBND Ủy ban nhân dân xã Văn Bán tỉnh Phú Thọ</v>
      </c>
      <c r="C803" t="str">
        <v>https://camkhe.phutho.gov.vn/Chuyen-muc-tin/t/uy-ban-nhan-dan/ctitle/133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29803</v>
      </c>
      <c r="B804" t="str">
        <v>Công an xã Vạn Ninh tỉnh Quảng Bình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29804</v>
      </c>
      <c r="B805" t="str">
        <f>HYPERLINK("https://quangninh.quangbinh.gov.vn/chi-tiet-tin/-/view-article/1/13836141260647/14079557009247", "UBND Ủy ban nhân dân xã Vạn Ninh tỉnh Quảng Bình")</f>
        <v>UBND Ủy ban nhân dân xã Vạn Ninh tỉnh Quảng Bình</v>
      </c>
      <c r="C805" t="str">
        <v>https://quangninh.quangbinh.gov.vn/chi-tiet-tin/-/view-article/1/13836141260647/14079557009247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29805</v>
      </c>
      <c r="B806" t="str">
        <f>HYPERLINK("https://www.facebook.com/100082912197725", "Công an xã Vạn Thủy tỉnh Lạng Sơn")</f>
        <v>Công an xã Vạn Thủy tỉnh Lạng Sơn</v>
      </c>
      <c r="C806" t="str">
        <v>https://www.facebook.com/100082912197725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29806</v>
      </c>
      <c r="B807" t="str">
        <f>HYPERLINK("https://bacson.langson.gov.vn/", "UBND Ủy ban nhân dân xã Vạn Thủy tỉnh Lạng Sơn")</f>
        <v>UBND Ủy ban nhân dân xã Vạn Thủy tỉnh Lạng Sơn</v>
      </c>
      <c r="C807" t="str">
        <v>https://bacson.langson.gov.vn/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29807</v>
      </c>
      <c r="B808" t="str">
        <v>Công an xã Vinh Kim tỉnh Trà Vinh</v>
      </c>
      <c r="C808" t="str">
        <v>-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29808</v>
      </c>
      <c r="B809" t="str">
        <f>HYPERLINK("https://vinhkim.caungang.travinh.gov.vn/", "UBND Ủy ban nhân dân xã Vinh Kim tỉnh Trà Vinh")</f>
        <v>UBND Ủy ban nhân dân xã Vinh Kim tỉnh Trà Vinh</v>
      </c>
      <c r="C809" t="str">
        <v>https://vinhkim.caungang.travinh.gov.vn/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29809</v>
      </c>
      <c r="B810" t="str">
        <v>Công an tỉnh Phú Yên tỉnh Phú Yên</v>
      </c>
      <c r="C810" t="str">
        <v>-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29810</v>
      </c>
      <c r="B811" t="str">
        <f>HYPERLINK("https://www.phuyen.gov.vn/", "UBND Ủy ban nhân dânn tỉnh Phú Yên tỉnh Phú Yên")</f>
        <v>UBND Ủy ban nhân dânn tỉnh Phú Yên tỉnh Phú Yên</v>
      </c>
      <c r="C811" t="str">
        <v>https://www.phuyen.gov.vn/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29811</v>
      </c>
      <c r="B812" t="str">
        <f>HYPERLINK("https://www.facebook.com/Anninh24hnamdinh/", "Công an tỉnh Nam Định tỉnh Nam Định")</f>
        <v>Công an tỉnh Nam Định tỉnh Nam Định</v>
      </c>
      <c r="C812" t="str">
        <v>https://www.facebook.com/Anninh24hnamdinh/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29812</v>
      </c>
      <c r="B813" t="str">
        <f>HYPERLINK("https://namdinh.gov.vn/", "UBND Ủy ban nhân dân tỉnh Nam Định tỉnh Nam Định")</f>
        <v>UBND Ủy ban nhân dân tỉnh Nam Định tỉnh Nam Định</v>
      </c>
      <c r="C813" t="str">
        <v>https://namdinh.gov.vn/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29813</v>
      </c>
      <c r="B814" t="str">
        <f>HYPERLINK("https://www.facebook.com/1826225194215933", "Công an tỉnh Bà Rịa - Vũng Tàu tỉnh Bà Rịa - Vũng Tàu")</f>
        <v>Công an tỉnh Bà Rịa - Vũng Tàu tỉnh Bà Rịa - Vũng Tàu</v>
      </c>
      <c r="C814" t="str">
        <v>https://www.facebook.com/1826225194215933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29814</v>
      </c>
      <c r="B815" t="str">
        <f>HYPERLINK("https://baria-vungtau.gov.vn/", "UBND Ủy ban nhân dân tỉnh Bà Rịa - Vũng Tàu tỉnh Bà Rịa - Vũng Tàu")</f>
        <v>UBND Ủy ban nhân dân tỉnh Bà Rịa - Vũng Tàu tỉnh Bà Rịa - Vũng Tàu</v>
      </c>
      <c r="C815" t="str">
        <v>https://baria-vungtau.gov.vn/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29815</v>
      </c>
      <c r="B816" t="str">
        <f>HYPERLINK("https://www.facebook.com/phongchaybinhthuan/?locale=vi_VN", "Công an tỉnh Bình Thuận tỉnh Bình Thuận")</f>
        <v>Công an tỉnh Bình Thuận tỉnh Bình Thuận</v>
      </c>
      <c r="C816" t="str">
        <v>https://www.facebook.com/phongchaybinhthuan/?locale=vi_VN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29816</v>
      </c>
      <c r="B817" t="str">
        <f>HYPERLINK("https://binhthuan.gov.vn/", "UBND Ủy ban nhân dân tỉnh Bình Thuận tỉnh Bình Thuận")</f>
        <v>UBND Ủy ban nhân dân tỉnh Bình Thuận tỉnh Bình Thuận</v>
      </c>
      <c r="C817" t="str">
        <v>https://binhthuan.gov.vn/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29817</v>
      </c>
      <c r="B818" t="str">
        <f>HYPERLINK("https://www.facebook.com/TuoitreConganVinhPhuc/", "Công an tỉnh Vĩnh Phúc tỉnh Vĩnh Phúc")</f>
        <v>Công an tỉnh Vĩnh Phúc tỉnh Vĩnh Phúc</v>
      </c>
      <c r="C818" t="str">
        <v>https://www.facebook.com/TuoitreConganVinhPhuc/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29818</v>
      </c>
      <c r="B819" t="str">
        <f>HYPERLINK("https://vinhphuc.gov.vn/", "UBND Ủy ban nhân dân tỉnh Vĩnh Phúc tỉnh Vĩnh Phúc")</f>
        <v>UBND Ủy ban nhân dân tỉnh Vĩnh Phúc tỉnh Vĩnh Phúc</v>
      </c>
      <c r="C819" t="str">
        <v>https://vinhphuc.gov.vn/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29819</v>
      </c>
      <c r="B820" t="str">
        <f>HYPERLINK("https://www.facebook.com/TuoitrePhuNhuan/", "Công an quận Phú Nhuận thành phố Hồ Chí Minh")</f>
        <v>Công an quận Phú Nhuận thành phố Hồ Chí Minh</v>
      </c>
      <c r="C820" t="str">
        <v>https://www.facebook.com/TuoitrePhuNhuan/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29820</v>
      </c>
      <c r="B821" t="str">
        <f>HYPERLINK("http://phunhuan.hochiminhcity.gov.vn/", "UBND Ủy ban nhân dân quận Phú Nhuận thành phố Hồ Chí Minh")</f>
        <v>UBND Ủy ban nhân dân quận Phú Nhuận thành phố Hồ Chí Minh</v>
      </c>
      <c r="C821" t="str">
        <v>http://phunhuan.hochiminhcity.gov.vn/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29821</v>
      </c>
      <c r="B822" t="str">
        <f>HYPERLINK("https://www.facebook.com/p/B%E1%BA%A3n-Tin-X%C3%A3-Minh-%C4%90%E1%BB%A9c-100057515256641/", "Công an xã Minh Đức tỉnh Bình Phước")</f>
        <v>Công an xã Minh Đức tỉnh Bình Phước</v>
      </c>
      <c r="C822" t="str">
        <v>https://www.facebook.com/p/B%E1%BA%A3n-Tin-X%C3%A3-Minh-%C4%90%E1%BB%A9c-100057515256641/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29822</v>
      </c>
      <c r="B823" t="str">
        <f>HYPERLINK("http://minhduc.honquan.binhphuoc.gov.vn/", "UBND Ủy ban nhân dân xã Minh Đức tỉnh Bình Phước")</f>
        <v>UBND Ủy ban nhân dân xã Minh Đức tỉnh Bình Phước</v>
      </c>
      <c r="C823" t="str">
        <v>http://minhduc.honquan.binhphuoc.gov.vn/</v>
      </c>
      <c r="D823" t="str">
        <v>-</v>
      </c>
      <c r="E823" t="str">
        <v>-</v>
      </c>
      <c r="F823" t="str">
        <v>-</v>
      </c>
      <c r="G823" t="str">
        <v>-</v>
      </c>
    </row>
    <row r="824" xml:space="preserve">
      <c r="A824">
        <v>29823</v>
      </c>
      <c r="B824" t="str" xml:space="preserve">
        <f xml:space="preserve">HYPERLINK("https://www.facebook.com/ANTTDAKMIL/?locale=vi_VN", "Công an huyện Dak Mil_x000d__x000d__x000d_
 _x000d__x000d__x000d_
  tỉnh Đắk Nông")</f>
        <v xml:space="preserve">Công an huyện Dak Mil_x000d__x000d__x000d_
 _x000d__x000d__x000d_
  tỉnh Đắk Nông</v>
      </c>
      <c r="C824" t="str">
        <v>https://www.facebook.com/ANTTDAKMIL/?locale=vi_VN</v>
      </c>
      <c r="D824" t="str">
        <v>-</v>
      </c>
      <c r="E824" t="str">
        <v/>
      </c>
      <c r="F824" t="str">
        <v>-</v>
      </c>
      <c r="G824" t="str">
        <v>-</v>
      </c>
    </row>
    <row r="825" xml:space="preserve">
      <c r="A825">
        <v>29824</v>
      </c>
      <c r="B825" t="str" xml:space="preserve">
        <f xml:space="preserve">HYPERLINK("https://dakmil.daknong.gov.vn/", "UBND Ủy ban nhân dân huyện Dak Mil_x000d__x000d__x000d_
 _x000d__x000d__x000d_
  tỉnh Đắk Nông")</f>
        <v xml:space="preserve">UBND Ủy ban nhân dân huyện Dak Mil_x000d__x000d__x000d_
 _x000d__x000d__x000d_
  tỉnh Đắk Nông</v>
      </c>
      <c r="C825" t="str">
        <v>https://dakmil.daknong.gov.vn/</v>
      </c>
      <c r="D825" t="str">
        <v>-</v>
      </c>
      <c r="E825" t="str">
        <v>-</v>
      </c>
      <c r="F825" t="str">
        <v>-</v>
      </c>
      <c r="G825" t="str">
        <v>-</v>
      </c>
    </row>
    <row r="826" xml:space="preserve">
      <c r="A826">
        <v>29825</v>
      </c>
      <c r="B826" t="str" xml:space="preserve">
        <v xml:space="preserve">Công an tỉnh Tiền Giang_x000d__x000d__x000d_
 _x000d__x000d__x000d_
  tỉnh TIỀN GIANG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 xml:space="preserve">
      <c r="A827">
        <v>29826</v>
      </c>
      <c r="B827" t="str" xml:space="preserve">
        <f xml:space="preserve">HYPERLINK("https://tiengiang.gov.vn/", "UBND Ủy ban nhân dânn tỉnh Tiền Giang_x000d__x000d__x000d_
 _x000d__x000d__x000d_
  tỉnh TIỀN GIANG")</f>
        <v xml:space="preserve">UBND Ủy ban nhân dânn tỉnh Tiền Giang_x000d__x000d__x000d_
 _x000d__x000d__x000d_
  tỉnh TIỀN GIANG</v>
      </c>
      <c r="C827" t="str">
        <v>https://tiengiang.gov.vn/</v>
      </c>
      <c r="D827" t="str">
        <v>-</v>
      </c>
      <c r="E827" t="str">
        <v>-</v>
      </c>
      <c r="F827" t="str">
        <v>-</v>
      </c>
      <c r="G827" t="str">
        <v>-</v>
      </c>
    </row>
    <row r="828" xml:space="preserve">
      <c r="A828">
        <v>29827</v>
      </c>
      <c r="B828" t="str" xml:space="preserve">
        <f xml:space="preserve">HYPERLINK("https://www.facebook.com/TuoitreConganbentre/", "Công an tỉnh Bến Tre_x000d__x000d__x000d_
 _x000d__x000d__x000d_
  tỉnh Bến Tre")</f>
        <v xml:space="preserve">Công an tỉnh Bến Tre_x000d__x000d__x000d_
 _x000d__x000d__x000d_
  tỉnh Bến Tre</v>
      </c>
      <c r="C828" t="str">
        <v>https://www.facebook.com/TuoitreConganbentre/</v>
      </c>
      <c r="D828" t="str">
        <v>-</v>
      </c>
      <c r="E828" t="str">
        <v/>
      </c>
      <c r="F828" t="str">
        <v>-</v>
      </c>
      <c r="G828" t="str">
        <v>-</v>
      </c>
    </row>
    <row r="829" xml:space="preserve">
      <c r="A829">
        <v>29828</v>
      </c>
      <c r="B829" t="str" xml:space="preserve">
        <f xml:space="preserve">HYPERLINK("https://bentre.gov.vn/", "UBND Ủy ban nhân dân tỉnh Bến Tre_x000d__x000d__x000d_
 _x000d__x000d__x000d_
  tỉnh Bến Tre")</f>
        <v xml:space="preserve">UBND Ủy ban nhân dân tỉnh Bến Tre_x000d__x000d__x000d_
 _x000d__x000d__x000d_
  tỉnh Bến Tre</v>
      </c>
      <c r="C829" t="str">
        <v>https://bentre.gov.vn/</v>
      </c>
      <c r="D829" t="str">
        <v>-</v>
      </c>
      <c r="E829" t="str">
        <v>-</v>
      </c>
      <c r="F829" t="str">
        <v>-</v>
      </c>
      <c r="G829" t="str">
        <v>-</v>
      </c>
    </row>
    <row r="830" xml:space="preserve">
      <c r="A830">
        <v>29829</v>
      </c>
      <c r="B830" t="str" xml:space="preserve">
        <v xml:space="preserve">Công an tỉnh Kontum_x000d__x000d__x000d_
 _x000d__x000d__x000d_
  tỉnh Kon Tum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 xml:space="preserve">
      <c r="A831">
        <v>29830</v>
      </c>
      <c r="B831" t="str" xml:space="preserve">
        <f xml:space="preserve">HYPERLINK("https://www.kontum.gov.vn/", "UBND Ủy ban nhân dân tỉnh Kontum_x000d__x000d__x000d_
 _x000d__x000d__x000d_
  tỉnh Kon Tum")</f>
        <v xml:space="preserve">UBND Ủy ban nhân dân tỉnh Kontum_x000d__x000d__x000d_
 _x000d__x000d__x000d_
  tỉnh Kon Tum</v>
      </c>
      <c r="C831" t="str">
        <v>https://www.kontum.gov.vn/</v>
      </c>
      <c r="D831" t="str">
        <v>-</v>
      </c>
      <c r="E831" t="str">
        <v>-</v>
      </c>
      <c r="F831" t="str">
        <v>-</v>
      </c>
      <c r="G831" t="str">
        <v>-</v>
      </c>
    </row>
    <row r="832" xml:space="preserve">
      <c r="A832">
        <v>29831</v>
      </c>
      <c r="B832" t="str" xml:space="preserve">
        <v xml:space="preserve">Công an thành phố Trà Vinh_x000d__x000d__x000d_
 _x000d__x000d__x000d_
  tỉnh Trà Vinh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 xml:space="preserve">
      <c r="A833">
        <v>29832</v>
      </c>
      <c r="B833" t="str" xml:space="preserve">
        <f xml:space="preserve">HYPERLINK("https://tptv.travinh.gov.vn/", "UBND Ủy ban nhân dân thành phố Trà Vinh_x000d__x000d__x000d_
 _x000d__x000d__x000d_
  tỉnh Trà Vinh")</f>
        <v xml:space="preserve">UBND Ủy ban nhân dân thành phố Trà Vinh_x000d__x000d__x000d_
 _x000d__x000d__x000d_
  tỉnh Trà Vinh</v>
      </c>
      <c r="C833" t="str">
        <v>https://tptv.travinh.gov.vn/</v>
      </c>
      <c r="D833" t="str">
        <v>-</v>
      </c>
      <c r="E833" t="str">
        <v>-</v>
      </c>
      <c r="F833" t="str">
        <v>-</v>
      </c>
      <c r="G833" t="str">
        <v>-</v>
      </c>
    </row>
    <row r="834" xml:space="preserve">
      <c r="A834">
        <v>29833</v>
      </c>
      <c r="B834" t="str" xml:space="preserve">
        <v xml:space="preserve">Công an huyện Trảng Bom_x000d__x000d__x000d_
 _x000d__x000d__x000d_
  tỉnh Đồng Nai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 xml:space="preserve">
      <c r="A835">
        <v>29834</v>
      </c>
      <c r="B835" t="str" xml:space="preserve">
        <f xml:space="preserve">HYPERLINK("http://trangbom.dongnai.gov.vn/", "UBND Ủy ban nhân dân huyện Trảng Bom_x000d__x000d__x000d_
 _x000d__x000d__x000d_
  tỉnh Đồng Nai")</f>
        <v xml:space="preserve">UBND Ủy ban nhân dân huyện Trảng Bom_x000d__x000d__x000d_
 _x000d__x000d__x000d_
  tỉnh Đồng Nai</v>
      </c>
      <c r="C835" t="str">
        <v>http://trangbom.dongnai.gov.vn/</v>
      </c>
      <c r="D835" t="str">
        <v>-</v>
      </c>
      <c r="E835" t="str">
        <v>-</v>
      </c>
      <c r="F835" t="str">
        <v>-</v>
      </c>
      <c r="G835" t="str">
        <v>-</v>
      </c>
    </row>
    <row r="836" xml:space="preserve">
      <c r="A836">
        <v>29835</v>
      </c>
      <c r="B836" t="str" xml:space="preserve">
        <v xml:space="preserve">Công an tỉnh Phú Thọ _x000d__x000d__x000d_
 _x000d__x000d__x000d_
  tỉnh Phú Thọ</v>
      </c>
      <c r="C836" t="str">
        <v>-</v>
      </c>
      <c r="D836" t="str">
        <v>-</v>
      </c>
      <c r="E836" t="str">
        <v/>
      </c>
      <c r="F836" t="str">
        <v>-</v>
      </c>
      <c r="G836" t="str">
        <v>-</v>
      </c>
    </row>
    <row r="837" xml:space="preserve">
      <c r="A837">
        <v>29836</v>
      </c>
      <c r="B837" t="str" xml:space="preserve">
        <f xml:space="preserve">HYPERLINK("https://phutho.gov.vn/Pages/Index.aspx", "UBND Ủy ban nhân dânn tỉnh Phú Thọ _x000d__x000d__x000d_
 _x000d__x000d__x000d_
  tỉnh Phú Thọ")</f>
        <v xml:space="preserve">UBND Ủy ban nhân dânn tỉnh Phú Thọ _x000d__x000d__x000d_
 _x000d__x000d__x000d_
  tỉnh Phú Thọ</v>
      </c>
      <c r="C837" t="str">
        <v>https://phutho.gov.vn/Pages/Index.aspx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29837</v>
      </c>
      <c r="B838" t="str">
        <f>HYPERLINK("https://www.facebook.com/phongqlhcninhthuan/", "Công an tỉnh Ninh Thuận tỉnh Ninh Thuận")</f>
        <v>Công an tỉnh Ninh Thuận tỉnh Ninh Thuận</v>
      </c>
      <c r="C838" t="str">
        <v>https://www.facebook.com/phongqlhcninhthuan/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29838</v>
      </c>
      <c r="B839" t="str">
        <f>HYPERLINK("https://ninhthuan.gov.vn/", "UBND Ủy ban nhân dân tỉnh Ninh Thuận tỉnh Ninh Thuận")</f>
        <v>UBND Ủy ban nhân dân tỉnh Ninh Thuận tỉnh Ninh Thuận</v>
      </c>
      <c r="C839" t="str">
        <v>https://ninhthuan.gov.vn/</v>
      </c>
      <c r="D839" t="str">
        <v>-</v>
      </c>
      <c r="E839" t="str">
        <v>-</v>
      </c>
      <c r="F839" t="str">
        <v>-</v>
      </c>
      <c r="G839" t="str">
        <v>-</v>
      </c>
    </row>
    <row r="840" xml:space="preserve">
      <c r="A840">
        <v>29839</v>
      </c>
      <c r="B840" t="str" xml:space="preserve">
        <v xml:space="preserve">Cục Cảnh sát điều tra tội phạm về ma túy PC47 _x000d__x000d__x000d_
 _x000d__x000d__x000d_
  thành phố Hà Nội</v>
      </c>
      <c r="C840" t="str">
        <v>-</v>
      </c>
      <c r="D840" t="str">
        <v>-</v>
      </c>
      <c r="E840" t="str">
        <v>-</v>
      </c>
      <c r="F840" t="str">
        <v>-</v>
      </c>
      <c r="G840" t="str">
        <v>-</v>
      </c>
    </row>
    <row r="841" xml:space="preserve">
      <c r="A841">
        <v>29840</v>
      </c>
      <c r="B841" t="str" xml:space="preserve">
        <f xml:space="preserve">HYPERLINK("https://danang.gov.vn/web/guest/chinh-quyen/chi-tiet?id=25095&amp;_c=3,9,33", "UBND Ủy ban nhân dânh sát điều tra tội phạm về ma túy PC47 _x000d__x000d__x000d_
 _x000d__x000d__x000d_
  thành phố Hà Nội")</f>
        <v xml:space="preserve">UBND Ủy ban nhân dânh sát điều tra tội phạm về ma túy PC47 _x000d__x000d__x000d_
 _x000d__x000d__x000d_
  thành phố Hà Nội</v>
      </c>
      <c r="C841" t="str">
        <v>https://danang.gov.vn/web/guest/chinh-quyen/chi-tiet?id=25095&amp;_c=3,9,33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29841</v>
      </c>
      <c r="B842" t="str">
        <v>Cảnh sát giao thông tỉnh Quảng Trị tỉnh Quảng Trị</v>
      </c>
      <c r="C842" t="str">
        <v>-</v>
      </c>
      <c r="D842" t="str">
        <v>-</v>
      </c>
      <c r="E842" t="str">
        <v>-</v>
      </c>
      <c r="F842" t="str">
        <v>-</v>
      </c>
      <c r="G842" t="str">
        <v>-</v>
      </c>
    </row>
    <row r="843">
      <c r="A843">
        <v>29842</v>
      </c>
      <c r="B843" t="str">
        <f>HYPERLINK("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", "UBND Ủy ban nhân dânt giao thông tỉnh Quảng Trị tỉnh Quảng Trị")</f>
        <v>UBND Ủy ban nhân dânt giao thông tỉnh Quảng Trị tỉnh Quảng Trị</v>
      </c>
      <c r="C843" t="str">
        <v>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29843</v>
      </c>
      <c r="B844" t="str">
        <v>Công an huyện Trấn Yên tỉnh Yên Bái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29844</v>
      </c>
      <c r="B845" t="str">
        <f>HYPERLINK("https://tranyen.yenbai.gov.vn/", "UBND Ủy ban nhân dân huyện Trấn Yên tỉnh Yên Bái")</f>
        <v>UBND Ủy ban nhân dân huyện Trấn Yên tỉnh Yên Bái</v>
      </c>
      <c r="C845" t="str">
        <v>https://tranyen.yenbai.gov.vn/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29845</v>
      </c>
      <c r="B846" t="str">
        <f>HYPERLINK("https://www.facebook.com/csgtcatpquangngai/", "Công an thành phố Quảng Ngãi tỉnh Quảng Ngãi")</f>
        <v>Công an thành phố Quảng Ngãi tỉnh Quảng Ngãi</v>
      </c>
      <c r="C846" t="str">
        <v>https://www.facebook.com/csgtcatpquangngai/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29846</v>
      </c>
      <c r="B847" t="str">
        <f>HYPERLINK("https://thanhpho.quangngai.gov.vn/", "UBND Ủy ban nhân dân thành phố Quảng Ngãi tỉnh Quảng Ngãi")</f>
        <v>UBND Ủy ban nhân dân thành phố Quảng Ngãi tỉnh Quảng Ngãi</v>
      </c>
      <c r="C847" t="str">
        <v>https://thanhpho.quangngai.gov.vn/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29847</v>
      </c>
      <c r="B848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848" t="str">
        <v>https://www.facebook.com/p/C%C3%B4ng-an-Huy%E1%BB%87n-Ng%E1%BB%8Dc-L%E1%BA%B7c-t%E1%BB%89nh-Thanh-Ho%C3%A1-100064202226018/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29848</v>
      </c>
      <c r="B849" t="str">
        <f>HYPERLINK("http://ngocson.ngoclac.thanhhoa.gov.vn/", "UBND Ủy ban nhân dân huyện Ngọc Lặc tỉnh Thanh Hóa")</f>
        <v>UBND Ủy ban nhân dân huyện Ngọc Lặc tỉnh Thanh Hóa</v>
      </c>
      <c r="C849" t="str">
        <v>http://ngocson.ngoclac.thanhhoa.gov.vn/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29849</v>
      </c>
      <c r="B850" t="str">
        <v>Cảnh sát giao thông tỉnh Quảng Bình tỉnh Quảng Bình</v>
      </c>
      <c r="C850" t="str">
        <v>-</v>
      </c>
      <c r="D850" t="str">
        <v>-</v>
      </c>
      <c r="E850" t="str">
        <v>-</v>
      </c>
      <c r="F850" t="str">
        <v>-</v>
      </c>
      <c r="G850" t="str">
        <v>-</v>
      </c>
    </row>
    <row r="851">
      <c r="A851">
        <v>29850</v>
      </c>
      <c r="B851" t="str">
        <f>HYPERLINK("https://quangbinh.gov.vn/", "UBND Ủy ban nhân dânt giao thông tỉnh Quảng Bình tỉnh Quảng Bình")</f>
        <v>UBND Ủy ban nhân dânt giao thông tỉnh Quảng Bình tỉnh Quảng Bình</v>
      </c>
      <c r="C851" t="str">
        <v>https://quangbinh.gov.vn/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29851</v>
      </c>
      <c r="B852" t="str">
        <f>HYPERLINK("https://www.facebook.com/catpsonla/", "Công an tỉnh Sơn La tỉnh Sơn La")</f>
        <v>Công an tỉnh Sơn La tỉnh Sơn La</v>
      </c>
      <c r="C852" t="str">
        <v>https://www.facebook.com/catpsonla/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29852</v>
      </c>
      <c r="B853" t="str">
        <f>HYPERLINK("https://sonla.gov.vn/", "UBND Ủy ban nhân dân tỉnh Sơn La tỉnh Sơn La")</f>
        <v>UBND Ủy ban nhân dân tỉnh Sơn La tỉnh Sơn La</v>
      </c>
      <c r="C853" t="str">
        <v>https://sonla.gov.vn/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29853</v>
      </c>
      <c r="B854" t="str">
        <f>HYPERLINK("https://www.facebook.com/conganthachha/?locale=vi_VN", "Công an huyện Thạch Hà tỉnh Hà Tĩnh")</f>
        <v>Công an huyện Thạch Hà tỉnh Hà Tĩnh</v>
      </c>
      <c r="C854" t="str">
        <v>https://www.facebook.com/conganthachha/?locale=vi_VN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29854</v>
      </c>
      <c r="B855" t="str">
        <f>HYPERLINK("https://thachha.hatinh.gov.vn/", "UBND Ủy ban nhân dân huyện Thạch Hà tỉnh Hà Tĩnh")</f>
        <v>UBND Ủy ban nhân dân huyện Thạch Hà tỉnh Hà Tĩnh</v>
      </c>
      <c r="C855" t="str">
        <v>https://thachha.hatinh.gov.vn/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29855</v>
      </c>
      <c r="B856" t="str">
        <f>HYPERLINK("https://www.facebook.com/TuoitreConganVinhPhuc/", "Công an tỉnh Vĩnh Phúc tỉnh Vĩnh Phúc")</f>
        <v>Công an tỉnh Vĩnh Phúc tỉnh Vĩnh Phúc</v>
      </c>
      <c r="C856" t="str">
        <v>https://www.facebook.com/TuoitreConganVinhPhuc/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29856</v>
      </c>
      <c r="B857" t="str">
        <f>HYPERLINK("https://vinhphuc.gov.vn/", "UBND Ủy ban nhân dân tỉnh Vĩnh Phúc tỉnh Vĩnh Phúc")</f>
        <v>UBND Ủy ban nhân dân tỉnh Vĩnh Phúc tỉnh Vĩnh Phúc</v>
      </c>
      <c r="C857" t="str">
        <v>https://vinhphuc.gov.vn/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29857</v>
      </c>
      <c r="B858" t="str">
        <f>HYPERLINK("https://www.facebook.com/p/Tu%E1%BB%95i-tr%E1%BA%BB-C%C3%B4ng-an-t%E1%BB%89nh-Ki%C3%AAn-Giang-100064349125717/", "Công an tỉnh An Giang tỉnh An Giang")</f>
        <v>Công an tỉnh An Giang tỉnh An Giang</v>
      </c>
      <c r="C858" t="str">
        <v>https://www.facebook.com/p/Tu%E1%BB%95i-tr%E1%BA%BB-C%C3%B4ng-an-t%E1%BB%89nh-Ki%C3%AAn-Giang-100064349125717/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29858</v>
      </c>
      <c r="B859" t="str">
        <f>HYPERLINK("https://angiang.gov.vn/vi", "UBND Ủy ban nhân dân tỉnh An Giang tỉnh An Giang")</f>
        <v>UBND Ủy ban nhân dân tỉnh An Giang tỉnh An Giang</v>
      </c>
      <c r="C859" t="str">
        <v>https://angiang.gov.vn/vi</v>
      </c>
      <c r="D859" t="str">
        <v>-</v>
      </c>
      <c r="E859" t="str">
        <v>-</v>
      </c>
      <c r="F859" t="str">
        <v>-</v>
      </c>
      <c r="G859" t="str">
        <v>-</v>
      </c>
    </row>
    <row r="860" xml:space="preserve">
      <c r="A860">
        <v>29859</v>
      </c>
      <c r="B860" t="str" xml:space="preserve">
        <f xml:space="preserve">HYPERLINK("https://www.facebook.com/p/C%C3%B4ng-An-T%E1%BB%89nh-B%E1%BA%AFc-Ninh-100067184832103/", "Công an tỉnh Bắc Ninh _x000d__x000d__x000d_
 _x000d__x000d__x000d_
  tỉnh Bắc Ninh")</f>
        <v xml:space="preserve">Công an tỉnh Bắc Ninh _x000d__x000d__x000d_
 _x000d__x000d__x000d_
  tỉnh Bắc Ninh</v>
      </c>
      <c r="C860" t="str">
        <v>https://www.facebook.com/p/C%C3%B4ng-An-T%E1%BB%89nh-B%E1%BA%AFc-Ninh-100067184832103/</v>
      </c>
      <c r="D860" t="str">
        <v>-</v>
      </c>
      <c r="E860" t="str">
        <v/>
      </c>
      <c r="F860" t="str">
        <v>-</v>
      </c>
      <c r="G860" t="str">
        <v>-</v>
      </c>
    </row>
    <row r="861" xml:space="preserve">
      <c r="A861">
        <v>29860</v>
      </c>
      <c r="B861" t="str" xml:space="preserve">
        <f xml:space="preserve">HYPERLINK("https://bacninh.gov.vn/", "UBND Ủy ban nhân dân tỉnh Bắc Ninh _x000d__x000d__x000d_
 _x000d__x000d__x000d_
  tỉnh Bắc Ninh")</f>
        <v xml:space="preserve">UBND Ủy ban nhân dân tỉnh Bắc Ninh _x000d__x000d__x000d_
 _x000d__x000d__x000d_
  tỉnh Bắc Ninh</v>
      </c>
      <c r="C861" t="str">
        <v>https://bacninh.gov.vn/</v>
      </c>
      <c r="D861" t="str">
        <v>-</v>
      </c>
      <c r="E861" t="str">
        <v>-</v>
      </c>
      <c r="F861" t="str">
        <v>-</v>
      </c>
      <c r="G861" t="str">
        <v>-</v>
      </c>
    </row>
    <row r="862" xml:space="preserve">
      <c r="A862">
        <v>29861</v>
      </c>
      <c r="B862" t="str" xml:space="preserve">
        <f xml:space="preserve">HYPERLINK("https://www.facebook.com/CongAnQuanGoVap/?locale=vi_VN", "Công an quận Gò Vấp _x000d__x000d__x000d_
 _x000d__x000d__x000d_
  thành phố Hồ Chí Minh")</f>
        <v xml:space="preserve">Công an quận Gò Vấp _x000d__x000d__x000d_
 _x000d__x000d__x000d_
  thành phố Hồ Chí Minh</v>
      </c>
      <c r="C862" t="str">
        <v>https://www.facebook.com/CongAnQuanGoVap/?locale=vi_VN</v>
      </c>
      <c r="D862" t="str">
        <v>-</v>
      </c>
      <c r="E862" t="str">
        <v/>
      </c>
      <c r="F862" t="str">
        <v>-</v>
      </c>
      <c r="G862" t="str">
        <v>-</v>
      </c>
    </row>
    <row r="863" xml:space="preserve">
      <c r="A863">
        <v>29862</v>
      </c>
      <c r="B863" t="str" xml:space="preserve">
        <f xml:space="preserve">HYPERLINK("https://govap.hochiminhcity.gov.vn/", "UBND Ủy ban nhân dân quận Gò Vấp _x000d__x000d__x000d_
 _x000d__x000d__x000d_
  thành phố Hồ Chí Minh")</f>
        <v xml:space="preserve">UBND Ủy ban nhân dân quận Gò Vấp _x000d__x000d__x000d_
 _x000d__x000d__x000d_
  thành phố Hồ Chí Minh</v>
      </c>
      <c r="C863" t="str">
        <v>https://govap.hochiminhcity.gov.vn/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29863</v>
      </c>
      <c r="B864" t="str">
        <f>HYPERLINK("https://www.facebook.com/tdlongan/?locale=nb_NO", "Công an huyện Đức Hòa thành phố Hồ Chí Minh")</f>
        <v>Công an huyện Đức Hòa thành phố Hồ Chí Minh</v>
      </c>
      <c r="C864" t="str">
        <v>https://www.facebook.com/tdlongan/?locale=nb_NO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29864</v>
      </c>
      <c r="B865" t="str">
        <f>HYPERLINK("https://longan.gov.vn/thoi-su-chinh-tri/chu-tich-ubnd-tinh-lam-viec-voi-huyen-duc-hoa-ve-giai-quyet-kho-khan-vuong-mac-trong-trien-khai--962028", "UBND Ủy ban nhân dân huyện Đức Hòa thành phố Hồ Chí Minh")</f>
        <v>UBND Ủy ban nhân dân huyện Đức Hòa thành phố Hồ Chí Minh</v>
      </c>
      <c r="C865" t="str">
        <v>https://longan.gov.vn/thoi-su-chinh-tri/chu-tich-ubnd-tinh-lam-viec-voi-huyen-duc-hoa-ve-giai-quyet-kho-khan-vuong-mac-trong-trien-khai--962028</v>
      </c>
      <c r="D865" t="str">
        <v>-</v>
      </c>
      <c r="E865" t="str">
        <v>-</v>
      </c>
      <c r="F865" t="str">
        <v>-</v>
      </c>
      <c r="G865" t="str">
        <v>-</v>
      </c>
    </row>
    <row r="866" xml:space="preserve">
      <c r="A866">
        <v>29865</v>
      </c>
      <c r="B866" t="str" xml:space="preserve">
        <f xml:space="preserve">HYPERLINK("https://www.facebook.com/Congantinhlaichau/", "Công an tỉnh Lai Châu _x000d__x000d__x000d_
 _x000d__x000d__x000d_
  tỉnh Lai Châu")</f>
        <v xml:space="preserve">Công an tỉnh Lai Châu _x000d__x000d__x000d_
 _x000d__x000d__x000d_
  tỉnh Lai Châu</v>
      </c>
      <c r="C866" t="str">
        <v>https://www.facebook.com/Congantinhlaichau/</v>
      </c>
      <c r="D866" t="str">
        <v>-</v>
      </c>
      <c r="E866" t="str">
        <v/>
      </c>
      <c r="F866" t="str">
        <v>-</v>
      </c>
      <c r="G866" t="str">
        <v>-</v>
      </c>
    </row>
    <row r="867" xml:space="preserve">
      <c r="A867">
        <v>29866</v>
      </c>
      <c r="B867" t="str" xml:space="preserve">
        <f xml:space="preserve">HYPERLINK("https://laichau.gov.vn/", "UBND Ủy ban nhân dân tỉnh Lai Châu _x000d__x000d__x000d_
 _x000d__x000d__x000d_
  tỉnh Lai Châu")</f>
        <v xml:space="preserve">UBND Ủy ban nhân dân tỉnh Lai Châu _x000d__x000d__x000d_
 _x000d__x000d__x000d_
  tỉnh Lai Châu</v>
      </c>
      <c r="C867" t="str">
        <v>https://laichau.gov.vn/</v>
      </c>
      <c r="D867" t="str">
        <v>-</v>
      </c>
      <c r="E867" t="str">
        <v>-</v>
      </c>
      <c r="F867" t="str">
        <v>-</v>
      </c>
      <c r="G867" t="str">
        <v>-</v>
      </c>
    </row>
    <row r="868" xml:space="preserve">
      <c r="A868">
        <v>29867</v>
      </c>
      <c r="B868" t="str" xml:space="preserve">
        <f xml:space="preserve">HYPERLINK("https://www.facebook.com/tuoitreconganbaclieu/?locale=vi_VN", "Công an tỉnh Bạc Liêu _x000d__x000d__x000d_
 _x000d__x000d__x000d_
  tỉnh Bạc Liêu")</f>
        <v xml:space="preserve">Công an tỉnh Bạc Liêu _x000d__x000d__x000d_
 _x000d__x000d__x000d_
  tỉnh Bạc Liêu</v>
      </c>
      <c r="C868" t="str">
        <v>https://www.facebook.com/tuoitreconganbaclieu/?locale=vi_VN</v>
      </c>
      <c r="D868" t="str">
        <v>-</v>
      </c>
      <c r="E868" t="str">
        <v/>
      </c>
      <c r="F868" t="str">
        <v>-</v>
      </c>
      <c r="G868" t="str">
        <v>-</v>
      </c>
    </row>
    <row r="869" xml:space="preserve">
      <c r="A869">
        <v>29868</v>
      </c>
      <c r="B869" t="str" xml:space="preserve">
        <f xml:space="preserve">HYPERLINK("https://baclieu.gov.vn/", "UBND Ủy ban nhân dân tỉnh Bạc Liêu _x000d__x000d__x000d_
 _x000d__x000d__x000d_
  tỉnh Bạc Liêu")</f>
        <v xml:space="preserve">UBND Ủy ban nhân dân tỉnh Bạc Liêu _x000d__x000d__x000d_
 _x000d__x000d__x000d_
  tỉnh Bạc Liêu</v>
      </c>
      <c r="C869" t="str">
        <v>https://baclieu.gov.vn/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29869</v>
      </c>
      <c r="B870" t="str">
        <v>Công an tỉnh Nghệ An tỉnh Nghệ An</v>
      </c>
      <c r="C870" t="str">
        <v>-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29870</v>
      </c>
      <c r="B871" t="str">
        <f>HYPERLINK("https://www.nghean.gov.vn/", "UBND Ủy ban nhân dân tỉnh Nghệ An tỉnh Nghệ An")</f>
        <v>UBND Ủy ban nhân dân tỉnh Nghệ An tỉnh Nghệ An</v>
      </c>
      <c r="C871" t="str">
        <v>https://www.nghean.gov.vn/</v>
      </c>
      <c r="D871" t="str">
        <v>-</v>
      </c>
      <c r="E871" t="str">
        <v>-</v>
      </c>
      <c r="F871" t="str">
        <v>-</v>
      </c>
      <c r="G871" t="str">
        <v>-</v>
      </c>
    </row>
    <row r="872" xml:space="preserve">
      <c r="A872">
        <v>29871</v>
      </c>
      <c r="B872" t="str" xml:space="preserve">
        <f xml:space="preserve">HYPERLINK("https://www.facebook.com/congantinhhoabinh/", "Công an tỉnh Hòa Bình _x000d__x000d__x000d_
 _x000d__x000d__x000d_
  tỉnh Hòa Bình")</f>
        <v xml:space="preserve">Công an tỉnh Hòa Bình _x000d__x000d__x000d_
 _x000d__x000d__x000d_
  tỉnh Hòa Bình</v>
      </c>
      <c r="C872" t="str">
        <v>https://www.facebook.com/congantinhhoabinh/</v>
      </c>
      <c r="D872" t="str">
        <v>-</v>
      </c>
      <c r="E872" t="str">
        <v/>
      </c>
      <c r="F872" t="str">
        <v>-</v>
      </c>
      <c r="G872" t="str">
        <v>-</v>
      </c>
    </row>
    <row r="873" xml:space="preserve">
      <c r="A873">
        <v>29872</v>
      </c>
      <c r="B873" t="str" xml:space="preserve">
        <f xml:space="preserve">HYPERLINK("https://www.hoabinh.gov.vn/", "UBND Ủy ban nhân dân tỉnh Hòa Bình _x000d__x000d__x000d_
 _x000d__x000d__x000d_
  tỉnh Hòa Bình")</f>
        <v xml:space="preserve">UBND Ủy ban nhân dân tỉnh Hòa Bình _x000d__x000d__x000d_
 _x000d__x000d__x000d_
  tỉnh Hòa Bình</v>
      </c>
      <c r="C873" t="str">
        <v>https://www.hoabinh.gov.vn/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29873</v>
      </c>
      <c r="B874" t="str">
        <f>HYPERLINK("https://www.facebook.com/tuoitreconganbaclieu/?locale=vi_VN", "Công an tỉnh Bạc Liêu tỉnh Bạc Liêu")</f>
        <v>Công an tỉnh Bạc Liêu tỉnh Bạc Liêu</v>
      </c>
      <c r="C874" t="str">
        <v>https://www.facebook.com/tuoitreconganbaclieu/?locale=vi_VN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29874</v>
      </c>
      <c r="B875" t="str">
        <f>HYPERLINK("https://baclieu.gov.vn/", "UBND Ủy ban nhân dân tỉnh Bạc Liêu tỉnh Bạc Liêu")</f>
        <v>UBND Ủy ban nhân dân tỉnh Bạc Liêu tỉnh Bạc Liêu</v>
      </c>
      <c r="C875" t="str">
        <v>https://baclieu.gov.vn/</v>
      </c>
      <c r="D875" t="str">
        <v>-</v>
      </c>
      <c r="E875" t="str">
        <v>-</v>
      </c>
      <c r="F875" t="str">
        <v>-</v>
      </c>
      <c r="G875" t="str">
        <v>-</v>
      </c>
    </row>
    <row r="876" xml:space="preserve">
      <c r="A876">
        <v>29875</v>
      </c>
      <c r="B876" t="str" xml:space="preserve">
        <f xml:space="preserve">HYPERLINK("https://www.facebook.com/p/Tu%E1%BB%95i-tr%E1%BA%BB-C%C3%B4ng-an-t%E1%BB%89nh-Ki%C3%AAn-Giang-100064349125717/", "Công an tỉnh Kiên Giang _x000d__x000d__x000d_
 _x000d__x000d__x000d_
  tỉnh Kiên Giang")</f>
        <v xml:space="preserve">Công an tỉnh Kiên Giang _x000d__x000d__x000d_
 _x000d__x000d__x000d_
  tỉnh Kiên Giang</v>
      </c>
      <c r="C876" t="str">
        <v>https://www.facebook.com/p/Tu%E1%BB%95i-tr%E1%BA%BB-C%C3%B4ng-an-t%E1%BB%89nh-Ki%C3%AAn-Giang-100064349125717/</v>
      </c>
      <c r="D876" t="str">
        <v>-</v>
      </c>
      <c r="E876" t="str">
        <v/>
      </c>
      <c r="F876" t="str">
        <v>-</v>
      </c>
      <c r="G876" t="str">
        <v>-</v>
      </c>
    </row>
    <row r="877" xml:space="preserve">
      <c r="A877">
        <v>29876</v>
      </c>
      <c r="B877" t="str" xml:space="preserve">
        <f xml:space="preserve">HYPERLINK("https://vpubnd.kiengiang.gov.vn/", "UBND Ủy ban nhân dân tỉnh Kiên Giang _x000d__x000d__x000d_
 _x000d__x000d__x000d_
  tỉnh Kiên Giang")</f>
        <v xml:space="preserve">UBND Ủy ban nhân dân tỉnh Kiên Giang _x000d__x000d__x000d_
 _x000d__x000d__x000d_
  tỉnh Kiên Giang</v>
      </c>
      <c r="C877" t="str">
        <v>https://vpubnd.kiengiang.gov.vn/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29877</v>
      </c>
      <c r="B878" t="str">
        <f>HYPERLINK("https://www.facebook.com/p/Ph%C3%B2ng-C%E1%BA%A3nh-s%C3%A1t-Giao-th%C3%B4ng-C%C3%B4ng-an-t%E1%BB%89nh-L%E1%BA%A1ng-S%C6%A1n-61550879442768/", "Công an tỉnh Lạng Sơn tỉnh Lạng Sơn")</f>
        <v>Công an tỉnh Lạng Sơn tỉnh Lạng Sơn</v>
      </c>
      <c r="C878" t="str">
        <v>https://www.facebook.com/p/Ph%C3%B2ng-C%E1%BA%A3nh-s%C3%A1t-Giao-th%C3%B4ng-C%C3%B4ng-an-t%E1%BB%89nh-L%E1%BA%A1ng-S%C6%A1n-61550879442768/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29878</v>
      </c>
      <c r="B879" t="str">
        <f>HYPERLINK("https://langson.gov.vn/", "UBND Ủy ban nhân dân tỉnh Lạng Sơn tỉnh Lạng Sơn")</f>
        <v>UBND Ủy ban nhân dân tỉnh Lạng Sơn tỉnh Lạng Sơn</v>
      </c>
      <c r="C879" t="str">
        <v>https://langson.gov.vn/</v>
      </c>
      <c r="D879" t="str">
        <v>-</v>
      </c>
      <c r="E879" t="str">
        <v>-</v>
      </c>
      <c r="F879" t="str">
        <v>-</v>
      </c>
      <c r="G879" t="str">
        <v>-</v>
      </c>
    </row>
    <row r="880" xml:space="preserve">
      <c r="A880">
        <v>29879</v>
      </c>
      <c r="B880" t="str" xml:space="preserve">
        <f xml:space="preserve">HYPERLINK("https://www.facebook.com/CATPCanTho/?locale=vi_VN", "Công an thành phố Cần Thơ _x000d__x000d__x000d_
 _x000d__x000d__x000d_
  thành phố Cần Thơ")</f>
        <v xml:space="preserve">Công an thành phố Cần Thơ _x000d__x000d__x000d_
 _x000d__x000d__x000d_
  thành phố Cần Thơ</v>
      </c>
      <c r="C880" t="str">
        <v>https://www.facebook.com/CATPCanTho/?locale=vi_VN</v>
      </c>
      <c r="D880" t="str">
        <v>-</v>
      </c>
      <c r="E880" t="str">
        <v/>
      </c>
      <c r="F880" t="str">
        <v>-</v>
      </c>
      <c r="G880" t="str">
        <v>-</v>
      </c>
    </row>
    <row r="881" xml:space="preserve">
      <c r="A881">
        <v>29880</v>
      </c>
      <c r="B881" t="str" xml:space="preserve">
        <f xml:space="preserve">HYPERLINK("http://cantho.gov.vn/", "UBND Ủy ban nhân dân thành phố Cần Thơ _x000d__x000d__x000d_
 _x000d__x000d__x000d_
  thành phố Cần Thơ")</f>
        <v xml:space="preserve">UBND Ủy ban nhân dân thành phố Cần Thơ _x000d__x000d__x000d_
 _x000d__x000d__x000d_
  thành phố Cần Thơ</v>
      </c>
      <c r="C881" t="str">
        <v>http://cantho.gov.vn/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29881</v>
      </c>
      <c r="B882" t="str">
        <f>HYPERLINK("https://www.facebook.com/tuoitreconganbaclieu/?locale=vi_VN", "Công an tỉnh Bạc Liêu tỉnh Bạc Liêu")</f>
        <v>Công an tỉnh Bạc Liêu tỉnh Bạc Liêu</v>
      </c>
      <c r="C882" t="str">
        <v>https://www.facebook.com/tuoitreconganbaclieu/?locale=vi_VN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29882</v>
      </c>
      <c r="B883" t="str">
        <f>HYPERLINK("https://baclieu.gov.vn/", "UBND Ủy ban nhân dân tỉnh Bạc Liêu tỉnh Bạc Liêu")</f>
        <v>UBND Ủy ban nhân dân tỉnh Bạc Liêu tỉnh Bạc Liêu</v>
      </c>
      <c r="C883" t="str">
        <v>https://baclieu.gov.vn/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29883</v>
      </c>
      <c r="B884" t="str">
        <v>Công an tỉnh Quảng Bình tỉnh Quảng Bình</v>
      </c>
      <c r="C884" t="str">
        <v>-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29884</v>
      </c>
      <c r="B885" t="str">
        <f>HYPERLINK("https://quangbinh.gov.vn/", "UBND Ủy ban nhân dânn tỉnh Quảng Bình tỉnh Quảng Bình")</f>
        <v>UBND Ủy ban nhân dânn tỉnh Quảng Bình tỉnh Quảng Bình</v>
      </c>
      <c r="C885" t="str">
        <v>https://quangbinh.gov.vn/</v>
      </c>
      <c r="D885" t="str">
        <v>-</v>
      </c>
      <c r="E885" t="str">
        <v>-</v>
      </c>
      <c r="F885" t="str">
        <v>-</v>
      </c>
      <c r="G885" t="str">
        <v>-</v>
      </c>
    </row>
    <row r="886" xml:space="preserve">
      <c r="A886">
        <v>29885</v>
      </c>
      <c r="B886" t="str" xml:space="preserve">
        <f xml:space="preserve">HYPERLINK("https://www.facebook.com/congan.thaibinh.gov.vn/", "Công an tỉnh Thái Bình _x000d__x000d__x000d_
 _x000d__x000d__x000d_
  tỉnh Thái Bình")</f>
        <v xml:space="preserve">Công an tỉnh Thái Bình _x000d__x000d__x000d_
 _x000d__x000d__x000d_
  tỉnh Thái Bình</v>
      </c>
      <c r="C886" t="str">
        <v>https://www.facebook.com/congan.thaibinh.gov.vn/</v>
      </c>
      <c r="D886" t="str">
        <v>-</v>
      </c>
      <c r="E886" t="str">
        <v/>
      </c>
      <c r="F886" t="str">
        <v>-</v>
      </c>
      <c r="G886" t="str">
        <v>-</v>
      </c>
    </row>
    <row r="887" xml:space="preserve">
      <c r="A887">
        <v>29886</v>
      </c>
      <c r="B887" t="str" xml:space="preserve">
        <f xml:space="preserve">HYPERLINK("https://thaibinh.gov.vn/", "UBND Ủy ban nhân dân tỉnh Thái Bình _x000d__x000d__x000d_
 _x000d__x000d__x000d_
  tỉnh Thái Bình")</f>
        <v xml:space="preserve">UBND Ủy ban nhân dân tỉnh Thái Bình _x000d__x000d__x000d_
 _x000d__x000d__x000d_
  tỉnh Thái Bình</v>
      </c>
      <c r="C887" t="str">
        <v>https://thaibinh.gov.vn/</v>
      </c>
      <c r="D887" t="str">
        <v>-</v>
      </c>
      <c r="E887" t="str">
        <v>-</v>
      </c>
      <c r="F887" t="str">
        <v>-</v>
      </c>
      <c r="G887" t="str">
        <v>-</v>
      </c>
    </row>
    <row r="888" xml:space="preserve">
      <c r="A888">
        <v>29887</v>
      </c>
      <c r="B888" t="str" xml:space="preserve">
        <v xml:space="preserve">Công an tỉnh Thái Nguyên _x000d__x000d__x000d_
 _x000d__x000d__x000d_
  tỉnh Thái Nguyên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 xml:space="preserve">
      <c r="A889">
        <v>29888</v>
      </c>
      <c r="B889" t="str" xml:space="preserve">
        <f xml:space="preserve">HYPERLINK("https://thainguyen.gov.vn/", "UBND Ủy ban nhân dân tỉnh Thái Nguyên _x000d__x000d__x000d_
 _x000d__x000d__x000d_
  tỉnh Thái Nguyên")</f>
        <v xml:space="preserve">UBND Ủy ban nhân dân tỉnh Thái Nguyên _x000d__x000d__x000d_
 _x000d__x000d__x000d_
  tỉnh Thái Nguyên</v>
      </c>
      <c r="C889" t="str">
        <v>https://thainguyen.gov.vn/</v>
      </c>
      <c r="D889" t="str">
        <v>-</v>
      </c>
      <c r="E889" t="str">
        <v>-</v>
      </c>
      <c r="F889" t="str">
        <v>-</v>
      </c>
      <c r="G889" t="str">
        <v>-</v>
      </c>
    </row>
    <row r="890" xml:space="preserve">
      <c r="A890">
        <v>29889</v>
      </c>
      <c r="B890" t="str" xml:space="preserve">
        <f xml:space="preserve">HYPERLINK("https://www.facebook.com/p/C%C3%B4ng-An-T%E1%BB%89nh-B%E1%BA%AFc-Ninh-100067184832103/", "Công an tỉnh Bắc Ninh _x000d__x000d__x000d_
 _x000d__x000d__x000d_
  tỉnh Bắc Ninh")</f>
        <v xml:space="preserve">Công an tỉnh Bắc Ninh _x000d__x000d__x000d_
 _x000d__x000d__x000d_
  tỉnh Bắc Ninh</v>
      </c>
      <c r="C890" t="str">
        <v>https://www.facebook.com/p/C%C3%B4ng-An-T%E1%BB%89nh-B%E1%BA%AFc-Ninh-100067184832103/</v>
      </c>
      <c r="D890" t="str">
        <v>-</v>
      </c>
      <c r="E890" t="str">
        <v/>
      </c>
      <c r="F890" t="str">
        <v>-</v>
      </c>
      <c r="G890" t="str">
        <v>-</v>
      </c>
    </row>
    <row r="891" xml:space="preserve">
      <c r="A891">
        <v>29890</v>
      </c>
      <c r="B891" t="str" xml:space="preserve">
        <f xml:space="preserve">HYPERLINK("https://bacninh.gov.vn/", "UBND Ủy ban nhân dân tỉnh Bắc Ninh _x000d__x000d__x000d_
 _x000d__x000d__x000d_
  tỉnh Bắc Ninh")</f>
        <v xml:space="preserve">UBND Ủy ban nhân dân tỉnh Bắc Ninh _x000d__x000d__x000d_
 _x000d__x000d__x000d_
  tỉnh Bắc Ninh</v>
      </c>
      <c r="C891" t="str">
        <v>https://bacninh.gov.vn/</v>
      </c>
      <c r="D891" t="str">
        <v>-</v>
      </c>
      <c r="E891" t="str">
        <v>-</v>
      </c>
      <c r="F891" t="str">
        <v>-</v>
      </c>
      <c r="G891" t="str">
        <v>-</v>
      </c>
    </row>
    <row r="892" xml:space="preserve">
      <c r="A892">
        <v>29891</v>
      </c>
      <c r="B892" t="str" xml:space="preserve">
        <f xml:space="preserve">HYPERLINK("https://www.facebook.com/conganhatinh/", "Công an tỉnh Hà Tĩnh _x000d__x000d__x000d_
 _x000d__x000d__x000d_
  tỉnh Hà Tĩnh")</f>
        <v xml:space="preserve">Công an tỉnh Hà Tĩnh _x000d__x000d__x000d_
 _x000d__x000d__x000d_
  tỉnh Hà Tĩnh</v>
      </c>
      <c r="C892" t="str">
        <v>https://www.facebook.com/conganhatinh/</v>
      </c>
      <c r="D892" t="str">
        <v>-</v>
      </c>
      <c r="E892" t="str">
        <v/>
      </c>
      <c r="F892" t="str">
        <v>-</v>
      </c>
      <c r="G892" t="str">
        <v>-</v>
      </c>
    </row>
    <row r="893" xml:space="preserve">
      <c r="A893">
        <v>29892</v>
      </c>
      <c r="B893" t="str" xml:space="preserve">
        <f xml:space="preserve">HYPERLINK("https://hatinh.gov.vn/", "UBND Ủy ban nhân dân tỉnh Hà Tĩnh _x000d__x000d__x000d_
 _x000d__x000d__x000d_
  tỉnh Hà Tĩnh")</f>
        <v xml:space="preserve">UBND Ủy ban nhân dân tỉnh Hà Tĩnh _x000d__x000d__x000d_
 _x000d__x000d__x000d_
  tỉnh Hà Tĩnh</v>
      </c>
      <c r="C893" t="str">
        <v>https://hatinh.gov.vn/</v>
      </c>
      <c r="D893" t="str">
        <v>-</v>
      </c>
      <c r="E893" t="str">
        <v>-</v>
      </c>
      <c r="F893" t="str">
        <v>-</v>
      </c>
      <c r="G893" t="str">
        <v>-</v>
      </c>
    </row>
    <row r="894" xml:space="preserve">
      <c r="A894">
        <v>29893</v>
      </c>
      <c r="B894" t="str" xml:space="preserve">
        <f xml:space="preserve">HYPERLINK("https://www.facebook.com/catpsonla/", "Công an thành phố Sơn La _x000d__x000d__x000d_
 _x000d__x000d__x000d_
  tỉnh Sơn La")</f>
        <v xml:space="preserve">Công an thành phố Sơn La _x000d__x000d__x000d_
 _x000d__x000d__x000d_
  tỉnh Sơn La</v>
      </c>
      <c r="C894" t="str">
        <v>https://www.facebook.com/catpsonla/</v>
      </c>
      <c r="D894" t="str">
        <v>-</v>
      </c>
      <c r="E894" t="str">
        <v/>
      </c>
      <c r="F894" t="str">
        <v>-</v>
      </c>
      <c r="G894" t="str">
        <v>-</v>
      </c>
    </row>
    <row r="895" xml:space="preserve">
      <c r="A895">
        <v>29894</v>
      </c>
      <c r="B895" t="str" xml:space="preserve">
        <f xml:space="preserve">HYPERLINK("https://thanhpho.sonla.gov.vn/", "UBND Ủy ban nhân dân thành phố Sơn La _x000d__x000d__x000d_
 _x000d__x000d__x000d_
  tỉnh Sơn La")</f>
        <v xml:space="preserve">UBND Ủy ban nhân dân thành phố Sơn La _x000d__x000d__x000d_
 _x000d__x000d__x000d_
  tỉnh Sơn La</v>
      </c>
      <c r="C895" t="str">
        <v>https://thanhpho.sonla.gov.vn/</v>
      </c>
      <c r="D895" t="str">
        <v>-</v>
      </c>
      <c r="E895" t="str">
        <v>-</v>
      </c>
      <c r="F895" t="str">
        <v>-</v>
      </c>
      <c r="G895" t="str">
        <v>-</v>
      </c>
    </row>
    <row r="896" xml:space="preserve">
      <c r="A896">
        <v>29895</v>
      </c>
      <c r="B896" t="str" xml:space="preserve">
        <f xml:space="preserve">HYPERLINK("https://www.facebook.com/doanthanhniencongantayninh/", "Công an tỉnh Tây Ninh _x000d__x000d__x000d_
 _x000d__x000d__x000d_
  tỉnh TÂY NINH")</f>
        <v xml:space="preserve">Công an tỉnh Tây Ninh _x000d__x000d__x000d_
 _x000d__x000d__x000d_
  tỉnh TÂY NINH</v>
      </c>
      <c r="C896" t="str">
        <v>https://www.facebook.com/doanthanhniencongantayninh/</v>
      </c>
      <c r="D896" t="str">
        <v>-</v>
      </c>
      <c r="E896" t="str">
        <v/>
      </c>
      <c r="F896" t="str">
        <v>-</v>
      </c>
      <c r="G896" t="str">
        <v>-</v>
      </c>
    </row>
    <row r="897" xml:space="preserve">
      <c r="A897">
        <v>29896</v>
      </c>
      <c r="B897" t="str" xml:space="preserve">
        <f xml:space="preserve">HYPERLINK("https://www.tayninh.gov.vn/", "UBND Ủy ban nhân dân tỉnh Tây Ninh _x000d__x000d__x000d_
 _x000d__x000d__x000d_
  tỉnh TÂY NINH")</f>
        <v xml:space="preserve">UBND Ủy ban nhân dân tỉnh Tây Ninh _x000d__x000d__x000d_
 _x000d__x000d__x000d_
  tỉnh TÂY NINH</v>
      </c>
      <c r="C897" t="str">
        <v>https://www.tayninh.gov.vn/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29897</v>
      </c>
      <c r="B898" t="str">
        <f>HYPERLINK("https://www.facebook.com/xnctthue/", "Công an tỉnh Thừa Thiên Huế tỉnh THỪA THIÊN HUẾ")</f>
        <v>Công an tỉnh Thừa Thiên Huế tỉnh THỪA THIÊN HUẾ</v>
      </c>
      <c r="C898" t="str">
        <v>https://www.facebook.com/xnctthue/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29898</v>
      </c>
      <c r="B899" t="str">
        <f>HYPERLINK("https://thuathienhue.gov.vn/", "UBND Ủy ban nhân dân tỉnh Thừa Thiên Huế tỉnh THỪA THIÊN HUẾ")</f>
        <v>UBND Ủy ban nhân dân tỉnh Thừa Thiên Huế tỉnh THỪA THIÊN HUẾ</v>
      </c>
      <c r="C899" t="str">
        <v>https://thuathienhue.gov.vn/</v>
      </c>
      <c r="D899" t="str">
        <v>-</v>
      </c>
      <c r="E899" t="str">
        <v>-</v>
      </c>
      <c r="F899" t="str">
        <v>-</v>
      </c>
      <c r="G899" t="str">
        <v>-</v>
      </c>
    </row>
    <row r="900" xml:space="preserve">
      <c r="A900">
        <v>29899</v>
      </c>
      <c r="B900" t="str" xml:space="preserve">
        <v xml:space="preserve">Công an tỉnh Nghệ An _x000d__x000d__x000d_
 _x000d__x000d__x000d_
  tỉnh Nghệ An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 xml:space="preserve">
      <c r="A901">
        <v>29900</v>
      </c>
      <c r="B901" t="str" xml:space="preserve">
        <f xml:space="preserve">HYPERLINK("https://www.nghean.gov.vn/", "UBND Ủy ban nhân dân tỉnh Nghệ An _x000d__x000d__x000d_
 _x000d__x000d__x000d_
  tỉnh Nghệ An")</f>
        <v xml:space="preserve">UBND Ủy ban nhân dân tỉnh Nghệ An _x000d__x000d__x000d_
 _x000d__x000d__x000d_
  tỉnh Nghệ An</v>
      </c>
      <c r="C901" t="str">
        <v>https://www.nghean.gov.vn/</v>
      </c>
      <c r="D901" t="str">
        <v>-</v>
      </c>
      <c r="E901" t="str">
        <v>-</v>
      </c>
      <c r="F901" t="str">
        <v>-</v>
      </c>
      <c r="G901" t="str">
        <v>-</v>
      </c>
    </row>
    <row r="902" xml:space="preserve">
      <c r="A902">
        <v>29901</v>
      </c>
      <c r="B902" t="str" xml:space="preserve">
        <v xml:space="preserve">Công an tỉnh Bạc Liêu _x000d__x000d__x000d_
 _x000d__x000d__x000d_
  tỉnh Bạc Liêu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 xml:space="preserve">
      <c r="A903">
        <v>29902</v>
      </c>
      <c r="B903" t="str" xml:space="preserve">
        <f xml:space="preserve">HYPERLINK("https://baclieu.gov.vn/", "UBND Ủy ban nhân dânn tỉnh Bạc Liêu _x000d__x000d__x000d_
 _x000d__x000d__x000d_
  tỉnh Bạc Liêu")</f>
        <v xml:space="preserve">UBND Ủy ban nhân dânn tỉnh Bạc Liêu _x000d__x000d__x000d_
 _x000d__x000d__x000d_
  tỉnh Bạc Liêu</v>
      </c>
      <c r="C903" t="str">
        <v>https://baclieu.gov.vn/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29903</v>
      </c>
      <c r="B904" t="str">
        <f>HYPERLINK("https://www.facebook.com/ANTVKhanhHoa/?locale=vi_VN", "Công an tỉnh Khánh Hòa tỉnh Khánh Hòa")</f>
        <v>Công an tỉnh Khánh Hòa tỉnh Khánh Hòa</v>
      </c>
      <c r="C904" t="str">
        <v>https://www.facebook.com/ANTVKhanhHoa/?locale=vi_VN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29904</v>
      </c>
      <c r="B905" t="str">
        <f>HYPERLINK("https://congbaokhanhhoa.gov.vn/van-ban-quy-pham-phap-luat/VBQPPL_UBND", "UBND Ủy ban nhân dân tỉnh Khánh Hòa tỉnh Khánh Hòa")</f>
        <v>UBND Ủy ban nhân dân tỉnh Khánh Hòa tỉnh Khánh Hòa</v>
      </c>
      <c r="C905" t="str">
        <v>https://congbaokhanhhoa.gov.vn/van-ban-quy-pham-phap-luat/VBQPPL_UBND</v>
      </c>
      <c r="D905" t="str">
        <v>-</v>
      </c>
      <c r="E905" t="str">
        <v>-</v>
      </c>
      <c r="F905" t="str">
        <v>-</v>
      </c>
      <c r="G905" t="str">
        <v>-</v>
      </c>
    </row>
    <row r="906" xml:space="preserve">
      <c r="A906">
        <v>29905</v>
      </c>
      <c r="B906" t="str" xml:space="preserve">
        <v xml:space="preserve">Công an tỉnh Tây Ninh _x000d__x000d__x000d_
 _x000d__x000d__x000d_
  tỉnh TÂY NINH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 xml:space="preserve">
      <c r="A907">
        <v>29906</v>
      </c>
      <c r="B907" t="str" xml:space="preserve">
        <f xml:space="preserve">HYPERLINK("https://www.tayninh.gov.vn/", "UBND Ủy ban nhân dânn tỉnh Tây Ninh _x000d__x000d__x000d_
 _x000d__x000d__x000d_
  tỉnh TÂY NINH")</f>
        <v xml:space="preserve">UBND Ủy ban nhân dânn tỉnh Tây Ninh _x000d__x000d__x000d_
 _x000d__x000d__x000d_
  tỉnh TÂY NINH</v>
      </c>
      <c r="C907" t="str">
        <v>https://www.tayninh.gov.vn/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29907</v>
      </c>
      <c r="B908" t="str">
        <f>HYPERLINK("https://www.facebook.com/conganhatinh/", "Công an tỉnh Hà Tĩnh tỉnh Hà Tĩnh")</f>
        <v>Công an tỉnh Hà Tĩnh tỉnh Hà Tĩnh</v>
      </c>
      <c r="C908" t="str">
        <v>https://www.facebook.com/conganhatinh/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29908</v>
      </c>
      <c r="B909" t="str">
        <f>HYPERLINK("https://hatinh.gov.vn/", "UBND Ủy ban nhân dân tỉnh Hà Tĩnh tỉnh Hà Tĩnh")</f>
        <v>UBND Ủy ban nhân dân tỉnh Hà Tĩnh tỉnh Hà Tĩnh</v>
      </c>
      <c r="C909" t="str">
        <v>https://hatinh.gov.vn/</v>
      </c>
      <c r="D909" t="str">
        <v>-</v>
      </c>
      <c r="E909" t="str">
        <v>-</v>
      </c>
      <c r="F909" t="str">
        <v>-</v>
      </c>
      <c r="G909" t="str">
        <v>-</v>
      </c>
    </row>
    <row r="910" xml:space="preserve">
      <c r="A910">
        <v>29909</v>
      </c>
      <c r="B910" t="str" xml:space="preserve">
        <v xml:space="preserve">Công an tỉnh Bạc Liêu _x000d__x000d__x000d_
 _x000d__x000d__x000d_
  tỉnh Bạc Liêu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 xml:space="preserve">
      <c r="A911">
        <v>29910</v>
      </c>
      <c r="B911" t="str" xml:space="preserve">
        <f xml:space="preserve">HYPERLINK("https://baclieu.gov.vn/", "UBND Ủy ban nhân dânn tỉnh Bạc Liêu _x000d__x000d__x000d_
 _x000d__x000d__x000d_
  tỉnh Bạc Liêu")</f>
        <v xml:space="preserve">UBND Ủy ban nhân dânn tỉnh Bạc Liêu _x000d__x000d__x000d_
 _x000d__x000d__x000d_
  tỉnh Bạc Liêu</v>
      </c>
      <c r="C911" t="str">
        <v>https://baclieu.gov.vn/</v>
      </c>
      <c r="D911" t="str">
        <v>-</v>
      </c>
      <c r="E911" t="str">
        <v>-</v>
      </c>
      <c r="F911" t="str">
        <v>-</v>
      </c>
      <c r="G911" t="str">
        <v>-</v>
      </c>
    </row>
    <row r="912" xml:space="preserve">
      <c r="A912">
        <v>29911</v>
      </c>
      <c r="B912" t="str" xml:space="preserve">
        <f xml:space="preserve">HYPERLINK("https://www.facebook.com/xuatnhapcanhquangtri/", "Công an tỉnh Quảng Trị _x000d__x000d__x000d_
 _x000d__x000d__x000d_
  tỉnh Quảng Trị")</f>
        <v xml:space="preserve">Công an tỉnh Quảng Trị _x000d__x000d__x000d_
 _x000d__x000d__x000d_
  tỉnh Quảng Trị</v>
      </c>
      <c r="C912" t="str">
        <v>https://www.facebook.com/xuatnhapcanhquangtri/</v>
      </c>
      <c r="D912" t="str">
        <v>-</v>
      </c>
      <c r="E912" t="str">
        <v/>
      </c>
      <c r="F912" t="str">
        <v>-</v>
      </c>
      <c r="G912" t="str">
        <v>-</v>
      </c>
    </row>
    <row r="913" xml:space="preserve">
      <c r="A913">
        <v>29912</v>
      </c>
      <c r="B913" t="str" xml:space="preserve">
        <f xml:space="preserve">HYPERLINK("https://www.quangtri.gov.vn/", "UBND Ủy ban nhân dân tỉnh Quảng Trị _x000d__x000d__x000d_
 _x000d__x000d__x000d_
  tỉnh Quảng Trị")</f>
        <v xml:space="preserve">UBND Ủy ban nhân dân tỉnh Quảng Trị _x000d__x000d__x000d_
 _x000d__x000d__x000d_
  tỉnh Quảng Trị</v>
      </c>
      <c r="C913" t="str">
        <v>https://www.quangtri.gov.vn/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29913</v>
      </c>
      <c r="B914" t="str">
        <v>Công an tỉnh Hòa Bình tỉnh Hòa Bình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29914</v>
      </c>
      <c r="B915" t="str">
        <f>HYPERLINK("https://www.hoabinh.gov.vn/", "UBND Ủy ban nhân dânn tỉnh Hòa Bình tỉnh Hòa Bình")</f>
        <v>UBND Ủy ban nhân dânn tỉnh Hòa Bình tỉnh Hòa Bình</v>
      </c>
      <c r="C915" t="str">
        <v>https://www.hoabinh.gov.vn/</v>
      </c>
      <c r="D915" t="str">
        <v>-</v>
      </c>
      <c r="E915" t="str">
        <v>-</v>
      </c>
      <c r="F915" t="str">
        <v>-</v>
      </c>
      <c r="G915" t="str">
        <v>-</v>
      </c>
    </row>
    <row r="916" xml:space="preserve">
      <c r="A916">
        <v>29915</v>
      </c>
      <c r="B916" t="str" xml:space="preserve">
        <v xml:space="preserve">Công an tỉnh Vĩnh Phúc _x000d__x000d__x000d_
 _x000d__x000d__x000d_
  tỉnh Vĩnh Phúc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 xml:space="preserve">
      <c r="A917">
        <v>29916</v>
      </c>
      <c r="B917" t="str" xml:space="preserve">
        <f xml:space="preserve">HYPERLINK("https://vinhphuc.gov.vn/", "UBND Ủy ban nhân dânn tỉnh Vĩnh Phúc _x000d__x000d__x000d_
 _x000d__x000d__x000d_
  tỉnh Vĩnh Phúc")</f>
        <v xml:space="preserve">UBND Ủy ban nhân dânn tỉnh Vĩnh Phúc _x000d__x000d__x000d_
 _x000d__x000d__x000d_
  tỉnh Vĩnh Phúc</v>
      </c>
      <c r="C917" t="str">
        <v>https://vinhphuc.gov.vn/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29917</v>
      </c>
      <c r="B918" t="str">
        <v>Công an tỉnh Yên Bái tỉnh Yên Bái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29918</v>
      </c>
      <c r="B919" t="str">
        <f>HYPERLINK("https://www.yenbai.gov.vn/", "UBND Ủy ban nhân dânn tỉnh Yên Bái tỉnh Yên Bái")</f>
        <v>UBND Ủy ban nhân dânn tỉnh Yên Bái tỉnh Yên Bái</v>
      </c>
      <c r="C919" t="str">
        <v>https://www.yenbai.gov.vn/</v>
      </c>
      <c r="D919" t="str">
        <v>-</v>
      </c>
      <c r="E919" t="str">
        <v>-</v>
      </c>
      <c r="F919" t="str">
        <v>-</v>
      </c>
      <c r="G919" t="str">
        <v>-</v>
      </c>
    </row>
    <row r="920" xml:space="preserve">
      <c r="A920">
        <v>29919</v>
      </c>
      <c r="B920" t="str" xml:space="preserve">
        <f xml:space="preserve">HYPERLINK("https://www.facebook.com/conganhatinh/", "Công an tỉnh Hà Tĩnh _x000d__x000d__x000d_
 _x000d__x000d__x000d_
  tỉnh Hà Tĩnh")</f>
        <v xml:space="preserve">Công an tỉnh Hà Tĩnh _x000d__x000d__x000d_
 _x000d__x000d__x000d_
  tỉnh Hà Tĩnh</v>
      </c>
      <c r="C920" t="str">
        <v>https://www.facebook.com/conganhatinh/</v>
      </c>
      <c r="D920" t="str">
        <v>-</v>
      </c>
      <c r="E920" t="str">
        <v/>
      </c>
      <c r="F920" t="str">
        <v>-</v>
      </c>
      <c r="G920" t="str">
        <v>-</v>
      </c>
    </row>
    <row r="921" xml:space="preserve">
      <c r="A921">
        <v>29920</v>
      </c>
      <c r="B921" t="str" xml:space="preserve">
        <f xml:space="preserve">HYPERLINK("https://hatinh.gov.vn/", "UBND Ủy ban nhân dân tỉnh Hà Tĩnh _x000d__x000d__x000d_
 _x000d__x000d__x000d_
  tỉnh Hà Tĩnh")</f>
        <v xml:space="preserve">UBND Ủy ban nhân dân tỉnh Hà Tĩnh _x000d__x000d__x000d_
 _x000d__x000d__x000d_
  tỉnh Hà Tĩnh</v>
      </c>
      <c r="C921" t="str">
        <v>https://hatinh.gov.vn/</v>
      </c>
      <c r="D921" t="str">
        <v>-</v>
      </c>
      <c r="E921" t="str">
        <v>-</v>
      </c>
      <c r="F921" t="str">
        <v>-</v>
      </c>
      <c r="G921" t="str">
        <v>-</v>
      </c>
    </row>
    <row r="922" xml:space="preserve">
      <c r="A922">
        <v>29921</v>
      </c>
      <c r="B922" t="str" xml:space="preserve">
        <f xml:space="preserve">HYPERLINK("https://www.facebook.com/ConganhuyenHuongSon/", "Công an huyện Hương Sơn _x000d__x000d__x000d_
 _x000d__x000d__x000d_
  tỉnh Hà Tĩnh")</f>
        <v xml:space="preserve">Công an huyện Hương Sơn _x000d__x000d__x000d_
 _x000d__x000d__x000d_
  tỉnh Hà Tĩnh</v>
      </c>
      <c r="C922" t="str">
        <v>https://www.facebook.com/ConganhuyenHuongSon/</v>
      </c>
      <c r="D922" t="str">
        <v>-</v>
      </c>
      <c r="E922" t="str">
        <v/>
      </c>
      <c r="F922" t="str">
        <v>-</v>
      </c>
      <c r="G922" t="str">
        <v>-</v>
      </c>
    </row>
    <row r="923" xml:space="preserve">
      <c r="A923">
        <v>29922</v>
      </c>
      <c r="B923" t="str" xml:space="preserve">
        <f xml:space="preserve">HYPERLINK("https://huongson.hatinh.gov.vn/", "UBND Ủy ban nhân dân huyện Hương Sơn _x000d__x000d__x000d_
 _x000d__x000d__x000d_
  tỉnh Hà Tĩnh")</f>
        <v xml:space="preserve">UBND Ủy ban nhân dân huyện Hương Sơn _x000d__x000d__x000d_
 _x000d__x000d__x000d_
  tỉnh Hà Tĩnh</v>
      </c>
      <c r="C923" t="str">
        <v>https://huongson.hatinh.gov.vn/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29923</v>
      </c>
      <c r="B924" t="str">
        <f>HYPERLINK("https://www.facebook.com/ConganhuyenDakDoa/", "Công an huyện Đak Đoa tỉnh Gia Lai")</f>
        <v>Công an huyện Đak Đoa tỉnh Gia Lai</v>
      </c>
      <c r="C924" t="str">
        <v>https://www.facebook.com/ConganhuyenDakDoa/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29924</v>
      </c>
      <c r="B925" t="str">
        <f>HYPERLINK("https://dakdoa.gialai.gov.vn/", "UBND Ủy ban nhân dân huyện Đak Đoa tỉnh Gia Lai")</f>
        <v>UBND Ủy ban nhân dân huyện Đak Đoa tỉnh Gia Lai</v>
      </c>
      <c r="C925" t="str">
        <v>https://dakdoa.gialai.gov.vn/</v>
      </c>
      <c r="D925" t="str">
        <v>-</v>
      </c>
      <c r="E925" t="str">
        <v>-</v>
      </c>
      <c r="F925" t="str">
        <v>-</v>
      </c>
      <c r="G925" t="str">
        <v>-</v>
      </c>
    </row>
    <row r="926" xml:space="preserve">
      <c r="A926">
        <v>29925</v>
      </c>
      <c r="B926" t="str" xml:space="preserve">
        <f xml:space="preserve">HYPERLINK("https://www.facebook.com/ConganThuDo/?locale=vi_VN", "Công an thành phố Hà Nội _x000d__x000d__x000d_
 _x000d__x000d__x000d_
  thành phố Hà Nội")</f>
        <v xml:space="preserve">Công an thành phố Hà Nội _x000d__x000d__x000d_
 _x000d__x000d__x000d_
  thành phố Hà Nội</v>
      </c>
      <c r="C926" t="str">
        <v>https://www.facebook.com/ConganThuDo/?locale=vi_VN</v>
      </c>
      <c r="D926" t="str">
        <v>-</v>
      </c>
      <c r="E926" t="str">
        <v/>
      </c>
      <c r="F926" t="str">
        <v>-</v>
      </c>
      <c r="G926" t="str">
        <v>-</v>
      </c>
    </row>
    <row r="927" xml:space="preserve">
      <c r="A927">
        <v>29926</v>
      </c>
      <c r="B927" t="str" xml:space="preserve">
        <f xml:space="preserve">HYPERLINK("https://hanoi.gov.vn/", "UBND Ủy ban nhân dân thành phố Hà Nội _x000d__x000d__x000d_
 _x000d__x000d__x000d_
  thành phố Hà Nội")</f>
        <v xml:space="preserve">UBND Ủy ban nhân dân thành phố Hà Nội _x000d__x000d__x000d_
 _x000d__x000d__x000d_
  thành phố Hà Nội</v>
      </c>
      <c r="C927" t="str">
        <v>https://hanoi.gov.vn/</v>
      </c>
      <c r="D927" t="str">
        <v>-</v>
      </c>
      <c r="E927" t="str">
        <v>-</v>
      </c>
      <c r="F927" t="str">
        <v>-</v>
      </c>
      <c r="G927" t="str">
        <v>-</v>
      </c>
    </row>
    <row r="928" xml:space="preserve">
      <c r="A928">
        <v>29927</v>
      </c>
      <c r="B928" t="str" xml:space="preserve">
        <f xml:space="preserve">HYPERLINK("https://www.facebook.com/ConganThuDo/?locale=vi_VN", "Công an thành phố Hà Nội _x000d__x000d__x000d_
 _x000d__x000d__x000d_
  thành phố Hà Nội")</f>
        <v xml:space="preserve">Công an thành phố Hà Nội _x000d__x000d__x000d_
 _x000d__x000d__x000d_
  thành phố Hà Nội</v>
      </c>
      <c r="C928" t="str">
        <v>https://www.facebook.com/ConganThuDo/?locale=vi_VN</v>
      </c>
      <c r="D928" t="str">
        <v>-</v>
      </c>
      <c r="E928" t="str">
        <v/>
      </c>
      <c r="F928" t="str">
        <v>-</v>
      </c>
      <c r="G928" t="str">
        <v>-</v>
      </c>
    </row>
    <row r="929" xml:space="preserve">
      <c r="A929">
        <v>29928</v>
      </c>
      <c r="B929" t="str" xml:space="preserve">
        <f xml:space="preserve">HYPERLINK("https://hanoi.gov.vn/", "UBND Ủy ban nhân dân thành phố Hà Nội _x000d__x000d__x000d_
 _x000d__x000d__x000d_
  thành phố Hà Nội")</f>
        <v xml:space="preserve">UBND Ủy ban nhân dân thành phố Hà Nội _x000d__x000d__x000d_
 _x000d__x000d__x000d_
  thành phố Hà Nội</v>
      </c>
      <c r="C929" t="str">
        <v>https://hanoi.gov.vn/</v>
      </c>
      <c r="D929" t="str">
        <v>-</v>
      </c>
      <c r="E929" t="str">
        <v>-</v>
      </c>
      <c r="F929" t="str">
        <v>-</v>
      </c>
      <c r="G929" t="str">
        <v>-</v>
      </c>
    </row>
    <row r="930" xml:space="preserve">
      <c r="A930">
        <v>29929</v>
      </c>
      <c r="B930" t="str" xml:space="preserve">
        <f xml:space="preserve">HYPERLINK("https://www.facebook.com/csqlhcquangninh/", "Công an tỉnh Quảng Ninh _x000d__x000d__x000d_
 _x000d__x000d__x000d_
  tỉnh Quảng Ninh")</f>
        <v xml:space="preserve">Công an tỉnh Quảng Ninh _x000d__x000d__x000d_
 _x000d__x000d__x000d_
  tỉnh Quảng Ninh</v>
      </c>
      <c r="C930" t="str">
        <v>https://www.facebook.com/csqlhcquangninh/</v>
      </c>
      <c r="D930" t="str">
        <v>-</v>
      </c>
      <c r="E930" t="str">
        <v/>
      </c>
      <c r="F930" t="str">
        <v>-</v>
      </c>
      <c r="G930" t="str">
        <v>-</v>
      </c>
    </row>
    <row r="931" xml:space="preserve">
      <c r="A931">
        <v>29930</v>
      </c>
      <c r="B931" t="str" xml:space="preserve">
        <f xml:space="preserve">HYPERLINK("https://www.quangninh.gov.vn/", "UBND Ủy ban nhân dân tỉnh Quảng Ninh _x000d__x000d__x000d_
 _x000d__x000d__x000d_
  tỉnh Quảng Ninh")</f>
        <v xml:space="preserve">UBND Ủy ban nhân dân tỉnh Quảng Ninh _x000d__x000d__x000d_
 _x000d__x000d__x000d_
  tỉnh Quảng Ninh</v>
      </c>
      <c r="C931" t="str">
        <v>https://www.quangninh.gov.vn/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29931</v>
      </c>
      <c r="B932" t="str">
        <v>Công an tỉnh Hòa Bình tỉnh Hòa Bình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29932</v>
      </c>
      <c r="B933" t="str">
        <f>HYPERLINK("https://www.hoabinh.gov.vn/", "UBND Ủy ban nhân dânn tỉnh Hòa Bình tỉnh Hòa Bình")</f>
        <v>UBND Ủy ban nhân dânn tỉnh Hòa Bình tỉnh Hòa Bình</v>
      </c>
      <c r="C933" t="str">
        <v>https://www.hoabinh.gov.vn/</v>
      </c>
      <c r="D933" t="str">
        <v>-</v>
      </c>
      <c r="E933" t="str">
        <v>-</v>
      </c>
      <c r="F933" t="str">
        <v>-</v>
      </c>
      <c r="G933" t="str">
        <v>-</v>
      </c>
    </row>
    <row r="934" xml:space="preserve">
      <c r="A934">
        <v>29933</v>
      </c>
      <c r="B934" t="str" xml:space="preserve">
        <v xml:space="preserve">Công an tỉnh Bạc Liêu _x000d__x000d__x000d_
 _x000d__x000d__x000d_
  tỉnh Bạc Liêu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 xml:space="preserve">
      <c r="A935">
        <v>29934</v>
      </c>
      <c r="B935" t="str" xml:space="preserve">
        <f xml:space="preserve">HYPERLINK("https://baclieu.gov.vn/", "UBND Ủy ban nhân dânn tỉnh Bạc Liêu _x000d__x000d__x000d_
 _x000d__x000d__x000d_
  tỉnh Bạc Liêu")</f>
        <v xml:space="preserve">UBND Ủy ban nhân dânn tỉnh Bạc Liêu _x000d__x000d__x000d_
 _x000d__x000d__x000d_
  tỉnh Bạc Liêu</v>
      </c>
      <c r="C935" t="str">
        <v>https://baclieu.gov.vn/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29935</v>
      </c>
      <c r="B936" t="str">
        <v>Công an tỉnh Kiên Giang tỉnh Kiên Giang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29936</v>
      </c>
      <c r="B937" t="str">
        <f>HYPERLINK("https://kiengiang.gov.vn/", "UBND Ủy ban nhân dânn tỉnh Kiên Giang tỉnh Kiên Giang")</f>
        <v>UBND Ủy ban nhân dânn tỉnh Kiên Giang tỉnh Kiên Giang</v>
      </c>
      <c r="C937" t="str">
        <v>https://kiengiang.gov.vn/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29937</v>
      </c>
      <c r="B938" t="str">
        <v>Công an tỉnh Cao Bằng tỉnh Cao Bằng</v>
      </c>
      <c r="C938" t="str">
        <v>-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29938</v>
      </c>
      <c r="B939" t="str">
        <f>HYPERLINK("https://caobang.gov.vn/uy-ban-nhan-dan-tinh", "UBND Ủy ban nhân dânn tỉnh Cao Bằng tỉnh Cao Bằng")</f>
        <v>UBND Ủy ban nhân dânn tỉnh Cao Bằng tỉnh Cao Bằng</v>
      </c>
      <c r="C939" t="str">
        <v>https://caobang.gov.vn/uy-ban-nhan-dan-tinh</v>
      </c>
      <c r="D939" t="str">
        <v>-</v>
      </c>
      <c r="E939" t="str">
        <v>-</v>
      </c>
      <c r="F939" t="str">
        <v>-</v>
      </c>
      <c r="G939" t="str">
        <v>-</v>
      </c>
    </row>
    <row r="940" xml:space="preserve">
      <c r="A940">
        <v>29939</v>
      </c>
      <c r="B940" t="str" xml:space="preserve">
        <v xml:space="preserve">Cong an tỉnh Vĩnh Long _x000d__x000d__x000d_
 _x000d__x000d__x000d_
  tỉnh Vĩnh Long</v>
      </c>
      <c r="C940" t="str">
        <v>-</v>
      </c>
      <c r="D940" t="str">
        <v>-</v>
      </c>
      <c r="E940" t="str">
        <v>-</v>
      </c>
      <c r="F940" t="str">
        <v>-</v>
      </c>
      <c r="G940" t="str">
        <v>-</v>
      </c>
    </row>
    <row r="941" xml:space="preserve">
      <c r="A941">
        <v>29940</v>
      </c>
      <c r="B941" t="str" xml:space="preserve">
        <f xml:space="preserve">HYPERLINK("https://vinhlong.gov.vn/", "UBND Ủy ban nhân dân tỉnh Vĩnh Long _x000d__x000d__x000d_
 _x000d__x000d__x000d_
  tỉnh Vĩnh Long")</f>
        <v xml:space="preserve">UBND Ủy ban nhân dân tỉnh Vĩnh Long _x000d__x000d__x000d_
 _x000d__x000d__x000d_
  tỉnh Vĩnh Long</v>
      </c>
      <c r="C941" t="str">
        <v>https://vinhlong.gov.vn/</v>
      </c>
      <c r="D941" t="str">
        <v>-</v>
      </c>
      <c r="E941" t="str">
        <v>-</v>
      </c>
      <c r="F941" t="str">
        <v>-</v>
      </c>
      <c r="G941" t="str">
        <v>-</v>
      </c>
    </row>
    <row r="942" xml:space="preserve">
      <c r="A942">
        <v>29941</v>
      </c>
      <c r="B942" t="str" xml:space="preserve">
        <v xml:space="preserve">Cong an tinh Bình Định _x000d__x000d__x000d_
 _x000d__x000d__x000d_
  tỉnh Bình Định</v>
      </c>
      <c r="C942" t="str">
        <v>-</v>
      </c>
      <c r="D942" t="str">
        <v>-</v>
      </c>
      <c r="E942" t="str">
        <v>-</v>
      </c>
      <c r="F942" t="str">
        <v>-</v>
      </c>
      <c r="G942" t="str">
        <v>-</v>
      </c>
    </row>
    <row r="943" xml:space="preserve">
      <c r="A943">
        <v>29942</v>
      </c>
      <c r="B943" t="str" xml:space="preserve">
        <f xml:space="preserve">HYPERLINK("https://binhdinh.gov.vn/", "UBND Ủy ban nhân dân tinh Bình Định _x000d__x000d__x000d_
 _x000d__x000d__x000d_
  tỉnh Bình Định")</f>
        <v xml:space="preserve">UBND Ủy ban nhân dân tinh Bình Định _x000d__x000d__x000d_
 _x000d__x000d__x000d_
  tỉnh Bình Định</v>
      </c>
      <c r="C943" t="str">
        <v>https://binhdinh.gov.vn/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29943</v>
      </c>
      <c r="B944" t="str">
        <v>Công an tỉnh Gia Lai tỉnh Gia Lai</v>
      </c>
      <c r="C944" t="str">
        <v>-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29944</v>
      </c>
      <c r="B945" t="str">
        <f>HYPERLINK("https://gialai.gov.vn/", "UBND Ủy ban nhân dânn tỉnh Gia Lai tỉnh Gia Lai")</f>
        <v>UBND Ủy ban nhân dânn tỉnh Gia Lai tỉnh Gia Lai</v>
      </c>
      <c r="C945" t="str">
        <v>https://gialai.gov.vn/</v>
      </c>
      <c r="D945" t="str">
        <v>-</v>
      </c>
      <c r="E945" t="str">
        <v>-</v>
      </c>
      <c r="F945" t="str">
        <v>-</v>
      </c>
      <c r="G945" t="str">
        <v>-</v>
      </c>
    </row>
    <row r="946" xml:space="preserve">
      <c r="A946">
        <v>29945</v>
      </c>
      <c r="B946" t="str" xml:space="preserve">
        <v xml:space="preserve">Công an tỉnh Hà Giang _x000d__x000d__x000d_
 _x000d__x000d__x000d_
  tỉnh Hà Giang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 xml:space="preserve">
      <c r="A947">
        <v>29946</v>
      </c>
      <c r="B947" t="str" xml:space="preserve">
        <f xml:space="preserve">HYPERLINK("https://hagiang.gov.vn/", "UBND Ủy ban nhân dânn tỉnh Hà Giang _x000d__x000d__x000d_
 _x000d__x000d__x000d_
  tỉnh Hà Giang")</f>
        <v xml:space="preserve">UBND Ủy ban nhân dânn tỉnh Hà Giang _x000d__x000d__x000d_
 _x000d__x000d__x000d_
  tỉnh Hà Giang</v>
      </c>
      <c r="C947" t="str">
        <v>https://hagiang.gov.vn/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29947</v>
      </c>
      <c r="B948" t="str">
        <v>Công an tỉnh Hưng Yên tỉnh Hưng Yên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29948</v>
      </c>
      <c r="B949" t="str">
        <f>HYPERLINK("https://hungyen.gov.vn/", "UBND Ủy ban nhân dânn tỉnh Hưng Yên tỉnh Hưng Yên")</f>
        <v>UBND Ủy ban nhân dânn tỉnh Hưng Yên tỉnh Hưng Yên</v>
      </c>
      <c r="C949" t="str">
        <v>https://hungyen.gov.vn/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29949</v>
      </c>
      <c r="B950" t="str">
        <f>HYPERLINK("https://www.facebook.com/p/Ph%C3%B2ng-C%E1%BA%A3nh-s%C3%A1t-Giao-th%C3%B4ng-C%C3%B4ng-an-t%E1%BB%89nh-L%E1%BA%A1ng-S%C6%A1n-61550879442768/", "Công an tỉnh Lạng Sơn tỉnh Lạng Sơn")</f>
        <v>Công an tỉnh Lạng Sơn tỉnh Lạng Sơn</v>
      </c>
      <c r="C950" t="str">
        <v>https://www.facebook.com/p/Ph%C3%B2ng-C%E1%BA%A3nh-s%C3%A1t-Giao-th%C3%B4ng-C%C3%B4ng-an-t%E1%BB%89nh-L%E1%BA%A1ng-S%C6%A1n-61550879442768/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29950</v>
      </c>
      <c r="B951" t="str">
        <f>HYPERLINK("https://langson.gov.vn/", "UBND Ủy ban nhân dân tỉnh Lạng Sơn tỉnh Lạng Sơn")</f>
        <v>UBND Ủy ban nhân dân tỉnh Lạng Sơn tỉnh Lạng Sơn</v>
      </c>
      <c r="C951" t="str">
        <v>https://langson.gov.vn/</v>
      </c>
      <c r="D951" t="str">
        <v>-</v>
      </c>
      <c r="E951" t="str">
        <v>-</v>
      </c>
      <c r="F951" t="str">
        <v>-</v>
      </c>
      <c r="G951" t="str">
        <v>-</v>
      </c>
    </row>
    <row r="952" xml:space="preserve">
      <c r="A952">
        <v>29951</v>
      </c>
      <c r="B952" t="str" xml:space="preserve">
        <v xml:space="preserve">Công an tỉnh Quảng Bình _x000d__x000d__x000d_
 _x000d__x000d__x000d_
  tỉnh Quảng Bình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 xml:space="preserve">
      <c r="A953">
        <v>29952</v>
      </c>
      <c r="B953" t="str" xml:space="preserve">
        <f xml:space="preserve">HYPERLINK("https://quangbinh.gov.vn/", "UBND Ủy ban nhân dânn tỉnh Quảng Bình _x000d__x000d__x000d_
 _x000d__x000d__x000d_
  tỉnh Quảng Bình")</f>
        <v xml:space="preserve">UBND Ủy ban nhân dânn tỉnh Quảng Bình _x000d__x000d__x000d_
 _x000d__x000d__x000d_
  tỉnh Quảng Bình</v>
      </c>
      <c r="C953" t="str">
        <v>https://quangbinh.gov.vn/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29953</v>
      </c>
      <c r="B954" t="str">
        <f>HYPERLINK("https://www.facebook.com/doanthanhniencongantayninh/", "Công an tỉnh Tây Ninh tỉnh TÂY NINH")</f>
        <v>Công an tỉnh Tây Ninh tỉnh TÂY NINH</v>
      </c>
      <c r="C954" t="str">
        <v>https://www.facebook.com/doanthanhniencongantayninh/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29954</v>
      </c>
      <c r="B955" t="str">
        <f>HYPERLINK("https://www.tayninh.gov.vn/", "UBND Ủy ban nhân dân tỉnh Tây Ninh tỉnh TÂY NINH")</f>
        <v>UBND Ủy ban nhân dân tỉnh Tây Ninh tỉnh TÂY NINH</v>
      </c>
      <c r="C955" t="str">
        <v>https://www.tayninh.gov.vn/</v>
      </c>
      <c r="D955" t="str">
        <v>-</v>
      </c>
      <c r="E955" t="str">
        <v>-</v>
      </c>
      <c r="F955" t="str">
        <v>-</v>
      </c>
      <c r="G955" t="str">
        <v>-</v>
      </c>
    </row>
    <row r="956" xml:space="preserve">
      <c r="A956">
        <v>29955</v>
      </c>
      <c r="B956" t="str" xml:space="preserve">
        <f xml:space="preserve">HYPERLINK("https://www.facebook.com/catphochiminhofficial/?locale=vi_VN", "Công an thành phố Hồ Chí Minh_x000d__x000d__x000d_
 _x000d__x000d__x000d_
  thành phố Hồ Chí Minh")</f>
        <v xml:space="preserve">Công an thành phố Hồ Chí Minh_x000d__x000d__x000d_
 _x000d__x000d__x000d_
  thành phố Hồ Chí Minh</v>
      </c>
      <c r="C956" t="str">
        <v>https://www.facebook.com/catphochiminhofficial/?locale=vi_VN</v>
      </c>
      <c r="D956" t="str">
        <v>-</v>
      </c>
      <c r="E956" t="str">
        <v/>
      </c>
      <c r="F956" t="str">
        <v>-</v>
      </c>
      <c r="G956" t="str">
        <v>-</v>
      </c>
    </row>
    <row r="957" xml:space="preserve">
      <c r="A957">
        <v>29956</v>
      </c>
      <c r="B957" t="str" xml:space="preserve">
        <f xml:space="preserve">HYPERLINK("https://vpub.hochiminhcity.gov.vn/", "UBND Ủy ban nhân dân thành phố Hồ Chí Minh_x000d__x000d__x000d_
 _x000d__x000d__x000d_
  thành phố Hồ Chí Minh")</f>
        <v xml:space="preserve">UBND Ủy ban nhân dân thành phố Hồ Chí Minh_x000d__x000d__x000d_
 _x000d__x000d__x000d_
  thành phố Hồ Chí Minh</v>
      </c>
      <c r="C957" t="str">
        <v>https://vpub.hochiminhcity.gov.vn/</v>
      </c>
      <c r="D957" t="str">
        <v>-</v>
      </c>
      <c r="E957" t="str">
        <v>-</v>
      </c>
      <c r="F957" t="str">
        <v>-</v>
      </c>
      <c r="G957" t="str">
        <v>-</v>
      </c>
    </row>
    <row r="958" xml:space="preserve">
      <c r="A958">
        <v>29957</v>
      </c>
      <c r="B958" t="str" xml:space="preserve">
        <f xml:space="preserve">HYPERLINK("https://www.facebook.com/conganthanhphohaiduong/", "Công an tinh Hải Dương _x000d__x000d__x000d_
 _x000d__x000d__x000d_
  tỉnh Hải Dương")</f>
        <v xml:space="preserve">Công an tinh Hải Dương _x000d__x000d__x000d_
 _x000d__x000d__x000d_
  tỉnh Hải Dương</v>
      </c>
      <c r="C958" t="str">
        <v>https://www.facebook.com/conganthanhphohaiduong/</v>
      </c>
      <c r="D958" t="str">
        <v>-</v>
      </c>
      <c r="E958" t="str">
        <v/>
      </c>
      <c r="F958" t="str">
        <v>-</v>
      </c>
      <c r="G958" t="str">
        <v>-</v>
      </c>
    </row>
    <row r="959" xml:space="preserve">
      <c r="A959">
        <v>29958</v>
      </c>
      <c r="B959" t="str" xml:space="preserve">
        <f xml:space="preserve">HYPERLINK("https://haiduong.gov.vn/", "UBND Ủy ban nhân dân tinh Hải Dương _x000d__x000d__x000d_
 _x000d__x000d__x000d_
  tỉnh Hải Dương")</f>
        <v xml:space="preserve">UBND Ủy ban nhân dân tinh Hải Dương _x000d__x000d__x000d_
 _x000d__x000d__x000d_
  tỉnh Hải Dương</v>
      </c>
      <c r="C959" t="str">
        <v>https://haiduong.gov.vn/</v>
      </c>
      <c r="D959" t="str">
        <v>-</v>
      </c>
      <c r="E959" t="str">
        <v>-</v>
      </c>
      <c r="F959" t="str">
        <v>-</v>
      </c>
      <c r="G959" t="str">
        <v>-</v>
      </c>
    </row>
    <row r="960" xml:space="preserve">
      <c r="A960">
        <v>29959</v>
      </c>
      <c r="B960" t="str" xml:space="preserve">
        <f xml:space="preserve">HYPERLINK("https://www.facebook.com/p/C%C3%B4ng-an-huy%E1%BB%87n-Anh-S%C6%A1n-100050389963999/", "Công an huyện Anh Sơn _x000d__x000d__x000d_
 _x000d__x000d__x000d_
  tỉnh Nghệ An")</f>
        <v xml:space="preserve">Công an huyện Anh Sơn _x000d__x000d__x000d_
 _x000d__x000d__x000d_
  tỉnh Nghệ An</v>
      </c>
      <c r="C960" t="str">
        <v>https://www.facebook.com/p/C%C3%B4ng-an-huy%E1%BB%87n-Anh-S%C6%A1n-100050389963999/</v>
      </c>
      <c r="D960" t="str">
        <v>-</v>
      </c>
      <c r="E960" t="str">
        <v/>
      </c>
      <c r="F960" t="str">
        <v>-</v>
      </c>
      <c r="G960" t="str">
        <v>-</v>
      </c>
    </row>
    <row r="961" xml:space="preserve">
      <c r="A961">
        <v>29960</v>
      </c>
      <c r="B961" t="str" xml:space="preserve">
        <f xml:space="preserve">HYPERLINK("https://anhson.nghean.gov.vn/", "UBND Ủy ban nhân dân huyện Anh Sơn _x000d__x000d__x000d_
 _x000d__x000d__x000d_
  tỉnh Nghệ An")</f>
        <v xml:space="preserve">UBND Ủy ban nhân dân huyện Anh Sơn _x000d__x000d__x000d_
 _x000d__x000d__x000d_
  tỉnh Nghệ An</v>
      </c>
      <c r="C961" t="str">
        <v>https://anhson.nghean.gov.vn/</v>
      </c>
      <c r="D961" t="str">
        <v>-</v>
      </c>
      <c r="E961" t="str">
        <v>-</v>
      </c>
      <c r="F961" t="str">
        <v>-</v>
      </c>
      <c r="G961" t="str">
        <v>-</v>
      </c>
    </row>
    <row r="962" xml:space="preserve">
      <c r="A962">
        <v>29961</v>
      </c>
      <c r="B962" t="str" xml:space="preserve">
        <v xml:space="preserve">Công an huyện Minh Hóa _x000d__x000d__x000d_
 _x000d__x000d__x000d_
  tỉnh Kon Tum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 xml:space="preserve">
      <c r="A963">
        <v>29962</v>
      </c>
      <c r="B963" t="str" xml:space="preserve">
        <f xml:space="preserve">HYPERLINK("https://www.kontum.gov.vn/", "UBND Ủy ban nhân dân huyện Minh Hóa _x000d__x000d__x000d_
 _x000d__x000d__x000d_
  tỉnh Kon Tum")</f>
        <v xml:space="preserve">UBND Ủy ban nhân dân huyện Minh Hóa _x000d__x000d__x000d_
 _x000d__x000d__x000d_
  tỉnh Kon Tum</v>
      </c>
      <c r="C963" t="str">
        <v>https://www.kontum.gov.vn/</v>
      </c>
      <c r="D963" t="str">
        <v>-</v>
      </c>
      <c r="E963" t="str">
        <v>-</v>
      </c>
      <c r="F963" t="str">
        <v>-</v>
      </c>
      <c r="G963" t="str">
        <v>-</v>
      </c>
    </row>
    <row r="964" xml:space="preserve">
      <c r="A964">
        <v>29963</v>
      </c>
      <c r="B964" t="str" xml:space="preserve">
        <f xml:space="preserve">HYPERLINK("https://www.facebook.com/congantpdanang/", "Công an thành phố Đà Nẵng _x000d__x000d__x000d_
 _x000d__x000d__x000d_
  thành phố Đà Nẵng")</f>
        <v xml:space="preserve">Công an thành phố Đà Nẵng _x000d__x000d__x000d_
 _x000d__x000d__x000d_
  thành phố Đà Nẵng</v>
      </c>
      <c r="C964" t="str">
        <v>https://www.facebook.com/congantpdanang/</v>
      </c>
      <c r="D964" t="str">
        <v>-</v>
      </c>
      <c r="E964" t="str">
        <v/>
      </c>
      <c r="F964" t="str">
        <v>-</v>
      </c>
      <c r="G964" t="str">
        <v>-</v>
      </c>
    </row>
    <row r="965" xml:space="preserve">
      <c r="A965">
        <v>29964</v>
      </c>
      <c r="B965" t="str" xml:space="preserve">
        <f xml:space="preserve">HYPERLINK("https://www.danang.gov.vn/", "UBND Ủy ban nhân dân thành phố Đà Nẵng _x000d__x000d__x000d_
 _x000d__x000d__x000d_
  thành phố Đà Nẵng")</f>
        <v xml:space="preserve">UBND Ủy ban nhân dân thành phố Đà Nẵng _x000d__x000d__x000d_
 _x000d__x000d__x000d_
  thành phố Đà Nẵng</v>
      </c>
      <c r="C965" t="str">
        <v>https://www.danang.gov.vn/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29965</v>
      </c>
      <c r="B966" t="str">
        <f>HYPERLINK("https://www.facebook.com/conganthixanghisonthanhhoa/", "Công an thị xã Nghi Sơn tỉnh Thanh Hóa")</f>
        <v>Công an thị xã Nghi Sơn tỉnh Thanh Hóa</v>
      </c>
      <c r="C966" t="str">
        <v>https://www.facebook.com/conganthixanghisonthanhhoa/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29966</v>
      </c>
      <c r="B967" t="str">
        <f>HYPERLINK("https://nghison.thixanghison.thanhhoa.gov.vn/", "UBND Ủy ban nhân dân thị xã Nghi Sơn tỉnh Thanh Hóa")</f>
        <v>UBND Ủy ban nhân dân thị xã Nghi Sơn tỉnh Thanh Hóa</v>
      </c>
      <c r="C967" t="str">
        <v>https://nghison.thixanghison.thanhhoa.gov.vn/</v>
      </c>
      <c r="D967" t="str">
        <v>-</v>
      </c>
      <c r="E967" t="str">
        <v>-</v>
      </c>
      <c r="F967" t="str">
        <v>-</v>
      </c>
      <c r="G967" t="str">
        <v>-</v>
      </c>
    </row>
    <row r="968" xml:space="preserve">
      <c r="A968">
        <v>29967</v>
      </c>
      <c r="B968" t="str" xml:space="preserve">
        <v xml:space="preserve">Công an tỉnh Vĩnh Long _x000d__x000d__x000d_
 _x000d__x000d__x000d_
  tỉnh Vĩnh Long</v>
      </c>
      <c r="C968" t="str">
        <v>-</v>
      </c>
      <c r="D968" t="str">
        <v>-</v>
      </c>
      <c r="E968" t="str">
        <v/>
      </c>
      <c r="F968" t="str">
        <v>-</v>
      </c>
      <c r="G968" t="str">
        <v>-</v>
      </c>
    </row>
    <row r="969" xml:space="preserve">
      <c r="A969">
        <v>29968</v>
      </c>
      <c r="B969" t="str" xml:space="preserve">
        <f xml:space="preserve">HYPERLINK("https://vinhlong.gov.vn/", "UBND Ủy ban nhân dânn tỉnh Vĩnh Long _x000d__x000d__x000d_
 _x000d__x000d__x000d_
  tỉnh Vĩnh Long")</f>
        <v xml:space="preserve">UBND Ủy ban nhân dânn tỉnh Vĩnh Long _x000d__x000d__x000d_
 _x000d__x000d__x000d_
  tỉnh Vĩnh Long</v>
      </c>
      <c r="C969" t="str">
        <v>https://vinhlong.gov.vn/</v>
      </c>
      <c r="D969" t="str">
        <v>-</v>
      </c>
      <c r="E969" t="str">
        <v>-</v>
      </c>
      <c r="F969" t="str">
        <v>-</v>
      </c>
      <c r="G969" t="str">
        <v>-</v>
      </c>
    </row>
    <row r="970" xml:space="preserve">
      <c r="A970">
        <v>29969</v>
      </c>
      <c r="B970" t="str" xml:space="preserve">
        <f xml:space="preserve">HYPERLINK("https://www.facebook.com/p/Tu%E1%BB%95i-tr%E1%BA%BB-C%C3%B4ng-an-th%C3%A0nh-ph%E1%BB%91-L%C3%A0o-Cai-100065690011431/", "Công an thành phố Lào Cai _x000d__x000d__x000d_
 _x000d__x000d__x000d_
  tỉnh Lào Cai")</f>
        <v xml:space="preserve">Công an thành phố Lào Cai _x000d__x000d__x000d_
 _x000d__x000d__x000d_
  tỉnh Lào Cai</v>
      </c>
      <c r="C970" t="str">
        <v>https://www.facebook.com/p/Tu%E1%BB%95i-tr%E1%BA%BB-C%C3%B4ng-an-th%C3%A0nh-ph%E1%BB%91-L%C3%A0o-Cai-100065690011431/</v>
      </c>
      <c r="D970" t="str">
        <v>-</v>
      </c>
      <c r="E970" t="str">
        <v/>
      </c>
      <c r="F970" t="str">
        <v>-</v>
      </c>
      <c r="G970" t="str">
        <v>-</v>
      </c>
    </row>
    <row r="971" xml:space="preserve">
      <c r="A971">
        <v>29970</v>
      </c>
      <c r="B971" t="str" xml:space="preserve">
        <f xml:space="preserve">HYPERLINK("https://tplaocai.laocai.gov.vn/", "UBND Ủy ban nhân dân thành phố Lào Cai _x000d__x000d__x000d_
 _x000d__x000d__x000d_
  tỉnh Lào Cai")</f>
        <v xml:space="preserve">UBND Ủy ban nhân dân thành phố Lào Cai _x000d__x000d__x000d_
 _x000d__x000d__x000d_
  tỉnh Lào Cai</v>
      </c>
      <c r="C971" t="str">
        <v>https://tplaocai.laocai.gov.vn/</v>
      </c>
      <c r="D971" t="str">
        <v>-</v>
      </c>
      <c r="E971" t="str">
        <v>-</v>
      </c>
      <c r="F971" t="str">
        <v>-</v>
      </c>
      <c r="G971" t="str">
        <v>-</v>
      </c>
    </row>
    <row r="972" xml:space="preserve">
      <c r="A972">
        <v>29971</v>
      </c>
      <c r="B972" t="str" xml:space="preserve">
        <f xml:space="preserve">HYPERLINK("https://www.facebook.com/conganxayenthanglangchanhth/", "Công an xã yên thắng _x000d__x000d__x000d_
 _x000d__x000d__x000d_
  tỉnh Thanh Hóa")</f>
        <v xml:space="preserve">Công an xã yên thắng _x000d__x000d__x000d_
 _x000d__x000d__x000d_
  tỉnh Thanh Hóa</v>
      </c>
      <c r="C972" t="str">
        <v>https://www.facebook.com/conganxayenthanglangchanhth/</v>
      </c>
      <c r="D972" t="str">
        <v>-</v>
      </c>
      <c r="E972" t="str">
        <v/>
      </c>
      <c r="F972" t="str">
        <v>-</v>
      </c>
      <c r="G972" t="str">
        <v>-</v>
      </c>
    </row>
    <row r="973" xml:space="preserve">
      <c r="A973">
        <v>29972</v>
      </c>
      <c r="B973" t="str" xml:space="preserve">
        <f xml:space="preserve">HYPERLINK("https://yenthang.langchanh.thanhhoa.gov.vn/", "UBND Ủy ban nhân dân xã yên thắng _x000d__x000d__x000d_
 _x000d__x000d__x000d_
  tỉnh Thanh Hóa")</f>
        <v xml:space="preserve">UBND Ủy ban nhân dân xã yên thắng _x000d__x000d__x000d_
 _x000d__x000d__x000d_
  tỉnh Thanh Hóa</v>
      </c>
      <c r="C973" t="str">
        <v>https://yenthang.langchanh.thanhhoa.gov.vn/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29973</v>
      </c>
      <c r="B974" t="str">
        <v>Công an xã Hưng Thạnh tỉnh TIỀN GIANG</v>
      </c>
      <c r="C974" t="str">
        <v>-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29974</v>
      </c>
      <c r="B975" t="str">
        <f>HYPERLINK("https://tanphuoc.tiengiang.gov.vn/ubnd-xa-hung-thanh", "UBND Ủy ban nhân dân xã Hưng Thạnh tỉnh TIỀN GIANG")</f>
        <v>UBND Ủy ban nhân dân xã Hưng Thạnh tỉnh TIỀN GIANG</v>
      </c>
      <c r="C975" t="str">
        <v>https://tanphuoc.tiengiang.gov.vn/ubnd-xa-hung-thanh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29975</v>
      </c>
      <c r="B976" t="str">
        <v>Công an xã Hưng Thạnh tỉnh TIỀN GIANG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29976</v>
      </c>
      <c r="B977" t="str">
        <f>HYPERLINK("https://tanphuoc.tiengiang.gov.vn/ubnd-xa-hung-thanh", "UBND Ủy ban nhân dân xã Hưng Thạnh tỉnh TIỀN GIANG")</f>
        <v>UBND Ủy ban nhân dân xã Hưng Thạnh tỉnh TIỀN GIANG</v>
      </c>
      <c r="C977" t="str">
        <v>https://tanphuoc.tiengiang.gov.vn/ubnd-xa-hung-thanh</v>
      </c>
      <c r="D977" t="str">
        <v>-</v>
      </c>
      <c r="E977" t="str">
        <v>-</v>
      </c>
      <c r="F977" t="str">
        <v>-</v>
      </c>
      <c r="G977" t="str">
        <v>-</v>
      </c>
    </row>
    <row r="978" xml:space="preserve">
      <c r="A978">
        <v>29977</v>
      </c>
      <c r="B978" t="str" xml:space="preserve">
        <f xml:space="preserve">HYPERLINK("https://www.facebook.com/phamthaipolice/", "Công an phường Phạm Thái _x000d__x000d__x000d_
 _x000d__x000d__x000d_
  tỉnh Hải Dương")</f>
        <v xml:space="preserve">Công an phường Phạm Thái _x000d__x000d__x000d_
 _x000d__x000d__x000d_
  tỉnh Hải Dương</v>
      </c>
      <c r="C978" t="str">
        <v>https://www.facebook.com/phamthaipolice/</v>
      </c>
      <c r="D978" t="str">
        <v>-</v>
      </c>
      <c r="E978" t="str">
        <v/>
      </c>
      <c r="F978" t="str">
        <v>-</v>
      </c>
      <c r="G978" t="str">
        <v>-</v>
      </c>
    </row>
    <row r="979" xml:space="preserve">
      <c r="A979">
        <v>29978</v>
      </c>
      <c r="B979" t="str" xml:space="preserve">
        <f xml:space="preserve">HYPERLINK("http://phamthai.kinhmon.haiduong.gov.vn/", "UBND Ủy ban nhân dân phường Phạm Thái _x000d__x000d__x000d_
 _x000d__x000d__x000d_
  tỉnh Hải Dương")</f>
        <v xml:space="preserve">UBND Ủy ban nhân dân phường Phạm Thái _x000d__x000d__x000d_
 _x000d__x000d__x000d_
  tỉnh Hải Dương</v>
      </c>
      <c r="C979" t="str">
        <v>http://phamthai.kinhmon.haiduong.gov.vn/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29979</v>
      </c>
      <c r="B980" t="str">
        <f>HYPERLINK("https://www.facebook.com/PHONE02923650385/", "Công an xã Thạnh Lộc thành phố Cần Thơ")</f>
        <v>Công an xã Thạnh Lộc thành phố Cần Thơ</v>
      </c>
      <c r="C980" t="str">
        <v>https://www.facebook.com/PHONE02923650385/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29980</v>
      </c>
      <c r="B981" t="str">
        <f>HYPERLINK("https://vinhthanh.cantho.gov.vn/", "UBND Ủy ban nhân dân xã Thạnh Lộc thành phố Cần Thơ")</f>
        <v>UBND Ủy ban nhân dân xã Thạnh Lộc thành phố Cần Thơ</v>
      </c>
      <c r="C981" t="str">
        <v>https://vinhthanh.cantho.gov.vn/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29981</v>
      </c>
      <c r="B982" t="str">
        <f>HYPERLINK("https://www.facebook.com/DTNCATYB/", "Công an tỉnh Yên Bái tỉnh Yên Bái")</f>
        <v>Công an tỉnh Yên Bái tỉnh Yên Bái</v>
      </c>
      <c r="C982" t="str">
        <v>https://www.facebook.com/DTNCATYB/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29982</v>
      </c>
      <c r="B983" t="str">
        <f>HYPERLINK("https://www.yenbai.gov.vn/", "UBND Ủy ban nhân dân tỉnh Yên Bái tỉnh Yên Bái")</f>
        <v>UBND Ủy ban nhân dân tỉnh Yên Bái tỉnh Yên Bái</v>
      </c>
      <c r="C983" t="str">
        <v>https://www.yenbai.gov.vn/</v>
      </c>
      <c r="D983" t="str">
        <v>-</v>
      </c>
      <c r="E983" t="str">
        <v>-</v>
      </c>
      <c r="F983" t="str">
        <v>-</v>
      </c>
      <c r="G983" t="str">
        <v>-</v>
      </c>
    </row>
    <row r="984" xml:space="preserve">
      <c r="A984">
        <v>29983</v>
      </c>
      <c r="B984" t="str" xml:space="preserve">
        <f xml:space="preserve">HYPERLINK("https://www.facebook.com/phongchaybinhthuan/?locale=vi_VN", "Công an tỉnh Bình Thuận _x000d__x000d__x000d_
 _x000d__x000d__x000d_
  tỉnh Bình Thuận")</f>
        <v xml:space="preserve">Công an tỉnh Bình Thuận _x000d__x000d__x000d_
 _x000d__x000d__x000d_
  tỉnh Bình Thuận</v>
      </c>
      <c r="C984" t="str">
        <v>https://www.facebook.com/phongchaybinhthuan/?locale=vi_VN</v>
      </c>
      <c r="D984" t="str">
        <v>-</v>
      </c>
      <c r="E984" t="str">
        <v/>
      </c>
      <c r="F984" t="str">
        <v>-</v>
      </c>
      <c r="G984" t="str">
        <v>-</v>
      </c>
    </row>
    <row r="985" xml:space="preserve">
      <c r="A985">
        <v>29984</v>
      </c>
      <c r="B985" t="str" xml:space="preserve">
        <f xml:space="preserve">HYPERLINK("https://binhthuan.gov.vn/", "UBND Ủy ban nhân dân tỉnh Bình Thuận _x000d__x000d__x000d_
 _x000d__x000d__x000d_
  tỉnh Bình Thuận")</f>
        <v xml:space="preserve">UBND Ủy ban nhân dân tỉnh Bình Thuận _x000d__x000d__x000d_
 _x000d__x000d__x000d_
  tỉnh Bình Thuận</v>
      </c>
      <c r="C985" t="str">
        <v>https://binhthuan.gov.vn/</v>
      </c>
      <c r="D985" t="str">
        <v>-</v>
      </c>
      <c r="E985" t="str">
        <v>-</v>
      </c>
      <c r="F985" t="str">
        <v>-</v>
      </c>
      <c r="G985" t="str">
        <v>-</v>
      </c>
    </row>
    <row r="986" xml:space="preserve">
      <c r="A986">
        <v>29985</v>
      </c>
      <c r="B986" t="str" xml:space="preserve">
        <f xml:space="preserve">HYPERLINK("https://www.facebook.com/p/Ph%C3%B2ng-C%E1%BA%A3nh-s%C3%A1t-Giao-th%C3%B4ng-C%C3%B4ng-an-t%E1%BB%89nh-L%E1%BA%A1ng-S%C6%A1n-61550879442768/", "Công an tỉnh Lạng Sơn _x000d__x000d__x000d_
 _x000d__x000d__x000d_
  tỉnh Lạng Sơn")</f>
        <v xml:space="preserve">Công an tỉnh Lạng Sơn _x000d__x000d__x000d_
 _x000d__x000d__x000d_
  tỉnh Lạng Sơn</v>
      </c>
      <c r="C986" t="str">
        <v>https://www.facebook.com/p/Ph%C3%B2ng-C%E1%BA%A3nh-s%C3%A1t-Giao-th%C3%B4ng-C%C3%B4ng-an-t%E1%BB%89nh-L%E1%BA%A1ng-S%C6%A1n-61550879442768/</v>
      </c>
      <c r="D986" t="str">
        <v>-</v>
      </c>
      <c r="E986" t="str">
        <v/>
      </c>
      <c r="F986" t="str">
        <v>-</v>
      </c>
      <c r="G986" t="str">
        <v>-</v>
      </c>
    </row>
    <row r="987" xml:space="preserve">
      <c r="A987">
        <v>29986</v>
      </c>
      <c r="B987" t="str" xml:space="preserve">
        <f xml:space="preserve">HYPERLINK("https://langson.gov.vn/", "UBND Ủy ban nhân dân tỉnh Lạng Sơn _x000d__x000d__x000d_
 _x000d__x000d__x000d_
  tỉnh Lạng Sơn")</f>
        <v xml:space="preserve">UBND Ủy ban nhân dân tỉnh Lạng Sơn _x000d__x000d__x000d_
 _x000d__x000d__x000d_
  tỉnh Lạng Sơn</v>
      </c>
      <c r="C987" t="str">
        <v>https://langson.gov.vn/</v>
      </c>
      <c r="D987" t="str">
        <v>-</v>
      </c>
      <c r="E987" t="str">
        <v>-</v>
      </c>
      <c r="F987" t="str">
        <v>-</v>
      </c>
      <c r="G987" t="str">
        <v>-</v>
      </c>
    </row>
    <row r="988" xml:space="preserve">
      <c r="A988">
        <v>29987</v>
      </c>
      <c r="B988" t="str" xml:space="preserve">
        <f xml:space="preserve">HYPERLINK("https://www.facebook.com/catgialai/", "Công an tỉnh Gia Lai _x000d__x000d__x000d_
 _x000d__x000d__x000d_
  tỉnh Gia Lai")</f>
        <v xml:space="preserve">Công an tỉnh Gia Lai _x000d__x000d__x000d_
 _x000d__x000d__x000d_
  tỉnh Gia Lai</v>
      </c>
      <c r="C988" t="str">
        <v>https://www.facebook.com/catgialai/</v>
      </c>
      <c r="D988" t="str">
        <v>-</v>
      </c>
      <c r="E988" t="str">
        <v/>
      </c>
      <c r="F988" t="str">
        <v>-</v>
      </c>
      <c r="G988" t="str">
        <v>-</v>
      </c>
    </row>
    <row r="989" xml:space="preserve">
      <c r="A989">
        <v>29988</v>
      </c>
      <c r="B989" t="str" xml:space="preserve">
        <f xml:space="preserve">HYPERLINK("https://gialai.gov.vn/", "UBND Ủy ban nhân dân tỉnh Gia Lai _x000d__x000d__x000d_
 _x000d__x000d__x000d_
  tỉnh Gia Lai")</f>
        <v xml:space="preserve">UBND Ủy ban nhân dân tỉnh Gia Lai _x000d__x000d__x000d_
 _x000d__x000d__x000d_
  tỉnh Gia Lai</v>
      </c>
      <c r="C989" t="str">
        <v>https://gialai.gov.vn/</v>
      </c>
      <c r="D989" t="str">
        <v>-</v>
      </c>
      <c r="E989" t="str">
        <v>-</v>
      </c>
      <c r="F989" t="str">
        <v>-</v>
      </c>
      <c r="G989" t="str">
        <v>-</v>
      </c>
    </row>
    <row r="990" xml:space="preserve">
      <c r="A990">
        <v>29989</v>
      </c>
      <c r="B990" t="str" xml:space="preserve">
        <f xml:space="preserve">HYPERLINK("https://www.facebook.com/ANTVKhanhHoa/?locale=vi_VN", "Công an tỉnh Khánh Hoà _x000d__x000d__x000d_
 _x000d__x000d__x000d_
  tỉnh Khánh Hòa")</f>
        <v xml:space="preserve">Công an tỉnh Khánh Hoà _x000d__x000d__x000d_
 _x000d__x000d__x000d_
  tỉnh Khánh Hòa</v>
      </c>
      <c r="C990" t="str">
        <v>https://www.facebook.com/ANTVKhanhHoa/?locale=vi_VN</v>
      </c>
      <c r="D990" t="str">
        <v>-</v>
      </c>
      <c r="E990" t="str">
        <v/>
      </c>
      <c r="F990" t="str">
        <v>-</v>
      </c>
      <c r="G990" t="str">
        <v>-</v>
      </c>
    </row>
    <row r="991" xml:space="preserve">
      <c r="A991">
        <v>29990</v>
      </c>
      <c r="B991" t="str" xml:space="preserve">
        <f xml:space="preserve">HYPERLINK("https://congbaokhanhhoa.gov.vn/van-ban-quy-pham-phap-luat/VBQPPL_UBND", "UBND Ủy ban nhân dân tỉnh Khánh Hoà _x000d__x000d__x000d_
 _x000d__x000d__x000d_
  tỉnh Khánh Hòa")</f>
        <v xml:space="preserve">UBND Ủy ban nhân dân tỉnh Khánh Hoà _x000d__x000d__x000d_
 _x000d__x000d__x000d_
  tỉnh Khánh Hòa</v>
      </c>
      <c r="C991" t="str">
        <v>https://congbaokhanhhoa.gov.vn/van-ban-quy-pham-phap-luat/VBQPPL_UBND</v>
      </c>
      <c r="D991" t="str">
        <v>-</v>
      </c>
      <c r="E991" t="str">
        <v>-</v>
      </c>
      <c r="F991" t="str">
        <v>-</v>
      </c>
      <c r="G991" t="str">
        <v>-</v>
      </c>
    </row>
    <row r="992" xml:space="preserve">
      <c r="A992">
        <v>29991</v>
      </c>
      <c r="B992" t="str" xml:space="preserve">
        <f xml:space="preserve">HYPERLINK("https://www.facebook.com/doanthanhniencongantayninh/", "Công an tỉnh Tây Ninh _x000d__x000d__x000d_
 _x000d__x000d__x000d_
  tỉnh TÂY NINH")</f>
        <v xml:space="preserve">Công an tỉnh Tây Ninh _x000d__x000d__x000d_
 _x000d__x000d__x000d_
  tỉnh TÂY NINH</v>
      </c>
      <c r="C992" t="str">
        <v>https://www.facebook.com/doanthanhniencongantayninh/</v>
      </c>
      <c r="D992" t="str">
        <v>-</v>
      </c>
      <c r="E992" t="str">
        <v/>
      </c>
      <c r="F992" t="str">
        <v>-</v>
      </c>
      <c r="G992" t="str">
        <v>-</v>
      </c>
    </row>
    <row r="993" xml:space="preserve">
      <c r="A993">
        <v>29992</v>
      </c>
      <c r="B993" t="str" xml:space="preserve">
        <f xml:space="preserve">HYPERLINK("https://www.tayninh.gov.vn/", "UBND Ủy ban nhân dân tỉnh Tây Ninh _x000d__x000d__x000d_
 _x000d__x000d__x000d_
  tỉnh TÂY NINH")</f>
        <v xml:space="preserve">UBND Ủy ban nhân dân tỉnh Tây Ninh _x000d__x000d__x000d_
 _x000d__x000d__x000d_
  tỉnh TÂY NINH</v>
      </c>
      <c r="C993" t="str">
        <v>https://www.tayninh.gov.vn/</v>
      </c>
      <c r="D993" t="str">
        <v>-</v>
      </c>
      <c r="E993" t="str">
        <v>-</v>
      </c>
      <c r="F993" t="str">
        <v>-</v>
      </c>
      <c r="G993" t="str">
        <v>-</v>
      </c>
    </row>
    <row r="994" xml:space="preserve">
      <c r="A994">
        <v>29993</v>
      </c>
      <c r="B994" t="str" xml:space="preserve">
        <v xml:space="preserve">Công an tỉnh Tây Ninh _x000d__x000d__x000d_
 _x000d__x000d__x000d_
  tỉnh TÂY NINH</v>
      </c>
      <c r="C994" t="str">
        <v>-</v>
      </c>
      <c r="D994" t="str">
        <v>-</v>
      </c>
      <c r="E994" t="str">
        <v/>
      </c>
      <c r="F994" t="str">
        <v>-</v>
      </c>
      <c r="G994" t="str">
        <v>-</v>
      </c>
    </row>
    <row r="995" xml:space="preserve">
      <c r="A995">
        <v>29994</v>
      </c>
      <c r="B995" t="str" xml:space="preserve">
        <f xml:space="preserve">HYPERLINK("https://www.tayninh.gov.vn/", "UBND Ủy ban nhân dânn tỉnh Tây Ninh _x000d__x000d__x000d_
 _x000d__x000d__x000d_
  tỉnh TÂY NINH")</f>
        <v xml:space="preserve">UBND Ủy ban nhân dânn tỉnh Tây Ninh _x000d__x000d__x000d_
 _x000d__x000d__x000d_
  tỉnh TÂY NINH</v>
      </c>
      <c r="C995" t="str">
        <v>https://www.tayninh.gov.vn/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29995</v>
      </c>
      <c r="B996" t="str">
        <v>Công an tỉnh Vĩnh Long tỉnh Vĩnh Long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29996</v>
      </c>
      <c r="B997" t="str">
        <f>HYPERLINK("https://vinhlong.gov.vn/", "UBND Ủy ban nhân dânn tỉnh Vĩnh Long tỉnh Vĩnh Long")</f>
        <v>UBND Ủy ban nhân dânn tỉnh Vĩnh Long tỉnh Vĩnh Long</v>
      </c>
      <c r="C997" t="str">
        <v>https://vinhlong.gov.vn/</v>
      </c>
      <c r="D997" t="str">
        <v>-</v>
      </c>
      <c r="E997" t="str">
        <v>-</v>
      </c>
      <c r="F997" t="str">
        <v>-</v>
      </c>
      <c r="G997" t="str">
        <v>-</v>
      </c>
    </row>
    <row r="998" xml:space="preserve">
      <c r="A998">
        <v>29997</v>
      </c>
      <c r="B998" t="str" xml:space="preserve">
        <f xml:space="preserve">HYPERLINK("https://www.facebook.com/Congantinhlaichau/", "Công an tỉnh Lai Châu _x000d__x000d__x000d_
 _x000d__x000d__x000d_
  tỉnh Lai Châu")</f>
        <v xml:space="preserve">Công an tỉnh Lai Châu _x000d__x000d__x000d_
 _x000d__x000d__x000d_
  tỉnh Lai Châu</v>
      </c>
      <c r="C998" t="str">
        <v>https://www.facebook.com/Congantinhlaichau/</v>
      </c>
      <c r="D998" t="str">
        <v>-</v>
      </c>
      <c r="E998" t="str">
        <v/>
      </c>
      <c r="F998" t="str">
        <v>-</v>
      </c>
      <c r="G998" t="str">
        <v>-</v>
      </c>
    </row>
    <row r="999" xml:space="preserve">
      <c r="A999">
        <v>29998</v>
      </c>
      <c r="B999" t="str" xml:space="preserve">
        <f xml:space="preserve">HYPERLINK("https://laichau.gov.vn/", "UBND Ủy ban nhân dân tỉnh Lai Châu _x000d__x000d__x000d_
 _x000d__x000d__x000d_
  tỉnh Lai Châu")</f>
        <v xml:space="preserve">UBND Ủy ban nhân dân tỉnh Lai Châu _x000d__x000d__x000d_
 _x000d__x000d__x000d_
  tỉnh Lai Châu</v>
      </c>
      <c r="C999" t="str">
        <v>https://laichau.gov.vn/</v>
      </c>
      <c r="D999" t="str">
        <v>-</v>
      </c>
      <c r="E999" t="str">
        <v>-</v>
      </c>
      <c r="F999" t="str">
        <v>-</v>
      </c>
      <c r="G999" t="str">
        <v>-</v>
      </c>
    </row>
    <row r="1000" xml:space="preserve">
      <c r="A1000">
        <v>29999</v>
      </c>
      <c r="B1000" t="str" xml:space="preserve">
        <f xml:space="preserve">HYPERLINK("https://www.facebook.com/catpsonla/", "Công an tỉnh Sơn La _x000d__x000d__x000d_
 _x000d__x000d__x000d_
  tỉnh Sơn La")</f>
        <v xml:space="preserve">Công an tỉnh Sơn La _x000d__x000d__x000d_
 _x000d__x000d__x000d_
  tỉnh Sơn La</v>
      </c>
      <c r="C1000" t="str">
        <v>https://www.facebook.com/catpsonla/</v>
      </c>
      <c r="D1000" t="str">
        <v>-</v>
      </c>
      <c r="E1000" t="str">
        <v/>
      </c>
      <c r="F1000" t="str">
        <v>-</v>
      </c>
      <c r="G1000" t="str">
        <v>-</v>
      </c>
    </row>
    <row r="1001" xml:space="preserve">
      <c r="A1001">
        <v>30000</v>
      </c>
      <c r="B1001" t="str" xml:space="preserve">
        <f xml:space="preserve">HYPERLINK("https://sonla.gov.vn/", "UBND Ủy ban nhân dân tỉnh Sơn La _x000d__x000d__x000d_
 _x000d__x000d__x000d_
  tỉnh Sơn La")</f>
        <v xml:space="preserve">UBND Ủy ban nhân dân tỉnh Sơn La _x000d__x000d__x000d_
 _x000d__x000d__x000d_
  tỉnh Sơn La</v>
      </c>
      <c r="C1001" t="str">
        <v>https://sonla.gov.vn/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