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 xml:space="preserve">
      <c r="A2">
        <v>30001</v>
      </c>
      <c r="B2" t="str" xml:space="preserve">
        <f xml:space="preserve">HYPERLINK("https://www.facebook.com/phongqlhcninhthuan/", "Công an tỉnh Ninh Thuận _x000d__x000d__x000d_
 _x000d__x000d__x000d_
  tỉnh Ninh Thuận")</f>
        <v xml:space="preserve">Công an tỉnh Ninh Thuận _x000d__x000d__x000d_
 _x000d__x000d__x000d_
  tỉnh Ninh Thuận</v>
      </c>
      <c r="C2" t="str">
        <v>https://www.facebook.com/phongqlhcninhthuan/</v>
      </c>
      <c r="D2" t="str">
        <v>-</v>
      </c>
      <c r="E2" t="str">
        <v/>
      </c>
      <c r="F2" t="str">
        <v>-</v>
      </c>
      <c r="G2" t="str">
        <v>-</v>
      </c>
    </row>
    <row r="3" xml:space="preserve">
      <c r="A3">
        <v>30002</v>
      </c>
      <c r="B3" t="str" xml:space="preserve">
        <f xml:space="preserve">HYPERLINK("https://ninhthuan.gov.vn/", "UBND Ủy ban nhân dân tỉnh Ninh Thuận _x000d__x000d__x000d_
 _x000d__x000d__x000d_
  tỉnh Ninh Thuận")</f>
        <v xml:space="preserve">UBND Ủy ban nhân dân tỉnh Ninh Thuận _x000d__x000d__x000d_
 _x000d__x000d__x000d_
  tỉnh Ninh Thuận</v>
      </c>
      <c r="C3" t="str">
        <v>https://ninhthuan.gov.vn/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30003</v>
      </c>
      <c r="B4" t="str">
        <v>Công an xã Nghĩa An tỉnh Nam Định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30004</v>
      </c>
      <c r="B5" t="str">
        <f>HYPERLINK("https://dichvucong.namdinh.gov.vn/portaldvc/KenhTin/dich-vu-cong-truc-tuyen.aspx?_dv=DB9767F9-10CD-D2BC-52A9-50654D7506D9", "UBND Ủy ban nhân dân xã Nghĩa An tỉnh Nam Định")</f>
        <v>UBND Ủy ban nhân dân xã Nghĩa An tỉnh Nam Định</v>
      </c>
      <c r="C5" t="str">
        <v>https://dichvucong.namdinh.gov.vn/portaldvc/KenhTin/dich-vu-cong-truc-tuyen.aspx?_dv=DB9767F9-10CD-D2BC-52A9-50654D7506D9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30005</v>
      </c>
      <c r="B6" t="str">
        <f>HYPERLINK("https://www.facebook.com/congannhandan.com.vn/", "Công an huyện Nam Đông tỉnh THỪA THIÊN HUẾ")</f>
        <v>Công an huyện Nam Đông tỉnh THỪA THIÊN HUẾ</v>
      </c>
      <c r="C6" t="str">
        <v>https://www.facebook.com/congannhandan.com.vn/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30006</v>
      </c>
      <c r="B7" t="str">
        <f>HYPERLINK("https://snv.thuathienhue.gov.vn/?gd=3&amp;cn=28&amp;tc=650", "UBND Ủy ban nhân dân huyện Nam Đông tỉnh THỪA THIÊN HUẾ")</f>
        <v>UBND Ủy ban nhân dân huyện Nam Đông tỉnh THỪA THIÊN HUẾ</v>
      </c>
      <c r="C7" t="str">
        <v>https://snv.thuathienhue.gov.vn/?gd=3&amp;cn=28&amp;tc=650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30007</v>
      </c>
      <c r="B8" t="str">
        <v>Công an tỉnh Nghệ An tỉnh Nghệ An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30008</v>
      </c>
      <c r="B9" t="str">
        <f>HYPERLINK("https://www.nghean.gov.vn/", "UBND Ủy ban nhân dân tỉnh Nghệ An tỉnh Nghệ An")</f>
        <v>UBND Ủy ban nhân dân tỉnh Nghệ An tỉnh Nghệ An</v>
      </c>
      <c r="C9" t="str">
        <v>https://www.nghean.gov.vn/</v>
      </c>
      <c r="D9" t="str">
        <v>-</v>
      </c>
      <c r="E9" t="str">
        <v>-</v>
      </c>
      <c r="F9" t="str">
        <v>-</v>
      </c>
      <c r="G9" t="str">
        <v>-</v>
      </c>
    </row>
    <row r="10" xml:space="preserve">
      <c r="A10">
        <v>30009</v>
      </c>
      <c r="B10" t="str" xml:space="preserve">
        <v xml:space="preserve">Công an huyện Phú Lộc _x000d__x000d__x000d_
 _x000d__x000d__x000d_
  tỉnh THỪA THIÊN HUẾ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 xml:space="preserve">
      <c r="A11">
        <v>30010</v>
      </c>
      <c r="B11" t="str" xml:space="preserve">
        <f xml:space="preserve">HYPERLINK("https://phuloc.thuathienhue.gov.vn/?gd=1&amp;cn=77&amp;cd=19", "UBND Ủy ban nhân dân huyện Phú Lộc _x000d__x000d__x000d_
 _x000d__x000d__x000d_
  tỉnh THỪA THIÊN HUẾ")</f>
        <v xml:space="preserve">UBND Ủy ban nhân dân huyện Phú Lộc _x000d__x000d__x000d_
 _x000d__x000d__x000d_
  tỉnh THỪA THIÊN HUẾ</v>
      </c>
      <c r="C11" t="str">
        <v>https://phuloc.thuathienhue.gov.vn/?gd=1&amp;cn=77&amp;cd=19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30011</v>
      </c>
      <c r="B12" t="str">
        <v>Công an huyện Cam Lộ tỉnh Quảng Trị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30012</v>
      </c>
      <c r="B13" t="str">
        <f>HYPERLINK("https://camlo.quangtri.gov.vn/", "UBND Ủy ban nhân dân huyện Cam Lộ tỉnh Quảng Trị")</f>
        <v>UBND Ủy ban nhân dân huyện Cam Lộ tỉnh Quảng Trị</v>
      </c>
      <c r="C13" t="str">
        <v>https://camlo.quangtri.gov.vn/</v>
      </c>
      <c r="D13" t="str">
        <v>-</v>
      </c>
      <c r="E13" t="str">
        <v>-</v>
      </c>
      <c r="F13" t="str">
        <v>-</v>
      </c>
      <c r="G13" t="str">
        <v>-</v>
      </c>
    </row>
    <row r="14" xml:space="preserve">
      <c r="A14">
        <v>30013</v>
      </c>
      <c r="B14" t="str" xml:space="preserve">
        <f xml:space="preserve">HYPERLINK("https://www.facebook.com/PhuNham113/?locale=vi_VN", "Công an xã Phú Nham _x000d__x000d__x000d_
 _x000d__x000d__x000d_
  tỉnh Phú Thọ")</f>
        <v xml:space="preserve">Công an xã Phú Nham _x000d__x000d__x000d_
 _x000d__x000d__x000d_
  tỉnh Phú Thọ</v>
      </c>
      <c r="C14" t="str">
        <v>https://www.facebook.com/PhuNham113/?locale=vi_VN</v>
      </c>
      <c r="D14" t="str">
        <v>-</v>
      </c>
      <c r="E14" t="str">
        <v/>
      </c>
      <c r="F14" t="str">
        <v>-</v>
      </c>
      <c r="G14" t="str">
        <v>-</v>
      </c>
    </row>
    <row r="15" xml:space="preserve">
      <c r="A15">
        <v>30014</v>
      </c>
      <c r="B15" t="str" xml:space="preserve">
        <f xml:space="preserve">HYPERLINK("https://phunham.phuninh.phutho.gov.vn/", "UBND Ủy ban nhân dân xã Phú Nham _x000d__x000d__x000d_
 _x000d__x000d__x000d_
  tỉnh Phú Thọ")</f>
        <v xml:space="preserve">UBND Ủy ban nhân dân xã Phú Nham _x000d__x000d__x000d_
 _x000d__x000d__x000d_
  tỉnh Phú Thọ</v>
      </c>
      <c r="C15" t="str">
        <v>https://phunham.phuninh.phutho.gov.vn/</v>
      </c>
      <c r="D15" t="str">
        <v>-</v>
      </c>
      <c r="E15" t="str">
        <v>-</v>
      </c>
      <c r="F15" t="str">
        <v>-</v>
      </c>
      <c r="G15" t="str">
        <v>-</v>
      </c>
    </row>
    <row r="16" xml:space="preserve">
      <c r="A16">
        <v>30015</v>
      </c>
      <c r="B16" t="str" xml:space="preserve">
        <f xml:space="preserve">HYPERLINK("https://www.facebook.com/p/C%C3%B4ng-An-Th%C3%A0nh-Ph%E1%BB%91-H%C6%B0ng-Y%C3%AAn-100057576334172/", "Công an tỉnh Hưng Yên _x000d__x000d__x000d_
 _x000d__x000d__x000d_
  tỉnh Hưng Yên")</f>
        <v xml:space="preserve">Công an tỉnh Hưng Yên _x000d__x000d__x000d_
 _x000d__x000d__x000d_
  tỉnh Hưng Yên</v>
      </c>
      <c r="C16" t="str">
        <v>https://www.facebook.com/p/C%C3%B4ng-An-Th%C3%A0nh-Ph%E1%BB%91-H%C6%B0ng-Y%C3%AAn-100057576334172/</v>
      </c>
      <c r="D16" t="str">
        <v>-</v>
      </c>
      <c r="E16" t="str">
        <v/>
      </c>
      <c r="F16" t="str">
        <v>-</v>
      </c>
      <c r="G16" t="str">
        <v>-</v>
      </c>
    </row>
    <row r="17" xml:space="preserve">
      <c r="A17">
        <v>30016</v>
      </c>
      <c r="B17" t="str" xml:space="preserve">
        <f xml:space="preserve">HYPERLINK("https://hungyen.gov.vn/", "UBND Ủy ban nhân dân tỉnh Hưng Yên _x000d__x000d__x000d_
 _x000d__x000d__x000d_
  tỉnh Hưng Yên")</f>
        <v xml:space="preserve">UBND Ủy ban nhân dân tỉnh Hưng Yên _x000d__x000d__x000d_
 _x000d__x000d__x000d_
  tỉnh Hưng Yên</v>
      </c>
      <c r="C17" t="str">
        <v>https://hungyen.gov.vn/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30017</v>
      </c>
      <c r="B18" t="str">
        <v>Công an tỉnh Yên Bái tỉnh Yên Bái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30018</v>
      </c>
      <c r="B19" t="str">
        <f>HYPERLINK("https://www.yenbai.gov.vn/", "UBND Ủy ban nhân dânn tỉnh Yên Bái tỉnh Yên Bái")</f>
        <v>UBND Ủy ban nhân dânn tỉnh Yên Bái tỉnh Yên Bái</v>
      </c>
      <c r="C19" t="str">
        <v>https://www.yenbai.gov.vn/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30019</v>
      </c>
      <c r="B20" t="str">
        <f>HYPERLINK("https://www.facebook.com/conganhatinh/", "Công an tỉnh Hà Tĩnh tỉnh Hà Tĩnh")</f>
        <v>Công an tỉnh Hà Tĩnh tỉnh Hà Tĩnh</v>
      </c>
      <c r="C20" t="str">
        <v>https://www.facebook.com/conganhatinh/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30020</v>
      </c>
      <c r="B21" t="str">
        <f>HYPERLINK("https://hatinh.gov.vn/", "UBND Ủy ban nhân dân tỉnh Hà Tĩnh tỉnh Hà Tĩnh")</f>
        <v>UBND Ủy ban nhân dân tỉnh Hà Tĩnh tỉnh Hà Tĩnh</v>
      </c>
      <c r="C21" t="str">
        <v>https://hatinh.gov.vn/</v>
      </c>
      <c r="D21" t="str">
        <v>-</v>
      </c>
      <c r="E21" t="str">
        <v>-</v>
      </c>
      <c r="F21" t="str">
        <v>-</v>
      </c>
      <c r="G21" t="str">
        <v>-</v>
      </c>
    </row>
    <row r="22" xml:space="preserve">
      <c r="A22">
        <v>30021</v>
      </c>
      <c r="B22" t="str" xml:space="preserve">
        <f xml:space="preserve">HYPERLINK("https://www.facebook.com/catbackan/?locale=vi_VN", "Công an tỉnh Bắc Kạn _x000d__x000d__x000d_
 _x000d__x000d__x000d_
  tỉnh Bắc Kạn")</f>
        <v xml:space="preserve">Công an tỉnh Bắc Kạn _x000d__x000d__x000d_
 _x000d__x000d__x000d_
  tỉnh Bắc Kạn</v>
      </c>
      <c r="C22" t="str">
        <v>https://www.facebook.com/catbackan/?locale=vi_VN</v>
      </c>
      <c r="D22" t="str">
        <v>-</v>
      </c>
      <c r="E22" t="str">
        <v/>
      </c>
      <c r="F22" t="str">
        <v>-</v>
      </c>
      <c r="G22" t="str">
        <v>-</v>
      </c>
    </row>
    <row r="23" xml:space="preserve">
      <c r="A23">
        <v>30022</v>
      </c>
      <c r="B23" t="str" xml:space="preserve">
        <f xml:space="preserve">HYPERLINK("https://backan.gov.vn/", "UBND Ủy ban nhân dân tỉnh Bắc Kạn _x000d__x000d__x000d_
 _x000d__x000d__x000d_
  tỉnh Bắc Kạn")</f>
        <v xml:space="preserve">UBND Ủy ban nhân dân tỉnh Bắc Kạn _x000d__x000d__x000d_
 _x000d__x000d__x000d_
  tỉnh Bắc Kạn</v>
      </c>
      <c r="C23" t="str">
        <v>https://backan.gov.vn/</v>
      </c>
      <c r="D23" t="str">
        <v>-</v>
      </c>
      <c r="E23" t="str">
        <v>-</v>
      </c>
      <c r="F23" t="str">
        <v>-</v>
      </c>
      <c r="G23" t="str">
        <v>-</v>
      </c>
    </row>
    <row r="24" xml:space="preserve">
      <c r="A24">
        <v>30023</v>
      </c>
      <c r="B24" t="str" xml:space="preserve">
        <f xml:space="preserve">HYPERLINK("https://www.facebook.com/CongAnTinhDienBien/", "Công an tỉnh Điện Biên _x000d__x000d__x000d_
 _x000d__x000d__x000d_
  tỉnh Điện Biên")</f>
        <v xml:space="preserve">Công an tỉnh Điện Biên _x000d__x000d__x000d_
 _x000d__x000d__x000d_
  tỉnh Điện Biên</v>
      </c>
      <c r="C24" t="str">
        <v>https://www.facebook.com/CongAnTinhDienBien/</v>
      </c>
      <c r="D24" t="str">
        <v>-</v>
      </c>
      <c r="E24" t="str">
        <v/>
      </c>
      <c r="F24" t="str">
        <v>-</v>
      </c>
      <c r="G24" t="str">
        <v>-</v>
      </c>
    </row>
    <row r="25" xml:space="preserve">
      <c r="A25">
        <v>30024</v>
      </c>
      <c r="B25" t="str" xml:space="preserve">
        <f xml:space="preserve">HYPERLINK("https://qppl.dienbien.gov.vn/", "UBND Ủy ban nhân dân tỉnh Điện Biên _x000d__x000d__x000d_
 _x000d__x000d__x000d_
  tỉnh Điện Biên")</f>
        <v xml:space="preserve">UBND Ủy ban nhân dân tỉnh Điện Biên _x000d__x000d__x000d_
 _x000d__x000d__x000d_
  tỉnh Điện Biên</v>
      </c>
      <c r="C25" t="str">
        <v>https://qppl.dienbien.gov.vn/</v>
      </c>
      <c r="D25" t="str">
        <v>-</v>
      </c>
      <c r="E25" t="str">
        <v>-</v>
      </c>
      <c r="F25" t="str">
        <v>-</v>
      </c>
      <c r="G25" t="str">
        <v>-</v>
      </c>
    </row>
    <row r="26" xml:space="preserve">
      <c r="A26">
        <v>30025</v>
      </c>
      <c r="B26" t="str" xml:space="preserve">
        <f xml:space="preserve">HYPERLINK("https://www.facebook.com/TTCADN/?locale=vi_VN", "Công an tỉnh Đồng Nai _x000d__x000d__x000d_
 _x000d__x000d__x000d_
  tỉnh Đồng Nai")</f>
        <v xml:space="preserve">Công an tỉnh Đồng Nai _x000d__x000d__x000d_
 _x000d__x000d__x000d_
  tỉnh Đồng Nai</v>
      </c>
      <c r="C26" t="str">
        <v>https://www.facebook.com/TTCADN/?locale=vi_VN</v>
      </c>
      <c r="D26" t="str">
        <v>-</v>
      </c>
      <c r="E26" t="str">
        <v/>
      </c>
      <c r="F26" t="str">
        <v>-</v>
      </c>
      <c r="G26" t="str">
        <v>-</v>
      </c>
    </row>
    <row r="27" xml:space="preserve">
      <c r="A27">
        <v>30026</v>
      </c>
      <c r="B27" t="str" xml:space="preserve">
        <f xml:space="preserve">HYPERLINK("https://www.dongnai.gov.vn/", "UBND Ủy ban nhân dân tỉnh Đồng Nai _x000d__x000d__x000d_
 _x000d__x000d__x000d_
  tỉnh Đồng Nai")</f>
        <v xml:space="preserve">UBND Ủy ban nhân dân tỉnh Đồng Nai _x000d__x000d__x000d_
 _x000d__x000d__x000d_
  tỉnh Đồng Nai</v>
      </c>
      <c r="C27" t="str">
        <v>https://www.dongnai.gov.vn/</v>
      </c>
      <c r="D27" t="str">
        <v>-</v>
      </c>
      <c r="E27" t="str">
        <v>-</v>
      </c>
      <c r="F27" t="str">
        <v>-</v>
      </c>
      <c r="G27" t="str">
        <v>-</v>
      </c>
    </row>
    <row r="28" xml:space="preserve">
      <c r="A28">
        <v>30027</v>
      </c>
      <c r="B28" t="str" xml:space="preserve">
        <f xml:space="preserve">HYPERLINK("https://www.facebook.com/conganhanamonline/?locale=vi_VN", "Công an tỉnh Hà Nam _x000d__x000d__x000d_
 _x000d__x000d__x000d_
  tỉnh Hà Nam")</f>
        <v xml:space="preserve">Công an tỉnh Hà Nam _x000d__x000d__x000d_
 _x000d__x000d__x000d_
  tỉnh Hà Nam</v>
      </c>
      <c r="C28" t="str">
        <v>https://www.facebook.com/conganhanamonline/?locale=vi_VN</v>
      </c>
      <c r="D28" t="str">
        <v>-</v>
      </c>
      <c r="E28" t="str">
        <v/>
      </c>
      <c r="F28" t="str">
        <v>-</v>
      </c>
      <c r="G28" t="str">
        <v>-</v>
      </c>
    </row>
    <row r="29" xml:space="preserve">
      <c r="A29">
        <v>30028</v>
      </c>
      <c r="B29" t="str" xml:space="preserve">
        <f xml:space="preserve">HYPERLINK("https://hanam.gov.vn/", "UBND Ủy ban nhân dân tỉnh Hà Nam _x000d__x000d__x000d_
 _x000d__x000d__x000d_
  tỉnh Hà Nam")</f>
        <v xml:space="preserve">UBND Ủy ban nhân dân tỉnh Hà Nam _x000d__x000d__x000d_
 _x000d__x000d__x000d_
  tỉnh Hà Nam</v>
      </c>
      <c r="C29" t="str">
        <v>https://hanam.gov.vn/</v>
      </c>
      <c r="D29" t="str">
        <v>-</v>
      </c>
      <c r="E29" t="str">
        <v>-</v>
      </c>
      <c r="F29" t="str">
        <v>-</v>
      </c>
      <c r="G29" t="str">
        <v>-</v>
      </c>
    </row>
    <row r="30" xml:space="preserve">
      <c r="A30">
        <v>30029</v>
      </c>
      <c r="B30" t="str" xml:space="preserve">
        <f xml:space="preserve">HYPERLINK("https://www.facebook.com/CAHoaAnCB/", "Công an huyện Hòa An _x000d__x000d__x000d_
 _x000d__x000d__x000d_
  tỉnh Cao Bằng")</f>
        <v xml:space="preserve">Công an huyện Hòa An _x000d__x000d__x000d_
 _x000d__x000d__x000d_
  tỉnh Cao Bằng</v>
      </c>
      <c r="C30" t="str">
        <v>https://www.facebook.com/CAHoaAnCB/</v>
      </c>
      <c r="D30" t="str">
        <v>-</v>
      </c>
      <c r="E30" t="str">
        <v/>
      </c>
      <c r="F30" t="str">
        <v>-</v>
      </c>
      <c r="G30" t="str">
        <v>-</v>
      </c>
    </row>
    <row r="31" xml:space="preserve">
      <c r="A31">
        <v>30030</v>
      </c>
      <c r="B31" t="str" xml:space="preserve">
        <f xml:space="preserve">HYPERLINK("https://hoaan.caobang.gov.vn/", "UBND Ủy ban nhân dân huyện Hòa An _x000d__x000d__x000d_
 _x000d__x000d__x000d_
  tỉnh Cao Bằng")</f>
        <v xml:space="preserve">UBND Ủy ban nhân dân huyện Hòa An _x000d__x000d__x000d_
 _x000d__x000d__x000d_
  tỉnh Cao Bằng</v>
      </c>
      <c r="C31" t="str">
        <v>https://hoaan.caobang.gov.vn/</v>
      </c>
      <c r="D31" t="str">
        <v>-</v>
      </c>
      <c r="E31" t="str">
        <v>-</v>
      </c>
      <c r="F31" t="str">
        <v>-</v>
      </c>
      <c r="G31" t="str">
        <v>-</v>
      </c>
    </row>
    <row r="32" xml:space="preserve">
      <c r="A32">
        <v>30031</v>
      </c>
      <c r="B32" t="str" xml:space="preserve">
        <f xml:space="preserve">HYPERLINK("https://www.facebook.com/tuoitreconganninhbinh/", "Công an tỉnh Ninh Bình _x000d__x000d__x000d_
 _x000d__x000d__x000d_
  tỉnh Ninh Bình")</f>
        <v xml:space="preserve">Công an tỉnh Ninh Bình _x000d__x000d__x000d_
 _x000d__x000d__x000d_
  tỉnh Ninh Bình</v>
      </c>
      <c r="C32" t="str">
        <v>https://www.facebook.com/tuoitreconganninhbinh/</v>
      </c>
      <c r="D32" t="str">
        <v>-</v>
      </c>
      <c r="E32" t="str">
        <v/>
      </c>
      <c r="F32" t="str">
        <v>-</v>
      </c>
      <c r="G32" t="str">
        <v>-</v>
      </c>
    </row>
    <row r="33" xml:space="preserve">
      <c r="A33">
        <v>30032</v>
      </c>
      <c r="B33" t="str" xml:space="preserve">
        <f xml:space="preserve">HYPERLINK("https://ninhbinh.gov.vn/", "UBND Ủy ban nhân dân tỉnh Ninh Bình _x000d__x000d__x000d_
 _x000d__x000d__x000d_
  tỉnh Ninh Bình")</f>
        <v xml:space="preserve">UBND Ủy ban nhân dân tỉnh Ninh Bình _x000d__x000d__x000d_
 _x000d__x000d__x000d_
  tỉnh Ninh Bình</v>
      </c>
      <c r="C33" t="str">
        <v>https://ninhbinh.gov.vn/</v>
      </c>
      <c r="D33" t="str">
        <v>-</v>
      </c>
      <c r="E33" t="str">
        <v>-</v>
      </c>
      <c r="F33" t="str">
        <v>-</v>
      </c>
      <c r="G33" t="str">
        <v>-</v>
      </c>
    </row>
    <row r="34" xml:space="preserve">
      <c r="A34">
        <v>30033</v>
      </c>
      <c r="B34" t="str" xml:space="preserve">
        <f xml:space="preserve">HYPERLINK("https://www.facebook.com/policequangnam/?locale=vi_VN", "Công an tỉnh Quảng Nam _x000d__x000d__x000d_
 _x000d__x000d__x000d_
  tỉnh Quảng Nam")</f>
        <v xml:space="preserve">Công an tỉnh Quảng Nam _x000d__x000d__x000d_
 _x000d__x000d__x000d_
  tỉnh Quảng Nam</v>
      </c>
      <c r="C34" t="str">
        <v>https://www.facebook.com/policequangnam/?locale=vi_VN</v>
      </c>
      <c r="D34" t="str">
        <v>-</v>
      </c>
      <c r="E34" t="str">
        <v/>
      </c>
      <c r="F34" t="str">
        <v>-</v>
      </c>
      <c r="G34" t="str">
        <v>-</v>
      </c>
    </row>
    <row r="35" xml:space="preserve">
      <c r="A35">
        <v>30034</v>
      </c>
      <c r="B35" t="str" xml:space="preserve">
        <f xml:space="preserve">HYPERLINK("https://qppl.quangnam.gov.vn/", "UBND Ủy ban nhân dân tỉnh Quảng Nam _x000d__x000d__x000d_
 _x000d__x000d__x000d_
  tỉnh Quảng Nam")</f>
        <v xml:space="preserve">UBND Ủy ban nhân dân tỉnh Quảng Nam _x000d__x000d__x000d_
 _x000d__x000d__x000d_
  tỉnh Quảng Nam</v>
      </c>
      <c r="C35" t="str">
        <v>https://qppl.quangnam.gov.vn/</v>
      </c>
      <c r="D35" t="str">
        <v>-</v>
      </c>
      <c r="E35" t="str">
        <v>-</v>
      </c>
      <c r="F35" t="str">
        <v>-</v>
      </c>
      <c r="G35" t="str">
        <v>-</v>
      </c>
    </row>
    <row r="36" xml:space="preserve">
      <c r="A36">
        <v>30035</v>
      </c>
      <c r="B36" t="str" xml:space="preserve">
        <v xml:space="preserve">Công an tỉnh Bắc Giang _x000d__x000d__x000d_
 _x000d__x000d__x000d_
  tỉnh Bắc Giang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 xml:space="preserve">
      <c r="A37">
        <v>30036</v>
      </c>
      <c r="B37" t="str" xml:space="preserve">
        <f xml:space="preserve">HYPERLINK("https://bacgiang.gov.vn/", "UBND Ủy ban nhân dânn tỉnh Bắc Giang _x000d__x000d__x000d_
 _x000d__x000d__x000d_
  tỉnh Bắc Giang")</f>
        <v xml:space="preserve">UBND Ủy ban nhân dânn tỉnh Bắc Giang _x000d__x000d__x000d_
 _x000d__x000d__x000d_
  tỉnh Bắc Giang</v>
      </c>
      <c r="C37" t="str">
        <v>https://bacgiang.gov.vn/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30037</v>
      </c>
      <c r="B38" t="str">
        <f>HYPERLINK("https://www.facebook.com/PhuocBinhpl/?locale=vi_VN", "Công an phường Phước Bình tỉnh Bình Phước")</f>
        <v>Công an phường Phước Bình tỉnh Bình Phước</v>
      </c>
      <c r="C38" t="str">
        <v>https://www.facebook.com/PhuocBinhpl/?locale=vi_VN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30038</v>
      </c>
      <c r="B39" t="str">
        <f>HYPERLINK("https://phuocbinh.tpthuduc.hochiminhcity.gov.vn/", "UBND Ủy ban nhân dân phường Phước Bình tỉnh Bình Phước")</f>
        <v>UBND Ủy ban nhân dân phường Phước Bình tỉnh Bình Phước</v>
      </c>
      <c r="C39" t="str">
        <v>https://phuocbinh.tpthuduc.hochiminhcity.gov.vn/</v>
      </c>
      <c r="D39" t="str">
        <v>-</v>
      </c>
      <c r="E39" t="str">
        <v>-</v>
      </c>
      <c r="F39" t="str">
        <v>-</v>
      </c>
      <c r="G39" t="str">
        <v>-</v>
      </c>
    </row>
    <row r="40" xml:space="preserve">
      <c r="A40">
        <v>30039</v>
      </c>
      <c r="B40" t="str" xml:space="preserve">
        <f xml:space="preserve">HYPERLINK("https://www.facebook.com/phuoclongbac/", "Công an huyện Phước Long _x000d__x000d__x000d_
 _x000d__x000d__x000d_
  tỉnh Bạc Liêu")</f>
        <v xml:space="preserve">Công an huyện Phước Long _x000d__x000d__x000d_
 _x000d__x000d__x000d_
  tỉnh Bạc Liêu</v>
      </c>
      <c r="C40" t="str">
        <v>https://www.facebook.com/phuoclongbac/</v>
      </c>
      <c r="D40" t="str">
        <v>-</v>
      </c>
      <c r="E40" t="str">
        <v/>
      </c>
      <c r="F40" t="str">
        <v>-</v>
      </c>
      <c r="G40" t="str">
        <v>-</v>
      </c>
    </row>
    <row r="41" xml:space="preserve">
      <c r="A41">
        <v>30040</v>
      </c>
      <c r="B41" t="str" xml:space="preserve">
        <f xml:space="preserve">HYPERLINK("https://baclieu.gov.vn/", "UBND Ủy ban nhân dân huyện Phước Long _x000d__x000d__x000d_
 _x000d__x000d__x000d_
  tỉnh Bạc Liêu")</f>
        <v xml:space="preserve">UBND Ủy ban nhân dân huyện Phước Long _x000d__x000d__x000d_
 _x000d__x000d__x000d_
  tỉnh Bạc Liêu</v>
      </c>
      <c r="C41" t="str">
        <v>https://baclieu.gov.vn/</v>
      </c>
      <c r="D41" t="str">
        <v>-</v>
      </c>
      <c r="E41" t="str">
        <v>-</v>
      </c>
      <c r="F41" t="str">
        <v>-</v>
      </c>
      <c r="G41" t="str">
        <v>-</v>
      </c>
    </row>
    <row r="42" xml:space="preserve">
      <c r="A42">
        <v>30041</v>
      </c>
      <c r="B42" t="str" xml:space="preserve">
        <v xml:space="preserve">Công an huyện Cần Giờ _x000d__x000d__x000d_
 _x000d__x000d__x000d_
  thành phố Hồ Chí Minh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 xml:space="preserve">
      <c r="A43">
        <v>30042</v>
      </c>
      <c r="B43" t="str" xml:space="preserve">
        <f xml:space="preserve">HYPERLINK("https://cangio.hochiminhcity.gov.vn/", "UBND Ủy ban nhân dân huyện Cần Giờ _x000d__x000d__x000d_
 _x000d__x000d__x000d_
  thành phố Hồ Chí Minh")</f>
        <v xml:space="preserve">UBND Ủy ban nhân dân huyện Cần Giờ _x000d__x000d__x000d_
 _x000d__x000d__x000d_
  thành phố Hồ Chí Minh</v>
      </c>
      <c r="C43" t="str">
        <v>https://cangio.hochiminhcity.gov.vn/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30043</v>
      </c>
      <c r="B44" t="str">
        <f>HYPERLINK("https://www.facebook.com/PLHLCP/", "Công an xã Phong Lộc tỉnh Thanh Hóa")</f>
        <v>Công an xã Phong Lộc tỉnh Thanh Hóa</v>
      </c>
      <c r="C44" t="str">
        <v>https://www.facebook.com/PLHLCP/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30044</v>
      </c>
      <c r="B45" t="str">
        <f>HYPERLINK("https://hailoc.hauloc.thanhhoa.gov.vn/thong-tin-cong-khai/cong-khai-thu-tuc-hanh-chinh-xa-hai-loc-2024-262765", "UBND Ủy ban nhân dân xã Phong Lộc tỉnh Thanh Hóa")</f>
        <v>UBND Ủy ban nhân dân xã Phong Lộc tỉnh Thanh Hóa</v>
      </c>
      <c r="C45" t="str">
        <v>https://hailoc.hauloc.thanhhoa.gov.vn/thong-tin-cong-khai/cong-khai-thu-tuc-hanh-chinh-xa-hai-loc-2024-262765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30045</v>
      </c>
      <c r="B46" t="str">
        <f>HYPERLINK("https://www.facebook.com/antttxvc/?locale=vi_VN", "Công an thị xã Vĩnh Châu tỉnh Sóc Trăng")</f>
        <v>Công an thị xã Vĩnh Châu tỉnh Sóc Trăng</v>
      </c>
      <c r="C46" t="str">
        <v>https://www.facebook.com/antttxvc/?locale=vi_VN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30046</v>
      </c>
      <c r="B47" t="str">
        <f>HYPERLINK("https://vinhchau.soctrang.gov.vn/", "UBND Ủy ban nhân dân thị xã Vĩnh Châu tỉnh Sóc Trăng")</f>
        <v>UBND Ủy ban nhân dân thị xã Vĩnh Châu tỉnh Sóc Trăng</v>
      </c>
      <c r="C47" t="str">
        <v>https://vinhchau.soctrang.gov.vn/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30047</v>
      </c>
      <c r="B48" t="str">
        <v>Công an huyện Đầm Dơi tỉnh Cà Mau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30048</v>
      </c>
      <c r="B49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49" t="str">
        <v>https://damdoi.camau.gov.vn/wps/portal/trangchu_old/!ut/p/z1/04_Sj9CPykssy0xPLMnMz0vMAfIjo8ziTQO8Pd2dnA38LJxCLQwCXX1cg8zMvDxCzAz0w8EKDFCAo4FTkJGTsYGBu7-RfhTp-pFNIk4_HgVR-I0P14_CZ0WAmQlUAT4vErKkIDc0NMIg0xMAY6tkBA!!/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30049</v>
      </c>
      <c r="B50" t="str">
        <v>Công an xã An Dục tỉnh Thái Bình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30050</v>
      </c>
      <c r="B51" t="str">
        <f>HYPERLINK("https://thaibinh.gov.vn/van-ban-phap-luat/van-ban-dieu-hanh/ve-viec-cho-phep-uy-ban-nhan-dan-xa-duy-nhat-huyen-vu-thu-ch.html", "UBND Ủy ban nhân dân xã An Dục tỉnh Thái Bình")</f>
        <v>UBND Ủy ban nhân dân xã An Dục tỉnh Thái Bình</v>
      </c>
      <c r="C51" t="str">
        <v>https://thaibinh.gov.vn/van-ban-phap-luat/van-ban-dieu-hanh/ve-viec-cho-phep-uy-ban-nhan-dan-xa-duy-nhat-huyen-vu-thu-ch.html</v>
      </c>
      <c r="D51" t="str">
        <v>-</v>
      </c>
      <c r="E51" t="str">
        <v>-</v>
      </c>
      <c r="F51" t="str">
        <v>-</v>
      </c>
      <c r="G51" t="str">
        <v>-</v>
      </c>
    </row>
    <row r="52" xml:space="preserve">
      <c r="A52">
        <v>30051</v>
      </c>
      <c r="B52" t="str" xml:space="preserve">
        <f xml:space="preserve">HYPERLINK("https://www.facebook.com/POLICE.NXA.NLOC.NA/", "Công an xã Nghi Xá _x000d__x000d__x000d_
 _x000d__x000d__x000d_
  tỉnh Nghệ An")</f>
        <v xml:space="preserve">Công an xã Nghi Xá _x000d__x000d__x000d_
 _x000d__x000d__x000d_
  tỉnh Nghệ An</v>
      </c>
      <c r="C52" t="str">
        <v>https://www.facebook.com/POLICE.NXA.NLOC.NA/</v>
      </c>
      <c r="D52" t="str">
        <v>-</v>
      </c>
      <c r="E52" t="str">
        <v/>
      </c>
      <c r="F52" t="str">
        <v>-</v>
      </c>
      <c r="G52" t="str">
        <v>-</v>
      </c>
    </row>
    <row r="53" xml:space="preserve">
      <c r="A53">
        <v>30052</v>
      </c>
      <c r="B53" t="str" xml:space="preserve">
        <f xml:space="preserve">HYPERLINK("https://nghiloc.nghean.gov.vn/truyen-thong-van-hoa/xa-nghi-van-nghi-loc-don-nhan-bang-dat-chuan-nong-thon-moi-502678", "UBND Ủy ban nhân dân xã Nghi Xá _x000d__x000d__x000d_
 _x000d__x000d__x000d_
  tỉnh Nghệ An")</f>
        <v xml:space="preserve">UBND Ủy ban nhân dân xã Nghi Xá _x000d__x000d__x000d_
 _x000d__x000d__x000d_
  tỉnh Nghệ An</v>
      </c>
      <c r="C53" t="str">
        <v>https://nghiloc.nghean.gov.vn/truyen-thong-van-hoa/xa-nghi-van-nghi-loc-don-nhan-bang-dat-chuan-nong-thon-moi-502678</v>
      </c>
      <c r="D53" t="str">
        <v>-</v>
      </c>
      <c r="E53" t="str">
        <v>-</v>
      </c>
      <c r="F53" t="str">
        <v>-</v>
      </c>
      <c r="G53" t="str">
        <v>-</v>
      </c>
    </row>
    <row r="54" xml:space="preserve">
      <c r="A54">
        <v>30053</v>
      </c>
      <c r="B54" t="str" xml:space="preserve">
        <f xml:space="preserve">HYPERLINK("https://www.facebook.com/Police.TanBien/", "Công an huyện Tân Biên _x000d__x000d__x000d_
 _x000d__x000d__x000d_
  tỉnh TÂY NINH")</f>
        <v xml:space="preserve">Công an huyện Tân Biên _x000d__x000d__x000d_
 _x000d__x000d__x000d_
  tỉnh TÂY NINH</v>
      </c>
      <c r="C54" t="str">
        <v>https://www.facebook.com/Police.TanBien/</v>
      </c>
      <c r="D54" t="str">
        <v>-</v>
      </c>
      <c r="E54" t="str">
        <v/>
      </c>
      <c r="F54" t="str">
        <v>-</v>
      </c>
      <c r="G54" t="str">
        <v>-</v>
      </c>
    </row>
    <row r="55" xml:space="preserve">
      <c r="A55">
        <v>30054</v>
      </c>
      <c r="B55" t="str" xml:space="preserve">
        <f xml:space="preserve">HYPERLINK("https://tanbien.tayninh.gov.vn/", "UBND Ủy ban nhân dân huyện Tân Biên _x000d__x000d__x000d_
 _x000d__x000d__x000d_
  tỉnh TÂY NINH")</f>
        <v xml:space="preserve">UBND Ủy ban nhân dân huyện Tân Biên _x000d__x000d__x000d_
 _x000d__x000d__x000d_
  tỉnh TÂY NINH</v>
      </c>
      <c r="C55" t="str">
        <v>https://tanbien.tayninh.gov.vn/</v>
      </c>
      <c r="D55" t="str">
        <v>-</v>
      </c>
      <c r="E55" t="str">
        <v>-</v>
      </c>
      <c r="F55" t="str">
        <v>-</v>
      </c>
      <c r="G55" t="str">
        <v>-</v>
      </c>
    </row>
    <row r="56" xml:space="preserve">
      <c r="A56">
        <v>30055</v>
      </c>
      <c r="B56" t="str" xml:space="preserve">
        <f xml:space="preserve">HYPERLINK("https://www.facebook.com/tuoitreconganquangbinh/", "Công an xã A Rooi _x000d__x000d__x000d_
 _x000d__x000d__x000d_
  tỉnh Quảng Nam")</f>
        <v xml:space="preserve">Công an xã A Rooi _x000d__x000d__x000d_
 _x000d__x000d__x000d_
  tỉnh Quảng Nam</v>
      </c>
      <c r="C56" t="str">
        <v>https://www.facebook.com/tuoitreconganquangbinh/</v>
      </c>
      <c r="D56" t="str">
        <v>-</v>
      </c>
      <c r="E56" t="str">
        <v/>
      </c>
      <c r="F56" t="str">
        <v>-</v>
      </c>
      <c r="G56" t="str">
        <v>-</v>
      </c>
    </row>
    <row r="57" xml:space="preserve">
      <c r="A57">
        <v>30056</v>
      </c>
      <c r="B57" t="str" xml:space="preserve">
        <f xml:space="preserve">HYPERLINK("https://donggiang.quangnam.gov.vn/webcenter/portal/donggiang", "UBND Ủy ban nhân dân xã A Rooi _x000d__x000d__x000d_
 _x000d__x000d__x000d_
  tỉnh Quảng Nam")</f>
        <v xml:space="preserve">UBND Ủy ban nhân dân xã A Rooi _x000d__x000d__x000d_
 _x000d__x000d__x000d_
  tỉnh Quảng Nam</v>
      </c>
      <c r="C57" t="str">
        <v>https://donggiang.quangnam.gov.vn/webcenter/portal/donggiang</v>
      </c>
      <c r="D57" t="str">
        <v>-</v>
      </c>
      <c r="E57" t="str">
        <v>-</v>
      </c>
      <c r="F57" t="str">
        <v>-</v>
      </c>
      <c r="G57" t="str">
        <v>-</v>
      </c>
    </row>
    <row r="58" xml:space="preserve">
      <c r="A58">
        <v>30057</v>
      </c>
      <c r="B58" t="str" xml:space="preserve">
        <f xml:space="preserve">HYPERLINK("https://www.facebook.com/61552910902525", "Công an xã Avương _x000d__x000d__x000d_
 _x000d__x000d__x000d_
  tỉnh Quảng Nam")</f>
        <v xml:space="preserve">Công an xã Avương _x000d__x000d__x000d_
 _x000d__x000d__x000d_
  tỉnh Quảng Nam</v>
      </c>
      <c r="C58" t="str">
        <v>https://www.facebook.com/61552910902525</v>
      </c>
      <c r="D58" t="str">
        <v>-</v>
      </c>
      <c r="E58" t="str">
        <v/>
      </c>
      <c r="F58" t="str">
        <v>-</v>
      </c>
      <c r="G58" t="str">
        <v>-</v>
      </c>
    </row>
    <row r="59" xml:space="preserve">
      <c r="A59">
        <v>30058</v>
      </c>
      <c r="B59" t="str" xml:space="preserve">
        <f xml:space="preserve">HYPERLINK("https://qppl.quangnam.gov.vn/Default.aspx?TabID=71&amp;VB=36973", "UBND Ủy ban nhân dân xã Avương _x000d__x000d__x000d_
 _x000d__x000d__x000d_
  tỉnh Quảng Nam")</f>
        <v xml:space="preserve">UBND Ủy ban nhân dân xã Avương _x000d__x000d__x000d_
 _x000d__x000d__x000d_
  tỉnh Quảng Nam</v>
      </c>
      <c r="C59" t="str">
        <v>https://qppl.quangnam.gov.vn/Default.aspx?TabID=71&amp;VB=36973</v>
      </c>
      <c r="D59" t="str">
        <v>-</v>
      </c>
      <c r="E59" t="str">
        <v>-</v>
      </c>
      <c r="F59" t="str">
        <v>-</v>
      </c>
      <c r="G59" t="str">
        <v>-</v>
      </c>
    </row>
    <row r="60" xml:space="preserve">
      <c r="A60">
        <v>30059</v>
      </c>
      <c r="B60" t="str" xml:space="preserve">
        <f xml:space="preserve">HYPERLINK("https://www.facebook.com/tuoitreconganquangbinh/", "Công an xã Bình An _x000d__x000d__x000d_
 _x000d__x000d__x000d_
  tỉnh Quảng Nam")</f>
        <v xml:space="preserve">Công an xã Bình An _x000d__x000d__x000d_
 _x000d__x000d__x000d_
  tỉnh Quảng Nam</v>
      </c>
      <c r="C60" t="str">
        <v>https://www.facebook.com/tuoitreconganquangbinh/</v>
      </c>
      <c r="D60" t="str">
        <v>-</v>
      </c>
      <c r="E60" t="str">
        <v/>
      </c>
      <c r="F60" t="str">
        <v>-</v>
      </c>
      <c r="G60" t="str">
        <v>-</v>
      </c>
    </row>
    <row r="61" xml:space="preserve">
      <c r="A61">
        <v>30060</v>
      </c>
      <c r="B61" t="str" xml:space="preserve">
        <f xml:space="preserve">HYPERLINK("http://binhnguyen.thangbinh.quangnam.gov.vn/", "UBND Ủy ban nhân dân xã Bình An _x000d__x000d__x000d_
 _x000d__x000d__x000d_
  tỉnh Quảng Nam")</f>
        <v xml:space="preserve">UBND Ủy ban nhân dân xã Bình An _x000d__x000d__x000d_
 _x000d__x000d__x000d_
  tỉnh Quảng Nam</v>
      </c>
      <c r="C61" t="str">
        <v>http://binhnguyen.thangbinh.quangnam.gov.vn/</v>
      </c>
      <c r="D61" t="str">
        <v>-</v>
      </c>
      <c r="E61" t="str">
        <v>-</v>
      </c>
      <c r="F61" t="str">
        <v>-</v>
      </c>
      <c r="G61" t="str">
        <v>-</v>
      </c>
    </row>
    <row r="62" xml:space="preserve">
      <c r="A62">
        <v>30061</v>
      </c>
      <c r="B62" t="str" xml:space="preserve">
        <f xml:space="preserve">HYPERLINK("https://www.facebook.com/thptnguyenthaibinh.edu.vn/", "Công an xã Bình Đào _x000d__x000d__x000d_
 _x000d__x000d__x000d_
  tỉnh Quảng Nam")</f>
        <v xml:space="preserve">Công an xã Bình Đào _x000d__x000d__x000d_
 _x000d__x000d__x000d_
  tỉnh Quảng Nam</v>
      </c>
      <c r="C62" t="str">
        <v>https://www.facebook.com/thptnguyenthaibinh.edu.vn/</v>
      </c>
      <c r="D62" t="str">
        <v>-</v>
      </c>
      <c r="E62" t="str">
        <v/>
      </c>
      <c r="F62" t="str">
        <v>-</v>
      </c>
      <c r="G62" t="str">
        <v>-</v>
      </c>
    </row>
    <row r="63" xml:space="preserve">
      <c r="A63">
        <v>30062</v>
      </c>
      <c r="B63" t="str" xml:space="preserve">
        <f xml:space="preserve">HYPERLINK("http://binhdao.thangbinh.quangnam.gov.vn/danh-ba-%C4%91ien-thoai", "UBND Ủy ban nhân dân xã Bình Đào _x000d__x000d__x000d_
 _x000d__x000d__x000d_
  tỉnh Quảng Nam")</f>
        <v xml:space="preserve">UBND Ủy ban nhân dân xã Bình Đào _x000d__x000d__x000d_
 _x000d__x000d__x000d_
  tỉnh Quảng Nam</v>
      </c>
      <c r="C63" t="str">
        <v>http://binhdao.thangbinh.quangnam.gov.vn/danh-ba-%C4%91ien-thoai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30063</v>
      </c>
      <c r="B64" t="str">
        <v>Công an xã Bình Lãnh tỉnh Quảng Nam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30064</v>
      </c>
      <c r="B65" t="str">
        <f>HYPERLINK("http://binhlanh.thangbinh.quangnam.gov.vn/", "UBND Ủy ban nhân dân xã Bình Lãnh tỉnh Quảng Nam")</f>
        <v>UBND Ủy ban nhân dân xã Bình Lãnh tỉnh Quảng Nam</v>
      </c>
      <c r="C65" t="str">
        <v>http://binhlanh.thangbinh.quangnam.gov.vn/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30065</v>
      </c>
      <c r="B66" t="str">
        <v>Công an xã Bình Nguyên tỉnh Quảng Nam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30066</v>
      </c>
      <c r="B67" t="str">
        <f>HYPERLINK("http://binhnguyen.thangbinh.quangnam.gov.vn/", "UBND Ủy ban nhân dân xã Bình Nguyên tỉnh Quảng Nam")</f>
        <v>UBND Ủy ban nhân dân xã Bình Nguyên tỉnh Quảng Nam</v>
      </c>
      <c r="C67" t="str">
        <v>http://binhnguyen.thangbinh.quangnam.gov.vn/</v>
      </c>
      <c r="D67" t="str">
        <v>-</v>
      </c>
      <c r="E67" t="str">
        <v>-</v>
      </c>
      <c r="F67" t="str">
        <v>-</v>
      </c>
      <c r="G67" t="str">
        <v>-</v>
      </c>
    </row>
    <row r="68" xml:space="preserve">
      <c r="A68">
        <v>30067</v>
      </c>
      <c r="B68" t="str" xml:space="preserve">
        <v xml:space="preserve">Công an xã Bình Phục _x000d__x000d__x000d_
 _x000d__x000d__x000d_
  tỉnh Quảng Nam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 xml:space="preserve">
      <c r="A69">
        <v>30068</v>
      </c>
      <c r="B69" t="str" xml:space="preserve">
        <f xml:space="preserve">HYPERLINK("http://binhphuc.thangbinh.quangnam.gov.vn/", "UBND Ủy ban nhân dân xã Bình Phục _x000d__x000d__x000d_
 _x000d__x000d__x000d_
  tỉnh Quảng Nam")</f>
        <v xml:space="preserve">UBND Ủy ban nhân dân xã Bình Phục _x000d__x000d__x000d_
 _x000d__x000d__x000d_
  tỉnh Quảng Nam</v>
      </c>
      <c r="C69" t="str">
        <v>http://binhphuc.thangbinh.quangnam.gov.vn/</v>
      </c>
      <c r="D69" t="str">
        <v>-</v>
      </c>
      <c r="E69" t="str">
        <v>-</v>
      </c>
      <c r="F69" t="str">
        <v>-</v>
      </c>
      <c r="G69" t="str">
        <v>-</v>
      </c>
    </row>
    <row r="70" xml:space="preserve">
      <c r="A70">
        <v>30069</v>
      </c>
      <c r="B70" t="str" xml:space="preserve">
        <f xml:space="preserve">HYPERLINK("https://www.facebook.com/policebinhquy/", "Công an xã Bình Quý _x000d__x000d__x000d_
 _x000d__x000d__x000d_
  tỉnh Quảng Nam")</f>
        <v xml:space="preserve">Công an xã Bình Quý _x000d__x000d__x000d_
 _x000d__x000d__x000d_
  tỉnh Quảng Nam</v>
      </c>
      <c r="C70" t="str">
        <v>https://www.facebook.com/policebinhquy/</v>
      </c>
      <c r="D70" t="str">
        <v>-</v>
      </c>
      <c r="E70" t="str">
        <v/>
      </c>
      <c r="F70" t="str">
        <v>-</v>
      </c>
      <c r="G70" t="str">
        <v>-</v>
      </c>
    </row>
    <row r="71" xml:space="preserve">
      <c r="A71">
        <v>30070</v>
      </c>
      <c r="B71" t="str" xml:space="preserve">
        <f xml:space="preserve">HYPERLINK("http://binhquy.thangbinh.quangnam.gov.vn/", "UBND Ủy ban nhân dân xã Bình Quý _x000d__x000d__x000d_
 _x000d__x000d__x000d_
  tỉnh Quảng Nam")</f>
        <v xml:space="preserve">UBND Ủy ban nhân dân xã Bình Quý _x000d__x000d__x000d_
 _x000d__x000d__x000d_
  tỉnh Quảng Nam</v>
      </c>
      <c r="C71" t="str">
        <v>http://binhquy.thangbinh.quangnam.gov.vn/</v>
      </c>
      <c r="D71" t="str">
        <v>-</v>
      </c>
      <c r="E71" t="str">
        <v>-</v>
      </c>
      <c r="F71" t="str">
        <v>-</v>
      </c>
      <c r="G71" t="str">
        <v>-</v>
      </c>
    </row>
    <row r="72" xml:space="preserve">
      <c r="A72">
        <v>30071</v>
      </c>
      <c r="B72" t="str" xml:space="preserve">
        <v xml:space="preserve">Công an xã Bình Sa _x000d__x000d__x000d_
 _x000d__x000d__x000d_
  tỉnh Quảng Nam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 xml:space="preserve">
      <c r="A73">
        <v>30072</v>
      </c>
      <c r="B73" t="str" xml:space="preserve">
        <f xml:space="preserve">HYPERLINK("http://binhsa.thangbinh.quangnam.gov.vn/", "UBND Ủy ban nhân dân xã Bình Sa _x000d__x000d__x000d_
 _x000d__x000d__x000d_
  tỉnh Quảng Nam")</f>
        <v xml:space="preserve">UBND Ủy ban nhân dân xã Bình Sa _x000d__x000d__x000d_
 _x000d__x000d__x000d_
  tỉnh Quảng Nam</v>
      </c>
      <c r="C73" t="str">
        <v>http://binhsa.thangbinh.quangnam.gov.vn/</v>
      </c>
      <c r="D73" t="str">
        <v>-</v>
      </c>
      <c r="E73" t="str">
        <v>-</v>
      </c>
      <c r="F73" t="str">
        <v>-</v>
      </c>
      <c r="G73" t="str">
        <v>-</v>
      </c>
    </row>
    <row r="74" xml:space="preserve">
      <c r="A74">
        <v>30073</v>
      </c>
      <c r="B74" t="str" xml:space="preserve">
        <f xml:space="preserve">HYPERLINK("https://www.facebook.com/policebinhtrieu/", "Công an xã Bình Triều _x000d__x000d__x000d_
 _x000d__x000d__x000d_
  tỉnh Quảng Nam")</f>
        <v xml:space="preserve">Công an xã Bình Triều _x000d__x000d__x000d_
 _x000d__x000d__x000d_
  tỉnh Quảng Nam</v>
      </c>
      <c r="C74" t="str">
        <v>https://www.facebook.com/policebinhtrieu/</v>
      </c>
      <c r="D74" t="str">
        <v>-</v>
      </c>
      <c r="E74" t="str">
        <v/>
      </c>
      <c r="F74" t="str">
        <v>-</v>
      </c>
      <c r="G74" t="str">
        <v>-</v>
      </c>
    </row>
    <row r="75" xml:space="preserve">
      <c r="A75">
        <v>30074</v>
      </c>
      <c r="B75" t="str" xml:space="preserve">
        <f xml:space="preserve">HYPERLINK("http://binhtrieu.thangbinh.quangnam.gov.vn/", "UBND Ủy ban nhân dân xã Bình Triều _x000d__x000d__x000d_
 _x000d__x000d__x000d_
  tỉnh Quảng Nam")</f>
        <v xml:space="preserve">UBND Ủy ban nhân dân xã Bình Triều _x000d__x000d__x000d_
 _x000d__x000d__x000d_
  tỉnh Quảng Nam</v>
      </c>
      <c r="C75" t="str">
        <v>http://binhtrieu.thangbinh.quangnam.gov.vn/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30075</v>
      </c>
      <c r="B76" t="str">
        <f>HYPERLINK("https://www.facebook.com/policebinhtu/", "Công an xã Bình Tú tỉnh Quảng Nam")</f>
        <v>Công an xã Bình Tú tỉnh Quảng Nam</v>
      </c>
      <c r="C76" t="str">
        <v>https://www.facebook.com/policebinhtu/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30076</v>
      </c>
      <c r="B77" t="str">
        <f>HYPERLINK("http://binhtu.thangbinh.quangnam.gov.vn/chi-tiet-tin/group/124/nid/337205/hdnd-xa-binh-tu-khoa-xiii-nhiem-ky-2-21-2-26-khai-mac-ky-hop-thu-9", "UBND Ủy ban nhân dân xã Bình Tú tỉnh Quảng Nam")</f>
        <v>UBND Ủy ban nhân dân xã Bình Tú tỉnh Quảng Nam</v>
      </c>
      <c r="C77" t="str">
        <v>http://binhtu.thangbinh.quangnam.gov.vn/chi-tiet-tin/group/124/nid/337205/hdnd-xa-binh-tu-khoa-xiii-nhiem-ky-2-21-2-26-khai-mac-ky-hop-thu-9</v>
      </c>
      <c r="D77" t="str">
        <v>-</v>
      </c>
      <c r="E77" t="str">
        <v>-</v>
      </c>
      <c r="F77" t="str">
        <v>-</v>
      </c>
      <c r="G77" t="str">
        <v>-</v>
      </c>
    </row>
    <row r="78" xml:space="preserve">
      <c r="A78">
        <v>30077</v>
      </c>
      <c r="B78" t="str" xml:space="preserve">
        <f xml:space="preserve">HYPERLINK("https://www.facebook.com/tuoitreconganquangnam/", "Công an xã Đại Chánh _x000d__x000d__x000d_
 _x000d__x000d__x000d_
  tỉnh Quảng Nam")</f>
        <v xml:space="preserve">Công an xã Đại Chánh _x000d__x000d__x000d_
 _x000d__x000d__x000d_
  tỉnh Quảng Nam</v>
      </c>
      <c r="C78" t="str">
        <v>https://www.facebook.com/tuoitreconganquangnam/</v>
      </c>
      <c r="D78" t="str">
        <v>-</v>
      </c>
      <c r="E78" t="str">
        <v/>
      </c>
      <c r="F78" t="str">
        <v>-</v>
      </c>
      <c r="G78" t="str">
        <v>-</v>
      </c>
    </row>
    <row r="79" xml:space="preserve">
      <c r="A79">
        <v>30078</v>
      </c>
      <c r="B79" t="str" xml:space="preserve">
        <f xml:space="preserve">HYPERLINK("https://dailoc.quangnam.gov.vn/", "UBND Ủy ban nhân dân xã Đại Chánh _x000d__x000d__x000d_
 _x000d__x000d__x000d_
  tỉnh Quảng Nam")</f>
        <v xml:space="preserve">UBND Ủy ban nhân dân xã Đại Chánh _x000d__x000d__x000d_
 _x000d__x000d__x000d_
  tỉnh Quảng Nam</v>
      </c>
      <c r="C79" t="str">
        <v>https://dailoc.quangnam.gov.vn/</v>
      </c>
      <c r="D79" t="str">
        <v>-</v>
      </c>
      <c r="E79" t="str">
        <v>-</v>
      </c>
      <c r="F79" t="str">
        <v>-</v>
      </c>
      <c r="G79" t="str">
        <v>-</v>
      </c>
    </row>
    <row r="80" xml:space="preserve">
      <c r="A80">
        <v>30079</v>
      </c>
      <c r="B80" t="str" xml:space="preserve">
        <f xml:space="preserve">HYPERLINK("https://www.facebook.com/policedaicuong/", "Công an xã Đại Cường _x000d__x000d__x000d_
 _x000d__x000d__x000d_
  tỉnh Quảng Nam")</f>
        <v xml:space="preserve">Công an xã Đại Cường _x000d__x000d__x000d_
 _x000d__x000d__x000d_
  tỉnh Quảng Nam</v>
      </c>
      <c r="C80" t="str">
        <v>https://www.facebook.com/policedaicuong/</v>
      </c>
      <c r="D80" t="str">
        <v>-</v>
      </c>
      <c r="E80" t="str">
        <v/>
      </c>
      <c r="F80" t="str">
        <v>-</v>
      </c>
      <c r="G80" t="str">
        <v>-</v>
      </c>
    </row>
    <row r="81" xml:space="preserve">
      <c r="A81">
        <v>30080</v>
      </c>
      <c r="B81" t="str" xml:space="preserve">
        <f xml:space="preserve">HYPERLINK("https://thangbinh.quangnam.gov.vn/webcenter/portal/bantiepcongdan/pages_tin-tuc/chi-tiet-tin?dDocName=PORTAL259532", "UBND Ủy ban nhân dân xã Đại Cường _x000d__x000d__x000d_
 _x000d__x000d__x000d_
  tỉnh Quảng Nam")</f>
        <v xml:space="preserve">UBND Ủy ban nhân dân xã Đại Cường _x000d__x000d__x000d_
 _x000d__x000d__x000d_
  tỉnh Quảng Nam</v>
      </c>
      <c r="C81" t="str">
        <v>https://thangbinh.quangnam.gov.vn/webcenter/portal/bantiepcongdan/pages_tin-tuc/chi-tiet-tin?dDocName=PORTAL259532</v>
      </c>
      <c r="D81" t="str">
        <v>-</v>
      </c>
      <c r="E81" t="str">
        <v>-</v>
      </c>
      <c r="F81" t="str">
        <v>-</v>
      </c>
      <c r="G81" t="str">
        <v>-</v>
      </c>
    </row>
    <row r="82" xml:space="preserve">
      <c r="A82">
        <v>30081</v>
      </c>
      <c r="B82" t="str" xml:space="preserve">
        <f xml:space="preserve">HYPERLINK("https://www.facebook.com/policedaihong/", "Công an xã Đại Hồng _x000d__x000d__x000d_
 _x000d__x000d__x000d_
  tỉnh Quảng Nam")</f>
        <v xml:space="preserve">Công an xã Đại Hồng _x000d__x000d__x000d_
 _x000d__x000d__x000d_
  tỉnh Quảng Nam</v>
      </c>
      <c r="C82" t="str">
        <v>https://www.facebook.com/policedaihong/</v>
      </c>
      <c r="D82" t="str">
        <v>-</v>
      </c>
      <c r="E82" t="str">
        <v/>
      </c>
      <c r="F82" t="str">
        <v>-</v>
      </c>
      <c r="G82" t="str">
        <v>-</v>
      </c>
    </row>
    <row r="83" xml:space="preserve">
      <c r="A83">
        <v>30082</v>
      </c>
      <c r="B83" t="str" xml:space="preserve">
        <f xml:space="preserve">HYPERLINK("http://daihong.dailoc.quangnam.gov.vn/", "UBND Ủy ban nhân dân xã Đại Hồng _x000d__x000d__x000d_
 _x000d__x000d__x000d_
  tỉnh Quảng Nam")</f>
        <v xml:space="preserve">UBND Ủy ban nhân dân xã Đại Hồng _x000d__x000d__x000d_
 _x000d__x000d__x000d_
  tỉnh Quảng Nam</v>
      </c>
      <c r="C83" t="str">
        <v>http://daihong.dailoc.quangnam.gov.vn/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30083</v>
      </c>
      <c r="B84" t="str">
        <f>HYPERLINK("https://www.facebook.com/policedailoc/", "Công an huyện Đại Lộc tỉnh Quảng Nam")</f>
        <v>Công an huyện Đại Lộc tỉnh Quảng Nam</v>
      </c>
      <c r="C84" t="str">
        <v>https://www.facebook.com/policedailoc/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30084</v>
      </c>
      <c r="B85" t="str">
        <f>HYPERLINK("https://dailoc.quangnam.gov.vn/", "UBND Ủy ban nhân dân huyện Đại Lộc tỉnh Quảng Nam")</f>
        <v>UBND Ủy ban nhân dân huyện Đại Lộc tỉnh Quảng Nam</v>
      </c>
      <c r="C85" t="str">
        <v>https://dailoc.quangnam.gov.vn/</v>
      </c>
      <c r="D85" t="str">
        <v>-</v>
      </c>
      <c r="E85" t="str">
        <v>-</v>
      </c>
      <c r="F85" t="str">
        <v>-</v>
      </c>
      <c r="G85" t="str">
        <v>-</v>
      </c>
    </row>
    <row r="86" xml:space="preserve">
      <c r="A86">
        <v>30085</v>
      </c>
      <c r="B86" t="str" xml:space="preserve">
        <f xml:space="preserve">HYPERLINK("https://www.facebook.com/PoliceDaiPhong/", "Công an xã Đại Phong _x000d__x000d__x000d_
 _x000d__x000d__x000d_
  tỉnh Quảng Nam")</f>
        <v xml:space="preserve">Công an xã Đại Phong _x000d__x000d__x000d_
 _x000d__x000d__x000d_
  tỉnh Quảng Nam</v>
      </c>
      <c r="C86" t="str">
        <v>https://www.facebook.com/PoliceDaiPhong/</v>
      </c>
      <c r="D86" t="str">
        <v>-</v>
      </c>
      <c r="E86" t="str">
        <v/>
      </c>
      <c r="F86" t="str">
        <v>-</v>
      </c>
      <c r="G86" t="str">
        <v>-</v>
      </c>
    </row>
    <row r="87" xml:space="preserve">
      <c r="A87">
        <v>30086</v>
      </c>
      <c r="B87" t="str" xml:space="preserve">
        <f xml:space="preserve">HYPERLINK("https://dailoc.quangnam.gov.vn/", "UBND Ủy ban nhân dân xã Đại Phong _x000d__x000d__x000d_
 _x000d__x000d__x000d_
  tỉnh Quảng Nam")</f>
        <v xml:space="preserve">UBND Ủy ban nhân dân xã Đại Phong _x000d__x000d__x000d_
 _x000d__x000d__x000d_
  tỉnh Quảng Nam</v>
      </c>
      <c r="C87" t="str">
        <v>https://dailoc.quangnam.gov.vn/</v>
      </c>
      <c r="D87" t="str">
        <v>-</v>
      </c>
      <c r="E87" t="str">
        <v>-</v>
      </c>
      <c r="F87" t="str">
        <v>-</v>
      </c>
      <c r="G87" t="str">
        <v>-</v>
      </c>
    </row>
    <row r="88" xml:space="preserve">
      <c r="A88">
        <v>30087</v>
      </c>
      <c r="B88" t="str" xml:space="preserve">
        <f xml:space="preserve">HYPERLINK("https://www.facebook.com/policedaithanh/", "Công an xã Đại Thạnh _x000d__x000d__x000d_
 _x000d__x000d__x000d_
  tỉnh Quảng Nam")</f>
        <v xml:space="preserve">Công an xã Đại Thạnh _x000d__x000d__x000d_
 _x000d__x000d__x000d_
  tỉnh Quảng Nam</v>
      </c>
      <c r="C88" t="str">
        <v>https://www.facebook.com/policedaithanh/</v>
      </c>
      <c r="D88" t="str">
        <v>-</v>
      </c>
      <c r="E88" t="str">
        <v/>
      </c>
      <c r="F88" t="str">
        <v>-</v>
      </c>
      <c r="G88" t="str">
        <v>-</v>
      </c>
    </row>
    <row r="89" xml:space="preserve">
      <c r="A89">
        <v>30088</v>
      </c>
      <c r="B89" t="str" xml:space="preserve">
        <f xml:space="preserve">HYPERLINK("https://dailoc.quangnam.gov.vn/", "UBND Ủy ban nhân dân xã Đại Thạnh _x000d__x000d__x000d_
 _x000d__x000d__x000d_
  tỉnh Quảng Nam")</f>
        <v xml:space="preserve">UBND Ủy ban nhân dân xã Đại Thạnh _x000d__x000d__x000d_
 _x000d__x000d__x000d_
  tỉnh Quảng Nam</v>
      </c>
      <c r="C89" t="str">
        <v>https://dailoc.quangnam.gov.vn/</v>
      </c>
      <c r="D89" t="str">
        <v>-</v>
      </c>
      <c r="E89" t="str">
        <v>-</v>
      </c>
      <c r="F89" t="str">
        <v>-</v>
      </c>
      <c r="G89" t="str">
        <v>-</v>
      </c>
    </row>
    <row r="90" xml:space="preserve">
      <c r="A90">
        <v>30089</v>
      </c>
      <c r="B90" t="str" xml:space="preserve">
        <f xml:space="preserve">HYPERLINK("https://www.facebook.com/policedienban/", "Công an thị xã Điện Bàn _x000d__x000d__x000d_
 _x000d__x000d__x000d_
  tỉnh Quảng Nam")</f>
        <v xml:space="preserve">Công an thị xã Điện Bàn _x000d__x000d__x000d_
 _x000d__x000d__x000d_
  tỉnh Quảng Nam</v>
      </c>
      <c r="C90" t="str">
        <v>https://www.facebook.com/policedienban/</v>
      </c>
      <c r="D90" t="str">
        <v>-</v>
      </c>
      <c r="E90" t="str">
        <v/>
      </c>
      <c r="F90" t="str">
        <v>-</v>
      </c>
      <c r="G90" t="str">
        <v>-</v>
      </c>
    </row>
    <row r="91" xml:space="preserve">
      <c r="A91">
        <v>30090</v>
      </c>
      <c r="B91" t="str" xml:space="preserve">
        <f xml:space="preserve">HYPERLINK("https://dienban.quangnam.gov.vn/", "UBND Ủy ban nhân dân thị xã Điện Bàn _x000d__x000d__x000d_
 _x000d__x000d__x000d_
  tỉnh Quảng Nam")</f>
        <v xml:space="preserve">UBND Ủy ban nhân dân thị xã Điện Bàn _x000d__x000d__x000d_
 _x000d__x000d__x000d_
  tỉnh Quảng Nam</v>
      </c>
      <c r="C91" t="str">
        <v>https://dienban.quangnam.gov.vn/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30091</v>
      </c>
      <c r="B92" t="str">
        <v>Công an xã Điện Hồng tỉnh Quảng Nam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30092</v>
      </c>
      <c r="B93" t="str">
        <f>HYPERLINK("http://dienban.gov.vn/Default.aspx?tabid=652&amp;dnn_ctr1882_Main_ctl00_rg_danhbaChangePage=11", "UBND Ủy ban nhân dân xã Điện Hồng tỉnh Quảng Nam")</f>
        <v>UBND Ủy ban nhân dân xã Điện Hồng tỉnh Quảng Nam</v>
      </c>
      <c r="C93" t="str">
        <v>http://dienban.gov.vn/Default.aspx?tabid=652&amp;dnn_ctr1882_Main_ctl00_rg_danhbaChangePage=11</v>
      </c>
      <c r="D93" t="str">
        <v>-</v>
      </c>
      <c r="E93" t="str">
        <v>-</v>
      </c>
      <c r="F93" t="str">
        <v>-</v>
      </c>
      <c r="G93" t="str">
        <v>-</v>
      </c>
    </row>
    <row r="94" xml:space="preserve">
      <c r="A94">
        <v>30093</v>
      </c>
      <c r="B94" t="str" xml:space="preserve">
        <v xml:space="preserve">Công an huyện Đông Giang _x000d__x000d__x000d_
 _x000d__x000d__x000d_
  tỉnh Quảng Nam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 xml:space="preserve">
      <c r="A95">
        <v>30094</v>
      </c>
      <c r="B95" t="str" xml:space="preserve">
        <f xml:space="preserve">HYPERLINK("https://donggiang.quangnam.gov.vn/webcenter/portal/donggiang", "UBND Ủy ban nhân dân huyện Đông Giang _x000d__x000d__x000d_
 _x000d__x000d__x000d_
  tỉnh Quảng Nam")</f>
        <v xml:space="preserve">UBND Ủy ban nhân dân huyện Đông Giang _x000d__x000d__x000d_
 _x000d__x000d__x000d_
  tỉnh Quảng Nam</v>
      </c>
      <c r="C95" t="str">
        <v>https://donggiang.quangnam.gov.vn/webcenter/portal/donggiang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30095</v>
      </c>
      <c r="B96" t="str">
        <f>HYPERLINK("https://www.facebook.com/policeduychau/", "Công an xã Duy Châu tỉnh Quảng Nam")</f>
        <v>Công an xã Duy Châu tỉnh Quảng Nam</v>
      </c>
      <c r="C96" t="str">
        <v>https://www.facebook.com/policeduychau/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30096</v>
      </c>
      <c r="B97" t="str">
        <f>HYPERLINK("https://duyxuyen.quangnam.gov.vn/webcenter/portal/duyxuyen/pages_tin-tuc/chi-tiet-tin?dDocName=PORTAL027883", "UBND Ủy ban nhân dân xã Duy Châu tỉnh Quảng Nam")</f>
        <v>UBND Ủy ban nhân dân xã Duy Châu tỉnh Quảng Nam</v>
      </c>
      <c r="C97" t="str">
        <v>https://duyxuyen.quangnam.gov.vn/webcenter/portal/duyxuyen/pages_tin-tuc/chi-tiet-tin?dDocName=PORTAL027883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30097</v>
      </c>
      <c r="B98" t="str">
        <f>HYPERLINK("https://www.facebook.com/policeduyhai/", "Công an xã Duy Hải tỉnh Quảng Nam")</f>
        <v>Công an xã Duy Hải tỉnh Quảng Nam</v>
      </c>
      <c r="C98" t="str">
        <v>https://www.facebook.com/policeduyhai/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30098</v>
      </c>
      <c r="B99" t="str">
        <f>HYPERLINK("http://duyhai.duyxuyen.quangnam.gov.vn/", "UBND Ủy ban nhân dân xã Duy Hải tỉnh Quảng Nam")</f>
        <v>UBND Ủy ban nhân dân xã Duy Hải tỉnh Quảng Nam</v>
      </c>
      <c r="C99" t="str">
        <v>http://duyhai.duyxuyen.quangnam.gov.vn/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30099</v>
      </c>
      <c r="B100" t="str">
        <f>HYPERLINK("https://www.facebook.com/policeduyhoa", "Công an xã Duy Hoà tỉnh Quảng Nam")</f>
        <v>Công an xã Duy Hoà tỉnh Quảng Nam</v>
      </c>
      <c r="C100" t="str">
        <v>https://www.facebook.com/policeduyhoa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30100</v>
      </c>
      <c r="B101" t="str">
        <f>HYPERLINK("http://duyhoa.duyxuyen.quangnam.gov.vn/", "UBND Ủy ban nhân dân xã Duy Hoà tỉnh Quảng Nam")</f>
        <v>UBND Ủy ban nhân dân xã Duy Hoà tỉnh Quảng Nam</v>
      </c>
      <c r="C101" t="str">
        <v>http://duyhoa.duyxuyen.quangnam.gov.vn/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30101</v>
      </c>
      <c r="B102" t="str">
        <f>HYPERLINK("https://www.facebook.com/policeduynghia/", "Công an xã Duy Nghĩa tỉnh Quảng Nam")</f>
        <v>Công an xã Duy Nghĩa tỉnh Quảng Nam</v>
      </c>
      <c r="C102" t="str">
        <v>https://www.facebook.com/policeduynghia/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30102</v>
      </c>
      <c r="B103" t="str">
        <f>HYPERLINK("https://duyxuyen.quangnam.gov.vn/webcenter/portal/duyxuyen/pages_tin-tuc/chi-tiet-tin?dDocName=PORTAL027879", "UBND Ủy ban nhân dân xã Duy Nghĩa tỉnh Quảng Nam")</f>
        <v>UBND Ủy ban nhân dân xã Duy Nghĩa tỉnh Quảng Nam</v>
      </c>
      <c r="C103" t="str">
        <v>https://duyxuyen.quangnam.gov.vn/webcenter/portal/duyxuyen/pages_tin-tuc/chi-tiet-tin?dDocName=PORTAL027879</v>
      </c>
      <c r="D103" t="str">
        <v>-</v>
      </c>
      <c r="E103" t="str">
        <v>-</v>
      </c>
      <c r="F103" t="str">
        <v>-</v>
      </c>
      <c r="G103" t="str">
        <v>-</v>
      </c>
    </row>
    <row r="104" xml:space="preserve">
      <c r="A104">
        <v>30103</v>
      </c>
      <c r="B104" t="str" xml:space="preserve">
        <f xml:space="preserve">HYPERLINK("https://www.facebook.com/policeduyphu/", "Công an xã Duy Phú _x000d__x000d__x000d_
 _x000d__x000d__x000d_
  tỉnh Quảng Nam")</f>
        <v xml:space="preserve">Công an xã Duy Phú _x000d__x000d__x000d_
 _x000d__x000d__x000d_
  tỉnh Quảng Nam</v>
      </c>
      <c r="C104" t="str">
        <v>https://www.facebook.com/policeduyphu/</v>
      </c>
      <c r="D104" t="str">
        <v>-</v>
      </c>
      <c r="E104" t="str">
        <v/>
      </c>
      <c r="F104" t="str">
        <v>-</v>
      </c>
      <c r="G104" t="str">
        <v>-</v>
      </c>
    </row>
    <row r="105" xml:space="preserve">
      <c r="A105">
        <v>30104</v>
      </c>
      <c r="B105" t="str" xml:space="preserve">
        <f xml:space="preserve">HYPERLINK("http://duyphu.duyxuyen.quangnam.gov.vn/", "UBND Ủy ban nhân dân xã Duy Phú _x000d__x000d__x000d_
 _x000d__x000d__x000d_
  tỉnh Quảng Nam")</f>
        <v xml:space="preserve">UBND Ủy ban nhân dân xã Duy Phú _x000d__x000d__x000d_
 _x000d__x000d__x000d_
  tỉnh Quảng Nam</v>
      </c>
      <c r="C105" t="str">
        <v>http://duyphu.duyxuyen.quangnam.gov.vn/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30105</v>
      </c>
      <c r="B106" t="str">
        <f>HYPERLINK("https://www.facebook.com/tuoitreduyphuoc/", "Công an xã Duy Phước tỉnh Quảng Nam")</f>
        <v>Công an xã Duy Phước tỉnh Quảng Nam</v>
      </c>
      <c r="C106" t="str">
        <v>https://www.facebook.com/tuoitreduyphuoc/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30106</v>
      </c>
      <c r="B107" t="str">
        <f>HYPERLINK("https://duyphuoc.duyxuyen.quangnam.gov.vn/", "UBND Ủy ban nhân dân xã Duy Phước tỉnh Quảng Nam")</f>
        <v>UBND Ủy ban nhân dân xã Duy Phước tỉnh Quảng Nam</v>
      </c>
      <c r="C107" t="str">
        <v>https://duyphuoc.duyxuyen.quangnam.gov.vn/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30107</v>
      </c>
      <c r="B108" t="str">
        <f>HYPERLINK("https://www.facebook.com/policeduyson/", "Công an xã Duy Sơn tỉnh Quảng Nam")</f>
        <v>Công an xã Duy Sơn tỉnh Quảng Nam</v>
      </c>
      <c r="C108" t="str">
        <v>https://www.facebook.com/policeduyson/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30108</v>
      </c>
      <c r="B109" t="str">
        <f>HYPERLINK("http://duyson.duyxuyen.quangnam.gov.vn/", "UBND Ủy ban nhân dân xã Duy Sơn tỉnh Quảng Nam")</f>
        <v>UBND Ủy ban nhân dân xã Duy Sơn tỉnh Quảng Nam</v>
      </c>
      <c r="C109" t="str">
        <v>http://duyson.duyxuyen.quangnam.gov.vn/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30109</v>
      </c>
      <c r="B110" t="str">
        <f>HYPERLINK("https://www.facebook.com/DOANKHOAYDHDUYTAN/", "Công an xã Duy Tân tỉnh Quảng Nam")</f>
        <v>Công an xã Duy Tân tỉnh Quảng Nam</v>
      </c>
      <c r="C110" t="str">
        <v>https://www.facebook.com/DOANKHOAYDHDUYTAN/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30110</v>
      </c>
      <c r="B111" t="str">
        <f>HYPERLINK("http://duytan.duyxuyen.quangnam.gov.vn/Default.aspx?tabid=1380&amp;language=vi-VN", "UBND Ủy ban nhân dân xã Duy Tân tỉnh Quảng Nam")</f>
        <v>UBND Ủy ban nhân dân xã Duy Tân tỉnh Quảng Nam</v>
      </c>
      <c r="C111" t="str">
        <v>http://duytan.duyxuyen.quangnam.gov.vn/Default.aspx?tabid=1380&amp;language=vi-VN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30111</v>
      </c>
      <c r="B112" t="str">
        <f>HYPERLINK("https://www.facebook.com/tuoitreconganquangnam/", "Công an xã Duy Thu tỉnh Quảng Nam")</f>
        <v>Công an xã Duy Thu tỉnh Quảng Nam</v>
      </c>
      <c r="C112" t="str">
        <v>https://www.facebook.com/tuoitreconganquangnam/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30112</v>
      </c>
      <c r="B113" t="str">
        <f>HYPERLINK("http://duythu.duyxuyen.quangnam.gov.vn/", "UBND Ủy ban nhân dân xã Duy Thu tỉnh Quảng Nam")</f>
        <v>UBND Ủy ban nhân dân xã Duy Thu tỉnh Quảng Nam</v>
      </c>
      <c r="C113" t="str">
        <v>http://duythu.duyxuyen.quangnam.gov.vn/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30113</v>
      </c>
      <c r="B114" t="str">
        <f>HYPERLINK("https://www.facebook.com/policeduytrinh/", "Công an xã Duy Trinh tỉnh Quảng Nam")</f>
        <v>Công an xã Duy Trinh tỉnh Quảng Nam</v>
      </c>
      <c r="C114" t="str">
        <v>https://www.facebook.com/policeduytrinh/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30114</v>
      </c>
      <c r="B115" t="str">
        <f>HYPERLINK("https://duyxuyen.quangnam.gov.vn/webcenter/portal/duyxuyen/pages_tin-tuc/chi-tiet-tin?dDocName=PORTAL027873", "UBND Ủy ban nhân dân xã Duy Trinh tỉnh Quảng Nam")</f>
        <v>UBND Ủy ban nhân dân xã Duy Trinh tỉnh Quảng Nam</v>
      </c>
      <c r="C115" t="str">
        <v>https://duyxuyen.quangnam.gov.vn/webcenter/portal/duyxuyen/pages_tin-tuc/chi-tiet-tin?dDocName=PORTAL027873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30115</v>
      </c>
      <c r="B116" t="str">
        <f>HYPERLINK("https://www.facebook.com/policeduytrung/", "Công an xã Duy Trung tỉnh Quảng Nam")</f>
        <v>Công an xã Duy Trung tỉnh Quảng Nam</v>
      </c>
      <c r="C116" t="str">
        <v>https://www.facebook.com/policeduytrung/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30116</v>
      </c>
      <c r="B117" t="str">
        <f>HYPERLINK("https://duyxuyen.quangnam.gov.vn/webcenter/portal/duyxuyen/pages_tin-tuc/chi-tiet-tin?dDocName=PORTAL027869", "UBND Ủy ban nhân dân xã Duy Trung tỉnh Quảng Nam")</f>
        <v>UBND Ủy ban nhân dân xã Duy Trung tỉnh Quảng Nam</v>
      </c>
      <c r="C117" t="str">
        <v>https://duyxuyen.quangnam.gov.vn/webcenter/portal/duyxuyen/pages_tin-tuc/chi-tiet-tin?dDocName=PORTAL027869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30117</v>
      </c>
      <c r="B118" t="str">
        <f>HYPERLINK("https://www.facebook.com/policeduyvinh/", "Công an xã Duy Vinh tỉnh Quảng Nam")</f>
        <v>Công an xã Duy Vinh tỉnh Quảng Nam</v>
      </c>
      <c r="C118" t="str">
        <v>https://www.facebook.com/policeduyvinh/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30118</v>
      </c>
      <c r="B119" t="str">
        <f>HYPERLINK("http://duyvinh.duyxuyen.quangnam.gov.vn/", "UBND Ủy ban nhân dân xã Duy Vinh tỉnh Quảng Nam")</f>
        <v>UBND Ủy ban nhân dân xã Duy Vinh tỉnh Quảng Nam</v>
      </c>
      <c r="C119" t="str">
        <v>http://duyvinh.duyxuyen.quangnam.gov.vn/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30119</v>
      </c>
      <c r="B120" t="str">
        <f>HYPERLINK("https://www.facebook.com/policeduyxuyen/", "Công an huyện Duy Xuyên tỉnh Quảng Nam")</f>
        <v>Công an huyện Duy Xuyên tỉnh Quảng Nam</v>
      </c>
      <c r="C120" t="str">
        <v>https://www.facebook.com/policeduyxuyen/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30120</v>
      </c>
      <c r="B121" t="str">
        <f>HYPERLINK("https://quangnam.gov.vn/huyen-duy-xuyen-1646.html", "UBND Ủy ban nhân dân huyện Duy Xuyên tỉnh Quảng Nam")</f>
        <v>UBND Ủy ban nhân dân huyện Duy Xuyên tỉnh Quảng Nam</v>
      </c>
      <c r="C121" t="str">
        <v>https://quangnam.gov.vn/huyen-duy-xuyen-1646.html</v>
      </c>
      <c r="D121" t="str">
        <v>-</v>
      </c>
      <c r="E121" t="str">
        <v>-</v>
      </c>
      <c r="F121" t="str">
        <v>-</v>
      </c>
      <c r="G121" t="str">
        <v>-</v>
      </c>
    </row>
    <row r="122" xml:space="preserve">
      <c r="A122">
        <v>30121</v>
      </c>
      <c r="B122" t="str" xml:space="preserve">
        <f xml:space="preserve">HYPERLINK("https://www.facebook.com/policehiepduc/?locale=vi_VN", "Công an huyện Hiệp Đức _x000d__x000d__x000d_
 _x000d__x000d__x000d_
  tỉnh Quảng Nam")</f>
        <v xml:space="preserve">Công an huyện Hiệp Đức _x000d__x000d__x000d_
 _x000d__x000d__x000d_
  tỉnh Quảng Nam</v>
      </c>
      <c r="C122" t="str">
        <v>https://www.facebook.com/policehiepduc/?locale=vi_VN</v>
      </c>
      <c r="D122" t="str">
        <v>-</v>
      </c>
      <c r="E122" t="str">
        <v/>
      </c>
      <c r="F122" t="str">
        <v>-</v>
      </c>
      <c r="G122" t="str">
        <v>-</v>
      </c>
    </row>
    <row r="123" xml:space="preserve">
      <c r="A123">
        <v>30122</v>
      </c>
      <c r="B123" t="str" xml:space="preserve">
        <f xml:space="preserve">HYPERLINK("https://hiepduc.quangnam.gov.vn/webcenter/portal/hiepduc", "UBND Ủy ban nhân dân huyện Hiệp Đức _x000d__x000d__x000d_
 _x000d__x000d__x000d_
  tỉnh Quảng Nam")</f>
        <v xml:space="preserve">UBND Ủy ban nhân dân huyện Hiệp Đức _x000d__x000d__x000d_
 _x000d__x000d__x000d_
  tỉnh Quảng Nam</v>
      </c>
      <c r="C123" t="str">
        <v>https://hiepduc.quangnam.gov.vn/webcenter/portal/hiepduc</v>
      </c>
      <c r="D123" t="str">
        <v>-</v>
      </c>
      <c r="E123" t="str">
        <v>-</v>
      </c>
      <c r="F123" t="str">
        <v>-</v>
      </c>
      <c r="G123" t="str">
        <v>-</v>
      </c>
    </row>
    <row r="124" xml:space="preserve">
      <c r="A124">
        <v>30123</v>
      </c>
      <c r="B124" t="str" xml:space="preserve">
        <f xml:space="preserve">HYPERLINK("https://www.facebook.com/policehiepthuan/", "Công an xã Hiệp Thuận _x000d__x000d__x000d_
 _x000d__x000d__x000d_
  tỉnh Quảng Nam")</f>
        <v xml:space="preserve">Công an xã Hiệp Thuận _x000d__x000d__x000d_
 _x000d__x000d__x000d_
  tỉnh Quảng Nam</v>
      </c>
      <c r="C124" t="str">
        <v>https://www.facebook.com/policehiepthuan/</v>
      </c>
      <c r="D124" t="str">
        <v>-</v>
      </c>
      <c r="E124" t="str">
        <v/>
      </c>
      <c r="F124" t="str">
        <v>-</v>
      </c>
      <c r="G124" t="str">
        <v>-</v>
      </c>
    </row>
    <row r="125" xml:space="preserve">
      <c r="A125">
        <v>30124</v>
      </c>
      <c r="B125" t="str" xml:space="preserve">
        <f xml:space="preserve">HYPERLINK("https://hiepduc.quangnam.gov.vn/webcenter/documentContent?dDocName=PORTAL923228", "UBND Ủy ban nhân dân xã Hiệp Thuận _x000d__x000d__x000d_
 _x000d__x000d__x000d_
  tỉnh Quảng Nam")</f>
        <v xml:space="preserve">UBND Ủy ban nhân dân xã Hiệp Thuận _x000d__x000d__x000d_
 _x000d__x000d__x000d_
  tỉnh Quảng Nam</v>
      </c>
      <c r="C125" t="str">
        <v>https://hiepduc.quangnam.gov.vn/webcenter/documentContent?dDocName=PORTAL923228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30125</v>
      </c>
      <c r="B126" t="str">
        <f>HYPERLINK("https://www.facebook.com/policehoian/?locale=vi_VN", "Công an thành phố Hội An tỉnh Quảng Nam")</f>
        <v>Công an thành phố Hội An tỉnh Quảng Nam</v>
      </c>
      <c r="C126" t="str">
        <v>https://www.facebook.com/policehoian/?locale=vi_VN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30126</v>
      </c>
      <c r="B127" t="str">
        <f>HYPERLINK("https://hoian.quangnam.gov.vn/webcenter/portal/hoian", "UBND Ủy ban nhân dân thành phố Hội An tỉnh Quảng Nam")</f>
        <v>UBND Ủy ban nhân dân thành phố Hội An tỉnh Quảng Nam</v>
      </c>
      <c r="C127" t="str">
        <v>https://hoian.quangnam.gov.vn/webcenter/portal/hoian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30127</v>
      </c>
      <c r="B128" t="str">
        <v>Công an xã Jơ Ngây tỉnh Quảng Nam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30128</v>
      </c>
      <c r="B129" t="str">
        <f>HYPERLINK("https://donggiang.quangnam.gov.vn/webcenter/portal/donggiang/pages_tin-tuc/chi-tiet?dDocName=PORTAL179629", "UBND Ủy ban nhân dân xã Jơ Ngây tỉnh Quảng Nam")</f>
        <v>UBND Ủy ban nhân dân xã Jơ Ngây tỉnh Quảng Nam</v>
      </c>
      <c r="C129" t="str">
        <v>https://donggiang.quangnam.gov.vn/webcenter/portal/donggiang/pages_tin-tuc/chi-tiet?dDocName=PORTAL179629</v>
      </c>
      <c r="D129" t="str">
        <v>-</v>
      </c>
      <c r="E129" t="str">
        <v>-</v>
      </c>
      <c r="F129" t="str">
        <v>-</v>
      </c>
      <c r="G129" t="str">
        <v>-</v>
      </c>
    </row>
    <row r="130" xml:space="preserve">
      <c r="A130">
        <v>30129</v>
      </c>
      <c r="B130" t="str" xml:space="preserve">
        <f xml:space="preserve">HYPERLINK("https://www.facebook.com/tuoitreconganquangnam/", "Công an xã Kà Dăng _x000d__x000d__x000d_
 _x000d__x000d__x000d_
  tỉnh Quảng Nam")</f>
        <v xml:space="preserve">Công an xã Kà Dăng _x000d__x000d__x000d_
 _x000d__x000d__x000d_
  tỉnh Quảng Nam</v>
      </c>
      <c r="C130" t="str">
        <v>https://www.facebook.com/tuoitreconganquangnam/</v>
      </c>
      <c r="D130" t="str">
        <v>-</v>
      </c>
      <c r="E130" t="str">
        <v/>
      </c>
      <c r="F130" t="str">
        <v>-</v>
      </c>
      <c r="G130" t="str">
        <v>-</v>
      </c>
    </row>
    <row r="131" xml:space="preserve">
      <c r="A131">
        <v>30130</v>
      </c>
      <c r="B131" t="str" xml:space="preserve">
        <f xml:space="preserve">HYPERLINK("https://donggiang.quangnam.gov.vn/webcenter/portal/donggiang", "UBND Ủy ban nhân dân xã Kà Dăng _x000d__x000d__x000d_
 _x000d__x000d__x000d_
  tỉnh Quảng Nam")</f>
        <v xml:space="preserve">UBND Ủy ban nhân dân xã Kà Dăng _x000d__x000d__x000d_
 _x000d__x000d__x000d_
  tỉnh Quảng Nam</v>
      </c>
      <c r="C131" t="str">
        <v>https://donggiang.quangnam.gov.vn/webcenter/portal/donggiang</v>
      </c>
      <c r="D131" t="str">
        <v>-</v>
      </c>
      <c r="E131" t="str">
        <v>-</v>
      </c>
      <c r="F131" t="str">
        <v>-</v>
      </c>
      <c r="G131" t="str">
        <v>-</v>
      </c>
    </row>
    <row r="132" xml:space="preserve">
      <c r="A132">
        <v>30131</v>
      </c>
      <c r="B132" t="str" xml:space="preserve">
        <v xml:space="preserve">Công an xã Mà Cooih _x000d__x000d__x000d_
 _x000d__x000d__x000d_
  tỉnh Quảng Nam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 xml:space="preserve">
      <c r="A133">
        <v>30132</v>
      </c>
      <c r="B133" t="str" xml:space="preserve">
        <f xml:space="preserve">HYPERLINK("https://donggiang.quangnam.gov.vn/webcenter/portal/donggiang", "UBND Ủy ban nhân dân xã Mà Cooih _x000d__x000d__x000d_
 _x000d__x000d__x000d_
  tỉnh Quảng Nam")</f>
        <v xml:space="preserve">UBND Ủy ban nhân dân xã Mà Cooih _x000d__x000d__x000d_
 _x000d__x000d__x000d_
  tỉnh Quảng Nam</v>
      </c>
      <c r="C133" t="str">
        <v>https://donggiang.quangnam.gov.vn/webcenter/portal/donggiang</v>
      </c>
      <c r="D133" t="str">
        <v>-</v>
      </c>
      <c r="E133" t="str">
        <v>-</v>
      </c>
      <c r="F133" t="str">
        <v>-</v>
      </c>
      <c r="G133" t="str">
        <v>-</v>
      </c>
    </row>
    <row r="134" xml:space="preserve">
      <c r="A134">
        <v>30133</v>
      </c>
      <c r="B134" t="str" xml:space="preserve">
        <f xml:space="preserve">HYPERLINK("https://www.facebook.com/Anninh24hnamdinh/", "Công an tỉnh Nam Định _x000d__x000d__x000d_
 _x000d__x000d__x000d_
  tỉnh Nam Định")</f>
        <v xml:space="preserve">Công an tỉnh Nam Định _x000d__x000d__x000d_
 _x000d__x000d__x000d_
  tỉnh Nam Định</v>
      </c>
      <c r="C134" t="str">
        <v>https://www.facebook.com/Anninh24hnamdinh/</v>
      </c>
      <c r="D134" t="str">
        <v>-</v>
      </c>
      <c r="E134" t="str">
        <v/>
      </c>
      <c r="F134" t="str">
        <v>-</v>
      </c>
      <c r="G134" t="str">
        <v>-</v>
      </c>
    </row>
    <row r="135" xml:space="preserve">
      <c r="A135">
        <v>30134</v>
      </c>
      <c r="B135" t="str" xml:space="preserve">
        <f xml:space="preserve">HYPERLINK("https://namdinh.gov.vn/", "UBND Ủy ban nhân dân tỉnh Nam Định _x000d__x000d__x000d_
 _x000d__x000d__x000d_
  tỉnh Nam Định")</f>
        <v xml:space="preserve">UBND Ủy ban nhân dân tỉnh Nam Định _x000d__x000d__x000d_
 _x000d__x000d__x000d_
  tỉnh Nam Định</v>
      </c>
      <c r="C135" t="str">
        <v>https://namdinh.gov.vn/</v>
      </c>
      <c r="D135" t="str">
        <v>-</v>
      </c>
      <c r="E135" t="str">
        <v>-</v>
      </c>
      <c r="F135" t="str">
        <v>-</v>
      </c>
      <c r="G135" t="str">
        <v>-</v>
      </c>
    </row>
    <row r="136" xml:space="preserve">
      <c r="A136">
        <v>30135</v>
      </c>
      <c r="B136" t="str" xml:space="preserve">
        <f xml:space="preserve">HYPERLINK("https://www.facebook.com/policenamgiang/", "Công an huyện Nam Giang _x000d__x000d__x000d_
 _x000d__x000d__x000d_
  tỉnh Quảng Nam")</f>
        <v xml:space="preserve">Công an huyện Nam Giang _x000d__x000d__x000d_
 _x000d__x000d__x000d_
  tỉnh Quảng Nam</v>
      </c>
      <c r="C136" t="str">
        <v>https://www.facebook.com/policenamgiang/</v>
      </c>
      <c r="D136" t="str">
        <v>-</v>
      </c>
      <c r="E136" t="str">
        <v/>
      </c>
      <c r="F136" t="str">
        <v>-</v>
      </c>
      <c r="G136" t="str">
        <v>-</v>
      </c>
    </row>
    <row r="137" xml:space="preserve">
      <c r="A137">
        <v>30136</v>
      </c>
      <c r="B137" t="str" xml:space="preserve">
        <f xml:space="preserve">HYPERLINK("https://namgiang.quangnam.gov.vn/", "UBND Ủy ban nhân dân huyện Nam Giang _x000d__x000d__x000d_
 _x000d__x000d__x000d_
  tỉnh Quảng Nam")</f>
        <v xml:space="preserve">UBND Ủy ban nhân dân huyện Nam Giang _x000d__x000d__x000d_
 _x000d__x000d__x000d_
  tỉnh Quảng Nam</v>
      </c>
      <c r="C137" t="str">
        <v>https://namgiang.quangnam.gov.vn/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30137</v>
      </c>
      <c r="B138" t="str">
        <v>Công an huyện Nam Trà My tỉnh Quảng Nam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30138</v>
      </c>
      <c r="B139" t="str">
        <f>HYPERLINK("https://namtramy.quangnam.gov.vn/webcenter/portal/namtramy", "UBND Ủy ban nhân dân huyện Nam Trà My tỉnh Quảng Nam")</f>
        <v>UBND Ủy ban nhân dân huyện Nam Trà My tỉnh Quảng Nam</v>
      </c>
      <c r="C139" t="str">
        <v>https://namtramy.quangnam.gov.vn/webcenter/portal/namtramy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30139</v>
      </c>
      <c r="B140" t="str">
        <v>Công an xã Nga Vịn tỉnh Thanh Hóa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30140</v>
      </c>
      <c r="B141" t="str">
        <f>HYPERLINK("https://ngaphu.ngason.thanhhoa.gov.vn/", "UBND Ủy ban nhân dân xã Nga Vịn tỉnh Thanh Hóa")</f>
        <v>UBND Ủy ban nhân dân xã Nga Vịn tỉnh Thanh Hóa</v>
      </c>
      <c r="C141" t="str">
        <v>https://ngaphu.ngason.thanhhoa.gov.vn/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30141</v>
      </c>
      <c r="B142" t="str">
        <v>Công an huyện Nông Sơn tỉnh Quảng Nam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30142</v>
      </c>
      <c r="B143" t="str">
        <f>HYPERLINK("https://nongson.quangnam.gov.vn/webcenter/portal/nongson", "UBND Ủy ban nhân dân huyện Nông Sơn tỉnh Quảng Nam")</f>
        <v>UBND Ủy ban nhân dân huyện Nông Sơn tỉnh Quảng Nam</v>
      </c>
      <c r="C143" t="str">
        <v>https://nongson.quangnam.gov.vn/webcenter/portal/nongson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30143</v>
      </c>
      <c r="B144" t="str">
        <f>HYPERLINK("https://www.facebook.com/tuoitreconganquangnam/", "Công an huyện Phú Ninh tỉnh Quảng Nam")</f>
        <v>Công an huyện Phú Ninh tỉnh Quảng Nam</v>
      </c>
      <c r="C144" t="str">
        <v>https://www.facebook.com/tuoitreconganquangnam/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30144</v>
      </c>
      <c r="B145" t="str">
        <f>HYPERLINK("http://phuninh.gov.vn/", "UBND Ủy ban nhân dân huyện Phú Ninh tỉnh Quảng Nam")</f>
        <v>UBND Ủy ban nhân dân huyện Phú Ninh tỉnh Quảng Nam</v>
      </c>
      <c r="C145" t="str">
        <v>http://phuninh.gov.vn/</v>
      </c>
      <c r="D145" t="str">
        <v>-</v>
      </c>
      <c r="E145" t="str">
        <v>-</v>
      </c>
      <c r="F145" t="str">
        <v>-</v>
      </c>
      <c r="G145" t="str">
        <v>-</v>
      </c>
    </row>
    <row r="146" xml:space="preserve">
      <c r="A146">
        <v>30145</v>
      </c>
      <c r="B146" t="str" xml:space="preserve">
        <f xml:space="preserve">HYPERLINK("https://www.facebook.com/tuoitreconganquangnam/", "Công an xã Phước Đức _x000d__x000d__x000d_
 _x000d__x000d__x000d_
  tỉnh Quảng Nam")</f>
        <v xml:space="preserve">Công an xã Phước Đức _x000d__x000d__x000d_
 _x000d__x000d__x000d_
  tỉnh Quảng Nam</v>
      </c>
      <c r="C146" t="str">
        <v>https://www.facebook.com/tuoitreconganquangnam/</v>
      </c>
      <c r="D146" t="str">
        <v>-</v>
      </c>
      <c r="E146" t="str">
        <v/>
      </c>
      <c r="F146" t="str">
        <v>-</v>
      </c>
      <c r="G146" t="str">
        <v>-</v>
      </c>
    </row>
    <row r="147" xml:space="preserve">
      <c r="A147">
        <v>30146</v>
      </c>
      <c r="B147" t="str" xml:space="preserve">
        <f xml:space="preserve">HYPERLINK("https://phuocduc.phuocson.quangnam.gov.vn/", "UBND Ủy ban nhân dân xã Phước Đức _x000d__x000d__x000d_
 _x000d__x000d__x000d_
  tỉnh Quảng Nam")</f>
        <v xml:space="preserve">UBND Ủy ban nhân dân xã Phước Đức _x000d__x000d__x000d_
 _x000d__x000d__x000d_
  tỉnh Quảng Nam</v>
      </c>
      <c r="C147" t="str">
        <v>https://phuocduc.phuocson.quangnam.gov.vn/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30147</v>
      </c>
      <c r="B148" t="str">
        <f>HYPERLINK("https://www.facebook.com/tuoitreconganquangnam/", "Công an xã Phước Gia tỉnh Quảng Nam")</f>
        <v>Công an xã Phước Gia tỉnh Quảng Nam</v>
      </c>
      <c r="C148" t="str">
        <v>https://www.facebook.com/tuoitreconganquangnam/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30148</v>
      </c>
      <c r="B149" t="str">
        <f>HYPERLINK("http://phuocgia.hiepduc.quangnam.gov.vn/", "UBND Ủy ban nhân dân xã Phước Gia tỉnh Quảng Nam")</f>
        <v>UBND Ủy ban nhân dân xã Phước Gia tỉnh Quảng Nam</v>
      </c>
      <c r="C149" t="str">
        <v>http://phuocgia.hiepduc.quangnam.gov.vn/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30149</v>
      </c>
      <c r="B150" t="str">
        <v>Công an xã Phước Kim tỉnh Quảng Nam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30150</v>
      </c>
      <c r="B151" t="str">
        <f>HYPERLINK("http://phuockim.phuocson.quangnam.gov.vn/Default.aspx?tabid=1992&amp;language=en-US", "UBND Ủy ban nhân dân xã Phước Kim tỉnh Quảng Nam")</f>
        <v>UBND Ủy ban nhân dân xã Phước Kim tỉnh Quảng Nam</v>
      </c>
      <c r="C151" t="str">
        <v>http://phuockim.phuocson.quangnam.gov.vn/Default.aspx?tabid=1992&amp;language=en-US</v>
      </c>
      <c r="D151" t="str">
        <v>-</v>
      </c>
      <c r="E151" t="str">
        <v>-</v>
      </c>
      <c r="F151" t="str">
        <v>-</v>
      </c>
      <c r="G151" t="str">
        <v>-</v>
      </c>
    </row>
    <row r="152" xml:space="preserve">
      <c r="A152">
        <v>30151</v>
      </c>
      <c r="B152" t="str" xml:space="preserve">
        <f xml:space="preserve">HYPERLINK("https://www.facebook.com/587881275432823", "Công an xã Phước Mỹ _x000d__x000d__x000d_
 _x000d__x000d__x000d_
  tỉnh Quảng Nam")</f>
        <v xml:space="preserve">Công an xã Phước Mỹ _x000d__x000d__x000d_
 _x000d__x000d__x000d_
  tỉnh Quảng Nam</v>
      </c>
      <c r="C152" t="str">
        <v>https://www.facebook.com/587881275432823</v>
      </c>
      <c r="D152" t="str">
        <v>-</v>
      </c>
      <c r="E152" t="str">
        <v/>
      </c>
      <c r="F152" t="str">
        <v>-</v>
      </c>
      <c r="G152" t="str">
        <v>-</v>
      </c>
    </row>
    <row r="153" xml:space="preserve">
      <c r="A153">
        <v>30152</v>
      </c>
      <c r="B153" t="str" xml:space="preserve">
        <f xml:space="preserve">HYPERLINK("https://phuocmy.quynhon.binhdinh.gov.vn/", "UBND Ủy ban nhân dân xã Phước Mỹ _x000d__x000d__x000d_
 _x000d__x000d__x000d_
  tỉnh Quảng Nam")</f>
        <v xml:space="preserve">UBND Ủy ban nhân dân xã Phước Mỹ _x000d__x000d__x000d_
 _x000d__x000d__x000d_
  tỉnh Quảng Nam</v>
      </c>
      <c r="C153" t="str">
        <v>https://phuocmy.quynhon.binhdinh.gov.vn/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30153</v>
      </c>
      <c r="B154" t="str">
        <v>Công an xã Phước Năng tỉnh Quảng Nam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30154</v>
      </c>
      <c r="B155" t="str">
        <f>HYPERLINK("http://phuocnang.phuocson.quangnam.gov.vn/", "UBND Ủy ban nhân dân xã Phước Năng tỉnh Quảng Nam")</f>
        <v>UBND Ủy ban nhân dân xã Phước Năng tỉnh Quảng Nam</v>
      </c>
      <c r="C155" t="str">
        <v>http://phuocnang.phuocson.quangnam.gov.vn/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30155</v>
      </c>
      <c r="B156" t="str">
        <f>HYPERLINK("https://www.facebook.com/policeprao/", "Công an thị trấn Prao tỉnh Quảng Nam")</f>
        <v>Công an thị trấn Prao tỉnh Quảng Nam</v>
      </c>
      <c r="C156" t="str">
        <v>https://www.facebook.com/policeprao/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30156</v>
      </c>
      <c r="B157" t="str">
        <f>HYPERLINK("https://donggiang.quangnam.gov.vn/webcenter/portal/donggiang", "UBND Ủy ban nhân dân thị trấn Prao tỉnh Quảng Nam")</f>
        <v>UBND Ủy ban nhân dân thị trấn Prao tỉnh Quảng Nam</v>
      </c>
      <c r="C157" t="str">
        <v>https://donggiang.quangnam.gov.vn/webcenter/portal/donggiang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30157</v>
      </c>
      <c r="B158" t="str">
        <f>HYPERLINK("https://www.facebook.com/policequangnam/?locale=vi_VN", "Công an tỉnh Quảng Nam tỉnh Quảng Nam")</f>
        <v>Công an tỉnh Quảng Nam tỉnh Quảng Nam</v>
      </c>
      <c r="C158" t="str">
        <v>https://www.facebook.com/policequangnam/?locale=vi_VN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30158</v>
      </c>
      <c r="B159" t="str">
        <f>HYPERLINK("https://qppl.quangnam.gov.vn/", "UBND Ủy ban nhân dân tỉnh Quảng Nam tỉnh Quảng Nam")</f>
        <v>UBND Ủy ban nhân dân tỉnh Quảng Nam tỉnh Quảng Nam</v>
      </c>
      <c r="C159" t="str">
        <v>https://qppl.quangnam.gov.vn/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30159</v>
      </c>
      <c r="B160" t="str">
        <v>Công an xã Quế Long tỉnh Quảng Nam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30160</v>
      </c>
      <c r="B161" t="str">
        <f>HYPERLINK("https://quean.queson.quangnam.gov.vn/", "UBND Ủy ban nhân dân xã Quế Long tỉnh Quảng Nam")</f>
        <v>UBND Ủy ban nhân dân xã Quế Long tỉnh Quảng Nam</v>
      </c>
      <c r="C161" t="str">
        <v>https://quean.queson.quangnam.gov.vn/</v>
      </c>
      <c r="D161" t="str">
        <v>-</v>
      </c>
      <c r="E161" t="str">
        <v>-</v>
      </c>
      <c r="F161" t="str">
        <v>-</v>
      </c>
      <c r="G161" t="str">
        <v>-</v>
      </c>
    </row>
    <row r="162" xml:space="preserve">
      <c r="A162">
        <v>30161</v>
      </c>
      <c r="B162" t="str" xml:space="preserve">
        <v xml:space="preserve">Công an xã Quế Phú _x000d__x000d__x000d_
 _x000d__x000d__x000d_
  tỉnh Quảng Nam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 xml:space="preserve">
      <c r="A163">
        <v>30162</v>
      </c>
      <c r="B163" t="str" xml:space="preserve">
        <f xml:space="preserve">HYPERLINK("http://quephu.queson.quangnam.gov.vn/", "UBND Ủy ban nhân dân xã Quế Phú _x000d__x000d__x000d_
 _x000d__x000d__x000d_
  tỉnh Quảng Nam")</f>
        <v xml:space="preserve">UBND Ủy ban nhân dân xã Quế Phú _x000d__x000d__x000d_
 _x000d__x000d__x000d_
  tỉnh Quảng Nam</v>
      </c>
      <c r="C163" t="str">
        <v>http://quephu.queson.quangnam.gov.vn/</v>
      </c>
      <c r="D163" t="str">
        <v>-</v>
      </c>
      <c r="E163" t="str">
        <v>-</v>
      </c>
      <c r="F163" t="str">
        <v>-</v>
      </c>
      <c r="G163" t="str">
        <v>-</v>
      </c>
    </row>
    <row r="164" xml:space="preserve">
      <c r="A164">
        <v>30163</v>
      </c>
      <c r="B164" t="str" xml:space="preserve">
        <f xml:space="preserve">HYPERLINK("https://www.facebook.com/policequeson/", "Công an huyện Quế Sơn _x000d__x000d__x000d_
 _x000d__x000d__x000d_
  tỉnh Quảng Nam")</f>
        <v xml:space="preserve">Công an huyện Quế Sơn _x000d__x000d__x000d_
 _x000d__x000d__x000d_
  tỉnh Quảng Nam</v>
      </c>
      <c r="C164" t="str">
        <v>https://www.facebook.com/policequeson/</v>
      </c>
      <c r="D164" t="str">
        <v>-</v>
      </c>
      <c r="E164" t="str">
        <v/>
      </c>
      <c r="F164" t="str">
        <v>-</v>
      </c>
      <c r="G164" t="str">
        <v>-</v>
      </c>
    </row>
    <row r="165" xml:space="preserve">
      <c r="A165">
        <v>30164</v>
      </c>
      <c r="B165" t="str" xml:space="preserve">
        <f xml:space="preserve">HYPERLINK("https://queson.quangnam.gov.vn/webcenter/portal/queson", "UBND Ủy ban nhân dân huyện Quế Sơn _x000d__x000d__x000d_
 _x000d__x000d__x000d_
  tỉnh Quảng Nam")</f>
        <v xml:space="preserve">UBND Ủy ban nhân dân huyện Quế Sơn _x000d__x000d__x000d_
 _x000d__x000d__x000d_
  tỉnh Quảng Nam</v>
      </c>
      <c r="C165" t="str">
        <v>https://queson.quangnam.gov.vn/webcenter/portal/queson</v>
      </c>
      <c r="D165" t="str">
        <v>-</v>
      </c>
      <c r="E165" t="str">
        <v>-</v>
      </c>
      <c r="F165" t="str">
        <v>-</v>
      </c>
      <c r="G165" t="str">
        <v>-</v>
      </c>
    </row>
    <row r="166" xml:space="preserve">
      <c r="A166">
        <v>30165</v>
      </c>
      <c r="B166" t="str" xml:space="preserve">
        <f xml:space="preserve">HYPERLINK("https://www.facebook.com/p/M%E1%BA%B7t-tr%E1%BA%ADn-x%C3%A3-Qu%E1%BA%BF-Thu%E1%BA%ADn-huy%E1%BB%87n-Qu%E1%BA%BF-S%C6%A1n-t%E1%BB%89nh-Qu%E1%BA%A3ng-Nam-100076371649247/", "Công an xã Quế Thuận _x000d__x000d__x000d_
 _x000d__x000d__x000d_
  tỉnh Quảng Nam")</f>
        <v xml:space="preserve">Công an xã Quế Thuận _x000d__x000d__x000d_
 _x000d__x000d__x000d_
  tỉnh Quảng Nam</v>
      </c>
      <c r="C166" t="str">
        <v>https://www.facebook.com/p/M%E1%BA%B7t-tr%E1%BA%ADn-x%C3%A3-Qu%E1%BA%BF-Thu%E1%BA%ADn-huy%E1%BB%87n-Qu%E1%BA%BF-S%C6%A1n-t%E1%BB%89nh-Qu%E1%BA%A3ng-Nam-100076371649247/</v>
      </c>
      <c r="D166" t="str">
        <v>-</v>
      </c>
      <c r="E166" t="str">
        <v/>
      </c>
      <c r="F166" t="str">
        <v>-</v>
      </c>
      <c r="G166" t="str">
        <v>-</v>
      </c>
    </row>
    <row r="167" xml:space="preserve">
      <c r="A167">
        <v>30166</v>
      </c>
      <c r="B167" t="str" xml:space="preserve">
        <f xml:space="preserve">HYPERLINK("https://quethuan.queson.quangnam.gov.vn/", "UBND Ủy ban nhân dân xã Quế Thuận _x000d__x000d__x000d_
 _x000d__x000d__x000d_
  tỉnh Quảng Nam")</f>
        <v xml:space="preserve">UBND Ủy ban nhân dân xã Quế Thuận _x000d__x000d__x000d_
 _x000d__x000d__x000d_
  tỉnh Quảng Nam</v>
      </c>
      <c r="C167" t="str">
        <v>https://quethuan.queson.quangnam.gov.vn/</v>
      </c>
      <c r="D167" t="str">
        <v>-</v>
      </c>
      <c r="E167" t="str">
        <v>-</v>
      </c>
      <c r="F167" t="str">
        <v>-</v>
      </c>
      <c r="G167" t="str">
        <v>-</v>
      </c>
    </row>
    <row r="168" xml:space="preserve">
      <c r="A168">
        <v>30167</v>
      </c>
      <c r="B168" t="str" xml:space="preserve">
        <f xml:space="preserve">HYPERLINK("https://www.facebook.com/p/Tu%E1%BB%95i-tr%E1%BA%BB-C%C3%B4ng-an-huy%E1%BB%87n-Ninh-Ph%C6%B0%E1%BB%9Bc-100068114569027/", "Công an thị trấn Trung Phước _x000d__x000d__x000d_
 _x000d__x000d__x000d_
  tỉnh Quảng Nam")</f>
        <v xml:space="preserve">Công an thị trấn Trung Phước _x000d__x000d__x000d_
 _x000d__x000d__x000d_
  tỉnh Quảng Nam</v>
      </c>
      <c r="C168" t="str">
        <v>https://www.facebook.com/p/Tu%E1%BB%95i-tr%E1%BA%BB-C%C3%B4ng-an-huy%E1%BB%87n-Ninh-Ph%C6%B0%E1%BB%9Bc-100068114569027/</v>
      </c>
      <c r="D168" t="str">
        <v>-</v>
      </c>
      <c r="E168" t="str">
        <v/>
      </c>
      <c r="F168" t="str">
        <v>-</v>
      </c>
      <c r="G168" t="str">
        <v>-</v>
      </c>
    </row>
    <row r="169" xml:space="preserve">
      <c r="A169">
        <v>30168</v>
      </c>
      <c r="B169" t="str" xml:space="preserve">
        <f xml:space="preserve">HYPERLINK("https://file-qoffice.quangnam.gov.vn/_download/files-live/2021/12/20211221/a9ffa0bf-717f-473b-a929-3d80b800bd8c.pdf", "UBND Ủy ban nhân dân thị trấn Trung Phước _x000d__x000d__x000d_
 _x000d__x000d__x000d_
  tỉnh Quảng Nam")</f>
        <v xml:space="preserve">UBND Ủy ban nhân dân thị trấn Trung Phước _x000d__x000d__x000d_
 _x000d__x000d__x000d_
  tỉnh Quảng Nam</v>
      </c>
      <c r="C169" t="str">
        <v>https://file-qoffice.quangnam.gov.vn/_download/files-live/2021/12/20211221/a9ffa0bf-717f-473b-a929-3d80b800bd8c.pdf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30169</v>
      </c>
      <c r="B170" t="str">
        <v>Công an xã Sông Kôn tỉnh Quảng Nam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30170</v>
      </c>
      <c r="B171" t="str">
        <f>HYPERLINK("https://donggiang.quangnam.gov.vn/webcenter/portal/donggiang/pages_tin-tuc/chi-tiet?dDocName=PORTAL178932", "UBND Ủy ban nhân dân xã Sông Kôn tỉnh Quảng Nam")</f>
        <v>UBND Ủy ban nhân dân xã Sông Kôn tỉnh Quảng Nam</v>
      </c>
      <c r="C171" t="str">
        <v>https://donggiang.quangnam.gov.vn/webcenter/portal/donggiang/pages_tin-tuc/chi-tiet?dDocName=PORTAL178932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30171</v>
      </c>
      <c r="B172" t="str">
        <f>HYPERLINK("https://www.facebook.com/AccountingDepartmentDUE/", "Công an xã Tà Lu tỉnh Quảng Nam")</f>
        <v>Công an xã Tà Lu tỉnh Quảng Nam</v>
      </c>
      <c r="C172" t="str">
        <v>https://www.facebook.com/AccountingDepartmentDUE/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30172</v>
      </c>
      <c r="B173" t="str">
        <f>HYPERLINK("https://tamky.quangnam.gov.vn/webcenter/portal/donggiang/pages_tin-tuc/chi-tiet?dDocName=PORTAL179540", "UBND Ủy ban nhân dân xã Tà Lu tỉnh Quảng Nam")</f>
        <v>UBND Ủy ban nhân dân xã Tà Lu tỉnh Quảng Nam</v>
      </c>
      <c r="C173" t="str">
        <v>https://tamky.quangnam.gov.vn/webcenter/portal/donggiang/pages_tin-tuc/chi-tiet?dDocName=PORTAL179540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30173</v>
      </c>
      <c r="B174" t="str">
        <f>HYPERLINK("https://www.facebook.com/policetamlanh/", "Công an xã Tam Lãnh tỉnh Quảng Nam")</f>
        <v>Công an xã Tam Lãnh tỉnh Quảng Nam</v>
      </c>
      <c r="C174" t="str">
        <v>https://www.facebook.com/policetamlanh/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30174</v>
      </c>
      <c r="B175" t="str">
        <f>HYPERLINK("https://xatamlanh.gov.vn/", "UBND Ủy ban nhân dân xã Tam Lãnh tỉnh Quảng Nam")</f>
        <v>UBND Ủy ban nhân dân xã Tam Lãnh tỉnh Quảng Nam</v>
      </c>
      <c r="C175" t="str">
        <v>https://xatamlanh.gov.vn/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30175</v>
      </c>
      <c r="B176" t="str">
        <f>HYPERLINK("https://www.facebook.com/policetamxuan1/", "Công an xã Tam Xuân I tỉnh Quảng Nam")</f>
        <v>Công an xã Tam Xuân I tỉnh Quảng Nam</v>
      </c>
      <c r="C176" t="str">
        <v>https://www.facebook.com/policetamxuan1/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30176</v>
      </c>
      <c r="B177" t="str">
        <f>HYPERLINK("https://stttt.quangnam.gov.vn/webcenter/portal/bantiepcongdan/pages_tin-tuc/chi-tiet-tin?dDocName=PORTAL259721", "UBND Ủy ban nhân dân xã Tam Xuân I tỉnh Quảng Nam")</f>
        <v>UBND Ủy ban nhân dân xã Tam Xuân I tỉnh Quảng Nam</v>
      </c>
      <c r="C177" t="str">
        <v>https://stttt.quangnam.gov.vn/webcenter/portal/bantiepcongdan/pages_tin-tuc/chi-tiet-tin?dDocName=PORTAL259721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30177</v>
      </c>
      <c r="B178" t="str">
        <f>HYPERLINK("https://www.facebook.com/policetanbinh/", "Công an thị trấn Tân Bình tỉnh Quảng Nam")</f>
        <v>Công an thị trấn Tân Bình tỉnh Quảng Nam</v>
      </c>
      <c r="C178" t="str">
        <v>https://www.facebook.com/policetanbinh/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30178</v>
      </c>
      <c r="B179" t="str">
        <f>HYPERLINK("https://hiepduc.quangnam.gov.vn/webcenter/documentContent?dDocName=PORTAL923265", "UBND Ủy ban nhân dân thị trấn Tân Bình tỉnh Quảng Nam")</f>
        <v>UBND Ủy ban nhân dân thị trấn Tân Bình tỉnh Quảng Nam</v>
      </c>
      <c r="C179" t="str">
        <v>https://hiepduc.quangnam.gov.vn/webcenter/documentContent?dDocName=PORTAL923265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30179</v>
      </c>
      <c r="B180" t="str">
        <f>HYPERLINK("https://www.facebook.com/policetaygiang/", "Công an huyện Tây Giang tỉnh Quảng Nam")</f>
        <v>Công an huyện Tây Giang tỉnh Quảng Nam</v>
      </c>
      <c r="C180" t="str">
        <v>https://www.facebook.com/policetaygiang/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30180</v>
      </c>
      <c r="B181" t="str">
        <f>HYPERLINK("https://quangnam.gov.vn/huyen-tay-giang-24829.html", "UBND Ủy ban nhân dân huyện Tây Giang tỉnh Quảng Nam")</f>
        <v>UBND Ủy ban nhân dân huyện Tây Giang tỉnh Quảng Nam</v>
      </c>
      <c r="C181" t="str">
        <v>https://quangnam.gov.vn/huyen-tay-giang-24829.html</v>
      </c>
      <c r="D181" t="str">
        <v>-</v>
      </c>
      <c r="E181" t="str">
        <v>-</v>
      </c>
      <c r="F181" t="str">
        <v>-</v>
      </c>
      <c r="G181" t="str">
        <v>-</v>
      </c>
    </row>
    <row r="182" xml:space="preserve">
      <c r="A182">
        <v>30181</v>
      </c>
      <c r="B182" t="str" xml:space="preserve">
        <f xml:space="preserve">HYPERLINK("https://www.facebook.com/policethangbinh/", "Công an huyện Thăng Bình _x000d__x000d__x000d_
 _x000d__x000d__x000d_
  tỉnh Quảng Nam")</f>
        <v xml:space="preserve">Công an huyện Thăng Bình _x000d__x000d__x000d_
 _x000d__x000d__x000d_
  tỉnh Quảng Nam</v>
      </c>
      <c r="C182" t="str">
        <v>https://www.facebook.com/policethangbinh/</v>
      </c>
      <c r="D182" t="str">
        <v>-</v>
      </c>
      <c r="E182" t="str">
        <v/>
      </c>
      <c r="F182" t="str">
        <v>-</v>
      </c>
      <c r="G182" t="str">
        <v>-</v>
      </c>
    </row>
    <row r="183" xml:space="preserve">
      <c r="A183">
        <v>30182</v>
      </c>
      <c r="B183" t="str" xml:space="preserve">
        <f xml:space="preserve">HYPERLINK("https://www.thangbinh.quangnam.gov.vn/webcenter/portal/thangbinh", "UBND Ủy ban nhân dân huyện Thăng Bình _x000d__x000d__x000d_
 _x000d__x000d__x000d_
  tỉnh Quảng Nam")</f>
        <v xml:space="preserve">UBND Ủy ban nhân dân huyện Thăng Bình _x000d__x000d__x000d_
 _x000d__x000d__x000d_
  tỉnh Quảng Nam</v>
      </c>
      <c r="C183" t="str">
        <v>https://www.thangbinh.quangnam.gov.vn/webcenter/portal/thangbinh</v>
      </c>
      <c r="D183" t="str">
        <v>-</v>
      </c>
      <c r="E183" t="str">
        <v>-</v>
      </c>
      <c r="F183" t="str">
        <v>-</v>
      </c>
      <c r="G183" t="str">
        <v>-</v>
      </c>
    </row>
    <row r="184" xml:space="preserve">
      <c r="A184">
        <v>30183</v>
      </c>
      <c r="B184" t="str" xml:space="preserve">
        <f xml:space="preserve">HYPERLINK("https://www.facebook.com/p/Tu%E1%BB%95i-tr%E1%BA%BB-C%C3%B4ng-an-huy%E1%BB%87n-Th%C3%A1i-Th%E1%BB%A5y-100083773900284/", "Công an xã Thụy Dân _x000d__x000d__x000d_
 _x000d__x000d__x000d_
  tỉnh Thái Bình")</f>
        <v xml:space="preserve">Công an xã Thụy Dân _x000d__x000d__x000d_
 _x000d__x000d__x000d_
  tỉnh Thái Bình</v>
      </c>
      <c r="C184" t="str">
        <v>https://www.facebook.com/p/Tu%E1%BB%95i-tr%E1%BA%BB-C%C3%B4ng-an-huy%E1%BB%87n-Th%C3%A1i-Th%E1%BB%A5y-100083773900284/</v>
      </c>
      <c r="D184" t="str">
        <v>-</v>
      </c>
      <c r="E184" t="str">
        <v/>
      </c>
      <c r="F184" t="str">
        <v>-</v>
      </c>
      <c r="G184" t="str">
        <v>-</v>
      </c>
    </row>
    <row r="185" xml:space="preserve">
      <c r="A185">
        <v>30184</v>
      </c>
      <c r="B185" t="str" xml:space="preserve">
        <f xml:space="preserve">HYPERLINK("https://thuydan.thaithuy.thaibinh.gov.vn/", "UBND Ủy ban nhân dân xã Thụy Dân _x000d__x000d__x000d_
 _x000d__x000d__x000d_
  tỉnh Thái Bình")</f>
        <v xml:space="preserve">UBND Ủy ban nhân dân xã Thụy Dân _x000d__x000d__x000d_
 _x000d__x000d__x000d_
  tỉnh Thái Bình</v>
      </c>
      <c r="C185" t="str">
        <v>https://thuydan.thaithuy.thaibinh.gov.vn/</v>
      </c>
      <c r="D185" t="str">
        <v>-</v>
      </c>
      <c r="E185" t="str">
        <v>-</v>
      </c>
      <c r="F185" t="str">
        <v>-</v>
      </c>
      <c r="G185" t="str">
        <v>-</v>
      </c>
    </row>
    <row r="186" xml:space="preserve">
      <c r="A186">
        <v>30185</v>
      </c>
      <c r="B186" t="str" xml:space="preserve">
        <f xml:space="preserve">HYPERLINK("https://www.facebook.com/policetiencanh/", "Công an xã Tiên Cảnh _x000d__x000d__x000d_
 _x000d__x000d__x000d_
  tỉnh Quảng Nam")</f>
        <v xml:space="preserve">Công an xã Tiên Cảnh _x000d__x000d__x000d_
 _x000d__x000d__x000d_
  tỉnh Quảng Nam</v>
      </c>
      <c r="C186" t="str">
        <v>https://www.facebook.com/policetiencanh/</v>
      </c>
      <c r="D186" t="str">
        <v>-</v>
      </c>
      <c r="E186" t="str">
        <v/>
      </c>
      <c r="F186" t="str">
        <v>-</v>
      </c>
      <c r="G186" t="str">
        <v>-</v>
      </c>
    </row>
    <row r="187" xml:space="preserve">
      <c r="A187">
        <v>30186</v>
      </c>
      <c r="B187" t="str" xml:space="preserve">
        <f xml:space="preserve">HYPERLINK("http://tiencanh.tienphuoc.quangnam.gov.vn/", "UBND Ủy ban nhân dân xã Tiên Cảnh _x000d__x000d__x000d_
 _x000d__x000d__x000d_
  tỉnh Quảng Nam")</f>
        <v xml:space="preserve">UBND Ủy ban nhân dân xã Tiên Cảnh _x000d__x000d__x000d_
 _x000d__x000d__x000d_
  tỉnh Quảng Nam</v>
      </c>
      <c r="C187" t="str">
        <v>http://tiencanh.tienphuoc.quangnam.gov.vn/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30187</v>
      </c>
      <c r="B188" t="str">
        <f>HYPERLINK("https://www.facebook.com/policetienchau/", "Công an xã Tiên Châu tỉnh Quảng Nam")</f>
        <v>Công an xã Tiên Châu tỉnh Quảng Nam</v>
      </c>
      <c r="C188" t="str">
        <v>https://www.facebook.com/policetienchau/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30188</v>
      </c>
      <c r="B189" t="str">
        <f>HYPERLINK("http://tienchau.tienphuoc.quangnam.gov.vn/", "UBND Ủy ban nhân dân xã Tiên Châu tỉnh Quảng Nam")</f>
        <v>UBND Ủy ban nhân dân xã Tiên Châu tỉnh Quảng Nam</v>
      </c>
      <c r="C189" t="str">
        <v>http://tienchau.tienphuoc.quangnam.gov.vn/</v>
      </c>
      <c r="D189" t="str">
        <v>-</v>
      </c>
      <c r="E189" t="str">
        <v>-</v>
      </c>
      <c r="F189" t="str">
        <v>-</v>
      </c>
      <c r="G189" t="str">
        <v>-</v>
      </c>
    </row>
    <row r="190" xml:space="preserve">
      <c r="A190">
        <v>30189</v>
      </c>
      <c r="B190" t="str" xml:space="preserve">
        <v xml:space="preserve">Công an xã Tiên Hà _x000d__x000d__x000d_
 _x000d__x000d__x000d_
  tỉnh Quảng Nam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 xml:space="preserve">
      <c r="A191">
        <v>30190</v>
      </c>
      <c r="B191" t="str" xml:space="preserve">
        <f xml:space="preserve">HYPERLINK("https://tienphuoc.quangnam.gov.vn/webcenter/portal/tienphuoc", "UBND Ủy ban nhân dân xã Tiên Hà _x000d__x000d__x000d_
 _x000d__x000d__x000d_
  tỉnh Quảng Nam")</f>
        <v xml:space="preserve">UBND Ủy ban nhân dân xã Tiên Hà _x000d__x000d__x000d_
 _x000d__x000d__x000d_
  tỉnh Quảng Nam</v>
      </c>
      <c r="C191" t="str">
        <v>https://tienphuoc.quangnam.gov.vn/webcenter/portal/tienphuoc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30191</v>
      </c>
      <c r="B192" t="str">
        <f>HYPERLINK("https://www.facebook.com/tuoitreconganquangnam/", "Công an xã Tiên Lãnh tỉnh Quảng Nam")</f>
        <v>Công an xã Tiên Lãnh tỉnh Quảng Nam</v>
      </c>
      <c r="C192" t="str">
        <v>https://www.facebook.com/tuoitreconganquangnam/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30192</v>
      </c>
      <c r="B193" t="str">
        <f>HYPERLINK("http://tienlanh.tienphuoc.quangnam.gov.vn/", "UBND Ủy ban nhân dân xã Tiên Lãnh tỉnh Quảng Nam")</f>
        <v>UBND Ủy ban nhân dân xã Tiên Lãnh tỉnh Quảng Nam</v>
      </c>
      <c r="C193" t="str">
        <v>http://tienlanh.tienphuoc.quangnam.gov.vn/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30193</v>
      </c>
      <c r="B194" t="str">
        <v>Công an xã Tiên Ngọc tỉnh Quảng Nam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30194</v>
      </c>
      <c r="B195" t="str">
        <f>HYPERLINK("https://tienphuoc.quangnam.gov.vn/webcenter/portal/tienphuoc", "UBND Ủy ban nhân dân xã Tiên Ngọc tỉnh Quảng Nam")</f>
        <v>UBND Ủy ban nhân dân xã Tiên Ngọc tỉnh Quảng Nam</v>
      </c>
      <c r="C195" t="str">
        <v>https://tienphuoc.quangnam.gov.vn/webcenter/portal/tienphuoc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30195</v>
      </c>
      <c r="B196" t="str">
        <v>Công an xã Tiên Phong tỉnh Quảng Nam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30196</v>
      </c>
      <c r="B197" t="str">
        <f>HYPERLINK("https://www.quangninh.gov.vn/donvi/TXQuangYen/Trang/ChiTietBVGioiThieu.aspx?bvid=212", "UBND Ủy ban nhân dân xã Tiên Phong tỉnh Quảng Nam")</f>
        <v>UBND Ủy ban nhân dân xã Tiên Phong tỉnh Quảng Nam</v>
      </c>
      <c r="C197" t="str">
        <v>https://www.quangninh.gov.vn/donvi/TXQuangYen/Trang/ChiTietBVGioiThieu.aspx?bvid=212</v>
      </c>
      <c r="D197" t="str">
        <v>-</v>
      </c>
      <c r="E197" t="str">
        <v>-</v>
      </c>
      <c r="F197" t="str">
        <v>-</v>
      </c>
      <c r="G197" t="str">
        <v>-</v>
      </c>
    </row>
    <row r="198" xml:space="preserve">
      <c r="A198">
        <v>30197</v>
      </c>
      <c r="B198" t="str" xml:space="preserve">
        <f xml:space="preserve">HYPERLINK("https://www.facebook.com/policetienphuoc/?locale=vi_VN", "Công an huyện Tiên Phước _x000d__x000d__x000d_
 _x000d__x000d__x000d_
  tỉnh Quảng Nam")</f>
        <v xml:space="preserve">Công an huyện Tiên Phước _x000d__x000d__x000d_
 _x000d__x000d__x000d_
  tỉnh Quảng Nam</v>
      </c>
      <c r="C198" t="str">
        <v>https://www.facebook.com/policetienphuoc/?locale=vi_VN</v>
      </c>
      <c r="D198" t="str">
        <v>-</v>
      </c>
      <c r="E198" t="str">
        <v/>
      </c>
      <c r="F198" t="str">
        <v>-</v>
      </c>
      <c r="G198" t="str">
        <v>-</v>
      </c>
    </row>
    <row r="199" xml:space="preserve">
      <c r="A199">
        <v>30198</v>
      </c>
      <c r="B199" t="str" xml:space="preserve">
        <f xml:space="preserve">HYPERLINK("https://tienphuoc.quangnam.gov.vn/webcenter/portal/tienphuoc", "UBND Ủy ban nhân dân huyện Tiên Phước _x000d__x000d__x000d_
 _x000d__x000d__x000d_
  tỉnh Quảng Nam")</f>
        <v xml:space="preserve">UBND Ủy ban nhân dân huyện Tiên Phước _x000d__x000d__x000d_
 _x000d__x000d__x000d_
  tỉnh Quảng Nam</v>
      </c>
      <c r="C199" t="str">
        <v>https://tienphuoc.quangnam.gov.vn/webcenter/portal/tienphuoc</v>
      </c>
      <c r="D199" t="str">
        <v>-</v>
      </c>
      <c r="E199" t="str">
        <v>-</v>
      </c>
      <c r="F199" t="str">
        <v>-</v>
      </c>
      <c r="G199" t="str">
        <v>-</v>
      </c>
    </row>
    <row r="200" xml:space="preserve">
      <c r="A200">
        <v>30199</v>
      </c>
      <c r="B200" t="str" xml:space="preserve">
        <f xml:space="preserve">HYPERLINK("https://www.facebook.com/tuoitreconganquangnam/", "Công an xã Tiên Sơn _x000d__x000d__x000d_
 _x000d__x000d__x000d_
  tỉnh Quảng Nam")</f>
        <v xml:space="preserve">Công an xã Tiên Sơn _x000d__x000d__x000d_
 _x000d__x000d__x000d_
  tỉnh Quảng Nam</v>
      </c>
      <c r="C200" t="str">
        <v>https://www.facebook.com/tuoitreconganquangnam/</v>
      </c>
      <c r="D200" t="str">
        <v>-</v>
      </c>
      <c r="E200" t="str">
        <v/>
      </c>
      <c r="F200" t="str">
        <v>-</v>
      </c>
      <c r="G200" t="str">
        <v>-</v>
      </c>
    </row>
    <row r="201" xml:space="preserve">
      <c r="A201">
        <v>30200</v>
      </c>
      <c r="B201" t="str" xml:space="preserve">
        <f xml:space="preserve">HYPERLINK("https://tienphuoc.quangnam.gov.vn/webcenter/portal/tienphuoc", "UBND Ủy ban nhân dân xã Tiên Sơn _x000d__x000d__x000d_
 _x000d__x000d__x000d_
  tỉnh Quảng Nam")</f>
        <v xml:space="preserve">UBND Ủy ban nhân dân xã Tiên Sơn _x000d__x000d__x000d_
 _x000d__x000d__x000d_
  tỉnh Quảng Nam</v>
      </c>
      <c r="C201" t="str">
        <v>https://tienphuoc.quangnam.gov.vn/webcenter/portal/tienphuoc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30201</v>
      </c>
      <c r="B202" t="str">
        <v>Công an xã Trà Đốc tỉnh Quảng Nam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30202</v>
      </c>
      <c r="B203" t="str">
        <f>HYPERLINK("https://danang.gov.vn/chinh-quyen/chi-tiet?id=49296&amp;_c=3,9,33", "UBND Ủy ban nhân dân xã Trà Đốc tỉnh Quảng Nam")</f>
        <v>UBND Ủy ban nhân dân xã Trà Đốc tỉnh Quảng Nam</v>
      </c>
      <c r="C203" t="str">
        <v>https://danang.gov.vn/chinh-quyen/chi-tiet?id=49296&amp;_c=3,9,33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30203</v>
      </c>
      <c r="B204" t="str">
        <v>Công an xã Trà Ka tỉnh Quảng Nam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30204</v>
      </c>
      <c r="B205" t="str">
        <f>HYPERLINK("https://stttt.quangnam.gov.vn/webcenter/portal/bactramy/pages_tin-tuc/chi-tiet?dDocName=PORTAL337940", "UBND Ủy ban nhân dân xã Trà Ka tỉnh Quảng Nam")</f>
        <v>UBND Ủy ban nhân dân xã Trà Ka tỉnh Quảng Nam</v>
      </c>
      <c r="C205" t="str">
        <v>https://stttt.quangnam.gov.vn/webcenter/portal/bactramy/pages_tin-tuc/chi-tiet?dDocName=PORTAL337940</v>
      </c>
      <c r="D205" t="str">
        <v>-</v>
      </c>
      <c r="E205" t="str">
        <v>-</v>
      </c>
      <c r="F205" t="str">
        <v>-</v>
      </c>
      <c r="G205" t="str">
        <v>-</v>
      </c>
    </row>
    <row r="206" xml:space="preserve">
      <c r="A206">
        <v>30205</v>
      </c>
      <c r="B206" t="str" xml:space="preserve">
        <v xml:space="preserve">Công an xã Trà Kót _x000d__x000d__x000d_
 _x000d__x000d__x000d_
  tỉnh Quảng Nam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 xml:space="preserve">
      <c r="A207">
        <v>30206</v>
      </c>
      <c r="B207" t="str" xml:space="preserve">
        <f xml:space="preserve">HYPERLINK("https://stnmt.quangnam.gov.vn/webcenter/portal/bactramy/pages_hide/danh-ba-dien-thoai?deptId=2059", "UBND Ủy ban nhân dân xã Trà Kót _x000d__x000d__x000d_
 _x000d__x000d__x000d_
  tỉnh Quảng Nam")</f>
        <v xml:space="preserve">UBND Ủy ban nhân dân xã Trà Kót _x000d__x000d__x000d_
 _x000d__x000d__x000d_
  tỉnh Quảng Nam</v>
      </c>
      <c r="C207" t="str">
        <v>https://stnmt.quangnam.gov.vn/webcenter/portal/bactramy/pages_hide/danh-ba-dien-thoai?deptId=2059</v>
      </c>
      <c r="D207" t="str">
        <v>-</v>
      </c>
      <c r="E207" t="str">
        <v>-</v>
      </c>
      <c r="F207" t="str">
        <v>-</v>
      </c>
      <c r="G207" t="str">
        <v>-</v>
      </c>
    </row>
    <row r="208" xml:space="preserve">
      <c r="A208">
        <v>30207</v>
      </c>
      <c r="B208" t="str" xml:space="preserve">
        <f xml:space="preserve">HYPERLINK("https://www.facebook.com/671270327098759", "Công an xã Trà Leng _x000d__x000d__x000d_
 _x000d__x000d__x000d_
  tỉnh Quảng Nam")</f>
        <v xml:space="preserve">Công an xã Trà Leng _x000d__x000d__x000d_
 _x000d__x000d__x000d_
  tỉnh Quảng Nam</v>
      </c>
      <c r="C208" t="str">
        <v>https://www.facebook.com/671270327098759</v>
      </c>
      <c r="D208" t="str">
        <v>-</v>
      </c>
      <c r="E208" t="str">
        <v/>
      </c>
      <c r="F208" t="str">
        <v>-</v>
      </c>
      <c r="G208" t="str">
        <v>-</v>
      </c>
    </row>
    <row r="209" xml:space="preserve">
      <c r="A209">
        <v>30208</v>
      </c>
      <c r="B209" t="str" xml:space="preserve">
        <f xml:space="preserve">HYPERLINK("http://traleng.namtramy.quangnam.gov.vn/", "UBND Ủy ban nhân dân xã Trà Leng _x000d__x000d__x000d_
 _x000d__x000d__x000d_
  tỉnh Quảng Nam")</f>
        <v xml:space="preserve">UBND Ủy ban nhân dân xã Trà Leng _x000d__x000d__x000d_
 _x000d__x000d__x000d_
  tỉnh Quảng Nam</v>
      </c>
      <c r="C209" t="str">
        <v>http://traleng.namtramy.quangnam.gov.vn/</v>
      </c>
      <c r="D209" t="str">
        <v>-</v>
      </c>
      <c r="E209" t="str">
        <v>-</v>
      </c>
      <c r="F209" t="str">
        <v>-</v>
      </c>
      <c r="G209" t="str">
        <v>-</v>
      </c>
    </row>
    <row r="210" xml:space="preserve">
      <c r="A210">
        <v>30209</v>
      </c>
      <c r="B210" t="str" xml:space="preserve">
        <f xml:space="preserve">HYPERLINK("https://www.facebook.com/671270327098759", "Công an xã Trà Vinh _x000d__x000d__x000d_
 _x000d__x000d__x000d_
  tỉnh Quảng Nam")</f>
        <v xml:space="preserve">Công an xã Trà Vinh _x000d__x000d__x000d_
 _x000d__x000d__x000d_
  tỉnh Quảng Nam</v>
      </c>
      <c r="C210" t="str">
        <v>https://www.facebook.com/671270327098759</v>
      </c>
      <c r="D210" t="str">
        <v>-</v>
      </c>
      <c r="E210" t="str">
        <v/>
      </c>
      <c r="F210" t="str">
        <v>-</v>
      </c>
      <c r="G210" t="str">
        <v>-</v>
      </c>
    </row>
    <row r="211" xml:space="preserve">
      <c r="A211">
        <v>30210</v>
      </c>
      <c r="B211" t="str" xml:space="preserve">
        <f xml:space="preserve">HYPERLINK("http://www.konplong.kontum.gov.vn/tin-tuc-su-kien/Tiep-nhan-thong-tin-phan-anh-viec-tam-dung-xay-dung-truong-hoc,-cau-treo-dan-sinh-tu-nguon-xa-hoi-hoa-tai-thon-3,-xa-Tra-Vinh,-huyen-Nam-Tra-My,-tinh-Quang-Nam-1616", "UBND Ủy ban nhân dân xã Trà Vinh _x000d__x000d__x000d_
 _x000d__x000d__x000d_
  tỉnh Quảng Nam")</f>
        <v xml:space="preserve">UBND Ủy ban nhân dân xã Trà Vinh _x000d__x000d__x000d_
 _x000d__x000d__x000d_
  tỉnh Quảng Nam</v>
      </c>
      <c r="C211" t="str">
        <v>http://www.konplong.kontum.gov.vn/tin-tuc-su-kien/Tiep-nhan-thong-tin-phan-anh-viec-tam-dung-xay-dung-truong-hoc,-cau-treo-dan-sinh-tu-nguon-xa-hoi-hoa-tai-thon-3,-xa-Tra-Vinh,-huyen-Nam-Tra-My,-tinh-Quang-Nam-1616</v>
      </c>
      <c r="D211" t="str">
        <v>-</v>
      </c>
      <c r="E211" t="str">
        <v>-</v>
      </c>
      <c r="F211" t="str">
        <v>-</v>
      </c>
      <c r="G211" t="str">
        <v>-</v>
      </c>
    </row>
    <row r="212" xml:space="preserve">
      <c r="A212">
        <v>30211</v>
      </c>
      <c r="B212" t="str" xml:space="preserve">
        <v xml:space="preserve">Công an xã Tr'hy _x000d__x000d__x000d_
 _x000d__x000d__x000d_
  tỉnh Quảng Nam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 xml:space="preserve">
      <c r="A213">
        <v>30212</v>
      </c>
      <c r="B213" t="str" xml:space="preserve">
        <f xml:space="preserve">HYPERLINK("https://quangnam.gov.vn/huyen-tay-giang-24829.html", "UBND Ủy ban nhân dân xã Tr'hy _x000d__x000d__x000d_
 _x000d__x000d__x000d_
  tỉnh Quảng Nam")</f>
        <v xml:space="preserve">UBND Ủy ban nhân dân xã Tr'hy _x000d__x000d__x000d_
 _x000d__x000d__x000d_
  tỉnh Quảng Nam</v>
      </c>
      <c r="C213" t="str">
        <v>https://quangnam.gov.vn/huyen-tay-giang-24829.html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30213</v>
      </c>
      <c r="B214" t="str">
        <f>HYPERLINK("https://www.facebook.com/@PoliceVC/", "Công an huyện Văn Chấn tỉnh Yên Bái")</f>
        <v>Công an huyện Văn Chấn tỉnh Yên Bái</v>
      </c>
      <c r="C214" t="str">
        <v>https://www.facebook.com/@PoliceVC/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30214</v>
      </c>
      <c r="B215" t="str">
        <f>HYPERLINK("https://vanchan.yenbai.gov.vn/", "UBND Ủy ban nhân dân huyện Văn Chấn tỉnh Yên Bái")</f>
        <v>UBND Ủy ban nhân dân huyện Văn Chấn tỉnh Yên Bái</v>
      </c>
      <c r="C215" t="str">
        <v>https://vanchan.yenbai.gov.vn/</v>
      </c>
      <c r="D215" t="str">
        <v>-</v>
      </c>
      <c r="E215" t="str">
        <v>-</v>
      </c>
      <c r="F215" t="str">
        <v>-</v>
      </c>
      <c r="G215" t="str">
        <v>-</v>
      </c>
    </row>
    <row r="216" xml:space="preserve">
      <c r="A216">
        <v>30215</v>
      </c>
      <c r="B216" t="str" xml:space="preserve">
        <f xml:space="preserve">HYPERLINK("https://www.facebook.com/policevinhchan/", "Công an xã Vĩnh Chân _x000d__x000d__x000d_
 _x000d__x000d__x000d_
  tỉnh Phú Thọ")</f>
        <v xml:space="preserve">Công an xã Vĩnh Chân _x000d__x000d__x000d_
 _x000d__x000d__x000d_
  tỉnh Phú Thọ</v>
      </c>
      <c r="C216" t="str">
        <v>https://www.facebook.com/policevinhchan/</v>
      </c>
      <c r="D216" t="str">
        <v>-</v>
      </c>
      <c r="E216" t="str">
        <v/>
      </c>
      <c r="F216" t="str">
        <v>-</v>
      </c>
      <c r="G216" t="str">
        <v>-</v>
      </c>
    </row>
    <row r="217" xml:space="preserve">
      <c r="A217">
        <v>30216</v>
      </c>
      <c r="B217" t="str" xml:space="preserve">
        <f xml:space="preserve">HYPERLINK("http://congbao.phutho.gov.vn/cong-bao.html?a=1&amp;gazetteid=210603&amp;gazettetype=0&amp;publishyear=2024", "UBND Ủy ban nhân dân xã Vĩnh Chân _x000d__x000d__x000d_
 _x000d__x000d__x000d_
  tỉnh Phú Thọ")</f>
        <v xml:space="preserve">UBND Ủy ban nhân dân xã Vĩnh Chân _x000d__x000d__x000d_
 _x000d__x000d__x000d_
  tỉnh Phú Thọ</v>
      </c>
      <c r="C217" t="str">
        <v>http://congbao.phutho.gov.vn/cong-bao.html?a=1&amp;gazetteid=210603&amp;gazettetype=0&amp;publishyear=2024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30217</v>
      </c>
      <c r="B218" t="str">
        <f>HYPERLINK("https://www.facebook.com/policequangnam/", "Công an xã Dang tỉnh Quảng Nam")</f>
        <v>Công an xã Dang tỉnh Quảng Nam</v>
      </c>
      <c r="C218" t="str">
        <v>https://www.facebook.com/policequangnam/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30218</v>
      </c>
      <c r="B219" t="str">
        <f>HYPERLINK("https://vpubnd.quangnam.gov.vn/webcenter/portal/vpubnd", "UBND Ủy ban nhân dân xã Dang tỉnh Quảng Nam")</f>
        <v>UBND Ủy ban nhân dân xã Dang tỉnh Quảng Nam</v>
      </c>
      <c r="C219" t="str">
        <v>https://vpubnd.quangnam.gov.vn/webcenter/portal/vpubnd</v>
      </c>
      <c r="D219" t="str">
        <v>-</v>
      </c>
      <c r="E219" t="str">
        <v>-</v>
      </c>
      <c r="F219" t="str">
        <v>-</v>
      </c>
      <c r="G219" t="str">
        <v>-</v>
      </c>
    </row>
    <row r="220" xml:space="preserve">
      <c r="A220">
        <v>30219</v>
      </c>
      <c r="B220" t="str" xml:space="preserve">
        <v xml:space="preserve">Công an xã Trà Dơn _x000d__x000d__x000d_
 _x000d__x000d__x000d_
  tỉnh Quảng Nam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 xml:space="preserve">
      <c r="A221">
        <v>30220</v>
      </c>
      <c r="B221" t="str" xml:space="preserve">
        <f xml:space="preserve">HYPERLINK("http://xatradon.namtramy.gov.vn/", "UBND Ủy ban nhân dân xã Trà Dơn _x000d__x000d__x000d_
 _x000d__x000d__x000d_
  tỉnh Quảng Nam")</f>
        <v xml:space="preserve">UBND Ủy ban nhân dân xã Trà Dơn _x000d__x000d__x000d_
 _x000d__x000d__x000d_
  tỉnh Quảng Nam</v>
      </c>
      <c r="C221" t="str">
        <v>http://xatradon.namtramy.gov.vn/</v>
      </c>
      <c r="D221" t="str">
        <v>-</v>
      </c>
      <c r="E221" t="str">
        <v>-</v>
      </c>
      <c r="F221" t="str">
        <v>-</v>
      </c>
      <c r="G221" t="str">
        <v>-</v>
      </c>
    </row>
    <row r="222" xml:space="preserve">
      <c r="A222">
        <v>30221</v>
      </c>
      <c r="B222" t="str" xml:space="preserve">
        <f xml:space="preserve">HYPERLINK("https://www.facebook.com/tuoitreconganquangnam/", "Công an xã Tư _x000d__x000d__x000d_
 _x000d__x000d__x000d_
  tỉnh Quảng Nam")</f>
        <v xml:space="preserve">Công an xã Tư _x000d__x000d__x000d_
 _x000d__x000d__x000d_
  tỉnh Quảng Nam</v>
      </c>
      <c r="C222" t="str">
        <v>https://www.facebook.com/tuoitreconganquangnam/</v>
      </c>
      <c r="D222" t="str">
        <v>-</v>
      </c>
      <c r="E222" t="str">
        <v/>
      </c>
      <c r="F222" t="str">
        <v>-</v>
      </c>
      <c r="G222" t="str">
        <v>-</v>
      </c>
    </row>
    <row r="223" xml:space="preserve">
      <c r="A223">
        <v>30222</v>
      </c>
      <c r="B223" t="str" xml:space="preserve">
        <f xml:space="preserve">HYPERLINK("https://qppl.quangnam.gov.vn/", "UBND Ủy ban nhân dân xã Tư _x000d__x000d__x000d_
 _x000d__x000d__x000d_
  tỉnh Quảng Nam")</f>
        <v xml:space="preserve">UBND Ủy ban nhân dân xã Tư _x000d__x000d__x000d_
 _x000d__x000d__x000d_
  tỉnh Quảng Nam</v>
      </c>
      <c r="C223" t="str">
        <v>https://qppl.quangnam.gov.vn/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30223</v>
      </c>
      <c r="B224" t="str">
        <v>Công an xã Za Hung tỉnh Quảng Nam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30224</v>
      </c>
      <c r="B225" t="str">
        <f>HYPERLINK("https://vpubnd.quangnam.gov.vn/webcenter/portal/vpubnd", "UBND Ủy ban nhân dân xã Za Hung tỉnh Quảng Nam")</f>
        <v>UBND Ủy ban nhân dân xã Za Hung tỉnh Quảng Nam</v>
      </c>
      <c r="C225" t="str">
        <v>https://vpubnd.quangnam.gov.vn/webcenter/portal/vpubnd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30225</v>
      </c>
      <c r="B226" t="str">
        <f>HYPERLINK("https://www.facebook.com/conganphuongninhhiep/", "Công an phường Ninh Hiệp tỉnh Khánh Hòa")</f>
        <v>Công an phường Ninh Hiệp tỉnh Khánh Hòa</v>
      </c>
      <c r="C226" t="str">
        <v>https://www.facebook.com/conganphuongninhhiep/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30226</v>
      </c>
      <c r="B227" t="str">
        <f>HYPERLINK("https://dichvucong.gov.vn/p/home/dvc-tthc-co-quan-chi-tiet.html?id=415898", "UBND Ủy ban nhân dân phường Ninh Hiệp tỉnh Khánh Hòa")</f>
        <v>UBND Ủy ban nhân dân phường Ninh Hiệp tỉnh Khánh Hòa</v>
      </c>
      <c r="C227" t="str">
        <v>https://dichvucong.gov.vn/p/home/dvc-tthc-co-quan-chi-tiet.html?id=415898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30227</v>
      </c>
      <c r="B228" t="str">
        <v>Công an xã Ia Lâu tỉnh Gia Lai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30228</v>
      </c>
      <c r="B229" t="str">
        <f>HYPERLINK("https://chuprong.gialai.gov.vn/Xa-Ia-lau/Chuyen-muc/Website-cac-%C4%91on-vi.aspx", "UBND Ủy ban nhân dân xã Ia Lâu tỉnh Gia Lai")</f>
        <v>UBND Ủy ban nhân dân xã Ia Lâu tỉnh Gia Lai</v>
      </c>
      <c r="C229" t="str">
        <v>https://chuprong.gialai.gov.vn/Xa-Ia-lau/Chuyen-muc/Website-cac-%C4%91on-vi.aspx</v>
      </c>
      <c r="D229" t="str">
        <v>-</v>
      </c>
      <c r="E229" t="str">
        <v>-</v>
      </c>
      <c r="F229" t="str">
        <v>-</v>
      </c>
      <c r="G229" t="str">
        <v>-</v>
      </c>
    </row>
    <row r="230" xml:space="preserve">
      <c r="A230">
        <v>30229</v>
      </c>
      <c r="B230" t="str" xml:space="preserve">
        <v xml:space="preserve">Cảnh Sát Giao Thông tỉnh Thanh Hóa _x000d__x000d__x000d_
 _x000d__x000d__x000d_
  tỉnh Thanh Hóa</v>
      </c>
      <c r="C230" t="str">
        <v>-</v>
      </c>
      <c r="D230" t="str">
        <v>-</v>
      </c>
      <c r="E230" t="str">
        <v>-</v>
      </c>
      <c r="F230" t="str">
        <v>-</v>
      </c>
      <c r="G230" t="str">
        <v>-</v>
      </c>
    </row>
    <row r="231" xml:space="preserve">
      <c r="A231">
        <v>30230</v>
      </c>
      <c r="B231" t="str" xml:space="preserve">
        <f xml:space="preserve">HYPERLINK("https://sgtvt.thanhhoa.gov.vn/NewsDetail.aspx?Id=3116", "UBND Ủy ban nhân dânt Giao Thông tỉnh Thanh Hóa _x000d__x000d__x000d_
 _x000d__x000d__x000d_
  tỉnh Thanh Hóa")</f>
        <v xml:space="preserve">UBND Ủy ban nhân dânt Giao Thông tỉnh Thanh Hóa _x000d__x000d__x000d_
 _x000d__x000d__x000d_
  tỉnh Thanh Hóa</v>
      </c>
      <c r="C231" t="str">
        <v>https://sgtvt.thanhhoa.gov.vn/NewsDetail.aspx?Id=3116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30231</v>
      </c>
      <c r="B232" t="str">
        <f>HYPERLINK("https://www.facebook.com/p/C%C3%B4ng-An-Ph%C6%B0%E1%BB%9Dng-6-Tp-S%C3%B3c-Tr%C4%83ng-100025904610034/", "Công an phường 6 tỉnh Sóc Trăng")</f>
        <v>Công an phường 6 tỉnh Sóc Trăng</v>
      </c>
      <c r="C232" t="str">
        <v>https://www.facebook.com/p/C%C3%B4ng-An-Ph%C6%B0%E1%BB%9Dng-6-Tp-S%C3%B3c-Tr%C4%83ng-100025904610034/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30232</v>
      </c>
      <c r="B233" t="str">
        <f>HYPERLINK("https://ubndtp.soctrang.gov.vn/tpsoctrang/1279/30417/65238/Phuong-6/", "UBND Ủy ban nhân dân phường 6 tỉnh Sóc Trăng")</f>
        <v>UBND Ủy ban nhân dân phường 6 tỉnh Sóc Trăng</v>
      </c>
      <c r="C233" t="str">
        <v>https://ubndtp.soctrang.gov.vn/tpsoctrang/1279/30417/65238/Phuong-6/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30233</v>
      </c>
      <c r="B234" t="str">
        <f>HYPERLINK("https://www.facebook.com/C%C3%B4ng-an-x%C3%A3-Thi%E1%BA%BFt-%E1%BB%90ng-huy%E1%BB%87n-B%C3%A1-Th%C6%B0%E1%BB%9Bc-102636818305307/", "Công an xã Thiết Ống tỉnh Thanh Hóa")</f>
        <v>Công an xã Thiết Ống tỉnh Thanh Hóa</v>
      </c>
      <c r="C234" t="str">
        <v>https://www.facebook.com/C%C3%B4ng-an-x%C3%A3-Thi%E1%BA%BFt-%E1%BB%90ng-huy%E1%BB%87n-B%C3%A1-Th%C6%B0%E1%BB%9Bc-102636818305307/</v>
      </c>
      <c r="D234" t="str">
        <v>-</v>
      </c>
      <c r="E234" t="str">
        <v>0869548417</v>
      </c>
      <c r="F234" t="str">
        <f>HYPERLINK("mailto:police.thietong@gmail.com", "police.thietong@gmail.com")</f>
        <v>police.thietong@gmail.com</v>
      </c>
      <c r="G234" t="str">
        <v>Thôn Quyết Thắng, xã Thiết Ống, huyện Bá Thước, tỉnh Thanh Hoá</v>
      </c>
    </row>
    <row r="235">
      <c r="A235">
        <v>30234</v>
      </c>
      <c r="B235" t="str">
        <f>HYPERLINK("https://thietong.bathuoc.thanhhoa.gov.vn/", "UBND Ủy ban nhân dân xã Thiết Ống tỉnh Thanh Hóa")</f>
        <v>UBND Ủy ban nhân dân xã Thiết Ống tỉnh Thanh Hóa</v>
      </c>
      <c r="C235" t="str">
        <v>https://thietong.bathuoc.thanhhoa.gov.vn/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30235</v>
      </c>
      <c r="B236" t="str">
        <f>HYPERLINK("https://www.facebook.com/p/ANTT-Huy%E1%BB%87n-K%E1%BA%BF-S%C3%A1ch-100027924745740/", "Công an huyện Kế Sách tỉnh Sóc Trăng")</f>
        <v>Công an huyện Kế Sách tỉnh Sóc Trăng</v>
      </c>
      <c r="C236" t="str">
        <v>https://www.facebook.com/p/ANTT-Huy%E1%BB%87n-K%E1%BA%BF-S%C3%A1ch-100027924745740/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30236</v>
      </c>
      <c r="B237" t="str">
        <f>HYPERLINK("https://kesach.soctrang.gov.vn/", "UBND Ủy ban nhân dân huyện Kế Sách tỉnh Sóc Trăng")</f>
        <v>UBND Ủy ban nhân dân huyện Kế Sách tỉnh Sóc Trăng</v>
      </c>
      <c r="C237" t="str">
        <v>https://kesach.soctrang.gov.vn/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30237</v>
      </c>
      <c r="B238" t="str">
        <f>HYPERLINK("https://www.facebook.com/p/Tu%E1%BB%95i-Tr%E1%BA%BB-C%C3%B4ng-An-Huy%E1%BB%87n-Ch%C6%B0%C6%A1ng-M%E1%BB%B9-100028578047777/", "Công an huyện Chương Mỹ thành phố Hà Nội")</f>
        <v>Công an huyện Chương Mỹ thành phố Hà Nội</v>
      </c>
      <c r="C238" t="str">
        <v>https://www.facebook.com/p/Tu%E1%BB%95i-Tr%E1%BA%BB-C%C3%B4ng-An-Huy%E1%BB%87n-Ch%C6%B0%C6%A1ng-M%E1%BB%B9-100028578047777/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30238</v>
      </c>
      <c r="B239" t="str">
        <f>HYPERLINK("https://chuongmy.hanoi.gov.vn/", "UBND Ủy ban nhân dân huyện Chương Mỹ thành phố Hà Nội")</f>
        <v>UBND Ủy ban nhân dân huyện Chương Mỹ thành phố Hà Nội</v>
      </c>
      <c r="C239" t="str">
        <v>https://chuongmy.hanoi.gov.vn/</v>
      </c>
      <c r="D239" t="str">
        <v>-</v>
      </c>
      <c r="E239" t="str">
        <v>-</v>
      </c>
      <c r="F239" t="str">
        <v>-</v>
      </c>
      <c r="G239" t="str">
        <v>-</v>
      </c>
    </row>
    <row r="240" xml:space="preserve">
      <c r="A240">
        <v>30239</v>
      </c>
      <c r="B240" t="str" xml:space="preserve">
        <v xml:space="preserve">Công an xã Xuân Thành _x000d__x000d__x000d_
 _x000d__x000d__x000d_
  tỉnh Đồng Nai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 xml:space="preserve">
      <c r="A241">
        <v>30240</v>
      </c>
      <c r="B241" t="str" xml:space="preserve">
        <f xml:space="preserve">HYPERLINK("https://xuanloc.dongnai.gov.vn/Pages/gioithieuchitiet.aspx?IDxa=41", "UBND Ủy ban nhân dân xã Xuân Thành _x000d__x000d__x000d_
 _x000d__x000d__x000d_
  tỉnh Đồng Nai")</f>
        <v xml:space="preserve">UBND Ủy ban nhân dân xã Xuân Thành _x000d__x000d__x000d_
 _x000d__x000d__x000d_
  tỉnh Đồng Nai</v>
      </c>
      <c r="C241" t="str">
        <v>https://xuanloc.dongnai.gov.vn/Pages/gioithieuchitiet.aspx?IDxa=41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30241</v>
      </c>
      <c r="B242" t="str">
        <f>HYPERLINK("https://www.facebook.com/p/%C4%90o%C3%A0n-Thanh-ni%C3%AAn-C%C3%B4ng-an-huy%E1%BB%87n-%C3%82n-Thi-t%E1%BB%89nh-H%C6%B0ng-Y%C3%AAn-100029060573137/", "Công an huyện Ân Thi tỉnh Hưng Yên")</f>
        <v>Công an huyện Ân Thi tỉnh Hưng Yên</v>
      </c>
      <c r="C242" t="str">
        <v>https://www.facebook.com/p/%C4%90o%C3%A0n-Thanh-ni%C3%AAn-C%C3%B4ng-an-huy%E1%BB%87n-%C3%82n-Thi-t%E1%BB%89nh-H%C6%B0ng-Y%C3%AAn-100029060573137/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30242</v>
      </c>
      <c r="B243" t="str">
        <f>HYPERLINK("https://anthi.hungyen.gov.vn/", "UBND Ủy ban nhân dân huyện Ân Thi tỉnh Hưng Yên")</f>
        <v>UBND Ủy ban nhân dân huyện Ân Thi tỉnh Hưng Yên</v>
      </c>
      <c r="C243" t="str">
        <v>https://anthi.hungyen.gov.vn/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30243</v>
      </c>
      <c r="B244" t="str">
        <v>Công an xã Ia Blang tỉnh Gia Lai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30244</v>
      </c>
      <c r="B245" t="str">
        <f>HYPERLINK("https://chuse.gialai.gov.vn/Xa-Ia-Blang/Trang-chu.aspx", "UBND Ủy ban nhân dân xã Ia Blang tỉnh Gia Lai")</f>
        <v>UBND Ủy ban nhân dân xã Ia Blang tỉnh Gia Lai</v>
      </c>
      <c r="C245" t="str">
        <v>https://chuse.gialai.gov.vn/Xa-Ia-Blang/Trang-chu.aspx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30245</v>
      </c>
      <c r="B246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246" t="str">
        <v>https://www.facebook.com/p/C%C3%B4ng-an-th%E1%BB%8B-tr%E1%BA%A5n-Kon-D%C6%A1ng-Mang-Yang-Gia-Lai-100030929003525/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30246</v>
      </c>
      <c r="B247" t="str">
        <f>HYPERLINK("https://mangyang.gialai.gov.vn/Thi-tran-Kon-Dong/Trang-chu", "UBND Ủy ban nhân dân thị trấn Kon Dơng tỉnh Gia Lai")</f>
        <v>UBND Ủy ban nhân dân thị trấn Kon Dơng tỉnh Gia Lai</v>
      </c>
      <c r="C247" t="str">
        <v>https://mangyang.gialai.gov.vn/Thi-tran-Kon-Dong/Trang-chu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30247</v>
      </c>
      <c r="B248" t="str">
        <f>HYPERLINK("https://www.facebook.com/p/C%C3%B4ng-an-x%C3%A3-Qu%E1%BB%B3nh-L%C6%B0%C6%A1ng-100032459812635/", "Công an xã Quỳnh Lương tỉnh Nghệ An")</f>
        <v>Công an xã Quỳnh Lương tỉnh Nghệ An</v>
      </c>
      <c r="C248" t="str">
        <v>https://www.facebook.com/p/C%C3%B4ng-an-x%C3%A3-Qu%E1%BB%B3nh-L%C6%B0%C6%A1ng-100032459812635/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30248</v>
      </c>
      <c r="B249" t="str">
        <f>HYPERLINK("https://quynhluu.nghean.gov.vn/tin-cua-cac-xa-thi-tran-cac-ban-nganh/xa-quynh-luong-quynh-luu-to-chuc-ngay-hoi-toan-dan-bao-ve-an-ninh-to-quoc-578621", "UBND Ủy ban nhân dân xã Quỳnh Lương tỉnh Nghệ An")</f>
        <v>UBND Ủy ban nhân dân xã Quỳnh Lương tỉnh Nghệ An</v>
      </c>
      <c r="C249" t="str">
        <v>https://quynhluu.nghean.gov.vn/tin-cua-cac-xa-thi-tran-cac-ban-nganh/xa-quynh-luong-quynh-luu-to-chuc-ngay-hoi-toan-dan-bao-ve-an-ninh-to-quoc-578621</v>
      </c>
      <c r="D249" t="str">
        <v>-</v>
      </c>
      <c r="E249" t="str">
        <v>-</v>
      </c>
      <c r="F249" t="str">
        <v>-</v>
      </c>
      <c r="G249" t="str">
        <v>-</v>
      </c>
    </row>
    <row r="250" xml:space="preserve">
      <c r="A250">
        <v>30249</v>
      </c>
      <c r="B250" t="str" xml:space="preserve">
        <f xml:space="preserve">HYPERLINK("https://www.facebook.com/p/C%C3%B4ng-an-huy%E1%BB%87n-Y%C3%AAn-M%C3%B4-100033535308059/?locale=vi_VN", "Công an huyện Yên Mô _x000d__x000d__x000d_
 _x000d__x000d__x000d_
  tỉnh Ninh Bình")</f>
        <v xml:space="preserve">Công an huyện Yên Mô _x000d__x000d__x000d_
 _x000d__x000d__x000d_
  tỉnh Ninh Bình</v>
      </c>
      <c r="C250" t="str">
        <v>https://www.facebook.com/p/C%C3%B4ng-an-huy%E1%BB%87n-Y%C3%AAn-M%C3%B4-100033535308059/?locale=vi_VN</v>
      </c>
      <c r="D250" t="str">
        <v>-</v>
      </c>
      <c r="E250" t="str">
        <v/>
      </c>
      <c r="F250" t="str">
        <v>-</v>
      </c>
      <c r="G250" t="str">
        <v>-</v>
      </c>
    </row>
    <row r="251" xml:space="preserve">
      <c r="A251">
        <v>30250</v>
      </c>
      <c r="B251" t="str" xml:space="preserve">
        <f xml:space="preserve">HYPERLINK("https://yenmo.ninhbinh.gov.vn/", "UBND Ủy ban nhân dân huyện Yên Mô _x000d__x000d__x000d_
 _x000d__x000d__x000d_
  tỉnh Ninh Bình")</f>
        <v xml:space="preserve">UBND Ủy ban nhân dân huyện Yên Mô _x000d__x000d__x000d_
 _x000d__x000d__x000d_
  tỉnh Ninh Bình</v>
      </c>
      <c r="C251" t="str">
        <v>https://yenmo.ninhbinh.gov.vn/</v>
      </c>
      <c r="D251" t="str">
        <v>-</v>
      </c>
      <c r="E251" t="str">
        <v>-</v>
      </c>
      <c r="F251" t="str">
        <v>-</v>
      </c>
      <c r="G251" t="str">
        <v>-</v>
      </c>
    </row>
    <row r="252" xml:space="preserve">
      <c r="A252">
        <v>30251</v>
      </c>
      <c r="B252" t="str" xml:space="preserve">
        <v xml:space="preserve">Công an xã Cát Vân _x000d__x000d__x000d_
 _x000d__x000d__x000d_
  tỉnh Nghệ An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 xml:space="preserve">
      <c r="A253">
        <v>30252</v>
      </c>
      <c r="B253" t="str" xml:space="preserve">
        <f xml:space="preserve">HYPERLINK("https://nghean.gov.vn/kinh-te/xa-cat-van-don-bang-cong-nhan-xa-dat-chuan-nong-thon-moi-537490", "UBND Ủy ban nhân dân xã Cát Vân _x000d__x000d__x000d_
 _x000d__x000d__x000d_
  tỉnh Nghệ An")</f>
        <v xml:space="preserve">UBND Ủy ban nhân dân xã Cát Vân _x000d__x000d__x000d_
 _x000d__x000d__x000d_
  tỉnh Nghệ An</v>
      </c>
      <c r="C253" t="str">
        <v>https://nghean.gov.vn/kinh-te/xa-cat-van-don-bang-cong-nhan-xa-dat-chuan-nong-thon-moi-537490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30253</v>
      </c>
      <c r="B254" t="str">
        <f>HYPERLINK("https://www.facebook.com/p/C%C3%B4ng-an-huy%E1%BB%87n-Ngh%C4%A9a-%C4%90%C3%A0n-100034707650596/", "Công an huyện Nghĩa Đàn tỉnh Nghệ An")</f>
        <v>Công an huyện Nghĩa Đàn tỉnh Nghệ An</v>
      </c>
      <c r="C254" t="str">
        <v>https://www.facebook.com/p/C%C3%B4ng-an-huy%E1%BB%87n-Ngh%C4%A9a-%C4%90%C3%A0n-100034707650596/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30254</v>
      </c>
      <c r="B255" t="str">
        <f>HYPERLINK("https://nghiadan.nghean.gov.vn/", "UBND Ủy ban nhân dân huyện Nghĩa Đàn tỉnh Nghệ An")</f>
        <v>UBND Ủy ban nhân dân huyện Nghĩa Đàn tỉnh Nghệ An</v>
      </c>
      <c r="C255" t="str">
        <v>https://nghiadan.nghean.gov.vn/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30255</v>
      </c>
      <c r="B256" t="str">
        <v>Công an xã Lìa tỉnh Quảng Trị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30256</v>
      </c>
      <c r="B257" t="str">
        <f>HYPERLINK("https://lia.huonghoa.quangtri.gov.vn/", "UBND Ủy ban nhân dân xã Lìa tỉnh Quảng Trị")</f>
        <v>UBND Ủy ban nhân dân xã Lìa tỉnh Quảng Trị</v>
      </c>
      <c r="C257" t="str">
        <v>https://lia.huonghoa.quangtri.gov.vn/</v>
      </c>
      <c r="D257" t="str">
        <v>-</v>
      </c>
      <c r="E257" t="str">
        <v>-</v>
      </c>
      <c r="F257" t="str">
        <v>-</v>
      </c>
      <c r="G257" t="str">
        <v>-</v>
      </c>
    </row>
    <row r="258" xml:space="preserve">
      <c r="A258">
        <v>30257</v>
      </c>
      <c r="B258" t="str" xml:space="preserve">
        <f xml:space="preserve">HYPERLINK("https://www.facebook.com/p/C%C3%B4ng-an-x%C3%A3-V%C4%A9nh-S%C6%A1n-100039604761947/", "Công an xã Vĩnh Sơn _x000d__x000d__x000d_
 _x000d__x000d__x000d_
  tỉnh Vĩnh Phúc")</f>
        <v xml:space="preserve">Công an xã Vĩnh Sơn _x000d__x000d__x000d_
 _x000d__x000d__x000d_
  tỉnh Vĩnh Phúc</v>
      </c>
      <c r="C258" t="str">
        <v>https://www.facebook.com/p/C%C3%B4ng-an-x%C3%A3-V%C4%A9nh-S%C6%A1n-100039604761947/</v>
      </c>
      <c r="D258" t="str">
        <v>-</v>
      </c>
      <c r="E258" t="str">
        <v/>
      </c>
      <c r="F258" t="str">
        <v>-</v>
      </c>
      <c r="G258" t="str">
        <v>-</v>
      </c>
    </row>
    <row r="259" xml:space="preserve">
      <c r="A259">
        <v>30258</v>
      </c>
      <c r="B259" t="str" xml:space="preserve">
        <f xml:space="preserve">HYPERLINK("https://vinhphuc.gov.vn/ct/cms/congdan/khieunaitc/Lists/NghienCuuTraoDoi/View_Detail.aspx?ItemID=976", "UBND Ủy ban nhân dân xã Vĩnh Sơn _x000d__x000d__x000d_
 _x000d__x000d__x000d_
  tỉnh Vĩnh Phúc")</f>
        <v xml:space="preserve">UBND Ủy ban nhân dân xã Vĩnh Sơn _x000d__x000d__x000d_
 _x000d__x000d__x000d_
  tỉnh Vĩnh Phúc</v>
      </c>
      <c r="C259" t="str">
        <v>https://vinhphuc.gov.vn/ct/cms/congdan/khieunaitc/Lists/NghienCuuTraoDoi/View_Detail.aspx?ItemID=976</v>
      </c>
      <c r="D259" t="str">
        <v>-</v>
      </c>
      <c r="E259" t="str">
        <v>-</v>
      </c>
      <c r="F259" t="str">
        <v>-</v>
      </c>
      <c r="G259" t="str">
        <v>-</v>
      </c>
    </row>
    <row r="260" xml:space="preserve">
      <c r="A260">
        <v>30259</v>
      </c>
      <c r="B260" t="str" xml:space="preserve">
        <f xml:space="preserve">HYPERLINK("https://www.facebook.com/p/C%C3%B4ng-an-x%C3%A3-Ban-C%C3%B4ng-100041374237807/", "Công an xã Ban Công _x000d__x000d__x000d_
 _x000d__x000d__x000d_
  tỉnh Thanh Hóa")</f>
        <v xml:space="preserve">Công an xã Ban Công _x000d__x000d__x000d_
 _x000d__x000d__x000d_
  tỉnh Thanh Hóa</v>
      </c>
      <c r="C260" t="str">
        <v>https://www.facebook.com/p/C%C3%B4ng-an-x%C3%A3-Ban-C%C3%B4ng-100041374237807/</v>
      </c>
      <c r="D260" t="str">
        <v>-</v>
      </c>
      <c r="E260" t="str">
        <v/>
      </c>
      <c r="F260" t="str">
        <v>-</v>
      </c>
      <c r="G260" t="str">
        <v>-</v>
      </c>
    </row>
    <row r="261" xml:space="preserve">
      <c r="A261">
        <v>30260</v>
      </c>
      <c r="B261" t="str" xml:space="preserve">
        <f xml:space="preserve">HYPERLINK("https://bancong.bathuoc.thanhhoa.gov.vn/", "UBND Ủy ban nhân dân xã Ban Công _x000d__x000d__x000d_
 _x000d__x000d__x000d_
  tỉnh Thanh Hóa")</f>
        <v xml:space="preserve">UBND Ủy ban nhân dân xã Ban Công _x000d__x000d__x000d_
 _x000d__x000d__x000d_
  tỉnh Thanh Hóa</v>
      </c>
      <c r="C261" t="str">
        <v>https://bancong.bathuoc.thanhhoa.gov.vn/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30261</v>
      </c>
      <c r="B262" t="str">
        <v>Công an xã Cam Thành tỉnh Quảng Trị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30262</v>
      </c>
      <c r="B263" t="str">
        <f>HYPERLINK("https://camthanh.camlo.quangtri.gov.vn/", "UBND Ủy ban nhân dân xã Cam Thành tỉnh Quảng Trị")</f>
        <v>UBND Ủy ban nhân dân xã Cam Thành tỉnh Quảng Trị</v>
      </c>
      <c r="C263" t="str">
        <v>https://camthanh.camlo.quangtri.gov.vn/</v>
      </c>
      <c r="D263" t="str">
        <v>-</v>
      </c>
      <c r="E263" t="str">
        <v>-</v>
      </c>
      <c r="F263" t="str">
        <v>-</v>
      </c>
      <c r="G263" t="str">
        <v>-</v>
      </c>
    </row>
    <row r="264" xml:space="preserve">
      <c r="A264">
        <v>30263</v>
      </c>
      <c r="B264" t="str" xml:space="preserve">
        <f xml:space="preserve">HYPERLINK("https://www.facebook.com/p/Tr%C6%B0%E1%BB%9Dng-THCS-Qu%E1%BB%B3nh-L%E1%BA%ADp-Trang-th%C3%B4ng-tin-ch%C3%ADnh-th%E1%BB%A9c-100064168384083/", "Công an xã Quỳnh Lập _x000d__x000d__x000d_
 _x000d__x000d__x000d_
  tỉnh Nghệ An")</f>
        <v xml:space="preserve">Công an xã Quỳnh Lập _x000d__x000d__x000d_
 _x000d__x000d__x000d_
  tỉnh Nghệ An</v>
      </c>
      <c r="C264" t="str">
        <v>https://www.facebook.com/p/Tr%C6%B0%E1%BB%9Dng-THCS-Qu%E1%BB%B3nh-L%E1%BA%ADp-Trang-th%C3%B4ng-tin-ch%C3%ADnh-th%E1%BB%A9c-100064168384083/</v>
      </c>
      <c r="D264" t="str">
        <v>-</v>
      </c>
      <c r="E264" t="str">
        <v/>
      </c>
      <c r="F264" t="str">
        <v>-</v>
      </c>
      <c r="G264" t="str">
        <v>-</v>
      </c>
    </row>
    <row r="265" xml:space="preserve">
      <c r="A265">
        <v>30264</v>
      </c>
      <c r="B265" t="str" xml:space="preserve">
        <f xml:space="preserve">HYPERLINK("https://hoangmai.nghean.gov.vn/cac-xa-phuong/thong-tin-ve-xa-quynh-lap-thi-xa-hoang-mai-486730", "UBND Ủy ban nhân dân xã Quỳnh Lập _x000d__x000d__x000d_
 _x000d__x000d__x000d_
  tỉnh Nghệ An")</f>
        <v xml:space="preserve">UBND Ủy ban nhân dân xã Quỳnh Lập _x000d__x000d__x000d_
 _x000d__x000d__x000d_
  tỉnh Nghệ An</v>
      </c>
      <c r="C265" t="str">
        <v>https://hoangmai.nghean.gov.vn/cac-xa-phuong/thong-tin-ve-xa-quynh-lap-thi-xa-hoang-mai-486730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30265</v>
      </c>
      <c r="B266" t="str">
        <v>Công an xã Vạn Thiện tỉnh Thanh Hóa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30266</v>
      </c>
      <c r="B267" t="str">
        <f>HYPERLINK("https://vanthien.nongcong.thanhhoa.gov.vn/", "UBND Ủy ban nhân dân xã Vạn Thiện tỉnh Thanh Hóa")</f>
        <v>UBND Ủy ban nhân dân xã Vạn Thiện tỉnh Thanh Hóa</v>
      </c>
      <c r="C267" t="str">
        <v>https://vanthien.nongcong.thanhhoa.gov.vn/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30267</v>
      </c>
      <c r="B268" t="str">
        <f>HYPERLINK("https://www.facebook.com/p/Tu%E1%BB%95i-tr%E1%BA%BB-C%C3%B4ng-an-TP-S%E1%BA%A7m-S%C6%A1n-100069346653553/?locale=hi_IN", "Công an thị trấn Mường Lát tỉnh Thanh Hóa")</f>
        <v>Công an thị trấn Mường Lát tỉnh Thanh Hóa</v>
      </c>
      <c r="C268" t="str">
        <v>https://www.facebook.com/p/Tu%E1%BB%95i-tr%E1%BA%BB-C%C3%B4ng-an-TP-S%E1%BA%A7m-S%C6%A1n-100069346653553/?locale=hi_IN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30268</v>
      </c>
      <c r="B269" t="str">
        <f>HYPERLINK("https://thitran.muonglat.thanhhoa.gov.vn/", "UBND Ủy ban nhân dân thị trấn Mường Lát tỉnh Thanh Hóa")</f>
        <v>UBND Ủy ban nhân dân thị trấn Mường Lát tỉnh Thanh Hóa</v>
      </c>
      <c r="C269" t="str">
        <v>https://thitran.muonglat.thanhhoa.gov.vn/</v>
      </c>
      <c r="D269" t="str">
        <v>-</v>
      </c>
      <c r="E269" t="str">
        <v>-</v>
      </c>
      <c r="F269" t="str">
        <v>-</v>
      </c>
      <c r="G269" t="str">
        <v>-</v>
      </c>
    </row>
    <row r="270" xml:space="preserve">
      <c r="A270">
        <v>30269</v>
      </c>
      <c r="B270" t="str" xml:space="preserve">
        <f xml:space="preserve">HYPERLINK("https://www.facebook.com/xaluuson2811/?locale=vi_VN", "Công an xã Lưu Sơn _x000d__x000d__x000d_
 _x000d__x000d__x000d_
  tỉnh Nghệ An")</f>
        <v xml:space="preserve">Công an xã Lưu Sơn _x000d__x000d__x000d_
 _x000d__x000d__x000d_
  tỉnh Nghệ An</v>
      </c>
      <c r="C270" t="str">
        <v>https://www.facebook.com/xaluuson2811/?locale=vi_VN</v>
      </c>
      <c r="D270" t="str">
        <v>-</v>
      </c>
      <c r="E270" t="str">
        <v/>
      </c>
      <c r="F270" t="str">
        <v>-</v>
      </c>
      <c r="G270" t="str">
        <v>-</v>
      </c>
    </row>
    <row r="271" xml:space="preserve">
      <c r="A271">
        <v>30270</v>
      </c>
      <c r="B271" t="str" xml:space="preserve">
        <f xml:space="preserve">HYPERLINK("https://doluong.nghean.gov.vn/luu-son/gioi-thieu-chung-xa-luu-son-365184", "UBND Ủy ban nhân dân xã Lưu Sơn _x000d__x000d__x000d_
 _x000d__x000d__x000d_
  tỉnh Nghệ An")</f>
        <v xml:space="preserve">UBND Ủy ban nhân dân xã Lưu Sơn _x000d__x000d__x000d_
 _x000d__x000d__x000d_
  tỉnh Nghệ An</v>
      </c>
      <c r="C271" t="str">
        <v>https://doluong.nghean.gov.vn/luu-son/gioi-thieu-chung-xa-luu-son-365184</v>
      </c>
      <c r="D271" t="str">
        <v>-</v>
      </c>
      <c r="E271" t="str">
        <v>-</v>
      </c>
      <c r="F271" t="str">
        <v>-</v>
      </c>
      <c r="G271" t="str">
        <v>-</v>
      </c>
    </row>
    <row r="272" xml:space="preserve">
      <c r="A272">
        <v>30271</v>
      </c>
      <c r="B272" t="str" xml:space="preserve">
        <f xml:space="preserve">HYPERLINK("https://www.facebook.com/p/C%C3%B4ng-an-x%C3%A3-Qu%E1%BB%B3nh-Long-100046294881355/", "Công an xã Quỳnh Long _x000d__x000d__x000d_
 _x000d__x000d__x000d_
  tỉnh Nghệ An")</f>
        <v xml:space="preserve">Công an xã Quỳnh Long _x000d__x000d__x000d_
 _x000d__x000d__x000d_
  tỉnh Nghệ An</v>
      </c>
      <c r="C272" t="str">
        <v>https://www.facebook.com/p/C%C3%B4ng-an-x%C3%A3-Qu%E1%BB%B3nh-Long-100046294881355/</v>
      </c>
      <c r="D272" t="str">
        <v>-</v>
      </c>
      <c r="E272" t="str">
        <v/>
      </c>
      <c r="F272" t="str">
        <v>-</v>
      </c>
      <c r="G272" t="str">
        <v>-</v>
      </c>
    </row>
    <row r="273" xml:space="preserve">
      <c r="A273">
        <v>30272</v>
      </c>
      <c r="B273" t="str" xml:space="preserve">
        <f xml:space="preserve">HYPERLINK("https://www.nghean.gov.vn/kinh-te/xa-quynh-long-don-bang-cong-nhan-xa-dat-chuan-nong-thon-moi-537111", "UBND Ủy ban nhân dân xã Quỳnh Long _x000d__x000d__x000d_
 _x000d__x000d__x000d_
  tỉnh Nghệ An")</f>
        <v xml:space="preserve">UBND Ủy ban nhân dân xã Quỳnh Long _x000d__x000d__x000d_
 _x000d__x000d__x000d_
  tỉnh Nghệ An</v>
      </c>
      <c r="C273" t="str">
        <v>https://www.nghean.gov.vn/kinh-te/xa-quynh-long-don-bang-cong-nhan-xa-dat-chuan-nong-thon-moi-537111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30273</v>
      </c>
      <c r="B274" t="str">
        <v>Công an huyện Kon Rẫy tỉnh Kon Tum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30274</v>
      </c>
      <c r="B275" t="str">
        <f>HYPERLINK("https://konray.kontum.gov.vn/", "UBND Ủy ban nhân dân huyện Kon Rẫy tỉnh Kon Tum")</f>
        <v>UBND Ủy ban nhân dân huyện Kon Rẫy tỉnh Kon Tum</v>
      </c>
      <c r="C275" t="str">
        <v>https://konray.kontum.gov.vn/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30275</v>
      </c>
      <c r="B276" t="str">
        <f>HYPERLINK("https://www.facebook.com/p/C%C3%B4ng-an-x%C3%A3-%C4%90%E1%BB%8Bnh-Ti%E1%BA%BFn-Y%C3%AAn-%C4%90%E1%BB%8Bnh-Thanh-Ho%C3%A1-100048174623428/", "Công an xã Định Tiến tỉnh Thanh Hóa")</f>
        <v>Công an xã Định Tiến tỉnh Thanh Hóa</v>
      </c>
      <c r="C276" t="str">
        <v>https://www.facebook.com/p/C%C3%B4ng-an-x%C3%A3-%C4%90%E1%BB%8Bnh-Ti%E1%BA%BFn-Y%C3%AAn-%C4%90%E1%BB%8Bnh-Thanh-Ho%C3%A1-100048174623428/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30276</v>
      </c>
      <c r="B277" t="str">
        <f>HYPERLINK("https://kimson.ninhbinh.gov.vn/gioi-thieu/xa-dinh-hoa", "UBND Ủy ban nhân dân xã Định Tiến tỉnh Thanh Hóa")</f>
        <v>UBND Ủy ban nhân dân xã Định Tiến tỉnh Thanh Hóa</v>
      </c>
      <c r="C277" t="str">
        <v>https://kimson.ninhbinh.gov.vn/gioi-thieu/xa-dinh-hoa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30277</v>
      </c>
      <c r="B278" t="str">
        <f>HYPERLINK("https://www.facebook.com/ANTVKhanhHoa/?locale=vi_VN", "Công an tỉnh Khánh Hoà tỉnh Khánh Hòa")</f>
        <v>Công an tỉnh Khánh Hoà tỉnh Khánh Hòa</v>
      </c>
      <c r="C278" t="str">
        <v>https://www.facebook.com/ANTVKhanhHoa/?locale=vi_VN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30278</v>
      </c>
      <c r="B279" t="str">
        <f>HYPERLINK("https://congbaokhanhhoa.gov.vn/van-ban-quy-pham-phap-luat/VBQPPL_UBND", "UBND Ủy ban nhân dân tỉnh Khánh Hoà tỉnh Khánh Hòa")</f>
        <v>UBND Ủy ban nhân dân tỉnh Khánh Hoà tỉnh Khánh Hòa</v>
      </c>
      <c r="C279" t="str">
        <v>https://congbaokhanhhoa.gov.vn/van-ban-quy-pham-phap-luat/VBQPPL_UBND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30279</v>
      </c>
      <c r="B280" t="str">
        <f>HYPERLINK("https://www.facebook.com/p/C%C3%B4ng-an-huy%E1%BB%87n-Anh-S%C6%A1n-100050389963999/", "Công an huyện Anh Sơn tỉnh Nghệ An")</f>
        <v>Công an huyện Anh Sơn tỉnh Nghệ An</v>
      </c>
      <c r="C280" t="str">
        <v>https://www.facebook.com/p/C%C3%B4ng-an-huy%E1%BB%87n-Anh-S%C6%A1n-100050389963999/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30280</v>
      </c>
      <c r="B281" t="str">
        <f>HYPERLINK("https://anhson.nghean.gov.vn/", "UBND Ủy ban nhân dân huyện Anh Sơn tỉnh Nghệ An")</f>
        <v>UBND Ủy ban nhân dân huyện Anh Sơn tỉnh Nghệ An</v>
      </c>
      <c r="C281" t="str">
        <v>https://anhson.nghean.gov.vn/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30281</v>
      </c>
      <c r="B282" t="str">
        <f>HYPERLINK("https://www.facebook.com/p/C%C3%B4ng-an-x%C3%A3-Ngh%C4%A9a-S%C6%A1n-huy%E1%BB%87n-Ngh%C4%A9a-%C4%90%C3%A0n-t%E1%BB%89nh-Ngh%E1%BB%87-An-100050620252362/", "Công an xã Nghĩa Sơn tỉnh Nghệ An")</f>
        <v>Công an xã Nghĩa Sơn tỉnh Nghệ An</v>
      </c>
      <c r="C282" t="str">
        <v>https://www.facebook.com/p/C%C3%B4ng-an-x%C3%A3-Ngh%C4%A9a-S%C6%A1n-huy%E1%BB%87n-Ngh%C4%A9a-%C4%90%C3%A0n-t%E1%BB%89nh-Ngh%E1%BB%87-An-100050620252362/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30282</v>
      </c>
      <c r="B283" t="str">
        <f>HYPERLINK("https://nghiadan.nghean.gov.vn/uy-ban-nhan-dan-huyen/ubnd-xa-thi-tran-487176", "UBND Ủy ban nhân dân xã Nghĩa Sơn tỉnh Nghệ An")</f>
        <v>UBND Ủy ban nhân dân xã Nghĩa Sơn tỉnh Nghệ An</v>
      </c>
      <c r="C283" t="str">
        <v>https://nghiadan.nghean.gov.vn/uy-ban-nhan-dan-huyen/ubnd-xa-thi-tran-487176</v>
      </c>
      <c r="D283" t="str">
        <v>-</v>
      </c>
      <c r="E283" t="str">
        <v>-</v>
      </c>
      <c r="F283" t="str">
        <v>-</v>
      </c>
      <c r="G283" t="str">
        <v>-</v>
      </c>
    </row>
    <row r="284" xml:space="preserve">
      <c r="A284">
        <v>30283</v>
      </c>
      <c r="B284" t="str" xml:space="preserve">
        <f xml:space="preserve">HYPERLINK("https://www.facebook.com/p/C%C3%B4ng-an-x%C3%A3-Ia-Hr%C3%BA-100051158777042/", "Công an xã Ia Hrú _x000d__x000d__x000d_
 _x000d__x000d__x000d_
  tỉnh Gia Lai")</f>
        <v xml:space="preserve">Công an xã Ia Hrú _x000d__x000d__x000d_
 _x000d__x000d__x000d_
  tỉnh Gia Lai</v>
      </c>
      <c r="C284" t="str">
        <v>https://www.facebook.com/p/C%C3%B4ng-an-x%C3%A3-Ia-Hr%C3%BA-100051158777042/</v>
      </c>
      <c r="D284" t="str">
        <v>-</v>
      </c>
      <c r="E284" t="str">
        <v/>
      </c>
      <c r="F284" t="str">
        <v>-</v>
      </c>
      <c r="G284" t="str">
        <v>-</v>
      </c>
    </row>
    <row r="285" xml:space="preserve">
      <c r="A285">
        <v>30284</v>
      </c>
      <c r="B285" t="str" xml:space="preserve">
        <f xml:space="preserve">HYPERLINK("https://chupuh.gialai.gov.vn/xa-ia-hru/Documents.aspx", "UBND Ủy ban nhân dân xã Ia Hrú _x000d__x000d__x000d_
 _x000d__x000d__x000d_
  tỉnh Gia Lai")</f>
        <v xml:space="preserve">UBND Ủy ban nhân dân xã Ia Hrú _x000d__x000d__x000d_
 _x000d__x000d__x000d_
  tỉnh Gia Lai</v>
      </c>
      <c r="C285" t="str">
        <v>https://chupuh.gialai.gov.vn/xa-ia-hru/Documents.aspx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30285</v>
      </c>
      <c r="B286" t="str">
        <f>HYPERLINK("https://www.facebook.com/conganhatinh/", "Công an tỉnh Hà Tĩnh tỉnh Hà Tĩnh")</f>
        <v>Công an tỉnh Hà Tĩnh tỉnh Hà Tĩnh</v>
      </c>
      <c r="C286" t="str">
        <v>https://www.facebook.com/conganhatinh/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30286</v>
      </c>
      <c r="B287" t="str">
        <f>HYPERLINK("https://hatinh.gov.vn/", "UBND Ủy ban nhân dân tỉnh Hà Tĩnh tỉnh Hà Tĩnh")</f>
        <v>UBND Ủy ban nhân dân tỉnh Hà Tĩnh tỉnh Hà Tĩnh</v>
      </c>
      <c r="C287" t="str">
        <v>https://hatinh.gov.vn/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30287</v>
      </c>
      <c r="B288" t="str">
        <f>HYPERLINK("https://www.facebook.com/p/C%C3%B4ng-an-x%C3%A3-Ho%C3%A0ng-S%C6%A1n-N%C3%B4ng-C%E1%BB%91ng-Thanh-Ho%C3%A1-100052590858231/", "Công an xã Hoàng Sơn tỉnh Thanh Hóa")</f>
        <v>Công an xã Hoàng Sơn tỉnh Thanh Hóa</v>
      </c>
      <c r="C288" t="str">
        <v>https://www.facebook.com/p/C%C3%B4ng-an-x%C3%A3-Ho%C3%A0ng-S%C6%A1n-N%C3%B4ng-C%E1%BB%91ng-Thanh-Ho%C3%A1-100052590858231/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30288</v>
      </c>
      <c r="B289" t="str">
        <f>HYPERLINK("https://hoangson.hoanghoa.thanhhoa.gov.vn/", "UBND Ủy ban nhân dân xã Hoàng Sơn tỉnh Thanh Hóa")</f>
        <v>UBND Ủy ban nhân dân xã Hoàng Sơn tỉnh Thanh Hóa</v>
      </c>
      <c r="C289" t="str">
        <v>https://hoangson.hoanghoa.thanhhoa.gov.vn/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30289</v>
      </c>
      <c r="B290" t="str">
        <f>HYPERLINK("https://www.facebook.com/p/C%C3%B4ng-an-x%C3%A3-Ia-Drang-huy%E1%BB%87n-Ch%C6%B0-Pr%C3%B4ng-t%E1%BB%89nh-Gia-Lai-100052877869691/", "Công an xã Ia Drang tỉnh Gia Lai")</f>
        <v>Công an xã Ia Drang tỉnh Gia Lai</v>
      </c>
      <c r="C290" t="str">
        <v>https://www.facebook.com/p/C%C3%B4ng-an-x%C3%A3-Ia-Drang-huy%E1%BB%87n-Ch%C6%B0-Pr%C3%B4ng-t%E1%BB%89nh-Gia-Lai-100052877869691/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30290</v>
      </c>
      <c r="B291" t="str">
        <f>HYPERLINK("https://chuprong.gialai.gov.vn/Xa-Ia-Drang/Company.aspx", "UBND Ủy ban nhân dân xã Ia Drang tỉnh Gia Lai")</f>
        <v>UBND Ủy ban nhân dân xã Ia Drang tỉnh Gia Lai</v>
      </c>
      <c r="C291" t="str">
        <v>https://chuprong.gialai.gov.vn/Xa-Ia-Drang/Company.aspx</v>
      </c>
      <c r="D291" t="str">
        <v>-</v>
      </c>
      <c r="E291" t="str">
        <v>-</v>
      </c>
      <c r="F291" t="str">
        <v>-</v>
      </c>
      <c r="G291" t="str">
        <v>-</v>
      </c>
    </row>
    <row r="292" xml:space="preserve">
      <c r="A292">
        <v>30291</v>
      </c>
      <c r="B292" t="str" xml:space="preserve">
        <f xml:space="preserve">HYPERLINK("https://www.facebook.com/CaxDongTien.TS/", "Công an xã Đồng Tiến _x000d__x000d__x000d_
 _x000d__x000d__x000d_
  tỉnh Quảng Ninh")</f>
        <v xml:space="preserve">Công an xã Đồng Tiến _x000d__x000d__x000d_
 _x000d__x000d__x000d_
  tỉnh Quảng Ninh</v>
      </c>
      <c r="C292" t="str">
        <v>https://www.facebook.com/CaxDongTien.TS/</v>
      </c>
      <c r="D292" t="str">
        <v>-</v>
      </c>
      <c r="E292" t="str">
        <v/>
      </c>
      <c r="F292" t="str">
        <v>-</v>
      </c>
      <c r="G292" t="str">
        <v>-</v>
      </c>
    </row>
    <row r="293" xml:space="preserve">
      <c r="A293">
        <v>30292</v>
      </c>
      <c r="B293" t="str" xml:space="preserve">
        <f xml:space="preserve">HYPERLINK("https://www.quangninh.gov.vn/donvi/huyencoto/Trang/ChiTietBVGioiThieu.aspx?bvid=95", "UBND Ủy ban nhân dân xã Đồng Tiến _x000d__x000d__x000d_
 _x000d__x000d__x000d_
  tỉnh Quảng Ninh")</f>
        <v xml:space="preserve">UBND Ủy ban nhân dân xã Đồng Tiến _x000d__x000d__x000d_
 _x000d__x000d__x000d_
  tỉnh Quảng Ninh</v>
      </c>
      <c r="C293" t="str">
        <v>https://www.quangninh.gov.vn/donvi/huyencoto/Trang/ChiTietBVGioiThieu.aspx?bvid=95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30293</v>
      </c>
      <c r="B294" t="str">
        <v>Công an xã Tân Hợp tỉnh Quảng Trị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30294</v>
      </c>
      <c r="B295" t="str">
        <f>HYPERLINK("https://tanhop.huonghoa.quangtri.gov.vn/t%E1%BB%95-ch%E1%BB%A9c-b%E1%BB%99-m%C3%A1y", "UBND Ủy ban nhân dân xã Tân Hợp tỉnh Quảng Trị")</f>
        <v>UBND Ủy ban nhân dân xã Tân Hợp tỉnh Quảng Trị</v>
      </c>
      <c r="C295" t="str">
        <v>https://tanhop.huonghoa.quangtri.gov.vn/t%E1%BB%95-ch%E1%BB%A9c-b%E1%BB%99-m%C3%A1y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30295</v>
      </c>
      <c r="B296" t="str">
        <f>HYPERLINK("https://www.facebook.com/p/C%C3%B4ng-an-x%C3%A3-K%E1%BB%B3-B%E1%BA%AFc-K%E1%BB%B3-Anh-H%C3%A0-T%C4%A9nh-100064418365269/", "Công an xã Kỳ Bắc tỉnh Hà Tĩnh")</f>
        <v>Công an xã Kỳ Bắc tỉnh Hà Tĩnh</v>
      </c>
      <c r="C296" t="str">
        <v>https://www.facebook.com/p/C%C3%B4ng-an-x%C3%A3-K%E1%BB%B3-B%E1%BA%AFc-K%E1%BB%B3-Anh-H%C3%A0-T%C4%A9nh-100064418365269/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30296</v>
      </c>
      <c r="B297" t="str">
        <f>HYPERLINK("http://kybac.kyanh.hatinh.gov.vn/", "UBND Ủy ban nhân dân xã Kỳ Bắc tỉnh Hà Tĩnh")</f>
        <v>UBND Ủy ban nhân dân xã Kỳ Bắc tỉnh Hà Tĩnh</v>
      </c>
      <c r="C297" t="str">
        <v>http://kybac.kyanh.hatinh.gov.vn/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30297</v>
      </c>
      <c r="B298" t="str">
        <v>Công an xã Triệu Độ tỉnh Quảng Trị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30298</v>
      </c>
      <c r="B299" t="str">
        <f>HYPERLINK("https://trieuphong.quangtri.gov.vn/x%C3%A3-tri%E1%BB%87u-%C4%90%E1%BB%991", "UBND Ủy ban nhân dân xã Triệu Độ tỉnh Quảng Trị")</f>
        <v>UBND Ủy ban nhân dân xã Triệu Độ tỉnh Quảng Trị</v>
      </c>
      <c r="C299" t="str">
        <v>https://trieuphong.quangtri.gov.vn/x%C3%A3-tri%E1%BB%87u-%C4%90%E1%BB%991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30299</v>
      </c>
      <c r="B300" t="str">
        <f>HYPERLINK("https://www.facebook.com/DoManhTung1988/", "Công an xã Kỳ Phú tỉnh Thái Nguyên")</f>
        <v>Công an xã Kỳ Phú tỉnh Thái Nguyên</v>
      </c>
      <c r="C300" t="str">
        <v>https://www.facebook.com/DoManhTung1988/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30300</v>
      </c>
      <c r="B301" t="str">
        <f>HYPERLINK("https://kyphu.daitu.thainguyen.gov.vn/", "UBND Ủy ban nhân dân xã Kỳ Phú tỉnh Thái Nguyên")</f>
        <v>UBND Ủy ban nhân dân xã Kỳ Phú tỉnh Thái Nguyên</v>
      </c>
      <c r="C301" t="str">
        <v>https://kyphu.daitu.thainguyen.gov.vn/</v>
      </c>
      <c r="D301" t="str">
        <v>-</v>
      </c>
      <c r="E301" t="str">
        <v>-</v>
      </c>
      <c r="F301" t="str">
        <v>-</v>
      </c>
      <c r="G301" t="str">
        <v>-</v>
      </c>
    </row>
    <row r="302" xml:space="preserve">
      <c r="A302">
        <v>30301</v>
      </c>
      <c r="B302" t="str" xml:space="preserve">
        <f xml:space="preserve">HYPERLINK("https://www.facebook.com/people/Tu%E1%BB%95i-tr%E1%BA%BB-C%C3%B4ng-an-huy%E1%BB%87n-B%E1%BA%AFc-B%C3%ACnh/100057086064549/", "Công an huyện Bắc Bình _x000d__x000d__x000d_
 _x000d__x000d__x000d_
  tỉnh Bình Thuận")</f>
        <v xml:space="preserve">Công an huyện Bắc Bình _x000d__x000d__x000d_
 _x000d__x000d__x000d_
  tỉnh Bình Thuận</v>
      </c>
      <c r="C302" t="str">
        <v>https://www.facebook.com/people/Tu%E1%BB%95i-tr%E1%BA%BB-C%C3%B4ng-an-huy%E1%BB%87n-B%E1%BA%AFc-B%C3%ACnh/100057086064549/</v>
      </c>
      <c r="D302" t="str">
        <v>-</v>
      </c>
      <c r="E302" t="str">
        <v/>
      </c>
      <c r="F302" t="str">
        <v>-</v>
      </c>
      <c r="G302" t="str">
        <v>-</v>
      </c>
    </row>
    <row r="303" xml:space="preserve">
      <c r="A303">
        <v>30302</v>
      </c>
      <c r="B303" t="str" xml:space="preserve">
        <f xml:space="preserve">HYPERLINK("https://bacbinh.binhthuan.gov.vn/", "UBND Ủy ban nhân dân huyện Bắc Bình _x000d__x000d__x000d_
 _x000d__x000d__x000d_
  tỉnh Bình Thuận")</f>
        <v xml:space="preserve">UBND Ủy ban nhân dân huyện Bắc Bình _x000d__x000d__x000d_
 _x000d__x000d__x000d_
  tỉnh Bình Thuận</v>
      </c>
      <c r="C303" t="str">
        <v>https://bacbinh.binhthuan.gov.vn/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30303</v>
      </c>
      <c r="B304" t="str">
        <v>Công an huyện Nam Trực tỉnh Nam Định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30304</v>
      </c>
      <c r="B305" t="str">
        <f>HYPERLINK("https://namtruc.namdinh.gov.vn/", "UBND Ủy ban nhân dânn huyện Nam Trực tỉnh Nam Định")</f>
        <v>UBND Ủy ban nhân dânn huyện Nam Trực tỉnh Nam Định</v>
      </c>
      <c r="C305" t="str">
        <v>https://namtruc.namdinh.gov.vn/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30305</v>
      </c>
      <c r="B306" t="str">
        <v>Công an xã Thuỷ Thanh tỉnh THỪA THIÊN HUẾ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30306</v>
      </c>
      <c r="B307" t="str">
        <f>HYPERLINK("https://thuathienhue.gov.vn/", "UBND Ủy ban nhân dânn xã Thuỷ Thanh tỉnh THỪA THIÊN HUẾ")</f>
        <v>UBND Ủy ban nhân dânn xã Thuỷ Thanh tỉnh THỪA THIÊN HUẾ</v>
      </c>
      <c r="C307" t="str">
        <v>https://thuathienhue.gov.vn/</v>
      </c>
      <c r="D307" t="str">
        <v>-</v>
      </c>
      <c r="E307" t="str">
        <v>-</v>
      </c>
      <c r="F307" t="str">
        <v>-</v>
      </c>
      <c r="G307" t="str">
        <v>-</v>
      </c>
    </row>
    <row r="308" xml:space="preserve">
      <c r="A308">
        <v>30307</v>
      </c>
      <c r="B308" t="str" xml:space="preserve">
        <v xml:space="preserve">Công an xã Ia Tôr _x000d__x000d__x000d_
 _x000d__x000d__x000d_
  tỉnh Gia Lai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 xml:space="preserve">
      <c r="A309">
        <v>30308</v>
      </c>
      <c r="B309" t="str" xml:space="preserve">
        <f xml:space="preserve">HYPERLINK("https://vksnd.gialai.gov.vn/Phap-luat-Xa-hoi-26/Chi-hoi-Luat-gia-Vien-kiem-sat-nhan-dan-tinh-Gia-Lai-tro-giup-phap-ly-va-tuyen-truyen-phap-luat-tai-lang-O-xa-Ia-Tor-huyen-Chu-Prong-696.html", "UBND Ủy ban nhân dân xã Ia Tôr _x000d__x000d__x000d_
 _x000d__x000d__x000d_
  tỉnh Gia Lai")</f>
        <v xml:space="preserve">UBND Ủy ban nhân dân xã Ia Tôr _x000d__x000d__x000d_
 _x000d__x000d__x000d_
  tỉnh Gia Lai</v>
      </c>
      <c r="C309" t="str">
        <v>https://vksnd.gialai.gov.vn/Phap-luat-Xa-hoi-26/Chi-hoi-Luat-gia-Vien-kiem-sat-nhan-dan-tinh-Gia-Lai-tro-giup-phap-ly-va-tuyen-truyen-phap-luat-tai-lang-O-xa-Ia-Tor-huyen-Chu-Prong-696.html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30309</v>
      </c>
      <c r="B310" t="str">
        <f>HYPERLINK("https://www.facebook.com/catbackan/?locale=vi_VN", "Công an tỉnh Bắc Kạn tỉnh Bắc Kạn")</f>
        <v>Công an tỉnh Bắc Kạn tỉnh Bắc Kạn</v>
      </c>
      <c r="C310" t="str">
        <v>https://www.facebook.com/catbackan/?locale=vi_VN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30310</v>
      </c>
      <c r="B311" t="str">
        <f>HYPERLINK("https://backan.gov.vn/", "UBND Ủy ban nhân dân tỉnh Bắc Kạn tỉnh Bắc Kạn")</f>
        <v>UBND Ủy ban nhân dân tỉnh Bắc Kạn tỉnh Bắc Kạn</v>
      </c>
      <c r="C311" t="str">
        <v>https://backan.gov.vn/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30311</v>
      </c>
      <c r="B312" t="str">
        <f>HYPERLINK("https://www.facebook.com/tuoitrecatphcm/", "Công an thaành phố Hồ Chí Minh thành phố Hồ Chí Minh")</f>
        <v>Công an thaành phố Hồ Chí Minh thành phố Hồ Chí Minh</v>
      </c>
      <c r="C312" t="str">
        <v>https://www.facebook.com/tuoitrecatphcm/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30312</v>
      </c>
      <c r="B313" t="str">
        <f>HYPERLINK("https://hochiminhcity.gov.vn/", "UBND Ủy ban nhân dân thaành phố Hồ Chí Minh thành phố Hồ Chí Minh")</f>
        <v>UBND Ủy ban nhân dân thaành phố Hồ Chí Minh thành phố Hồ Chí Minh</v>
      </c>
      <c r="C313" t="str">
        <v>https://hochiminhcity.gov.vn/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30313</v>
      </c>
      <c r="B314" t="str">
        <f>HYPERLINK("https://www.facebook.com/p/C%C3%B4ng-an-x%C3%A3-%C4%90%E1%BB%89nh-S%C6%A1n-100057603752643/", "Công an xã Đỉnh Sơn tỉnh Nghệ An")</f>
        <v>Công an xã Đỉnh Sơn tỉnh Nghệ An</v>
      </c>
      <c r="C314" t="str">
        <v>https://www.facebook.com/p/C%C3%B4ng-an-x%C3%A3-%C4%90%E1%BB%89nh-S%C6%A1n-100057603752643/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30314</v>
      </c>
      <c r="B315" t="str">
        <f>HYPERLINK("https://anhson.nghean.gov.vn/", "UBND Ủy ban nhân dân xã Đỉnh Sơn tỉnh Nghệ An")</f>
        <v>UBND Ủy ban nhân dân xã Đỉnh Sơn tỉnh Nghệ An</v>
      </c>
      <c r="C315" t="str">
        <v>https://anhson.nghean.gov.vn/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30315</v>
      </c>
      <c r="B316" t="str">
        <f>HYPERLINK("https://www.facebook.com/p/C%C3%B4ng-an-x%C3%A3-Di%E1%BB%85n-Th%E1%BB%8Bnh-100057623162213/", "Công an xã Diễn Thịnh tỉnh Nghệ An")</f>
        <v>Công an xã Diễn Thịnh tỉnh Nghệ An</v>
      </c>
      <c r="C316" t="str">
        <v>https://www.facebook.com/p/C%C3%B4ng-an-x%C3%A3-Di%E1%BB%85n-Th%E1%BB%8Bnh-100057623162213/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30316</v>
      </c>
      <c r="B317" t="str">
        <f>HYPERLINK("https://dienchau.nghean.gov.vn/uy-ban-nhan-dan-huyen", "UBND Ủy ban nhân dân xã Diễn Thịnh tỉnh Nghệ An")</f>
        <v>UBND Ủy ban nhân dân xã Diễn Thịnh tỉnh Nghệ An</v>
      </c>
      <c r="C317" t="str">
        <v>https://dienchau.nghean.gov.vn/uy-ban-nhan-dan-huyen</v>
      </c>
      <c r="D317" t="str">
        <v>-</v>
      </c>
      <c r="E317" t="str">
        <v>-</v>
      </c>
      <c r="F317" t="str">
        <v>-</v>
      </c>
      <c r="G317" t="str">
        <v>-</v>
      </c>
    </row>
    <row r="318" xml:space="preserve">
      <c r="A318">
        <v>30317</v>
      </c>
      <c r="B318" t="str" xml:space="preserve">
        <v xml:space="preserve">Công an xã Yang Trung _x000d__x000d__x000d_
 _x000d__x000d__x000d_
  tỉnh Gia Lai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 xml:space="preserve">
      <c r="A319">
        <v>30318</v>
      </c>
      <c r="B319" t="str" xml:space="preserve">
        <f xml:space="preserve">HYPERLINK("https://kongchro.gialai.gov.vn/Xa-Yang-Trung/Tin-tuc/Hoat-%C4%91ong-xa/Thong-bao-Ve-viec-cong-khai-Ke-hoach-su-dung-%C4%91at-n.aspx", "UBND Ủy ban nhân dân xã Yang Trung _x000d__x000d__x000d_
 _x000d__x000d__x000d_
  tỉnh Gia Lai")</f>
        <v xml:space="preserve">UBND Ủy ban nhân dân xã Yang Trung _x000d__x000d__x000d_
 _x000d__x000d__x000d_
  tỉnh Gia Lai</v>
      </c>
      <c r="C319" t="str">
        <v>https://kongchro.gialai.gov.vn/Xa-Yang-Trung/Tin-tuc/Hoat-%C4%91ong-xa/Thong-bao-Ve-viec-cong-khai-Ke-hoach-su-dung-%C4%91at-n.aspx</v>
      </c>
      <c r="D319" t="str">
        <v>-</v>
      </c>
      <c r="E319" t="str">
        <v>-</v>
      </c>
      <c r="F319" t="str">
        <v>-</v>
      </c>
      <c r="G319" t="str">
        <v>-</v>
      </c>
    </row>
    <row r="320" xml:space="preserve">
      <c r="A320">
        <v>30319</v>
      </c>
      <c r="B320" t="str" xml:space="preserve">
        <v xml:space="preserve">Công an xã Vĩnh Thủy _x000d__x000d__x000d_
 _x000d__x000d__x000d_
  tỉnh Quảng Trị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 xml:space="preserve">
      <c r="A321">
        <v>30320</v>
      </c>
      <c r="B321" t="str" xml:space="preserve">
        <f xml:space="preserve">HYPERLINK("https://vinhthuy.vinhlinh.quangtri.gov.vn/", "UBND Ủy ban nhân dân xã Vĩnh Thủy _x000d__x000d__x000d_
 _x000d__x000d__x000d_
  tỉnh Quảng Trị")</f>
        <v xml:space="preserve">UBND Ủy ban nhân dân xã Vĩnh Thủy _x000d__x000d__x000d_
 _x000d__x000d__x000d_
  tỉnh Quảng Trị</v>
      </c>
      <c r="C321" t="str">
        <v>https://vinhthuy.vinhlinh.quangtri.gov.vn/</v>
      </c>
      <c r="D321" t="str">
        <v>-</v>
      </c>
      <c r="E321" t="str">
        <v>-</v>
      </c>
      <c r="F321" t="str">
        <v>-</v>
      </c>
      <c r="G321" t="str">
        <v>-</v>
      </c>
    </row>
    <row r="322" xml:space="preserve">
      <c r="A322">
        <v>30321</v>
      </c>
      <c r="B322" t="str" xml:space="preserve">
        <f xml:space="preserve">HYPERLINK("https://www.facebook.com/322827476213987", "Công an xã An Khê _x000d__x000d__x000d_
 _x000d__x000d__x000d_
  tỉnh Thái Bình")</f>
        <v xml:space="preserve">Công an xã An Khê _x000d__x000d__x000d_
 _x000d__x000d__x000d_
  tỉnh Thái Bình</v>
      </c>
      <c r="C322" t="str">
        <v>https://www.facebook.com/322827476213987</v>
      </c>
      <c r="D322" t="str">
        <v>-</v>
      </c>
      <c r="E322" t="str">
        <v/>
      </c>
      <c r="F322" t="str">
        <v>-</v>
      </c>
      <c r="G322" t="str">
        <v>-</v>
      </c>
    </row>
    <row r="323" xml:space="preserve">
      <c r="A323">
        <v>30322</v>
      </c>
      <c r="B323" t="str" xml:space="preserve">
        <f xml:space="preserve">HYPERLINK("https://thaibinh.gov.vn/van-ban-phap-luat/van-ban-dieu-hanh/ve-viec-cho-phep-uy-ban-nhan-dan-xa-an-khe-huyen-quynh-phu-s.html", "UBND Ủy ban nhân dân xã An Khê _x000d__x000d__x000d_
 _x000d__x000d__x000d_
  tỉnh Thái Bình")</f>
        <v xml:space="preserve">UBND Ủy ban nhân dân xã An Khê _x000d__x000d__x000d_
 _x000d__x000d__x000d_
  tỉnh Thái Bình</v>
      </c>
      <c r="C323" t="str">
        <v>https://thaibinh.gov.vn/van-ban-phap-luat/van-ban-dieu-hanh/ve-viec-cho-phep-uy-ban-nhan-dan-xa-an-khe-huyen-quynh-phu-s.html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30323</v>
      </c>
      <c r="B324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324" t="str">
        <v>https://www.facebook.com/p/C%C3%B4ng-an-x%C3%A3-Qu%E1%BA%A3ng-V%C4%83n-th%E1%BB%8B-x%C3%A3-Ba-%C4%90%E1%BB%93n-100058684023511/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30324</v>
      </c>
      <c r="B325" t="str">
        <f>HYPERLINK("https://quangvan.quangbinh.gov.vn/", "UBND Ủy ban nhân dân xã Quảng Văn tỉnh Quảng Bình")</f>
        <v>UBND Ủy ban nhân dân xã Quảng Văn tỉnh Quảng Bình</v>
      </c>
      <c r="C325" t="str">
        <v>https://quangvan.quangbinh.gov.vn/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30325</v>
      </c>
      <c r="B326" t="str">
        <f>HYPERLINK("https://www.facebook.com/p/Tu%E1%BB%95i-Tr%E1%BA%BB-C%C3%B4ng-An-Huy%E1%BB%87n-Thanh-Oai-100059080037701/", "Công an huyện Thanh Oai thành phố Hà Nội")</f>
        <v>Công an huyện Thanh Oai thành phố Hà Nội</v>
      </c>
      <c r="C326" t="str">
        <v>https://www.facebook.com/p/Tu%E1%BB%95i-Tr%E1%BA%BB-C%C3%B4ng-An-Huy%E1%BB%87n-Thanh-Oai-100059080037701/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30326</v>
      </c>
      <c r="B327" t="str">
        <f>HYPERLINK("https://thanhoai.hanoi.gov.vn/", "UBND Ủy ban nhân dân huyện Thanh Oai thành phố Hà Nội")</f>
        <v>UBND Ủy ban nhân dân huyện Thanh Oai thành phố Hà Nội</v>
      </c>
      <c r="C327" t="str">
        <v>https://thanhoai.hanoi.gov.vn/</v>
      </c>
      <c r="D327" t="str">
        <v>-</v>
      </c>
      <c r="E327" t="str">
        <v>-</v>
      </c>
      <c r="F327" t="str">
        <v>-</v>
      </c>
      <c r="G327" t="str">
        <v>-</v>
      </c>
    </row>
    <row r="328" xml:space="preserve">
      <c r="A328">
        <v>30327</v>
      </c>
      <c r="B328" t="str" xml:space="preserve">
        <v xml:space="preserve">Công an xã Hải Đường _x000d__x000d__x000d_
 _x000d__x000d__x000d_
  tỉnh Nam Định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 xml:space="preserve">
      <c r="A329">
        <v>30328</v>
      </c>
      <c r="B329" t="str" xml:space="preserve">
        <f xml:space="preserve">HYPERLINK("https://dichvucong.namdinh.gov.vn/portaldvc/KenhTin/dich-vu-cong-truc-tuyen.aspx?_dv=202D2238-1DD7-9408-74C2-1D517C5EF25C", "UBND Ủy ban nhân dân xã Hải Đường _x000d__x000d__x000d_
 _x000d__x000d__x000d_
  tỉnh Nam Định")</f>
        <v xml:space="preserve">UBND Ủy ban nhân dân xã Hải Đường _x000d__x000d__x000d_
 _x000d__x000d__x000d_
  tỉnh Nam Định</v>
      </c>
      <c r="C329" t="str">
        <v>https://dichvucong.namdinh.gov.vn/portaldvc/KenhTin/dich-vu-cong-truc-tuyen.aspx?_dv=202D2238-1DD7-9408-74C2-1D517C5EF25C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30329</v>
      </c>
      <c r="B330" t="str">
        <f>HYPERLINK("https://www.facebook.com/groups/langtotdong/", "Công an xã Tốt Động thành phố Hà Nội")</f>
        <v>Công an xã Tốt Động thành phố Hà Nội</v>
      </c>
      <c r="C330" t="str">
        <v>https://www.facebook.com/groups/langtotdong/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30330</v>
      </c>
      <c r="B331" t="str">
        <f>HYPERLINK("https://chuongmy.hanoi.gov.vn/", "UBND Ủy ban nhân dân xã Tốt Động thành phố Hà Nội")</f>
        <v>UBND Ủy ban nhân dân xã Tốt Động thành phố Hà Nội</v>
      </c>
      <c r="C331" t="str">
        <v>https://chuongmy.hanoi.gov.vn/</v>
      </c>
      <c r="D331" t="str">
        <v>-</v>
      </c>
      <c r="E331" t="str">
        <v>-</v>
      </c>
      <c r="F331" t="str">
        <v>-</v>
      </c>
      <c r="G331" t="str">
        <v>-</v>
      </c>
    </row>
    <row r="332" xml:space="preserve">
      <c r="A332">
        <v>30331</v>
      </c>
      <c r="B332" t="str" xml:space="preserve">
        <f xml:space="preserve">HYPERLINK("https://www.facebook.com/p/Tu%E1%BB%95i-tr%E1%BA%BB-C%C3%B4ng-an-huy%E1%BB%87n-Th%C3%A1i-Th%E1%BB%A5y-100083773900284/", "Công an xã Nam Thịnh _x000d__x000d__x000d_
 _x000d__x000d__x000d_
  tỉnh Thái Bình")</f>
        <v xml:space="preserve">Công an xã Nam Thịnh _x000d__x000d__x000d_
 _x000d__x000d__x000d_
  tỉnh Thái Bình</v>
      </c>
      <c r="C332" t="str">
        <v>https://www.facebook.com/p/Tu%E1%BB%95i-tr%E1%BA%BB-C%C3%B4ng-an-huy%E1%BB%87n-Th%C3%A1i-Th%E1%BB%A5y-100083773900284/</v>
      </c>
      <c r="D332" t="str">
        <v>-</v>
      </c>
      <c r="E332" t="str">
        <v/>
      </c>
      <c r="F332" t="str">
        <v>-</v>
      </c>
      <c r="G332" t="str">
        <v>-</v>
      </c>
    </row>
    <row r="333" xml:space="preserve">
      <c r="A333">
        <v>30332</v>
      </c>
      <c r="B333" t="str" xml:space="preserve">
        <f xml:space="preserve">HYPERLINK("https://thaibinh.gov.vn/van-ban-phap-luat/quyet-dinh-cho-phep-ubnd-xa-nam-thinh-huyen-tien-hai-duoc-su.html", "UBND Ủy ban nhân dân xã Nam Thịnh _x000d__x000d__x000d_
 _x000d__x000d__x000d_
  tỉnh Thái Bình")</f>
        <v xml:space="preserve">UBND Ủy ban nhân dân xã Nam Thịnh _x000d__x000d__x000d_
 _x000d__x000d__x000d_
  tỉnh Thái Bình</v>
      </c>
      <c r="C333" t="str">
        <v>https://thaibinh.gov.vn/van-ban-phap-luat/quyet-dinh-cho-phep-ubnd-xa-nam-thinh-huyen-tien-hai-duoc-su.html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30333</v>
      </c>
      <c r="B334" t="str">
        <f>HYPERLINK("https://www.facebook.com/p/H%E1%BB%99i-Ph%E1%BB%A5-n%E1%BB%AF-C%C3%B4ng-an-huy%E1%BB%87n-Di%C3%AAn-Kh%C3%A1nh-100059939490129/", "Công an huyện Diên Khánh tỉnh Khánh Hòa")</f>
        <v>Công an huyện Diên Khánh tỉnh Khánh Hòa</v>
      </c>
      <c r="C334" t="str">
        <v>https://www.facebook.com/p/H%E1%BB%99i-Ph%E1%BB%A5-n%E1%BB%AF-C%C3%B4ng-an-huy%E1%BB%87n-Di%C3%AAn-Kh%C3%A1nh-100059939490129/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30334</v>
      </c>
      <c r="B335" t="str">
        <f>HYPERLINK(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, "UBND Ủy ban nhân dân huyện Diên Khánh tỉnh Khánh Hòa")</f>
        <v>UBND Ủy ban nhân dân huyện Diên Khánh tỉnh Khánh Hòa</v>
      </c>
      <c r="C335" t="str">
        <v>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30335</v>
      </c>
      <c r="B336" t="str">
        <f>HYPERLINK("https://www.facebook.com/p/C%C3%B4ng-An-X%C3%A3-An-Ph%C6%B0%E1%BB%A3ng-Huy%E1%BB%87n-Thanh-H%C3%A0-T%E1%BB%89nh-H%E1%BA%A3i-D%C6%B0%C6%A1ng-100059965772460/", "Công an xã An Phượng tỉnh Hải Dương")</f>
        <v>Công an xã An Phượng tỉnh Hải Dương</v>
      </c>
      <c r="C336" t="str">
        <v>https://www.facebook.com/p/C%C3%B4ng-An-X%C3%A3-An-Ph%C6%B0%E1%BB%A3ng-Huy%E1%BB%87n-Thanh-H%C3%A0-T%E1%BB%89nh-H%E1%BA%A3i-D%C6%B0%C6%A1ng-100059965772460/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30336</v>
      </c>
      <c r="B337" t="str">
        <f>HYPERLINK("http://anphuong.thanhha.haiduong.gov.vn/", "UBND Ủy ban nhân dân xã An Phượng tỉnh Hải Dương")</f>
        <v>UBND Ủy ban nhân dân xã An Phượng tỉnh Hải Dương</v>
      </c>
      <c r="C337" t="str">
        <v>http://anphuong.thanhha.haiduong.gov.vn/</v>
      </c>
      <c r="D337" t="str">
        <v>-</v>
      </c>
      <c r="E337" t="str">
        <v>-</v>
      </c>
      <c r="F337" t="str">
        <v>-</v>
      </c>
      <c r="G337" t="str">
        <v>-</v>
      </c>
    </row>
    <row r="338" xml:space="preserve">
      <c r="A338">
        <v>30337</v>
      </c>
      <c r="B338" t="str" xml:space="preserve">
        <f xml:space="preserve">HYPERLINK("https://www.facebook.com/p/C%C3%B4ng-an-Th%E1%BB%8B-tr%E1%BA%A5n-G%C3%B4i-100060108394604/", "Công an thị trấn Gôi _x000d__x000d__x000d_
 _x000d__x000d__x000d_
  tỉnh Nam Định")</f>
        <v xml:space="preserve">Công an thị trấn Gôi _x000d__x000d__x000d_
 _x000d__x000d__x000d_
  tỉnh Nam Định</v>
      </c>
      <c r="C338" t="str">
        <v>https://www.facebook.com/p/C%C3%B4ng-an-Th%E1%BB%8B-tr%E1%BA%A5n-G%C3%B4i-100060108394604/</v>
      </c>
      <c r="D338" t="str">
        <v>-</v>
      </c>
      <c r="E338" t="str">
        <v/>
      </c>
      <c r="F338" t="str">
        <v>-</v>
      </c>
      <c r="G338" t="str">
        <v>-</v>
      </c>
    </row>
    <row r="339" xml:space="preserve">
      <c r="A339">
        <v>30338</v>
      </c>
      <c r="B339" t="str" xml:space="preserve">
        <f xml:space="preserve">HYPERLINK("https://vuban.namdinh.gov.vn/", "UBND Ủy ban nhân dân thị trấn Gôi _x000d__x000d__x000d_
 _x000d__x000d__x000d_
  tỉnh Nam Định")</f>
        <v xml:space="preserve">UBND Ủy ban nhân dân thị trấn Gôi _x000d__x000d__x000d_
 _x000d__x000d__x000d_
  tỉnh Nam Định</v>
      </c>
      <c r="C339" t="str">
        <v>https://vuban.namdinh.gov.vn/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30339</v>
      </c>
      <c r="B340" t="str">
        <v>Công an xã Thạnh Thới Thuận tỉnh Sóc Trăng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30340</v>
      </c>
      <c r="B341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341" t="str">
        <v>https://trande.soctrang.gov.vn/mDefault.aspx?sname=htrande&amp;sid=1283&amp;pageid=146&amp;catid=54056&amp;id=331986&amp;catname=UBND%20c%C3%A1c%20x%C3%A3,%20th%E1%BB%8B%20tr%E1%BA%A5n&amp;title=ubnd-xa-thanh-thoi-thuan</v>
      </c>
      <c r="D341" t="str">
        <v>-</v>
      </c>
      <c r="E341" t="str">
        <v>-</v>
      </c>
      <c r="F341" t="str">
        <v>-</v>
      </c>
      <c r="G341" t="str">
        <v>-</v>
      </c>
    </row>
    <row r="342" xml:space="preserve">
      <c r="A342">
        <v>30341</v>
      </c>
      <c r="B342" t="str" xml:space="preserve">
        <f xml:space="preserve">HYPERLINK("https://www.facebook.com/xathanhngoc.gov.vn/", "Công an xã Thanh Ngọc _x000d__x000d__x000d_
 _x000d__x000d__x000d_
  tỉnh Nghệ An")</f>
        <v xml:space="preserve">Công an xã Thanh Ngọc _x000d__x000d__x000d_
 _x000d__x000d__x000d_
  tỉnh Nghệ An</v>
      </c>
      <c r="C342" t="str">
        <v>https://www.facebook.com/xathanhngoc.gov.vn/</v>
      </c>
      <c r="D342" t="str">
        <v>-</v>
      </c>
      <c r="E342" t="str">
        <v/>
      </c>
      <c r="F342" t="str">
        <v>-</v>
      </c>
      <c r="G342" t="str">
        <v>-</v>
      </c>
    </row>
    <row r="343" xml:space="preserve">
      <c r="A343">
        <v>30342</v>
      </c>
      <c r="B343" t="str" xml:space="preserve">
        <f xml:space="preserve">HYPERLINK("https://thanhngoc.thanhchuong.nghean.gov.vn/", "UBND Ủy ban nhân dân xã Thanh Ngọc _x000d__x000d__x000d_
 _x000d__x000d__x000d_
  tỉnh Nghệ An")</f>
        <v xml:space="preserve">UBND Ủy ban nhân dân xã Thanh Ngọc _x000d__x000d__x000d_
 _x000d__x000d__x000d_
  tỉnh Nghệ An</v>
      </c>
      <c r="C343" t="str">
        <v>https://thanhngoc.thanhchuong.nghean.gov.vn/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30343</v>
      </c>
      <c r="B344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344" t="str">
        <v>https://www.facebook.com/p/C%C3%B4ng-an-ph%C6%B0%E1%BB%9Dng-Quang-Vinh-TP-Th%C3%A1i-Nguy%C3%AAn-t%E1%BB%89nh-Th%C3%A1i-Nguy%C3%AAn-100060822481658/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30344</v>
      </c>
      <c r="B345" t="str">
        <f>HYPERLINK("https://quangvinh.thainguyencity.gov.vn/", "UBND Ủy ban nhân dân phường Quang Vinh tỉnh Thái Nguyên")</f>
        <v>UBND Ủy ban nhân dân phường Quang Vinh tỉnh Thái Nguyên</v>
      </c>
      <c r="C345" t="str">
        <v>https://quangvinh.thainguyencity.gov.vn/</v>
      </c>
      <c r="D345" t="str">
        <v>-</v>
      </c>
      <c r="E345" t="str">
        <v>-</v>
      </c>
      <c r="F345" t="str">
        <v>-</v>
      </c>
      <c r="G345" t="str">
        <v>-</v>
      </c>
    </row>
    <row r="346" xml:space="preserve">
      <c r="A346">
        <v>30345</v>
      </c>
      <c r="B346" t="str" xml:space="preserve">
        <f xml:space="preserve">HYPERLINK("https://www.facebook.com/p/C%C3%B4ng-an-ph%C6%B0%E1%BB%9Dng-B%E1%BA%A3o-An-100060830342199/", "Công an phường Bảo An _x000d__x000d__x000d_
 _x000d__x000d__x000d_
  tỉnh Ninh Thuận")</f>
        <v xml:space="preserve">Công an phường Bảo An _x000d__x000d__x000d_
 _x000d__x000d__x000d_
  tỉnh Ninh Thuận</v>
      </c>
      <c r="C346" t="str">
        <v>https://www.facebook.com/p/C%C3%B4ng-an-ph%C6%B0%E1%BB%9Dng-B%E1%BA%A3o-An-100060830342199/</v>
      </c>
      <c r="D346" t="str">
        <v>-</v>
      </c>
      <c r="E346" t="str">
        <v/>
      </c>
      <c r="F346" t="str">
        <v>-</v>
      </c>
      <c r="G346" t="str">
        <v>-</v>
      </c>
    </row>
    <row r="347" xml:space="preserve">
      <c r="A347">
        <v>30346</v>
      </c>
      <c r="B347" t="str" xml:space="preserve">
        <f xml:space="preserve">HYPERLINK("https://prtc.ninhthuan.gov.vn/", "UBND Ủy ban nhân dân phường Bảo An _x000d__x000d__x000d_
 _x000d__x000d__x000d_
  tỉnh Ninh Thuận")</f>
        <v xml:space="preserve">UBND Ủy ban nhân dân phường Bảo An _x000d__x000d__x000d_
 _x000d__x000d__x000d_
  tỉnh Ninh Thuận</v>
      </c>
      <c r="C347" t="str">
        <v>https://prtc.ninhthuan.gov.vn/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30347</v>
      </c>
      <c r="B348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348" t="str">
        <v>https://www.facebook.com/p/C%C3%B4ng-an-x%C3%A3-Ph%C3%BA-Xu%C3%A2n-th%C3%A0nh-ph%E1%BB%91-Th%C3%A1i-B%C3%ACnh-100061004888210/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30348</v>
      </c>
      <c r="B349" t="str">
        <f>HYPERLINK("https://soxaydung.thaibinh.gov.vn/tin-tuc/nha-o-va-tt-bds/thong-tin-cac-du-an-nha-o/-du-an-phat-trien-nha-o-khu-dan-cu-phu-xuan-giap-tru-so-ubnd.html", "UBND Ủy ban nhân dân xã Phú Xuân tỉnh Thái Bình")</f>
        <v>UBND Ủy ban nhân dân xã Phú Xuân tỉnh Thái Bình</v>
      </c>
      <c r="C349" t="str">
        <v>https://soxaydung.thaibinh.gov.vn/tin-tuc/nha-o-va-tt-bds/thong-tin-cac-du-an-nha-o/-du-an-phat-trien-nha-o-khu-dan-cu-phu-xuan-giap-tru-so-ubnd.html</v>
      </c>
      <c r="D349" t="str">
        <v>-</v>
      </c>
      <c r="E349" t="str">
        <v>-</v>
      </c>
      <c r="F349" t="str">
        <v>-</v>
      </c>
      <c r="G349" t="str">
        <v>-</v>
      </c>
    </row>
    <row r="350" xml:space="preserve">
      <c r="A350">
        <v>30349</v>
      </c>
      <c r="B350" t="str" xml:space="preserve">
        <v xml:space="preserve">Công an xã Lam Sơn _x000d__x000d__x000d_
 _x000d__x000d__x000d_
  tỉnh Phú Thọ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 xml:space="preserve">
      <c r="A351">
        <v>30350</v>
      </c>
      <c r="B351" t="str" xml:space="preserve">
        <f xml:space="preserve">HYPERLINK("https://lamson.tamnong.phutho.gov.vn/Chuyen-muc-tin/Chi-tiet-tin/t/ubnd-xa-lam-son/title/14721/ctitle/576", "UBND Ủy ban nhân dân xã Lam Sơn _x000d__x000d__x000d_
 _x000d__x000d__x000d_
  tỉnh Phú Thọ")</f>
        <v xml:space="preserve">UBND Ủy ban nhân dân xã Lam Sơn _x000d__x000d__x000d_
 _x000d__x000d__x000d_
  tỉnh Phú Thọ</v>
      </c>
      <c r="C351" t="str">
        <v>https://lamson.tamnong.phutho.gov.vn/Chuyen-muc-tin/Chi-tiet-tin/t/ubnd-xa-lam-son/title/14721/ctitle/576</v>
      </c>
      <c r="D351" t="str">
        <v>-</v>
      </c>
      <c r="E351" t="str">
        <v>-</v>
      </c>
      <c r="F351" t="str">
        <v>-</v>
      </c>
      <c r="G351" t="str">
        <v>-</v>
      </c>
    </row>
    <row r="352" xml:space="preserve">
      <c r="A352">
        <v>30351</v>
      </c>
      <c r="B352" t="str" xml:space="preserve">
        <f xml:space="preserve">HYPERLINK("https://www.facebook.com/p/C%C3%B4ng-an-x%C3%A3-M%E1%BB%B9-L%E1%BB%99c-HTam-B%C3%ACnh-TV%C4%A9nh-Long-100071953686739/", "Công an xã Mỹ An _x000d__x000d__x000d_
 _x000d__x000d__x000d_
  tỉnh Vĩnh Long")</f>
        <v xml:space="preserve">Công an xã Mỹ An _x000d__x000d__x000d_
 _x000d__x000d__x000d_
  tỉnh Vĩnh Long</v>
      </c>
      <c r="C352" t="str">
        <v>https://www.facebook.com/p/C%C3%B4ng-an-x%C3%A3-M%E1%BB%B9-L%E1%BB%99c-HTam-B%C3%ACnh-TV%C4%A9nh-Long-100071953686739/</v>
      </c>
      <c r="D352" t="str">
        <v>-</v>
      </c>
      <c r="E352" t="str">
        <v/>
      </c>
      <c r="F352" t="str">
        <v>-</v>
      </c>
      <c r="G352" t="str">
        <v>-</v>
      </c>
    </row>
    <row r="353" xml:space="preserve">
      <c r="A353">
        <v>30352</v>
      </c>
      <c r="B353" t="str" xml:space="preserve">
        <f xml:space="preserve">HYPERLINK("https://vinhlong.gov.vn/", "UBND Ủy ban nhân dân xã Mỹ An _x000d__x000d__x000d_
 _x000d__x000d__x000d_
  tỉnh Vĩnh Long")</f>
        <v xml:space="preserve">UBND Ủy ban nhân dân xã Mỹ An _x000d__x000d__x000d_
 _x000d__x000d__x000d_
  tỉnh Vĩnh Long</v>
      </c>
      <c r="C353" t="str">
        <v>https://vinhlong.gov.vn/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30353</v>
      </c>
      <c r="B354" t="str">
        <f>HYPERLINK("https://www.facebook.com/p/C%C3%B4ng-an-huy%E1%BB%87n-B%E1%BA%AFc-Y%C3%AAn-t%E1%BB%89nh-S%C6%A1n-La-100061229988068/?locale=vi_VN", "Công an huyện Bắc Yên tỉnh Sơn La")</f>
        <v>Công an huyện Bắc Yên tỉnh Sơn La</v>
      </c>
      <c r="C354" t="str">
        <v>https://www.facebook.com/p/C%C3%B4ng-an-huy%E1%BB%87n-B%E1%BA%AFc-Y%C3%AAn-t%E1%BB%89nh-S%C6%A1n-La-100061229988068/?locale=vi_VN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30354</v>
      </c>
      <c r="B355" t="str">
        <f>HYPERLINK("https://bacyen.sonla.gov.vn/", "UBND Ủy ban nhân dân huyện Bắc Yên tỉnh Sơn La")</f>
        <v>UBND Ủy ban nhân dân huyện Bắc Yên tỉnh Sơn La</v>
      </c>
      <c r="C355" t="str">
        <v>https://bacyen.sonla.gov.vn/</v>
      </c>
      <c r="D355" t="str">
        <v>-</v>
      </c>
      <c r="E355" t="str">
        <v>-</v>
      </c>
      <c r="F355" t="str">
        <v>-</v>
      </c>
      <c r="G355" t="str">
        <v>-</v>
      </c>
    </row>
    <row r="356" xml:space="preserve">
      <c r="A356">
        <v>30355</v>
      </c>
      <c r="B356" t="str" xml:space="preserve">
        <v xml:space="preserve">Công an xã Nam Xuân _x000d__x000d__x000d_
 _x000d__x000d__x000d_
  tỉnh Nghệ An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 xml:space="preserve">
      <c r="A357">
        <v>30356</v>
      </c>
      <c r="B357" t="str" xml:space="preserve">
        <f xml:space="preserve">HYPERLINK("https://namxuan.namdan.nghean.gov.vn/", "UBND Ủy ban nhân dân xã Nam Xuân _x000d__x000d__x000d_
 _x000d__x000d__x000d_
  tỉnh Nghệ An")</f>
        <v xml:space="preserve">UBND Ủy ban nhân dân xã Nam Xuân _x000d__x000d__x000d_
 _x000d__x000d__x000d_
  tỉnh Nghệ An</v>
      </c>
      <c r="C357" t="str">
        <v>https://namxuan.namdan.nghean.gov.vn/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30357</v>
      </c>
      <c r="B358" t="str">
        <f>HYPERLINK("https://www.facebook.com/tuoitreconganninhbinh/", "Công an xã Khánh An tỉnh Ninh Bình")</f>
        <v>Công an xã Khánh An tỉnh Ninh Bình</v>
      </c>
      <c r="C358" t="str">
        <v>https://www.facebook.com/tuoitreconganninhbinh/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30358</v>
      </c>
      <c r="B359" t="str">
        <f>HYPERLINK("https://khanhthien.yenkhanh.ninhbinh.gov.vn/", "UBND Ủy ban nhân dân xã Khánh An tỉnh Ninh Bình")</f>
        <v>UBND Ủy ban nhân dân xã Khánh An tỉnh Ninh Bình</v>
      </c>
      <c r="C359" t="str">
        <v>https://khanhthien.yenkhanh.ninhbinh.gov.vn/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30359</v>
      </c>
      <c r="B360" t="str">
        <f>HYPERLINK("https://www.facebook.com/p/C%C3%B4ng-an-x%C3%A3-Di%E1%BB%85n-Ng%E1%BB%8Dc-100061688553553/", "Công an xã Diễn Ngọc tỉnh Nghệ An")</f>
        <v>Công an xã Diễn Ngọc tỉnh Nghệ An</v>
      </c>
      <c r="C360" t="str">
        <v>https://www.facebook.com/p/C%C3%B4ng-an-x%C3%A3-Di%E1%BB%85n-Ng%E1%BB%8Dc-100061688553553/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30360</v>
      </c>
      <c r="B361" t="str">
        <f>HYPERLINK("https://dienchau.nghean.gov.vn/cac-xa-thi-tran", "UBND Ủy ban nhân dân xã Diễn Ngọc tỉnh Nghệ An")</f>
        <v>UBND Ủy ban nhân dân xã Diễn Ngọc tỉnh Nghệ An</v>
      </c>
      <c r="C361" t="str">
        <v>https://dienchau.nghean.gov.vn/cac-xa-thi-tran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30361</v>
      </c>
      <c r="B362" t="str">
        <v>Công an xã Xuân Phúc tỉnh Thanh Hóa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30362</v>
      </c>
      <c r="B363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363" t="str">
        <v>http://xuanphuc.nhuthanh.thanhhoa.gov.vn/web/nhan-su.htm?cbxTochuc=6059a864-8f37-4782-0856-21494a730f19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30363</v>
      </c>
      <c r="B364" t="str">
        <f>HYPERLINK("https://www.facebook.com/p/ANTT-V%C5%A9-Vinh-V%C5%A9-Th%C6%B0-100062609227953/", "Công an xã Vũ Vinh tỉnh Thái Bình")</f>
        <v>Công an xã Vũ Vinh tỉnh Thái Bình</v>
      </c>
      <c r="C364" t="str">
        <v>https://www.facebook.com/p/ANTT-V%C5%A9-Vinh-V%C5%A9-Th%C6%B0-100062609227953/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30364</v>
      </c>
      <c r="B365" t="str">
        <f>HYPERLINK("https://vuthu.thaibinh.gov.vn/", "UBND Ủy ban nhân dân xã Vũ Vinh tỉnh Thái Bình")</f>
        <v>UBND Ủy ban nhân dân xã Vũ Vinh tỉnh Thái Bình</v>
      </c>
      <c r="C365" t="str">
        <v>https://vuthu.thaibinh.gov.vn/</v>
      </c>
      <c r="D365" t="str">
        <v>-</v>
      </c>
      <c r="E365" t="str">
        <v>-</v>
      </c>
      <c r="F365" t="str">
        <v>-</v>
      </c>
      <c r="G365" t="str">
        <v>-</v>
      </c>
    </row>
    <row r="366" xml:space="preserve">
      <c r="A366">
        <v>30365</v>
      </c>
      <c r="B366" t="str" xml:space="preserve">
        <v xml:space="preserve">Công an xã Vũ Di _x000d__x000d__x000d_
 _x000d__x000d__x000d_
  tỉnh Vĩnh Phúc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 xml:space="preserve">
      <c r="A367">
        <v>30366</v>
      </c>
      <c r="B367" t="str" xml:space="preserve">
        <f xml:space="preserve">HYPERLINK("https://vinhtuong.vinhphuc.gov.vn/ct/cms/tintuc/Lists/CACXATHITRAN/View_Detail.aspx?ItemID=32", "UBND Ủy ban nhân dân xã Vũ Di _x000d__x000d__x000d_
 _x000d__x000d__x000d_
  tỉnh Vĩnh Phúc")</f>
        <v xml:space="preserve">UBND Ủy ban nhân dân xã Vũ Di _x000d__x000d__x000d_
 _x000d__x000d__x000d_
  tỉnh Vĩnh Phúc</v>
      </c>
      <c r="C367" t="str">
        <v>https://vinhtuong.vinhphuc.gov.vn/ct/cms/tintuc/Lists/CACXATHITRAN/View_Detail.aspx?ItemID=32</v>
      </c>
      <c r="D367" t="str">
        <v>-</v>
      </c>
      <c r="E367" t="str">
        <v>-</v>
      </c>
      <c r="F367" t="str">
        <v>-</v>
      </c>
      <c r="G367" t="str">
        <v>-</v>
      </c>
    </row>
    <row r="368" xml:space="preserve">
      <c r="A368">
        <v>30367</v>
      </c>
      <c r="B368" t="str" xml:space="preserve">
        <f xml:space="preserve">HYPERLINK("https://www.facebook.com/conganxanamyang/", "Công an xã Yang Nam _x000d__x000d__x000d_
 _x000d__x000d__x000d_
  tỉnh Gia Lai")</f>
        <v xml:space="preserve">Công an xã Yang Nam _x000d__x000d__x000d_
 _x000d__x000d__x000d_
  tỉnh Gia Lai</v>
      </c>
      <c r="C368" t="str">
        <v>https://www.facebook.com/conganxanamyang/</v>
      </c>
      <c r="D368" t="str">
        <v>-</v>
      </c>
      <c r="E368" t="str">
        <v/>
      </c>
      <c r="F368" t="str">
        <v>-</v>
      </c>
      <c r="G368" t="str">
        <v>-</v>
      </c>
    </row>
    <row r="369" xml:space="preserve">
      <c r="A369">
        <v>30368</v>
      </c>
      <c r="B369" t="str" xml:space="preserve">
        <f xml:space="preserve">HYPERLINK("https://vksnd.gialai.gov.vn/Cong-to-Kiem-sat/truc-tiep-kiem-sat-thi-hanh-an-hinh-su-tai-uy-ban-nhan-dan-xa-yang-nam-huyen-kong-chro-2240.html", "UBND Ủy ban nhân dân xã Yang Nam _x000d__x000d__x000d_
 _x000d__x000d__x000d_
  tỉnh Gia Lai")</f>
        <v xml:space="preserve">UBND Ủy ban nhân dân xã Yang Nam _x000d__x000d__x000d_
 _x000d__x000d__x000d_
  tỉnh Gia Lai</v>
      </c>
      <c r="C369" t="str">
        <v>https://vksnd.gialai.gov.vn/Cong-to-Kiem-sat/truc-tiep-kiem-sat-thi-hanh-an-hinh-su-tai-uy-ban-nhan-dan-xa-yang-nam-huyen-kong-chro-2240.html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30369</v>
      </c>
      <c r="B370" t="str">
        <f>HYPERLINK("https://www.facebook.com/p/An-ninh-tr%E1%BA%ADt-t%E1%BB%B1-x%C3%A3-Qu%E1%BA%A5t-L%C6%B0u-100063037426322/", "Công an xã Quất Lưu tỉnh Vĩnh Phúc")</f>
        <v>Công an xã Quất Lưu tỉnh Vĩnh Phúc</v>
      </c>
      <c r="C370" t="str">
        <v>https://www.facebook.com/p/An-ninh-tr%E1%BA%ADt-t%E1%BB%B1-x%C3%A3-Qu%E1%BA%A5t-L%C6%B0u-100063037426322/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30370</v>
      </c>
      <c r="B371" t="str">
        <f>HYPERLINK("https://binhxuyen.vinhphuc.gov.vn/ct/cms/tintuc/Lists/Gioithieu/View_Detail.aspx?ItemID=4", "UBND Ủy ban nhân dân xã Quất Lưu tỉnh Vĩnh Phúc")</f>
        <v>UBND Ủy ban nhân dân xã Quất Lưu tỉnh Vĩnh Phúc</v>
      </c>
      <c r="C371" t="str">
        <v>https://binhxuyen.vinhphuc.gov.vn/ct/cms/tintuc/Lists/Gioithieu/View_Detail.aspx?ItemID=4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30371</v>
      </c>
      <c r="B372" t="str">
        <f>HYPERLINK("https://www.facebook.com/conganthachha/?locale=vi_VN", "Công an huyện Thạch Hà tỉnh Hà Tĩnh")</f>
        <v>Công an huyện Thạch Hà tỉnh Hà Tĩnh</v>
      </c>
      <c r="C372" t="str">
        <v>https://www.facebook.com/conganthachha/?locale=vi_VN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30372</v>
      </c>
      <c r="B373" t="str">
        <f>HYPERLINK("https://thachha.hatinh.gov.vn/", "UBND Ủy ban nhân dân huyện Thạch Hà tỉnh Hà Tĩnh")</f>
        <v>UBND Ủy ban nhân dân huyện Thạch Hà tỉnh Hà Tĩnh</v>
      </c>
      <c r="C373" t="str">
        <v>https://thachha.hatinh.gov.vn/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30373</v>
      </c>
      <c r="B374" t="str">
        <f>HYPERLINK("https://www.facebook.com/p/ANTT-huy%E1%BB%87n-M%E1%BB%B9-T%C3%BA-100067628774035/", "Công an huyện Mỹ Tú tỉnh Sóc Trăng")</f>
        <v>Công an huyện Mỹ Tú tỉnh Sóc Trăng</v>
      </c>
      <c r="C374" t="str">
        <v>https://www.facebook.com/p/ANTT-huy%E1%BB%87n-M%E1%BB%B9-T%C3%BA-100067628774035/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30374</v>
      </c>
      <c r="B375" t="str">
        <f>HYPERLINK("https://mytu.soctrang.gov.vn/", "UBND Ủy ban nhân dân huyện Mỹ Tú tỉnh Sóc Trăng")</f>
        <v>UBND Ủy ban nhân dân huyện Mỹ Tú tỉnh Sóc Trăng</v>
      </c>
      <c r="C375" t="str">
        <v>https://mytu.soctrang.gov.vn/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30375</v>
      </c>
      <c r="B376" t="str">
        <f>HYPERLINK("https://www.facebook.com/xabinhsonanhson/", "Công an xã Bình Sơn tỉnh Nghệ An")</f>
        <v>Công an xã Bình Sơn tỉnh Nghệ An</v>
      </c>
      <c r="C376" t="str">
        <v>https://www.facebook.com/xabinhsonanhson/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30376</v>
      </c>
      <c r="B377" t="str">
        <f>HYPERLINK("https://anhson.nghean.gov.vn/cac-xa-thi-tran/binh-son-455422", "UBND Ủy ban nhân dân xã Bình Sơn tỉnh Nghệ An")</f>
        <v>UBND Ủy ban nhân dân xã Bình Sơn tỉnh Nghệ An</v>
      </c>
      <c r="C377" t="str">
        <v>https://anhson.nghean.gov.vn/cac-xa-thi-tran/binh-son-455422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30377</v>
      </c>
      <c r="B378" t="str">
        <v>Công an xã Đông Phú tỉnh Bắc Giang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30378</v>
      </c>
      <c r="B379" t="str">
        <f>HYPERLINK("https://bacgiang.gov.vn/web/ubnd-xa-dong-phu", "UBND Ủy ban nhân dân xã Đông Phú tỉnh Bắc Giang")</f>
        <v>UBND Ủy ban nhân dân xã Đông Phú tỉnh Bắc Giang</v>
      </c>
      <c r="C379" t="str">
        <v>https://bacgiang.gov.vn/web/ubnd-xa-dong-phu</v>
      </c>
      <c r="D379" t="str">
        <v>-</v>
      </c>
      <c r="E379" t="str">
        <v>-</v>
      </c>
      <c r="F379" t="str">
        <v>-</v>
      </c>
      <c r="G379" t="str">
        <v>-</v>
      </c>
    </row>
    <row r="380" xml:space="preserve">
      <c r="A380">
        <v>30379</v>
      </c>
      <c r="B380" t="str" xml:space="preserve">
        <f xml:space="preserve">HYPERLINK("https://www.facebook.com/p/C%C3%B4ng-an-x%C3%A3-Y%C3%AAn-Th%E1%BB%8D-100066997327279/", "Công an xã Yên Thọ _x000d__x000d__x000d_
 _x000d__x000d__x000d_
  tỉnh Thanh Hóa")</f>
        <v xml:space="preserve">Công an xã Yên Thọ _x000d__x000d__x000d_
 _x000d__x000d__x000d_
  tỉnh Thanh Hóa</v>
      </c>
      <c r="C380" t="str">
        <v>https://www.facebook.com/p/C%C3%B4ng-an-x%C3%A3-Y%C3%AAn-Th%E1%BB%8D-100066997327279/</v>
      </c>
      <c r="D380" t="str">
        <v>-</v>
      </c>
      <c r="E380" t="str">
        <v/>
      </c>
      <c r="F380" t="str">
        <v>-</v>
      </c>
      <c r="G380" t="str">
        <v>-</v>
      </c>
    </row>
    <row r="381" xml:space="preserve">
      <c r="A381">
        <v>30380</v>
      </c>
      <c r="B381" t="str" xml:space="preserve">
        <f xml:space="preserve">HYPERLINK("https://yentho.nhuthanh.thanhhoa.gov.vn/", "UBND Ủy ban nhân dân xã Yên Thọ _x000d__x000d__x000d_
 _x000d__x000d__x000d_
  tỉnh Thanh Hóa")</f>
        <v xml:space="preserve">UBND Ủy ban nhân dân xã Yên Thọ _x000d__x000d__x000d_
 _x000d__x000d__x000d_
  tỉnh Thanh Hóa</v>
      </c>
      <c r="C381" t="str">
        <v>https://yentho.nhuthanh.thanhhoa.gov.vn/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30381</v>
      </c>
      <c r="B382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382" t="str">
        <v>https://www.facebook.com/p/C%C3%B4ng-an-x%C3%A3-C%E1%BA%A9m-Ng%E1%BB%8Dc-C%E1%BA%A9m-Th%E1%BB%A7y-100063292445489/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30382</v>
      </c>
      <c r="B383" t="str">
        <f>HYPERLINK("https://camngoc.camthuy.thanhhoa.gov.vn/", "UBND Ủy ban nhân dân xã Cẩm Ngọc tỉnh Thanh Hóa")</f>
        <v>UBND Ủy ban nhân dân xã Cẩm Ngọc tỉnh Thanh Hóa</v>
      </c>
      <c r="C383" t="str">
        <v>https://camngoc.camthuy.thanhhoa.gov.vn/</v>
      </c>
      <c r="D383" t="str">
        <v>-</v>
      </c>
      <c r="E383" t="str">
        <v>-</v>
      </c>
      <c r="F383" t="str">
        <v>-</v>
      </c>
      <c r="G383" t="str">
        <v>-</v>
      </c>
    </row>
    <row r="384" xml:space="preserve">
      <c r="A384">
        <v>30383</v>
      </c>
      <c r="B384" t="str" xml:space="preserve">
        <v xml:space="preserve">Công an xã Hoàng Đan _x000d__x000d__x000d_
 _x000d__x000d__x000d_
  tỉnh Vĩnh Phúc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 xml:space="preserve">
      <c r="A385">
        <v>30384</v>
      </c>
      <c r="B385" t="str" xml:space="preserve">
        <f xml:space="preserve">HYPERLINK("https://dichvucong.gov.vn/p/phananhkiennghi/pakn-detail.html?id=168557", "UBND Ủy ban nhân dân xã Hoàng Đan _x000d__x000d__x000d_
 _x000d__x000d__x000d_
  tỉnh Vĩnh Phúc")</f>
        <v xml:space="preserve">UBND Ủy ban nhân dân xã Hoàng Đan _x000d__x000d__x000d_
 _x000d__x000d__x000d_
  tỉnh Vĩnh Phúc</v>
      </c>
      <c r="C385" t="str">
        <v>https://dichvucong.gov.vn/p/phananhkiennghi/pakn-detail.html?id=168557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30385</v>
      </c>
      <c r="B386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386" t="str">
        <v>https://www.facebook.com/p/C%C3%B4ng-an-x%C3%A3-Th%C3%A0nh-T%C3%A2m-huy%E1%BB%87n-Th%E1%BA%A1ch-Th%C3%A0nh-t%E1%BB%89nh-Thanh-Ho%C3%A1-100063437396527/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30386</v>
      </c>
      <c r="B387" t="str">
        <f>HYPERLINK("https://thanhtam.thachthanh.thanhhoa.gov.vn/lich-su-hinh-thanh", "UBND Ủy ban nhân dân xã Thành Tâm tỉnh Thanh Hóa")</f>
        <v>UBND Ủy ban nhân dân xã Thành Tâm tỉnh Thanh Hóa</v>
      </c>
      <c r="C387" t="str">
        <v>https://thanhtam.thachthanh.thanhhoa.gov.vn/lich-su-hinh-thanh</v>
      </c>
      <c r="D387" t="str">
        <v>-</v>
      </c>
      <c r="E387" t="str">
        <v>-</v>
      </c>
      <c r="F387" t="str">
        <v>-</v>
      </c>
      <c r="G387" t="str">
        <v>-</v>
      </c>
    </row>
    <row r="388" xml:space="preserve">
      <c r="A388">
        <v>30387</v>
      </c>
      <c r="B388" t="str" xml:space="preserve">
        <f xml:space="preserve">HYPERLINK("https://www.facebook.com/p/C%C3%B4ng-an-x%C3%A3-Kim-%C4%90%E1%BB%8Bnh-100063441986931/", "Công an xã Kim Định _x000d__x000d__x000d_
 _x000d__x000d__x000d_
  tỉnh Hải Dương")</f>
        <v xml:space="preserve">Công an xã Kim Định _x000d__x000d__x000d_
 _x000d__x000d__x000d_
  tỉnh Hải Dương</v>
      </c>
      <c r="C388" t="str">
        <v>https://www.facebook.com/p/C%C3%B4ng-an-x%C3%A3-Kim-%C4%90%E1%BB%8Bnh-100063441986931/</v>
      </c>
      <c r="D388" t="str">
        <v>-</v>
      </c>
      <c r="E388" t="str">
        <v/>
      </c>
      <c r="F388" t="str">
        <v>-</v>
      </c>
      <c r="G388" t="str">
        <v>-</v>
      </c>
    </row>
    <row r="389" xml:space="preserve">
      <c r="A389">
        <v>30388</v>
      </c>
      <c r="B389" t="str" xml:space="preserve">
        <f xml:space="preserve">HYPERLINK("http://kimdinh.kimthanh.haiduong.gov.vn/", "UBND Ủy ban nhân dân xã Kim Định _x000d__x000d__x000d_
 _x000d__x000d__x000d_
  tỉnh Hải Dương")</f>
        <v xml:space="preserve">UBND Ủy ban nhân dân xã Kim Định _x000d__x000d__x000d_
 _x000d__x000d__x000d_
  tỉnh Hải Dương</v>
      </c>
      <c r="C389" t="str">
        <v>http://kimdinh.kimthanh.haiduong.gov.vn/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30389</v>
      </c>
      <c r="B390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390" t="str">
        <v>https://www.facebook.com/p/C%C3%B4ng-an-ph%C6%B0%E1%BB%9Dng-Ph%C3%BA-S%C6%A1n-th%C3%A0nh-ph%E1%BB%91-Thanh-H%C3%B3a-100063458289968/?locale=vi_VN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30390</v>
      </c>
      <c r="B391" t="str">
        <f>HYPERLINK("https://phuson.bimson.thanhhoa.gov.vn/", "UBND Ủy ban nhân dân phường Phú Sơn tỉnh Thanh Hóa")</f>
        <v>UBND Ủy ban nhân dân phường Phú Sơn tỉnh Thanh Hóa</v>
      </c>
      <c r="C391" t="str">
        <v>https://phuson.bimson.thanhhoa.gov.vn/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30391</v>
      </c>
      <c r="B392" t="str">
        <f>HYPERLINK("https://www.facebook.com/p/C%C3%B4ng-an-x%C3%A3-Nam-Ph%C3%BAc-Th%C4%83ng-100063464831808/", "Công an xã Nam Phúc Thăng tỉnh Hà Tĩnh")</f>
        <v>Công an xã Nam Phúc Thăng tỉnh Hà Tĩnh</v>
      </c>
      <c r="C392" t="str">
        <v>https://www.facebook.com/p/C%C3%B4ng-an-x%C3%A3-Nam-Ph%C3%BAc-Th%C4%83ng-100063464831808/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30392</v>
      </c>
      <c r="B393" t="str">
        <f>HYPERLINK("https://namphucthang.camxuyen.hatinh.gov.vn/", "UBND Ủy ban nhân dân xã Nam Phúc Thăng tỉnh Hà Tĩnh")</f>
        <v>UBND Ủy ban nhân dân xã Nam Phúc Thăng tỉnh Hà Tĩnh</v>
      </c>
      <c r="C393" t="str">
        <v>https://namphucthang.camxuyen.hatinh.gov.vn/</v>
      </c>
      <c r="D393" t="str">
        <v>-</v>
      </c>
      <c r="E393" t="str">
        <v>-</v>
      </c>
      <c r="F393" t="str">
        <v>-</v>
      </c>
      <c r="G393" t="str">
        <v>-</v>
      </c>
    </row>
    <row r="394" xml:space="preserve">
      <c r="A394">
        <v>30393</v>
      </c>
      <c r="B394" t="str" xml:space="preserve">
        <f xml:space="preserve">HYPERLINK("https://www.facebook.com/p/C%C3%B4ng-an-x%C3%A3-S%C6%A1n-Tr%C3%A0-100063467105701/", "Công an xã Sơn Trà _x000d__x000d__x000d_
 _x000d__x000d__x000d_
  tỉnh Hà Tĩnh")</f>
        <v xml:space="preserve">Công an xã Sơn Trà _x000d__x000d__x000d_
 _x000d__x000d__x000d_
  tỉnh Hà Tĩnh</v>
      </c>
      <c r="C394" t="str">
        <v>https://www.facebook.com/p/C%C3%B4ng-an-x%C3%A3-S%C6%A1n-Tr%C3%A0-100063467105701/</v>
      </c>
      <c r="D394" t="str">
        <v>-</v>
      </c>
      <c r="E394" t="str">
        <v/>
      </c>
      <c r="F394" t="str">
        <v>-</v>
      </c>
      <c r="G394" t="str">
        <v>-</v>
      </c>
    </row>
    <row r="395" xml:space="preserve">
      <c r="A395">
        <v>30394</v>
      </c>
      <c r="B395" t="str" xml:space="preserve">
        <f xml:space="preserve">HYPERLINK("https://huongson.hatinh.gov.vn/", "UBND Ủy ban nhân dân xã Sơn Trà _x000d__x000d__x000d_
 _x000d__x000d__x000d_
  tỉnh Hà Tĩnh")</f>
        <v xml:space="preserve">UBND Ủy ban nhân dân xã Sơn Trà _x000d__x000d__x000d_
 _x000d__x000d__x000d_
  tỉnh Hà Tĩnh</v>
      </c>
      <c r="C395" t="str">
        <v>https://huongson.hatinh.gov.vn/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30395</v>
      </c>
      <c r="B396" t="str">
        <f>HYPERLINK("https://www.facebook.com/p/C%C3%B4ng-an-x%C3%A3-T%C3%B9ng-Ch%C3%A2u-Huy%E1%BB%87n-%C4%90%E1%BB%A9c-Th%E1%BB%8D-100063474136483/", "Công an xã Tùng Châu tỉnh Hà Tĩnh")</f>
        <v>Công an xã Tùng Châu tỉnh Hà Tĩnh</v>
      </c>
      <c r="C396" t="str">
        <v>https://www.facebook.com/p/C%C3%B4ng-an-x%C3%A3-T%C3%B9ng-Ch%C3%A2u-Huy%E1%BB%87n-%C4%90%E1%BB%A9c-Th%E1%BB%8D-100063474136483/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30396</v>
      </c>
      <c r="B397" t="str">
        <f>HYPERLINK("https://ductho.hatinh.gov.vn/tungchau/pages/2024-02-02/DANH-SACH-TRUC-TET-NGUYEN-DAN-2024-474736.aspx", "UBND Ủy ban nhân dân xã Tùng Châu tỉnh Hà Tĩnh")</f>
        <v>UBND Ủy ban nhân dân xã Tùng Châu tỉnh Hà Tĩnh</v>
      </c>
      <c r="C397" t="str">
        <v>https://ductho.hatinh.gov.vn/tungchau/pages/2024-02-02/DANH-SACH-TRUC-TET-NGUYEN-DAN-2024-474736.aspx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30397</v>
      </c>
      <c r="B398" t="str">
        <v>Công an xã Khổng Lào tỉnh Lai Châu</v>
      </c>
      <c r="C398" t="str">
        <v>-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30398</v>
      </c>
      <c r="B399" t="str">
        <f>HYPERLINK("https://laichau.gov.vn/tin-tuc-su-kien/hoat-dong-cua-lanh-dao-tinh/khanh-thanh-cong-trinh-cau-be-tong-cot-thep-ban-do-xa-khong-lao-huyen-phong-tho-tinh-lai-chau-do-dai-su-quan-an-do-tai-t.html", "UBND Ủy ban nhân dân xã Khổng Lào tỉnh Lai Châu")</f>
        <v>UBND Ủy ban nhân dân xã Khổng Lào tỉnh Lai Châu</v>
      </c>
      <c r="C399" t="str">
        <v>https://laichau.gov.vn/tin-tuc-su-kien/hoat-dong-cua-lanh-dao-tinh/khanh-thanh-cong-trinh-cau-be-tong-cot-thep-ban-do-xa-khong-lao-huyen-phong-tho-tinh-lai-chau-do-dai-su-quan-an-do-tai-t.html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30399</v>
      </c>
      <c r="B400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400" t="str">
        <v>https://www.facebook.com/p/C%C3%B4ng-an-x%C3%A3-L%E1%BA%A1c-S%C6%A1n-%C4%90%C3%B4-L%C6%B0%C6%A1ng-Ngh%E1%BB%87-An-100063490723830/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30400</v>
      </c>
      <c r="B401" t="str">
        <f>HYPERLINK("https://doluong.nghean.gov.vn/lac-son/gioi-thieu-chung-xa-lac-son-365192", "UBND Ủy ban nhân dân xã Lạc Sơn tỉnh Nghệ An")</f>
        <v>UBND Ủy ban nhân dân xã Lạc Sơn tỉnh Nghệ An</v>
      </c>
      <c r="C401" t="str">
        <v>https://doluong.nghean.gov.vn/lac-son/gioi-thieu-chung-xa-lac-son-365192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30401</v>
      </c>
      <c r="B402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402" t="str">
        <v>https://www.facebook.com/p/Tu%E1%BB%95i-tr%E1%BA%BB-C%C3%B4ng-an-huy%E1%BB%87n-L%E1%BB%99c-B%C3%ACnh-100063492099584/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30402</v>
      </c>
      <c r="B403" t="str">
        <f>HYPERLINK("https://locbinh.langson.gov.vn/", "UBND Ủy ban nhân dân huyện Lộc Bình tỉnh Lạng Sơn")</f>
        <v>UBND Ủy ban nhân dân huyện Lộc Bình tỉnh Lạng Sơn</v>
      </c>
      <c r="C403" t="str">
        <v>https://locbinh.langson.gov.vn/</v>
      </c>
      <c r="D403" t="str">
        <v>-</v>
      </c>
      <c r="E403" t="str">
        <v>-</v>
      </c>
      <c r="F403" t="str">
        <v>-</v>
      </c>
      <c r="G403" t="str">
        <v>-</v>
      </c>
    </row>
    <row r="404" xml:space="preserve">
      <c r="A404">
        <v>30403</v>
      </c>
      <c r="B404" t="str" xml:space="preserve">
        <v xml:space="preserve">Công an xã Tân Lập _x000d__x000d__x000d_
 _x000d__x000d__x000d_
  thành phố Hà Nội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 xml:space="preserve">
      <c r="A405">
        <v>30404</v>
      </c>
      <c r="B405" t="str" xml:space="preserve">
        <f xml:space="preserve">HYPERLINK("https://tanlap.danphuong.hanoi.gov.vn/", "UBND Ủy ban nhân dân xã Tân Lập _x000d__x000d__x000d_
 _x000d__x000d__x000d_
  thành phố Hà Nội")</f>
        <v xml:space="preserve">UBND Ủy ban nhân dân xã Tân Lập _x000d__x000d__x000d_
 _x000d__x000d__x000d_
  thành phố Hà Nội</v>
      </c>
      <c r="C405" t="str">
        <v>https://tanlap.danphuong.hanoi.gov.vn/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30405</v>
      </c>
      <c r="B406" t="str">
        <f>HYPERLINK("https://www.facebook.com/p/C%C3%B4ng-an-x%C3%A3-%C4%90%C3%B4ng-S%C6%A1n-100063504305196/", "Công an xã Đông Sơn tỉnh Nghệ An")</f>
        <v>Công an xã Đông Sơn tỉnh Nghệ An</v>
      </c>
      <c r="C406" t="str">
        <v>https://www.facebook.com/p/C%C3%B4ng-an-x%C3%A3-%C4%90%C3%B4ng-S%C6%A1n-100063504305196/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30406</v>
      </c>
      <c r="B407" t="str">
        <f>HYPERLINK("https://doluong.nghean.gov.vn/dong-son/gioi-thieu-chung-xa-dong-son-365181", "UBND Ủy ban nhân dân xã Đông Sơn tỉnh Nghệ An")</f>
        <v>UBND Ủy ban nhân dân xã Đông Sơn tỉnh Nghệ An</v>
      </c>
      <c r="C407" t="str">
        <v>https://doluong.nghean.gov.vn/dong-son/gioi-thieu-chung-xa-dong-son-365181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30407</v>
      </c>
      <c r="B408" t="str">
        <v>Công an xã Kim Tân tỉnh Ninh Bình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30408</v>
      </c>
      <c r="B409" t="str">
        <f>HYPERLINK("https://kimson.ninhbinh.gov.vn/gioi-thieu/xa-kim-tan", "UBND Ủy ban nhân dân xã Kim Tân tỉnh Ninh Bình")</f>
        <v>UBND Ủy ban nhân dân xã Kim Tân tỉnh Ninh Bình</v>
      </c>
      <c r="C409" t="str">
        <v>https://kimson.ninhbinh.gov.vn/gioi-thieu/xa-kim-tan</v>
      </c>
      <c r="D409" t="str">
        <v>-</v>
      </c>
      <c r="E409" t="str">
        <v>-</v>
      </c>
      <c r="F409" t="str">
        <v>-</v>
      </c>
      <c r="G409" t="str">
        <v>-</v>
      </c>
    </row>
    <row r="410" xml:space="preserve">
      <c r="A410">
        <v>30409</v>
      </c>
      <c r="B410" t="str" xml:space="preserve">
        <v xml:space="preserve">Công an xã Nghĩa Khánh _x000d__x000d__x000d_
 _x000d__x000d__x000d_
  tỉnh Nghệ An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 xml:space="preserve">
      <c r="A411">
        <v>30410</v>
      </c>
      <c r="B411" t="str" xml:space="preserve">
        <f xml:space="preserve">HYPERLINK("https://nghiakhanh.nghiadan.nghean.gov.vn/", "UBND Ủy ban nhân dân xã Nghĩa Khánh _x000d__x000d__x000d_
 _x000d__x000d__x000d_
  tỉnh Nghệ An")</f>
        <v xml:space="preserve">UBND Ủy ban nhân dân xã Nghĩa Khánh _x000d__x000d__x000d_
 _x000d__x000d__x000d_
  tỉnh Nghệ An</v>
      </c>
      <c r="C411" t="str">
        <v>https://nghiakhanh.nghiadan.nghean.gov.vn/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30411</v>
      </c>
      <c r="B412" t="str">
        <v>Công an xã Nghĩa Khánh tỉnh Nghệ An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30412</v>
      </c>
      <c r="B413" t="str">
        <f>HYPERLINK("https://nghiakhanh.nghiadan.nghean.gov.vn/", "UBND Ủy ban nhân dân xã Nghĩa Khánh tỉnh Nghệ An")</f>
        <v>UBND Ủy ban nhân dân xã Nghĩa Khánh tỉnh Nghệ An</v>
      </c>
      <c r="C413" t="str">
        <v>https://nghiakhanh.nghiadan.nghean.gov.vn/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30413</v>
      </c>
      <c r="B414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414" t="str">
        <v>https://www.facebook.com/p/C%C3%B4ng-an-x%C3%A3-K%E1%BB%B3-Giang-huy%E1%BB%87n-K%E1%BB%B3-Anh-t%E1%BB%89nh-H%C3%A0-T%C4%A9nh-100063526900476/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30414</v>
      </c>
      <c r="B415" t="str">
        <f>HYPERLINK("http://kygiang.kyanh.hatinh.gov.vn/", "UBND Ủy ban nhân dân xã Kỳ Giang tỉnh Hà Tĩnh")</f>
        <v>UBND Ủy ban nhân dân xã Kỳ Giang tỉnh Hà Tĩnh</v>
      </c>
      <c r="C415" t="str">
        <v>http://kygiang.kyanh.hatinh.gov.vn/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30415</v>
      </c>
      <c r="B416" t="str">
        <f>HYPERLINK("https://www.facebook.com/p/C%C3%B4ng-an-x%C3%A3-Long-X%C3%A1-100063532419754/", "Công an xã Long Xá tỉnh Nghệ An")</f>
        <v>Công an xã Long Xá tỉnh Nghệ An</v>
      </c>
      <c r="C416" t="str">
        <v>https://www.facebook.com/p/C%C3%B4ng-an-x%C3%A3-Long-X%C3%A1-100063532419754/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30416</v>
      </c>
      <c r="B417" t="str">
        <f>HYPERLINK("https://longxa.hungnguyen.nghean.gov.vn/", "UBND Ủy ban nhân dân xã Long Xá tỉnh Nghệ An")</f>
        <v>UBND Ủy ban nhân dân xã Long Xá tỉnh Nghệ An</v>
      </c>
      <c r="C417" t="str">
        <v>https://longxa.hungnguyen.nghean.gov.vn/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30417</v>
      </c>
      <c r="B418" t="str">
        <f>HYPERLINK("https://www.facebook.com/p/C%C3%B4ng-an-x%C3%A3-Ia-Phang-Ch%C6%B0-P%C6%B0h-100063537790298/", "Công an xã Ia Phang tỉnh Gia Lai")</f>
        <v>Công an xã Ia Phang tỉnh Gia Lai</v>
      </c>
      <c r="C418" t="str">
        <v>https://www.facebook.com/p/C%C3%B4ng-an-x%C3%A3-Ia-Phang-Ch%C6%B0-P%C6%B0h-100063537790298/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30418</v>
      </c>
      <c r="B419" t="str">
        <f>HYPERLINK("https://chupuh.gialai.gov.vn/Xa-Ia-Phang/Tin-tuc.aspx?page=2", "UBND Ủy ban nhân dân xã Ia Phang tỉnh Gia Lai")</f>
        <v>UBND Ủy ban nhân dân xã Ia Phang tỉnh Gia Lai</v>
      </c>
      <c r="C419" t="str">
        <v>https://chupuh.gialai.gov.vn/Xa-Ia-Phang/Tin-tuc.aspx?page=2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30419</v>
      </c>
      <c r="B420" t="str">
        <f>HYPERLINK("https://www.facebook.com/truyenhinhthixakyanh/videos/x%C3%A3-k%E1%BB%B3-nam-quy%E1%BA%BFt-cao-n%E1%BB%97-l%E1%BB%B1c-l%E1%BB%9Bn-quy%E1%BA%BFt-t%C3%A2m-tr%E1%BB%9F-th%C3%A0nh-ph%C6%B0%E1%BB%9Dng-c%E1%BB%ADa-ng%C3%B5-ph%C3%ADa-nam-tx-k%E1%BB%B3/1691428721649673/", "Công an xã Kỳ Nam tỉnh Hà Tĩnh")</f>
        <v>Công an xã Kỳ Nam tỉnh Hà Tĩnh</v>
      </c>
      <c r="C420" t="str">
        <v>https://www.facebook.com/truyenhinhthixakyanh/videos/x%C3%A3-k%E1%BB%B3-nam-quy%E1%BA%BFt-cao-n%E1%BB%97-l%E1%BB%B1c-l%E1%BB%9Bn-quy%E1%BA%BFt-t%C3%A2m-tr%E1%BB%9F-th%C3%A0nh-ph%C6%B0%E1%BB%9Dng-c%E1%BB%ADa-ng%C3%B5-ph%C3%ADa-nam-tx-k%E1%BB%B3/1691428721649673/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30420</v>
      </c>
      <c r="B421" t="str">
        <f>HYPERLINK("https://kyanh.hatinh.gov.vn/tin-tuc-chinh-tri/tin-bai/29255", "UBND Ủy ban nhân dân xã Kỳ Nam tỉnh Hà Tĩnh")</f>
        <v>UBND Ủy ban nhân dân xã Kỳ Nam tỉnh Hà Tĩnh</v>
      </c>
      <c r="C421" t="str">
        <v>https://kyanh.hatinh.gov.vn/tin-tuc-chinh-tri/tin-bai/29255</v>
      </c>
      <c r="D421" t="str">
        <v>-</v>
      </c>
      <c r="E421" t="str">
        <v>-</v>
      </c>
      <c r="F421" t="str">
        <v>-</v>
      </c>
      <c r="G421" t="str">
        <v>-</v>
      </c>
    </row>
    <row r="422" xml:space="preserve">
      <c r="A422">
        <v>30421</v>
      </c>
      <c r="B422" t="str" xml:space="preserve">
        <f xml:space="preserve">HYPERLINK("https://www.facebook.com/TuoitreConganbentre/", "Công an xã Thành An _x000d__x000d__x000d_
 _x000d__x000d__x000d_
  tỉnh Bến Tre")</f>
        <v xml:space="preserve">Công an xã Thành An _x000d__x000d__x000d_
 _x000d__x000d__x000d_
  tỉnh Bến Tre</v>
      </c>
      <c r="C422" t="str">
        <v>https://www.facebook.com/TuoitreConganbentre/</v>
      </c>
      <c r="D422" t="str">
        <v>-</v>
      </c>
      <c r="E422" t="str">
        <v/>
      </c>
      <c r="F422" t="str">
        <v>-</v>
      </c>
      <c r="G422" t="str">
        <v>-</v>
      </c>
    </row>
    <row r="423" xml:space="preserve">
      <c r="A423">
        <v>30422</v>
      </c>
      <c r="B423" t="str" xml:space="preserve">
        <f xml:space="preserve">HYPERLINK("https://csdl.bentre.gov.vn/Lists/VanBanChiDaoDieuHanh/DispForm.aspx?ID=758&amp;ContentTypeId=0x010013D40C43AE4D47C78EE7336BF64FB5D900F9B2BABB9E8AAC4D8F48FD887E17532C", "UBND Ủy ban nhân dân xã Thành An _x000d__x000d__x000d_
 _x000d__x000d__x000d_
  tỉnh Bến Tre")</f>
        <v xml:space="preserve">UBND Ủy ban nhân dân xã Thành An _x000d__x000d__x000d_
 _x000d__x000d__x000d_
  tỉnh Bến Tre</v>
      </c>
      <c r="C423" t="str">
        <v>https://csdl.bentre.gov.vn/Lists/VanBanChiDaoDieuHanh/DispForm.aspx?ID=758&amp;ContentTypeId=0x010013D40C43AE4D47C78EE7336BF64FB5D900F9B2BABB9E8AAC4D8F48FD887E17532C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30423</v>
      </c>
      <c r="B424" t="str">
        <f>HYPERLINK("https://www.facebook.com/p/Tu%E1%BB%95i-tr%E1%BA%BB-C%C3%B4ng-an-t%E1%BB%89nh-Ki%C3%AAn-Giang-100064349125717/", "Công an tỉnh An Giang tỉnh An Giang")</f>
        <v>Công an tỉnh An Giang tỉnh An Giang</v>
      </c>
      <c r="C424" t="str">
        <v>https://www.facebook.com/p/Tu%E1%BB%95i-tr%E1%BA%BB-C%C3%B4ng-an-t%E1%BB%89nh-Ki%C3%AAn-Giang-100064349125717/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30424</v>
      </c>
      <c r="B425" t="str">
        <f>HYPERLINK("https://angiang.gov.vn/vi", "UBND Ủy ban nhân dân tỉnh An Giang tỉnh An Giang")</f>
        <v>UBND Ủy ban nhân dân tỉnh An Giang tỉnh An Giang</v>
      </c>
      <c r="C425" t="str">
        <v>https://angiang.gov.vn/vi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30425</v>
      </c>
      <c r="B426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426" t="str">
        <v>https://www.facebook.com/p/C%C3%B4ng-an-x%C3%A3-Th%C3%A1i-H%C3%B2a-huy%E1%BB%87n-Tri%E1%BB%87u-S%C6%A1n-t%E1%BB%89nh-Thanh-H%C3%B3a-100063557649899/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30426</v>
      </c>
      <c r="B427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427" t="str">
        <v>http://thaihoa.trieuson.thanhhoa.gov.vn/he-thong-chinh-tri/nhan-su-ubnd-xa-thai-hoa-84430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30427</v>
      </c>
      <c r="B428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428" t="str">
        <v>https://www.facebook.com/p/C%C3%B4ng-an-x%C3%A3-Ho%E1%BA%B1ng-C%C3%A1t-huy%E1%BB%87n-Ho%E1%BA%B1ng-H%C3%B3a-t%E1%BB%89nh-Thanh-H%C3%B3a-100063570431358/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30428</v>
      </c>
      <c r="B429" t="str">
        <f>HYPERLINK("https://hoangcat.hoanghoa.thanhhoa.gov.vn/", "UBND Ủy ban nhân dân xã Hoằng Cát tỉnh Thanh Hóa")</f>
        <v>UBND Ủy ban nhân dân xã Hoằng Cát tỉnh Thanh Hóa</v>
      </c>
      <c r="C429" t="str">
        <v>https://hoangcat.hoanghoa.thanhhoa.gov.vn/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30429</v>
      </c>
      <c r="B430" t="str">
        <v>Công an huyện Sốp Cộp tỉnh Sơn La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30430</v>
      </c>
      <c r="B431" t="str">
        <f>HYPERLINK("https://sopcop.sonla.gov.vn/1390/43531/77595/gioi-thieu", "UBND Ủy ban nhân dân huyện Sốp Cộp tỉnh Sơn La")</f>
        <v>UBND Ủy ban nhân dân huyện Sốp Cộp tỉnh Sơn La</v>
      </c>
      <c r="C431" t="str">
        <v>https://sopcop.sonla.gov.vn/1390/43531/77595/gioi-thieu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30431</v>
      </c>
      <c r="B432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432" t="str">
        <v>https://www.facebook.com/p/C%C3%B4ng-an-x%C3%A3-T%C6%B0%E1%BB%A3ng-S%C6%A1n-Th%E1%BA%A1ch-H%C3%A0-H%C3%A0-T%C4%A9nh-100063571901654/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30432</v>
      </c>
      <c r="B433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433" t="str">
        <v>https://hscvth.hatinh.gov.vn/thachha/vbdh.nsf/962B941E75F0D129472589720034CD53/$file/GIAY-XAC-NHAN-CHA-CON-BAO-THE(13.03.2023_10h51p43)_signed.pdf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30433</v>
      </c>
      <c r="B434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434" t="str">
        <v>https://www.facebook.com/p/C%C3%B4ng-an-x%C3%A3-Cao-Ng%E1%BB%8Dc-huy%E1%BB%87n-Ng%E1%BB%8Dc-L%E1%BA%B7c-100063589652011/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30434</v>
      </c>
      <c r="B435" t="str">
        <f>HYPERLINK("https://caongoc.ngoclac.thanhhoa.gov.vn/web/danh-ba-co-quan-chuc-nang/", "UBND Ủy ban nhân dân xã Cao Ngọc tỉnh Thanh Hóa")</f>
        <v>UBND Ủy ban nhân dân xã Cao Ngọc tỉnh Thanh Hóa</v>
      </c>
      <c r="C435" t="str">
        <v>https://caongoc.ngoclac.thanhhoa.gov.vn/web/danh-ba-co-quan-chuc-nang/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30435</v>
      </c>
      <c r="B436" t="str">
        <v>Công an phường Thành Tâm tỉnh Bình Phước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30436</v>
      </c>
      <c r="B437" t="str">
        <f>HYPERLINK("https://thanhtam.chonthanh.binhphuoc.gov.vn/", "UBND Ủy ban nhân dân phường Thành Tâm tỉnh Bình Phước")</f>
        <v>UBND Ủy ban nhân dân phường Thành Tâm tỉnh Bình Phước</v>
      </c>
      <c r="C437" t="str">
        <v>https://thanhtam.chonthanh.binhphuoc.gov.vn/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30437</v>
      </c>
      <c r="B438" t="str">
        <f>HYPERLINK("https://www.facebook.com/caxcamthach/", "Công an xã Cẩm Thạch tỉnh Hà Tĩnh")</f>
        <v>Công an xã Cẩm Thạch tỉnh Hà Tĩnh</v>
      </c>
      <c r="C438" t="str">
        <v>https://www.facebook.com/caxcamthach/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30438</v>
      </c>
      <c r="B439" t="str">
        <f>HYPERLINK("https://camthach.camxuyen.hatinh.gov.vn/", "UBND Ủy ban nhân dân xã Cẩm Thạch tỉnh Hà Tĩnh")</f>
        <v>UBND Ủy ban nhân dân xã Cẩm Thạch tỉnh Hà Tĩnh</v>
      </c>
      <c r="C439" t="str">
        <v>https://camthach.camxuyen.hatinh.gov.vn/</v>
      </c>
      <c r="D439" t="str">
        <v>-</v>
      </c>
      <c r="E439" t="str">
        <v>-</v>
      </c>
      <c r="F439" t="str">
        <v>-</v>
      </c>
      <c r="G439" t="str">
        <v>-</v>
      </c>
    </row>
    <row r="440" xml:space="preserve">
      <c r="A440">
        <v>30439</v>
      </c>
      <c r="B440" t="str" xml:space="preserve">
        <v xml:space="preserve">Công an xã Vĩnh Tú _x000d__x000d__x000d_
 _x000d__x000d__x000d_
  tỉnh Quảng Trị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 xml:space="preserve">
      <c r="A441">
        <v>30440</v>
      </c>
      <c r="B441" t="str" xml:space="preserve">
        <f xml:space="preserve">HYPERLINK("https://vinhtu.vinhlinh.quangtri.gov.vn/", "UBND Ủy ban nhân dân xã Vĩnh Tú _x000d__x000d__x000d_
 _x000d__x000d__x000d_
  tỉnh Quảng Trị")</f>
        <v xml:space="preserve">UBND Ủy ban nhân dân xã Vĩnh Tú _x000d__x000d__x000d_
 _x000d__x000d__x000d_
  tỉnh Quảng Trị</v>
      </c>
      <c r="C441" t="str">
        <v>https://vinhtu.vinhlinh.quangtri.gov.vn/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30441</v>
      </c>
      <c r="B442" t="str">
        <f>HYPERLINK("https://www.facebook.com/CAXQuangThach/", "Công an xã Thạch Quảng tỉnh Thanh Hóa")</f>
        <v>Công an xã Thạch Quảng tỉnh Thanh Hóa</v>
      </c>
      <c r="C442" t="str">
        <v>https://www.facebook.com/CAXQuangThach/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30442</v>
      </c>
      <c r="B443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443" t="str">
        <v>https://thachquang.thachthanh.thanhhoa.gov.vn/danh-ba-co-quan-chuc-nang/danh-ba-can-bo-xa-thach-quang-169544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30443</v>
      </c>
      <c r="B444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444" t="str">
        <v>https://www.facebook.com/p/C%C3%B4ng-An-x%C3%A3-Y%C3%AAn-T%C3%A2m-huy%E1%BB%87n-Y%C3%AAn-%C4%90%E1%BB%8Bnh-t%E1%BB%89nh-Thanh-Ho%C3%A1-100063620106081/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30444</v>
      </c>
      <c r="B445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445" t="str">
        <v>https://qppl.thanhhoa.gov.vn/vbpq_thanhhoa.nsf/9e6a1e4b64680bd247256801000a8614/B409C4A88893198C47257CC3001036D3/$file/tb46.PDF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30445</v>
      </c>
      <c r="B446" t="str">
        <f>HYPERLINK("https://www.facebook.com/people/ANTT-X%C3%A3-Tri%E1%BB%87u-Long/100063623409795/", "Công an xã Triệu Long tỉnh Quảng Trị")</f>
        <v>Công an xã Triệu Long tỉnh Quảng Trị</v>
      </c>
      <c r="C446" t="str">
        <v>https://www.facebook.com/people/ANTT-X%C3%A3-Tri%E1%BB%87u-Long/100063623409795/</v>
      </c>
      <c r="D446" t="str">
        <v>0919941868</v>
      </c>
      <c r="E446" t="str">
        <v>-</v>
      </c>
      <c r="F446" t="str">
        <f>HYPERLINK("mailto:CAXTrieuLong@gmail.com", "CAXTrieuLong@gmail.com")</f>
        <v>CAXTrieuLong@gmail.com</v>
      </c>
      <c r="G446" t="str">
        <v>Thi Xã �?òng Hà, Vietnam</v>
      </c>
    </row>
    <row r="447">
      <c r="A447">
        <v>30446</v>
      </c>
      <c r="B447" t="str">
        <f>HYPERLINK("https://trieuphong.quangtri.gov.vn/x%C3%A3-tri%E1%BB%87u-long1", "UBND Ủy ban nhân dân xã Triệu Long tỉnh Quảng Trị")</f>
        <v>UBND Ủy ban nhân dân xã Triệu Long tỉnh Quảng Trị</v>
      </c>
      <c r="C447" t="str">
        <v>https://trieuphong.quangtri.gov.vn/x%C3%A3-tri%E1%BB%87u-long1</v>
      </c>
      <c r="D447" t="str">
        <v>-</v>
      </c>
      <c r="E447" t="str">
        <v>-</v>
      </c>
      <c r="F447" t="str">
        <v>-</v>
      </c>
      <c r="G447" t="str">
        <v>-</v>
      </c>
    </row>
    <row r="448" xml:space="preserve">
      <c r="A448">
        <v>30447</v>
      </c>
      <c r="B448" t="str" xml:space="preserve">
        <v xml:space="preserve">Công an xã Hướng Hiệp_x000d__x000d__x000d_
 _x000d__x000d__x000d_
  tỉnh Quảng Trị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 xml:space="preserve">
      <c r="A449">
        <v>30448</v>
      </c>
      <c r="B449" t="str" xml:space="preserve">
        <f xml:space="preserve">HYPERLINK("https://bdt.bacgiang.gov.vn/chi-tiet-tin-tuc/-/asset_publisher/ivaa62McqTU0/content/trao-oi-kinh-nghiem-thuc-hien-chuong-trinh-muc-tieu-quoc-gia-dan-toc-thieu-so-du-an-lien-ket-san-xuat-theo-chuoi-gia-tri-tai-quang-tri-va-thua-thien-h?inheritRedirect=false", "UBND Ủy ban nhân dânn xã Hướng Hiệp_x000d__x000d__x000d_
 _x000d__x000d__x000d_
  tỉnh Quảng Trị")</f>
        <v xml:space="preserve">UBND Ủy ban nhân dânn xã Hướng Hiệp_x000d__x000d__x000d_
 _x000d__x000d__x000d_
  tỉnh Quảng Trị</v>
      </c>
      <c r="C449" t="str">
        <v>https://bdt.bacgiang.gov.vn/chi-tiet-tin-tuc/-/asset_publisher/ivaa62McqTU0/content/trao-oi-kinh-nghiem-thuc-hien-chuong-trinh-muc-tieu-quoc-gia-dan-toc-thieu-so-du-an-lien-ket-san-xuat-theo-chuoi-gia-tri-tai-quang-tri-va-thua-thien-h?inheritRedirect=false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30449</v>
      </c>
      <c r="B450" t="str">
        <f>HYPERLINK("https://www.facebook.com/doanxasontay/videos/1224288551923159/", "Công an xã Sơn Kim 1 tỉnh Hà Tĩnh")</f>
        <v>Công an xã Sơn Kim 1 tỉnh Hà Tĩnh</v>
      </c>
      <c r="C450" t="str">
        <v>https://www.facebook.com/doanxasontay/videos/1224288551923159/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30450</v>
      </c>
      <c r="B451" t="str">
        <f>HYPERLINK("https://xasonkim1.hatinh.gov.vn/", "UBND Ủy ban nhân dân xã Sơn Kim 1 tỉnh Hà Tĩnh")</f>
        <v>UBND Ủy ban nhân dân xã Sơn Kim 1 tỉnh Hà Tĩnh</v>
      </c>
      <c r="C451" t="str">
        <v>https://xasonkim1.hatinh.gov.vn/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30451</v>
      </c>
      <c r="B452" t="str">
        <f>HYPERLINK("https://www.facebook.com/p/C%C3%B4ng-an-huy%E1%BB%87n-Minh-H%C3%B3a-100063651312687/", "Công an huyện Minh Hóa tỉnh Quảng Bình")</f>
        <v>Công an huyện Minh Hóa tỉnh Quảng Bình</v>
      </c>
      <c r="C452" t="str">
        <v>https://www.facebook.com/p/C%C3%B4ng-an-huy%E1%BB%87n-Minh-H%C3%B3a-100063651312687/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30452</v>
      </c>
      <c r="B453" t="str">
        <f>HYPERLINK("https://minhhoa.quangbinh.gov.vn/", "UBND Ủy ban nhân dân huyện Minh Hóa tỉnh Quảng Bình")</f>
        <v>UBND Ủy ban nhân dân huyện Minh Hóa tỉnh Quảng Bình</v>
      </c>
      <c r="C453" t="str">
        <v>https://minhhoa.quangbinh.gov.vn/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30453</v>
      </c>
      <c r="B454" t="str">
        <f>HYPERLINK("https://www.facebook.com/p/C%C3%B4ng-an-x%C3%A3-T%C3%A2n-M%E1%BB%B9-H%C3%A0-H%C6%B0%C6%A1ng-S%C6%A1n-H%C3%A0-T%C4%A9nh-100063673751543/", "Công an xã Tân Mỹ Hà tỉnh Hà Tĩnh")</f>
        <v>Công an xã Tân Mỹ Hà tỉnh Hà Tĩnh</v>
      </c>
      <c r="C454" t="str">
        <v>https://www.facebook.com/p/C%C3%B4ng-an-x%C3%A3-T%C3%A2n-M%E1%BB%B9-H%C3%A0-H%C6%B0%C6%A1ng-S%C6%A1n-H%C3%A0-T%C4%A9nh-100063673751543/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30454</v>
      </c>
      <c r="B455" t="str">
        <f>HYPERLINK("https://xatanmyha.hatinh.gov.vn/", "UBND Ủy ban nhân dân xã Tân Mỹ Hà tỉnh Hà Tĩnh")</f>
        <v>UBND Ủy ban nhân dân xã Tân Mỹ Hà tỉnh Hà Tĩnh</v>
      </c>
      <c r="C455" t="str">
        <v>https://xatanmyha.hatinh.gov.vn/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30455</v>
      </c>
      <c r="B456" t="str">
        <f>HYPERLINK("https://www.facebook.com/conganxakytien/", "Công an xã Kỳ Ninh tỉnh Hà Tĩnh")</f>
        <v>Công an xã Kỳ Ninh tỉnh Hà Tĩnh</v>
      </c>
      <c r="C456" t="str">
        <v>https://www.facebook.com/conganxakytien/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30456</v>
      </c>
      <c r="B457" t="str">
        <f>HYPERLINK("https://hscvtxka.hatinh.gov.vn/txkyanh/vbpq.nsf/4FAD63E00399B1AE47258ADF0009ED27/$file/19.-To-trinh-pd-QH-UBND-KY-NINH(29.02.2024_11h21p36)_signed.pdf", "UBND Ủy ban nhân dân xã Kỳ Ninh tỉnh Hà Tĩnh")</f>
        <v>UBND Ủy ban nhân dân xã Kỳ Ninh tỉnh Hà Tĩnh</v>
      </c>
      <c r="C457" t="str">
        <v>https://hscvtxka.hatinh.gov.vn/txkyanh/vbpq.nsf/4FAD63E00399B1AE47258ADF0009ED27/$file/19.-To-trinh-pd-QH-UBND-KY-NINH(29.02.2024_11h21p36)_signed.pdf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30457</v>
      </c>
      <c r="B458" t="str">
        <v>Công an xã Quân Chu tỉnh Thái Nguyên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30458</v>
      </c>
      <c r="B459" t="str">
        <f>HYPERLINK("https://thainguyen.gov.vn/", "UBND Ủy ban nhân dân xã Quân Chu tỉnh Thái Nguyên")</f>
        <v>UBND Ủy ban nhân dân xã Quân Chu tỉnh Thái Nguyên</v>
      </c>
      <c r="C459" t="str">
        <v>https://thainguyen.gov.vn/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30459</v>
      </c>
      <c r="B460" t="str">
        <v>Công an xã Hương Bình tỉnh Hà Tĩnh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30460</v>
      </c>
      <c r="B461" t="str">
        <f>HYPERLINK("https://hscvhk.hatinh.gov.vn/huongkhe/vbpq.nsf/092996A9760B153B47258B6C000DAE63/$file/QD-to-dieu-tra-thu-nhap-2024_nthoahk-24-07-2024_10h06p55(24.07.2024_15h03p57)_signed.pdf", "UBND Ủy ban nhân dân xã Hương Bình tỉnh Hà Tĩnh")</f>
        <v>UBND Ủy ban nhân dân xã Hương Bình tỉnh Hà Tĩnh</v>
      </c>
      <c r="C461" t="str">
        <v>https://hscvhk.hatinh.gov.vn/huongkhe/vbpq.nsf/092996A9760B153B47258B6C000DAE63/$file/QD-to-dieu-tra-thu-nhap-2024_nthoahk-24-07-2024_10h06p55(24.07.2024_15h03p57)_signed.pdf</v>
      </c>
      <c r="D461" t="str">
        <v>-</v>
      </c>
      <c r="E461" t="str">
        <v>-</v>
      </c>
      <c r="F461" t="str">
        <v>-</v>
      </c>
      <c r="G461" t="str">
        <v>-</v>
      </c>
    </row>
    <row r="462" xml:space="preserve">
      <c r="A462">
        <v>30461</v>
      </c>
      <c r="B462" t="str" xml:space="preserve">
        <f xml:space="preserve">HYPERLINK("https://www.facebook.com/p/C%C3%B4ng-an-x%C3%A3-Ea-D%C4%83h-100063713584068/", "Công an xã Ea Dăh _x000d__x000d__x000d_
 _x000d__x000d__x000d_
  tỉnh Đắk Lắk")</f>
        <v xml:space="preserve">Công an xã Ea Dăh _x000d__x000d__x000d_
 _x000d__x000d__x000d_
  tỉnh Đắk Lắk</v>
      </c>
      <c r="C462" t="str">
        <v>https://www.facebook.com/p/C%C3%B4ng-an-x%C3%A3-Ea-D%C4%83h-100063713584068/</v>
      </c>
      <c r="D462" t="str">
        <v>-</v>
      </c>
      <c r="E462" t="str">
        <v/>
      </c>
      <c r="F462" t="str">
        <v>-</v>
      </c>
      <c r="G462" t="str">
        <v>-</v>
      </c>
    </row>
    <row r="463" xml:space="preserve">
      <c r="A463">
        <v>30462</v>
      </c>
      <c r="B463" t="str" xml:space="preserve">
        <f xml:space="preserve">HYPERLINK("https://daklak.gov.vn/krongnang", "UBND Ủy ban nhân dân xã Ea Dăh _x000d__x000d__x000d_
 _x000d__x000d__x000d_
  tỉnh Đắk Lắk")</f>
        <v xml:space="preserve">UBND Ủy ban nhân dân xã Ea Dăh _x000d__x000d__x000d_
 _x000d__x000d__x000d_
  tỉnh Đắk Lắk</v>
      </c>
      <c r="C463" t="str">
        <v>https://daklak.gov.vn/krongnang</v>
      </c>
      <c r="D463" t="str">
        <v>-</v>
      </c>
      <c r="E463" t="str">
        <v>-</v>
      </c>
      <c r="F463" t="str">
        <v>-</v>
      </c>
      <c r="G463" t="str">
        <v>-</v>
      </c>
    </row>
    <row r="464" xml:space="preserve">
      <c r="A464">
        <v>30463</v>
      </c>
      <c r="B464" t="str" xml:space="preserve">
        <f xml:space="preserve">HYPERLINK("https://www.facebook.com/DoanXaNghiLong/", "Công an xã Nghi Long _x000d__x000d__x000d_
 _x000d__x000d__x000d_
  tỉnh Nghệ An")</f>
        <v xml:space="preserve">Công an xã Nghi Long _x000d__x000d__x000d_
 _x000d__x000d__x000d_
  tỉnh Nghệ An</v>
      </c>
      <c r="C464" t="str">
        <v>https://www.facebook.com/DoanXaNghiLong/</v>
      </c>
      <c r="D464" t="str">
        <v>-</v>
      </c>
      <c r="E464" t="str">
        <v/>
      </c>
      <c r="F464" t="str">
        <v>-</v>
      </c>
      <c r="G464" t="str">
        <v>-</v>
      </c>
    </row>
    <row r="465" xml:space="preserve">
      <c r="A465">
        <v>30464</v>
      </c>
      <c r="B465" t="str" xml:space="preserve">
        <f xml:space="preserve">HYPERLINK("https://nghiloc.nghean.gov.vn/cac-xa-thi-tran", "UBND Ủy ban nhân dân xã Nghi Long _x000d__x000d__x000d_
 _x000d__x000d__x000d_
  tỉnh Nghệ An")</f>
        <v xml:space="preserve">UBND Ủy ban nhân dân xã Nghi Long _x000d__x000d__x000d_
 _x000d__x000d__x000d_
  tỉnh Nghệ An</v>
      </c>
      <c r="C465" t="str">
        <v>https://nghiloc.nghean.gov.vn/cac-xa-thi-tran</v>
      </c>
      <c r="D465" t="str">
        <v>-</v>
      </c>
      <c r="E465" t="str">
        <v>-</v>
      </c>
      <c r="F465" t="str">
        <v>-</v>
      </c>
      <c r="G465" t="str">
        <v>-</v>
      </c>
    </row>
    <row r="466" xml:space="preserve">
      <c r="A466">
        <v>30465</v>
      </c>
      <c r="B466" t="str" xml:space="preserve">
        <f xml:space="preserve">HYPERLINK("https://www.facebook.com/p/C%C3%B4ng-an-Huy%E1%BB%87n-Ng%E1%BB%8Dc-L%E1%BA%B7c-t%E1%BB%89nh-Thanh-Ho%C3%A1-100064202226018/", "Công an thị trấn Ngọc Lặc _x000d__x000d__x000d_
 _x000d__x000d__x000d_
  tỉnh Thanh Hóa")</f>
        <v xml:space="preserve">Công an thị trấn Ngọc Lặc _x000d__x000d__x000d_
 _x000d__x000d__x000d_
  tỉnh Thanh Hóa</v>
      </c>
      <c r="C466" t="str">
        <v>https://www.facebook.com/p/C%C3%B4ng-an-Huy%E1%BB%87n-Ng%E1%BB%8Dc-L%E1%BA%B7c-t%E1%BB%89nh-Thanh-Ho%C3%A1-100064202226018/</v>
      </c>
      <c r="D466" t="str">
        <v>-</v>
      </c>
      <c r="E466" t="str">
        <v/>
      </c>
      <c r="F466" t="str">
        <v>-</v>
      </c>
      <c r="G466" t="str">
        <v>-</v>
      </c>
    </row>
    <row r="467" xml:space="preserve">
      <c r="A467">
        <v>30466</v>
      </c>
      <c r="B467" t="str" xml:space="preserve">
        <f xml:space="preserve">HYPERLINK("http://thitran.ngoclac.thanhhoa.gov.vn/van-ban-cua-xa", "UBND Ủy ban nhân dân thị trấn Ngọc Lặc _x000d__x000d__x000d_
 _x000d__x000d__x000d_
  tỉnh Thanh Hóa")</f>
        <v xml:space="preserve">UBND Ủy ban nhân dân thị trấn Ngọc Lặc _x000d__x000d__x000d_
 _x000d__x000d__x000d_
  tỉnh Thanh Hóa</v>
      </c>
      <c r="C467" t="str">
        <v>http://thitran.ngoclac.thanhhoa.gov.vn/van-ban-cua-xa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30467</v>
      </c>
      <c r="B468" t="str">
        <v>Công an xã Tân Lập thành phố Hà Nội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30468</v>
      </c>
      <c r="B469" t="str">
        <f>HYPERLINK("https://tanlap.danphuong.hanoi.gov.vn/", "UBND Ủy ban nhân dân xã Tân Lập thành phố Hà Nội")</f>
        <v>UBND Ủy ban nhân dân xã Tân Lập thành phố Hà Nội</v>
      </c>
      <c r="C469" t="str">
        <v>https://tanlap.danphuong.hanoi.gov.vn/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30469</v>
      </c>
      <c r="B470" t="str">
        <f>HYPERLINK("https://www.facebook.com/p/Tu%E1%BB%95i-tr%E1%BA%BB-C%C3%B4ng-an-Ngh%C4%A9a-L%E1%BB%99-100081887170070/", "Công an xã Nghĩa Phúc tỉnh Nghệ An")</f>
        <v>Công an xã Nghĩa Phúc tỉnh Nghệ An</v>
      </c>
      <c r="C470" t="str">
        <v>https://www.facebook.com/p/Tu%E1%BB%95i-tr%E1%BA%BB-C%C3%B4ng-an-Ngh%C4%A9a-L%E1%BB%99-100081887170070/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30470</v>
      </c>
      <c r="B471" t="str">
        <f>HYPERLINK("https://nghiaphuc.tanky.nghean.gov.vn/", "UBND Ủy ban nhân dân xã Nghĩa Phúc tỉnh Nghệ An")</f>
        <v>UBND Ủy ban nhân dân xã Nghĩa Phúc tỉnh Nghệ An</v>
      </c>
      <c r="C471" t="str">
        <v>https://nghiaphuc.tanky.nghean.gov.vn/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30471</v>
      </c>
      <c r="B472" t="str">
        <f>HYPERLINK("https://www.facebook.com/p/C%C3%B4ng-an-x%C3%A3-Ho%E1%BA%B1ng-%C4%90%E1%BA%A1o-Ho%E1%BA%B1ng-Ho%C3%A1-Thanh-Ho%C3%A1-100063753775737/", "Công an xã Hoằng Đạo tỉnh Thanh Hóa")</f>
        <v>Công an xã Hoằng Đạo tỉnh Thanh Hóa</v>
      </c>
      <c r="C472" t="str">
        <v>https://www.facebook.com/p/C%C3%B4ng-an-x%C3%A3-Ho%E1%BA%B1ng-%C4%90%E1%BA%A1o-Ho%E1%BA%B1ng-Ho%C3%A1-Thanh-Ho%C3%A1-100063753775737/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30472</v>
      </c>
      <c r="B473" t="str">
        <f>HYPERLINK("https://hoangdao.hoanghoa.thanhhoa.gov.vn/web/danh-ba-co-quan-chuc-nang/danh-ba-ubnd-xa-hoang-dao.html", "UBND Ủy ban nhân dân xã Hoằng Đạo tỉnh Thanh Hóa")</f>
        <v>UBND Ủy ban nhân dân xã Hoằng Đạo tỉnh Thanh Hóa</v>
      </c>
      <c r="C473" t="str">
        <v>https://hoangdao.hoanghoa.thanhhoa.gov.vn/web/danh-ba-co-quan-chuc-nang/danh-ba-ubnd-xa-hoang-dao.html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30473</v>
      </c>
      <c r="B474" t="str">
        <f>HYPERLINK("https://www.facebook.com/p/C%C3%B4ng-an-x%C3%A3-Tam-Ti%E1%BA%BFn-huy%E1%BB%87n-Y%C3%AAn-Th%E1%BA%BF-B%E1%BA%AFc-Giang-100063760157490/", "Công an xã Tam Tiến tỉnh Bắc Giang")</f>
        <v>Công an xã Tam Tiến tỉnh Bắc Giang</v>
      </c>
      <c r="C474" t="str">
        <v>https://www.facebook.com/p/C%C3%B4ng-an-x%C3%A3-Tam-Ti%E1%BA%BFn-huy%E1%BB%87n-Y%C3%AAn-Th%E1%BA%BF-B%E1%BA%AFc-Giang-100063760157490/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30474</v>
      </c>
      <c r="B475" t="str">
        <f>HYPERLINK("https://tamtien.yenthe.bacgiang.gov.vn/", "UBND Ủy ban nhân dân xã Tam Tiến tỉnh Bắc Giang")</f>
        <v>UBND Ủy ban nhân dân xã Tam Tiến tỉnh Bắc Giang</v>
      </c>
      <c r="C475" t="str">
        <v>https://tamtien.yenthe.bacgiang.gov.vn/</v>
      </c>
      <c r="D475" t="str">
        <v>-</v>
      </c>
      <c r="E475" t="str">
        <v>-</v>
      </c>
      <c r="F475" t="str">
        <v>-</v>
      </c>
      <c r="G475" t="str">
        <v>-</v>
      </c>
    </row>
    <row r="476" xml:space="preserve">
      <c r="A476">
        <v>30475</v>
      </c>
      <c r="B476" t="str" xml:space="preserve">
        <f xml:space="preserve">HYPERLINK("https://www.facebook.com/capngomay/", "Công an phường Ngô Mây _x000d__x000d__x000d_
 _x000d__x000d__x000d_
  tỉnh Bình Định")</f>
        <v xml:space="preserve">Công an phường Ngô Mây _x000d__x000d__x000d_
 _x000d__x000d__x000d_
  tỉnh Bình Định</v>
      </c>
      <c r="C476" t="str">
        <v>https://www.facebook.com/capngomay/</v>
      </c>
      <c r="D476" t="str">
        <v>-</v>
      </c>
      <c r="E476" t="str">
        <v/>
      </c>
      <c r="F476" t="str">
        <v>-</v>
      </c>
      <c r="G476" t="str">
        <v>-</v>
      </c>
    </row>
    <row r="477" xml:space="preserve">
      <c r="A477">
        <v>30476</v>
      </c>
      <c r="B477" t="str" xml:space="preserve">
        <f xml:space="preserve">HYPERLINK("https://ngomay.quynhon.binhdinh.gov.vn/", "UBND Ủy ban nhân dân phường Ngô Mây _x000d__x000d__x000d_
 _x000d__x000d__x000d_
  tỉnh Bình Định")</f>
        <v xml:space="preserve">UBND Ủy ban nhân dân phường Ngô Mây _x000d__x000d__x000d_
 _x000d__x000d__x000d_
  tỉnh Bình Định</v>
      </c>
      <c r="C477" t="str">
        <v>https://ngomay.quynhon.binhdinh.gov.vn/</v>
      </c>
      <c r="D477" t="str">
        <v>-</v>
      </c>
      <c r="E477" t="str">
        <v>-</v>
      </c>
      <c r="F477" t="str">
        <v>-</v>
      </c>
      <c r="G477" t="str">
        <v>-</v>
      </c>
    </row>
    <row r="478" xml:space="preserve">
      <c r="A478">
        <v>30477</v>
      </c>
      <c r="B478" t="str" xml:space="preserve">
        <v xml:space="preserve">Công an huyện Xuân Trường _x000d__x000d__x000d_
 _x000d__x000d__x000d_
  tỉnh Nam Định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 xml:space="preserve">
      <c r="A479">
        <v>30478</v>
      </c>
      <c r="B479" t="str" xml:space="preserve">
        <f xml:space="preserve">HYPERLINK("https://xuantruong.namdinh.gov.vn/", "UBND Ủy ban nhân dânn huyện Xuân Trường _x000d__x000d__x000d_
 _x000d__x000d__x000d_
  tỉnh Nam Định")</f>
        <v xml:space="preserve">UBND Ủy ban nhân dânn huyện Xuân Trường _x000d__x000d__x000d_
 _x000d__x000d__x000d_
  tỉnh Nam Định</v>
      </c>
      <c r="C479" t="str">
        <v>https://xuantruong.namdinh.gov.vn/</v>
      </c>
      <c r="D479" t="str">
        <v>-</v>
      </c>
      <c r="E479" t="str">
        <v>-</v>
      </c>
      <c r="F479" t="str">
        <v>-</v>
      </c>
      <c r="G479" t="str">
        <v>-</v>
      </c>
    </row>
    <row r="480" xml:space="preserve">
      <c r="A480">
        <v>30479</v>
      </c>
      <c r="B480" t="str" xml:space="preserve">
        <v xml:space="preserve">Công an tỉnh Nam Định _x000d__x000d__x000d_
 _x000d__x000d__x000d_
  tỉnh Nam Định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 xml:space="preserve">
      <c r="A481">
        <v>30480</v>
      </c>
      <c r="B481" t="str" xml:space="preserve">
        <f xml:space="preserve">HYPERLINK("https://namdinh.gov.vn/", "UBND Ủy ban nhân dânn tỉnh Nam Định _x000d__x000d__x000d_
 _x000d__x000d__x000d_
  tỉnh Nam Định")</f>
        <v xml:space="preserve">UBND Ủy ban nhân dânn tỉnh Nam Định _x000d__x000d__x000d_
 _x000d__x000d__x000d_
  tỉnh Nam Định</v>
      </c>
      <c r="C481" t="str">
        <v>https://namdinh.gov.vn/</v>
      </c>
      <c r="D481" t="str">
        <v>-</v>
      </c>
      <c r="E481" t="str">
        <v>-</v>
      </c>
      <c r="F481" t="str">
        <v>-</v>
      </c>
      <c r="G481" t="str">
        <v>-</v>
      </c>
    </row>
    <row r="482" xml:space="preserve">
      <c r="A482">
        <v>30481</v>
      </c>
      <c r="B482" t="str" xml:space="preserve">
        <f xml:space="preserve">HYPERLINK("https://www.facebook.com/Conganxa.DakNhau/", "Công an xã Đak Nhau _x000d__x000d__x000d_
 _x000d__x000d__x000d_
  tỉnh Bình Phước")</f>
        <v xml:space="preserve">Công an xã Đak Nhau _x000d__x000d__x000d_
 _x000d__x000d__x000d_
  tỉnh Bình Phước</v>
      </c>
      <c r="C482" t="str">
        <v>https://www.facebook.com/Conganxa.DakNhau/</v>
      </c>
      <c r="D482" t="str">
        <v>-</v>
      </c>
      <c r="E482" t="str">
        <v/>
      </c>
      <c r="F482" t="str">
        <v>-</v>
      </c>
      <c r="G482" t="str">
        <v>-</v>
      </c>
    </row>
    <row r="483" xml:space="preserve">
      <c r="A483">
        <v>30482</v>
      </c>
      <c r="B483" t="str" xml:space="preserve">
        <f xml:space="preserve">HYPERLINK("https://daknhau.budang.binhphuoc.gov.vn/", "UBND Ủy ban nhân dân xã Đak Nhau _x000d__x000d__x000d_
 _x000d__x000d__x000d_
  tỉnh Bình Phước")</f>
        <v xml:space="preserve">UBND Ủy ban nhân dân xã Đak Nhau _x000d__x000d__x000d_
 _x000d__x000d__x000d_
  tỉnh Bình Phước</v>
      </c>
      <c r="C483" t="str">
        <v>https://daknhau.budang.binhphuoc.gov.vn/</v>
      </c>
      <c r="D483" t="str">
        <v>-</v>
      </c>
      <c r="E483" t="str">
        <v>-</v>
      </c>
      <c r="F483" t="str">
        <v>-</v>
      </c>
      <c r="G483" t="str">
        <v>-</v>
      </c>
    </row>
    <row r="484" xml:space="preserve">
      <c r="A484">
        <v>30483</v>
      </c>
      <c r="B484" t="str" xml:space="preserve">
        <f xml:space="preserve">HYPERLINK("https://www.facebook.com/p/C%C3%B4ng-an-x%C3%A3-T%C3%A2n-M%E1%BB%99c-100063836151813/", "Công an xã Tân Mộc _x000d__x000d__x000d_
 _x000d__x000d__x000d_
  tỉnh Bắc Giang")</f>
        <v xml:space="preserve">Công an xã Tân Mộc _x000d__x000d__x000d_
 _x000d__x000d__x000d_
  tỉnh Bắc Giang</v>
      </c>
      <c r="C484" t="str">
        <v>https://www.facebook.com/p/C%C3%B4ng-an-x%C3%A3-T%C3%A2n-M%E1%BB%99c-100063836151813/</v>
      </c>
      <c r="D484" t="str">
        <v>-</v>
      </c>
      <c r="E484" t="str">
        <v/>
      </c>
      <c r="F484" t="str">
        <v>-</v>
      </c>
      <c r="G484" t="str">
        <v>-</v>
      </c>
    </row>
    <row r="485" xml:space="preserve">
      <c r="A485">
        <v>30484</v>
      </c>
      <c r="B485" t="str" xml:space="preserve">
        <f xml:space="preserve">HYPERLINK("https://lucngan.bacgiang.gov.vn/tin-tuc-ubnd-xa-tan-moc", "UBND Ủy ban nhân dân xã Tân Mộc _x000d__x000d__x000d_
 _x000d__x000d__x000d_
  tỉnh Bắc Giang")</f>
        <v xml:space="preserve">UBND Ủy ban nhân dân xã Tân Mộc _x000d__x000d__x000d_
 _x000d__x000d__x000d_
  tỉnh Bắc Giang</v>
      </c>
      <c r="C485" t="str">
        <v>https://lucngan.bacgiang.gov.vn/tin-tuc-ubnd-xa-tan-moc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30485</v>
      </c>
      <c r="B486" t="str">
        <f>HYPERLINK("https://www.facebook.com/p/C%C3%B4ng-an-x%C3%A3-C%C3%A1c-S%C6%A1n-Th%E1%BB%8B-x%C3%A3-Nghi-S%C6%A1n-100063839059089/", "Công an xã Các Sơn tỉnh Thanh Hóa")</f>
        <v>Công an xã Các Sơn tỉnh Thanh Hóa</v>
      </c>
      <c r="C486" t="str">
        <v>https://www.facebook.com/p/C%C3%B4ng-an-x%C3%A3-C%C3%A1c-S%C6%A1n-Th%E1%BB%8B-x%C3%A3-Nghi-S%C6%A1n-100063839059089/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30486</v>
      </c>
      <c r="B487" t="str">
        <f>HYPERLINK("https://dongson.thanhhoa.gov.vn/", "UBND Ủy ban nhân dân xã Các Sơn tỉnh Thanh Hóa")</f>
        <v>UBND Ủy ban nhân dân xã Các Sơn tỉnh Thanh Hóa</v>
      </c>
      <c r="C487" t="str">
        <v>https://dongson.thanhhoa.gov.vn/</v>
      </c>
      <c r="D487" t="str">
        <v>-</v>
      </c>
      <c r="E487" t="str">
        <v>-</v>
      </c>
      <c r="F487" t="str">
        <v>-</v>
      </c>
      <c r="G487" t="str">
        <v>-</v>
      </c>
    </row>
    <row r="488" xml:space="preserve">
      <c r="A488">
        <v>30487</v>
      </c>
      <c r="B488" t="str" xml:space="preserve">
        <f xml:space="preserve">HYPERLINK("https://www.facebook.com/p/C%C3%B4ng-an-x%C3%A3-H%C3%A0-L%C4%A9nh-100063855331149/", "Công an xã Hà Lĩnh _x000d__x000d__x000d_
 _x000d__x000d__x000d_
  tỉnh Thanh Hóa")</f>
        <v xml:space="preserve">Công an xã Hà Lĩnh _x000d__x000d__x000d_
 _x000d__x000d__x000d_
  tỉnh Thanh Hóa</v>
      </c>
      <c r="C488" t="str">
        <v>https://www.facebook.com/p/C%C3%B4ng-an-x%C3%A3-H%C3%A0-L%C4%A9nh-100063855331149/</v>
      </c>
      <c r="D488" t="str">
        <v>-</v>
      </c>
      <c r="E488" t="str">
        <v/>
      </c>
      <c r="F488" t="str">
        <v>-</v>
      </c>
      <c r="G488" t="str">
        <v>-</v>
      </c>
    </row>
    <row r="489" xml:space="preserve">
      <c r="A489">
        <v>30488</v>
      </c>
      <c r="B489" t="str" xml:space="preserve">
        <f xml:space="preserve">HYPERLINK("http://halinh.hatrung.thanhhoa.gov.vn/", "UBND Ủy ban nhân dân xã Hà Lĩnh _x000d__x000d__x000d_
 _x000d__x000d__x000d_
  tỉnh Thanh Hóa")</f>
        <v xml:space="preserve">UBND Ủy ban nhân dân xã Hà Lĩnh _x000d__x000d__x000d_
 _x000d__x000d__x000d_
  tỉnh Thanh Hóa</v>
      </c>
      <c r="C489" t="str">
        <v>http://halinh.hatrung.thanhhoa.gov.vn/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30489</v>
      </c>
      <c r="B490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490" t="str">
        <v>https://www.facebook.com/p/C%C3%B4ng-an-th%E1%BB%8B-tr%E1%BA%A5n-Y%C3%AAn-C%C3%A1t-Nh%C6%B0-Xu%C3%A2n-100063893357078/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30490</v>
      </c>
      <c r="B491" t="str">
        <f>HYPERLINK("https://yencat.nhuxuan.thanhhoa.gov.vn/", "UBND Ủy ban nhân dân thị trấn Yên Cát tỉnh Thanh Hóa")</f>
        <v>UBND Ủy ban nhân dân thị trấn Yên Cát tỉnh Thanh Hóa</v>
      </c>
      <c r="C491" t="str">
        <v>https://yencat.nhuxuan.thanhhoa.gov.vn/</v>
      </c>
      <c r="D491" t="str">
        <v>-</v>
      </c>
      <c r="E491" t="str">
        <v>-</v>
      </c>
      <c r="F491" t="str">
        <v>-</v>
      </c>
      <c r="G491" t="str">
        <v>-</v>
      </c>
    </row>
    <row r="492" xml:space="preserve">
      <c r="A492">
        <v>30491</v>
      </c>
      <c r="B492" t="str" xml:space="preserve">
        <v xml:space="preserve">Công an xã Quảng Trạch _x000d__x000d__x000d_
 _x000d__x000d__x000d_
  tỉnh Thanh Hóa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 xml:space="preserve">
      <c r="A493">
        <v>30492</v>
      </c>
      <c r="B493" t="str" xml:space="preserve">
        <f xml:space="preserve">HYPERLINK("https://quangtrach.quangxuong.thanhhoa.gov.vn/thong-tin-quy-hoach/xa-quang-trach-to-chuc-hoi-nghi-cong-khai-lay-y-kien-cua-cac-co-quan-to-chuc-va-cong-dong-dan-cu-3436", "UBND Ủy ban nhân dân xã Quảng Trạch _x000d__x000d__x000d_
 _x000d__x000d__x000d_
  tỉnh Thanh Hóa")</f>
        <v xml:space="preserve">UBND Ủy ban nhân dân xã Quảng Trạch _x000d__x000d__x000d_
 _x000d__x000d__x000d_
  tỉnh Thanh Hóa</v>
      </c>
      <c r="C493" t="str">
        <v>https://quangtrach.quangxuong.thanhhoa.gov.vn/thong-tin-quy-hoach/xa-quang-trach-to-chuc-hoi-nghi-cong-khai-lay-y-kien-cua-cac-co-quan-to-chuc-va-cong-dong-dan-cu-3436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30493</v>
      </c>
      <c r="B494" t="str">
        <f>HYPERLINK("https://www.facebook.com/ANTTLocTri/", "Công an xã Lộc Trì tỉnh THỪA THIÊN HUẾ")</f>
        <v>Công an xã Lộc Trì tỉnh THỪA THIÊN HUẾ</v>
      </c>
      <c r="C494" t="str">
        <v>https://www.facebook.com/ANTTLocTri/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30494</v>
      </c>
      <c r="B495" t="str">
        <f>HYPERLINK("https://thuathienhue.gov.vn/", "UBND Ủy ban nhân dân xã Lộc Trì tỉnh THỪA THIÊN HUẾ")</f>
        <v>UBND Ủy ban nhân dân xã Lộc Trì tỉnh THỪA THIÊN HUẾ</v>
      </c>
      <c r="C495" t="str">
        <v>https://thuathienhue.gov.vn/</v>
      </c>
      <c r="D495" t="str">
        <v>-</v>
      </c>
      <c r="E495" t="str">
        <v>-</v>
      </c>
      <c r="F495" t="str">
        <v>-</v>
      </c>
      <c r="G495" t="str">
        <v>-</v>
      </c>
    </row>
    <row r="496" xml:space="preserve">
      <c r="A496">
        <v>30495</v>
      </c>
      <c r="B496" t="str" xml:space="preserve">
        <f xml:space="preserve">HYPERLINK("https://www.facebook.com/catgialai/", "Công an xã Đông _x000d__x000d__x000d_
 _x000d__x000d__x000d_
  tỉnh Gia Lai")</f>
        <v xml:space="preserve">Công an xã Đông _x000d__x000d__x000d_
 _x000d__x000d__x000d_
  tỉnh Gia Lai</v>
      </c>
      <c r="C496" t="str">
        <v>https://www.facebook.com/catgialai/</v>
      </c>
      <c r="D496" t="str">
        <v>-</v>
      </c>
      <c r="E496" t="str">
        <v/>
      </c>
      <c r="F496" t="str">
        <v>-</v>
      </c>
      <c r="G496" t="str">
        <v>-</v>
      </c>
    </row>
    <row r="497" xml:space="preserve">
      <c r="A497">
        <v>30496</v>
      </c>
      <c r="B497" t="str" xml:space="preserve">
        <f xml:space="preserve">HYPERLINK("https://kbang.gialai.gov.vn/Xa-%C4%90ong/Gioi-thieu.aspx", "UBND Ủy ban nhân dân xã Đông _x000d__x000d__x000d_
 _x000d__x000d__x000d_
  tỉnh Gia Lai")</f>
        <v xml:space="preserve">UBND Ủy ban nhân dân xã Đông _x000d__x000d__x000d_
 _x000d__x000d__x000d_
  tỉnh Gia Lai</v>
      </c>
      <c r="C497" t="str">
        <v>https://kbang.gialai.gov.vn/Xa-%C4%90ong/Gioi-thieu.aspx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30497</v>
      </c>
      <c r="B498" t="str">
        <f>HYPERLINK("https://www.facebook.com/3303714813066785", "Công an xã Ia Mrơn tỉnh Gia Lai")</f>
        <v>Công an xã Ia Mrơn tỉnh Gia Lai</v>
      </c>
      <c r="C498" t="str">
        <v>https://www.facebook.com/3303714813066785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30498</v>
      </c>
      <c r="B499" t="str">
        <f>HYPERLINK("https://iapa.gialai.gov.vn/Xa-Ia-Mron/Gioi-thieu/Qua-trinh-hinh-thanh-va-Phat-trien.aspx", "UBND Ủy ban nhân dân xã Ia Mrơn tỉnh Gia Lai")</f>
        <v>UBND Ủy ban nhân dân xã Ia Mrơn tỉnh Gia Lai</v>
      </c>
      <c r="C499" t="str">
        <v>https://iapa.gialai.gov.vn/Xa-Ia-Mron/Gioi-thieu/Qua-trinh-hinh-thanh-va-Phat-trien.aspx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30499</v>
      </c>
      <c r="B500" t="str">
        <f>HYPERLINK("https://www.facebook.com/p/C%C3%B4ng-an-x%C3%A3-Xu%C3%A2n-H%E1%BA%A3i-th%E1%BB%8B-x%C3%A3-S%C3%B4ng-C%E1%BA%A7u-t%E1%BB%89nh-Ph%C3%BA-Y%C3%AAn-100064027720140/", "Công an xã Xuân Hải tỉnh Phú Yên")</f>
        <v>Công an xã Xuân Hải tỉnh Phú Yên</v>
      </c>
      <c r="C500" t="str">
        <v>https://www.facebook.com/p/C%C3%B4ng-an-x%C3%A3-Xu%C3%A2n-H%E1%BA%A3i-th%E1%BB%8B-x%C3%A3-S%C3%B4ng-C%E1%BA%A7u-t%E1%BB%89nh-Ph%C3%BA-Y%C3%AAn-100064027720140/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30500</v>
      </c>
      <c r="B501" t="str">
        <f>HYPERLINK("http://xuanhai.nghixuan.hatinh.gov.vn/", "UBND Ủy ban nhân dân xã Xuân Hải tỉnh Phú Yên")</f>
        <v>UBND Ủy ban nhân dân xã Xuân Hải tỉnh Phú Yên</v>
      </c>
      <c r="C501" t="str">
        <v>http://xuanhai.nghixuan.hatinh.gov.vn/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30501</v>
      </c>
      <c r="B502" t="str">
        <f>HYPERLINK("https://www.facebook.com/p/%C4%90o%C3%A0n-Thanh-ni%C3%AAn-C%C3%B4ng-an-huy%E1%BB%87n-M%C6%B0%E1%BB%9Dng-Kh%C6%B0%C6%A1ng-100064030693716/", "Công an huyện Mường Khương tỉnh Lào Cai")</f>
        <v>Công an huyện Mường Khương tỉnh Lào Cai</v>
      </c>
      <c r="C502" t="str">
        <v>https://www.facebook.com/p/%C4%90o%C3%A0n-Thanh-ni%C3%AAn-C%C3%B4ng-an-huy%E1%BB%87n-M%C6%B0%E1%BB%9Dng-Kh%C6%B0%C6%A1ng-100064030693716/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30502</v>
      </c>
      <c r="B503" t="str">
        <f>HYPERLINK("https://muongkhuong.laocai.gov.vn/", "UBND Ủy ban nhân dân huyện Mường Khương tỉnh Lào Cai")</f>
        <v>UBND Ủy ban nhân dân huyện Mường Khương tỉnh Lào Cai</v>
      </c>
      <c r="C503" t="str">
        <v>https://muongkhuong.laocai.gov.vn/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30503</v>
      </c>
      <c r="B504" t="str">
        <f>HYPERLINK("https://www.facebook.com/p/C%C3%B4ng-an-huy%E1%BB%87n-%C4%90%E1%BB%A9c-C%C6%A1-100057245957638/", "Công an huyện Đức Cơ tỉnh Gia Lai")</f>
        <v>Công an huyện Đức Cơ tỉnh Gia Lai</v>
      </c>
      <c r="C504" t="str">
        <v>https://www.facebook.com/p/C%C3%B4ng-an-huy%E1%BB%87n-%C4%90%E1%BB%A9c-C%C6%A1-100057245957638/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30504</v>
      </c>
      <c r="B505" t="str">
        <f>HYPERLINK("https://ducco.gialai.gov.vn/Home.aspx", "UBND Ủy ban nhân dân huyện Đức Cơ tỉnh Gia Lai")</f>
        <v>UBND Ủy ban nhân dân huyện Đức Cơ tỉnh Gia Lai</v>
      </c>
      <c r="C505" t="str">
        <v>https://ducco.gialai.gov.vn/Home.aspx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30505</v>
      </c>
      <c r="B506" t="str">
        <f>HYPERLINK("https://www.facebook.com/p/%C4%90o%C3%A0n-Thanh-ni%C3%AAn-C%C3%B4ng-an-huy%E1%BB%87n-S%C3%B4ng-Hinh-100067626282043/", "Công an huyện Sông Hinh tỉnh Phú Yên")</f>
        <v>Công an huyện Sông Hinh tỉnh Phú Yên</v>
      </c>
      <c r="C506" t="str">
        <v>https://www.facebook.com/p/%C4%90o%C3%A0n-Thanh-ni%C3%AAn-C%C3%B4ng-an-huy%E1%BB%87n-S%C3%B4ng-Hinh-100067626282043/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30506</v>
      </c>
      <c r="B507" t="str">
        <f>HYPERLINK("https://songhinh.phuyen.gov.vn/", "UBND Ủy ban nhân dân huyện Sông Hinh tỉnh Phú Yên")</f>
        <v>UBND Ủy ban nhân dân huyện Sông Hinh tỉnh Phú Yên</v>
      </c>
      <c r="C507" t="str">
        <v>https://songhinh.phuyen.gov.vn/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30507</v>
      </c>
      <c r="B508" t="str">
        <f>HYPERLINK("https://www.facebook.com/p/C%C3%B4ng-an-ph%C6%B0%E1%BB%9Dng-Qu%E1%BA%A3ng-Th%E1%BB%8D-th%C3%A0nh-ph%E1%BB%91-S%E1%BA%A7m-S%C6%A1n-100064098489738/", "Công an phường Quảng Thọ tỉnh Thanh Hóa")</f>
        <v>Công an phường Quảng Thọ tỉnh Thanh Hóa</v>
      </c>
      <c r="C508" t="str">
        <v>https://www.facebook.com/p/C%C3%B4ng-an-ph%C6%B0%E1%BB%9Dng-Qu%E1%BA%A3ng-Th%E1%BB%8D-th%C3%A0nh-ph%E1%BB%91-S%E1%BA%A7m-S%C6%A1n-100064098489738/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30508</v>
      </c>
      <c r="B509" t="str">
        <f>HYPERLINK("https://quangtho.samson.thanhhoa.gov.vn/", "UBND Ủy ban nhân dân phường Quảng Thọ tỉnh Thanh Hóa")</f>
        <v>UBND Ủy ban nhân dân phường Quảng Thọ tỉnh Thanh Hóa</v>
      </c>
      <c r="C509" t="str">
        <v>https://quangtho.samson.thanhhoa.gov.vn/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30509</v>
      </c>
      <c r="B510" t="str">
        <v>Công an xã Hồng Kỳ tỉnh Bắc Giang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30510</v>
      </c>
      <c r="B511" t="str">
        <f>HYPERLINK("https://hongky.yenthe.bacgiang.gov.vn/", "UBND Ủy ban nhân dân xã Hồng Kỳ tỉnh Bắc Giang")</f>
        <v>UBND Ủy ban nhân dân xã Hồng Kỳ tỉnh Bắc Giang</v>
      </c>
      <c r="C511" t="str">
        <v>https://hongky.yenthe.bacgiang.gov.vn/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30511</v>
      </c>
      <c r="B512" t="str">
        <f>HYPERLINK("https://www.facebook.com/p/C%C3%B4ng-an-x%C3%A3-S%C6%A1n-Ph%C3%BA-huy%E1%BB%87n-H%C6%B0%C6%A1ng-S%C6%A1n-t%E1%BB%89nh-H%C3%A0-T%C4%A9nh-100064129990195/", "Công an xã Sơn Phú tỉnh Hà Tĩnh")</f>
        <v>Công an xã Sơn Phú tỉnh Hà Tĩnh</v>
      </c>
      <c r="C512" t="str">
        <v>https://www.facebook.com/p/C%C3%B4ng-an-x%C3%A3-S%C6%A1n-Ph%C3%BA-huy%E1%BB%87n-H%C6%B0%C6%A1ng-S%C6%A1n-t%E1%BB%89nh-H%C3%A0-T%C4%A9nh-100064129990195/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30512</v>
      </c>
      <c r="B513" t="str">
        <f>HYPERLINK("https://xasonphu.hatinh.gov.vn/", "UBND Ủy ban nhân dân xã Sơn Phú tỉnh Hà Tĩnh")</f>
        <v>UBND Ủy ban nhân dân xã Sơn Phú tỉnh Hà Tĩnh</v>
      </c>
      <c r="C513" t="str">
        <v>https://xasonphu.hatinh.gov.vn/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30513</v>
      </c>
      <c r="B514" t="str">
        <f>HYPERLINK("https://www.facebook.com/p/C%C3%B4ng-an-x%C3%A3-Ch%C3%A2u-S%C6%A1n-Qu%E1%BB%B3nh-Ph%E1%BB%A5-Th%C3%A1i-B%C3%ACnh-100064265732831/", "Công an xã Châu Sơn tỉnh Thái Bình")</f>
        <v>Công an xã Châu Sơn tỉnh Thái Bình</v>
      </c>
      <c r="C514" t="str">
        <v>https://www.facebook.com/p/C%C3%B4ng-an-x%C3%A3-Ch%C3%A2u-S%C6%A1n-Qu%E1%BB%B3nh-Ph%E1%BB%A5-Th%C3%A1i-B%C3%ACnh-100064265732831/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30514</v>
      </c>
      <c r="B515" t="str">
        <f>HYPERLINK("https://thaibinh.gov.vn/van-ban-phap-luat/van-ban-dieu-hanh/ve-viec-cho-phep-uy-ban-nhan-dan-xa-chau-son-huyen-quynh-phu3.html", "UBND Ủy ban nhân dân xã Châu Sơn tỉnh Thái Bình")</f>
        <v>UBND Ủy ban nhân dân xã Châu Sơn tỉnh Thái Bình</v>
      </c>
      <c r="C515" t="str">
        <v>https://thaibinh.gov.vn/van-ban-phap-luat/van-ban-dieu-hanh/ve-viec-cho-phep-uy-ban-nhan-dan-xa-chau-son-huyen-quynh-phu3.html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30515</v>
      </c>
      <c r="B516" t="str">
        <f>HYPERLINK("https://www.facebook.com/p/C%C3%B4ng-an-x%C3%A3-Hi%E1%BB%87p-L%E1%BB%B1chuy%E1%BB%87n-Ninh-Giangt%E1%BB%89nh-H%E1%BA%A3i-D%C6%B0%C6%A1ng-100064357471648/", "Công an xã Hiệp Lực tỉnh Hải Dương")</f>
        <v>Công an xã Hiệp Lực tỉnh Hải Dương</v>
      </c>
      <c r="C516" t="str">
        <v>https://www.facebook.com/p/C%C3%B4ng-an-x%C3%A3-Hi%E1%BB%87p-L%E1%BB%B1chuy%E1%BB%87n-Ninh-Giangt%E1%BB%89nh-H%E1%BA%A3i-D%C6%B0%C6%A1ng-100064357471648/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30516</v>
      </c>
      <c r="B517" t="str">
        <f>HYPERLINK("http://hiepluc.ninhgiang.haiduong.gov.vn/", "UBND Ủy ban nhân dân xã Hiệp Lực tỉnh Hải Dương")</f>
        <v>UBND Ủy ban nhân dân xã Hiệp Lực tỉnh Hải Dương</v>
      </c>
      <c r="C517" t="str">
        <v>http://hiepluc.ninhgiang.haiduong.gov.vn/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30517</v>
      </c>
      <c r="B518" t="str">
        <f>HYPERLINK("https://www.facebook.com/p/C%C3%B4ng-an-x%C3%A3-Th%E1%BA%A1ch-H%E1%BB%99i-100064363196517/", "Công an xã Thạch Hội tỉnh Hà Tĩnh")</f>
        <v>Công an xã Thạch Hội tỉnh Hà Tĩnh</v>
      </c>
      <c r="C518" t="str">
        <v>https://www.facebook.com/p/C%C3%B4ng-an-x%C3%A3-Th%E1%BA%A1ch-H%E1%BB%99i-100064363196517/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30518</v>
      </c>
      <c r="B519" t="str">
        <f>HYPERLINK("https://thachha.hatinh.gov.vn/portal/pages/2023-12-07/UBND-huyen-Thach-Ha-to-chuc-doi-thoai-chinh-sach-v-472761.aspx", "UBND Ủy ban nhân dân xã Thạch Hội tỉnh Hà Tĩnh")</f>
        <v>UBND Ủy ban nhân dân xã Thạch Hội tỉnh Hà Tĩnh</v>
      </c>
      <c r="C519" t="str">
        <v>https://thachha.hatinh.gov.vn/portal/pages/2023-12-07/UBND-huyen-Thach-Ha-to-chuc-doi-thoai-chinh-sach-v-472761.aspx</v>
      </c>
      <c r="D519" t="str">
        <v>-</v>
      </c>
      <c r="E519" t="str">
        <v>-</v>
      </c>
      <c r="F519" t="str">
        <v>-</v>
      </c>
      <c r="G519" t="str">
        <v>-</v>
      </c>
    </row>
    <row r="520" xml:space="preserve">
      <c r="A520">
        <v>30519</v>
      </c>
      <c r="B520" t="str" xml:space="preserve">
        <v xml:space="preserve">Cảnh sát điều tra thành phố Hà Nội_x000d__x000d__x000d_
 _x000d__x000d__x000d_
  thành phố Hà Nội</v>
      </c>
      <c r="C520" t="str">
        <v>-</v>
      </c>
      <c r="D520" t="str">
        <v>-</v>
      </c>
      <c r="E520" t="str">
        <v>-</v>
      </c>
      <c r="F520" t="str">
        <v>-</v>
      </c>
      <c r="G520" t="str">
        <v>-</v>
      </c>
    </row>
    <row r="521" xml:space="preserve">
      <c r="A521">
        <v>30520</v>
      </c>
      <c r="B521" t="str" xml:space="preserve">
        <f xml:space="preserve">HYPERLINK("https://hanoi.gov.vn/", "UBND Ủy ban nhân dânt điều tra thành phố Hà Nội_x000d__x000d__x000d_
 _x000d__x000d__x000d_
  thành phố Hà Nội")</f>
        <v xml:space="preserve">UBND Ủy ban nhân dânt điều tra thành phố Hà Nội_x000d__x000d__x000d_
 _x000d__x000d__x000d_
  thành phố Hà Nội</v>
      </c>
      <c r="C521" t="str">
        <v>https://hanoi.gov.vn/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30521</v>
      </c>
      <c r="B522" t="str">
        <f>HYPERLINK("https://www.facebook.com/p/C%C3%B4ng-an-Ph%C6%B0%E1%BB%9Dng-H%E1%BA%A3i-L%C4%A9nh-C%C3%B4ng-an-Th%E1%BB%8B-X%C3%A3-Nghi-S%C6%A1n-100064418660205/", "Công an phường Hải Lĩnh tỉnh Thanh Hóa")</f>
        <v>Công an phường Hải Lĩnh tỉnh Thanh Hóa</v>
      </c>
      <c r="C522" t="str">
        <v>https://www.facebook.com/p/C%C3%B4ng-an-Ph%C6%B0%E1%BB%9Dng-H%E1%BA%A3i-L%C4%A9nh-C%C3%B4ng-an-Th%E1%BB%8B-X%C3%A3-Nghi-S%C6%A1n-100064418660205/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30522</v>
      </c>
      <c r="B523" t="str">
        <f>HYPERLINK("https://hailinh.thixanghison.thanhhoa.gov.vn/", "UBND Ủy ban nhân dân phường Hải Lĩnh tỉnh Thanh Hóa")</f>
        <v>UBND Ủy ban nhân dân phường Hải Lĩnh tỉnh Thanh Hóa</v>
      </c>
      <c r="C523" t="str">
        <v>https://hailinh.thixanghison.thanhhoa.gov.vn/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30523</v>
      </c>
      <c r="B524" t="str">
        <f>HYPERLINK("https://www.facebook.com/catpsonla/", "Công an tỉnh Sơn La tỉnh Sơn La")</f>
        <v>Công an tỉnh Sơn La tỉnh Sơn La</v>
      </c>
      <c r="C524" t="str">
        <v>https://www.facebook.com/catpsonla/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30524</v>
      </c>
      <c r="B525" t="str">
        <f>HYPERLINK("https://sonla.gov.vn/", "UBND Ủy ban nhân dân tỉnh Sơn La tỉnh Sơn La")</f>
        <v>UBND Ủy ban nhân dân tỉnh Sơn La tỉnh Sơn La</v>
      </c>
      <c r="C525" t="str">
        <v>https://sonla.gov.vn/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30525</v>
      </c>
      <c r="B526" t="str">
        <f>HYPERLINK("https://www.facebook.com/p/C%C3%B4ng-an-huy%E1%BB%87n-Y%C3%AAn-S%C6%A1n-t%E1%BB%89nh-Tuy%C3%AAn-Quang-100064458052002/", "Công an huyện Yên Sơn tỉnh Tuyên Quang")</f>
        <v>Công an huyện Yên Sơn tỉnh Tuyên Quang</v>
      </c>
      <c r="C526" t="str">
        <v>https://www.facebook.com/p/C%C3%B4ng-an-huy%E1%BB%87n-Y%C3%AAn-S%C6%A1n-t%E1%BB%89nh-Tuy%C3%AAn-Quang-100064458052002/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30526</v>
      </c>
      <c r="B527" t="str">
        <f>HYPERLINK("https://yenson.tuyenquang.gov.vn/", "UBND Ủy ban nhân dân huyện Yên Sơn tỉnh Tuyên Quang")</f>
        <v>UBND Ủy ban nhân dân huyện Yên Sơn tỉnh Tuyên Quang</v>
      </c>
      <c r="C527" t="str">
        <v>https://yenson.tuyenquang.gov.vn/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30527</v>
      </c>
      <c r="B528" t="str">
        <f>HYPERLINK("https://www.facebook.com/p/C%C3%B4ng-an-V%C5%A9-Ch%C3%ADnh-Th%C3%A0nh-ph%E1%BB%91-Th%C3%A1i-B%C3%ACnh-100064482352891/", "Công an xã Vũ Chính tỉnh Thái Bình")</f>
        <v>Công an xã Vũ Chính tỉnh Thái Bình</v>
      </c>
      <c r="C528" t="str">
        <v>https://www.facebook.com/p/C%C3%B4ng-an-V%C5%A9-Ch%C3%ADnh-Th%C3%A0nh-ph%E1%BB%91-Th%C3%A1i-B%C3%ACnh-100064482352891/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30528</v>
      </c>
      <c r="B529" t="str">
        <f>HYPERLINK("https://thaibinh.gov.vn/van-ban-phap-luat/van-ban-dieu-hanh/cho-phep-uy-ban-nhan-dan-xa-vu-tien-huyen-vu-thu-chuyen-muc-.html?customDomain=thaibinh.gov.vn", "UBND Ủy ban nhân dân xã Vũ Chính tỉnh Thái Bình")</f>
        <v>UBND Ủy ban nhân dân xã Vũ Chính tỉnh Thái Bình</v>
      </c>
      <c r="C529" t="str">
        <v>https://thaibinh.gov.vn/van-ban-phap-luat/van-ban-dieu-hanh/cho-phep-uy-ban-nhan-dan-xa-vu-tien-huyen-vu-thu-chuyen-muc-.html?customDomain=thaibinh.gov.vn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30529</v>
      </c>
      <c r="B530" t="str">
        <f>HYPERLINK("https://www.facebook.com/p/C%C3%B4ng-an-ph%C6%B0%E1%BB%9Dng-7-Tp-Tr%C3%A0-Vinh-100064497400821/", "Công an phường 7 tỉnh Trà Vinh")</f>
        <v>Công an phường 7 tỉnh Trà Vinh</v>
      </c>
      <c r="C530" t="str">
        <v>https://www.facebook.com/p/C%C3%B4ng-an-ph%C6%B0%E1%BB%9Dng-7-Tp-Tr%C3%A0-Vinh-100064497400821/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30530</v>
      </c>
      <c r="B531" t="str">
        <f>HYPERLINK("https://tptv.travinh.gov.vn/ubnd-phuong-xa/uy-ban-nhan-dan-phuong-7-594981", "UBND Ủy ban nhân dân phường 7 tỉnh Trà Vinh")</f>
        <v>UBND Ủy ban nhân dân phường 7 tỉnh Trà Vinh</v>
      </c>
      <c r="C531" t="str">
        <v>https://tptv.travinh.gov.vn/ubnd-phuong-xa/uy-ban-nhan-dan-phuong-7-594981</v>
      </c>
      <c r="D531" t="str">
        <v>-</v>
      </c>
      <c r="E531" t="str">
        <v>-</v>
      </c>
      <c r="F531" t="str">
        <v>-</v>
      </c>
      <c r="G531" t="str">
        <v>-</v>
      </c>
    </row>
    <row r="532" xml:space="preserve">
      <c r="A532">
        <v>30531</v>
      </c>
      <c r="B532" t="str" xml:space="preserve">
        <v xml:space="preserve">Công an xã Khánh Hải _x000d__x000d__x000d_
 _x000d__x000d__x000d_
  tỉnh Ninh Bình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 xml:space="preserve">
      <c r="A533">
        <v>30532</v>
      </c>
      <c r="B533" t="str" xml:space="preserve">
        <f xml:space="preserve">HYPERLINK("http://khanhhai.yenkhanh.ninhbinh.gov.vn/", "UBND Ủy ban nhân dân xã Khánh Hải _x000d__x000d__x000d_
 _x000d__x000d__x000d_
  tỉnh Ninh Bình")</f>
        <v xml:space="preserve">UBND Ủy ban nhân dân xã Khánh Hải _x000d__x000d__x000d_
 _x000d__x000d__x000d_
  tỉnh Ninh Bình</v>
      </c>
      <c r="C533" t="str">
        <v>http://khanhhai.yenkhanh.ninhbinh.gov.vn/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30533</v>
      </c>
      <c r="B534" t="str">
        <f>HYPERLINK("https://www.facebook.com/p/C%C3%B4ng-An-x%C3%A3-Cao-An-C%E1%BA%A9m-Gi%C3%A0ng-H%E1%BA%A3i-D%C6%B0%C6%A1ng-100064509586365/", "Công an xã Cao An tỉnh Hải Dương")</f>
        <v>Công an xã Cao An tỉnh Hải Dương</v>
      </c>
      <c r="C534" t="str">
        <v>https://www.facebook.com/p/C%C3%B4ng-An-x%C3%A3-Cao-An-C%E1%BA%A9m-Gi%C3%A0ng-H%E1%BA%A3i-D%C6%B0%C6%A1ng-100064509586365/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30534</v>
      </c>
      <c r="B535" t="str">
        <f>HYPERLINK("http://caoan.camgiang.haiduong.gov.vn/", "UBND Ủy ban nhân dân xã Cao An tỉnh Hải Dương")</f>
        <v>UBND Ủy ban nhân dân xã Cao An tỉnh Hải Dương</v>
      </c>
      <c r="C535" t="str">
        <v>http://caoan.camgiang.haiduong.gov.vn/</v>
      </c>
      <c r="D535" t="str">
        <v>-</v>
      </c>
      <c r="E535" t="str">
        <v>-</v>
      </c>
      <c r="F535" t="str">
        <v>-</v>
      </c>
      <c r="G535" t="str">
        <v>-</v>
      </c>
    </row>
    <row r="536" xml:space="preserve">
      <c r="A536">
        <v>30535</v>
      </c>
      <c r="B536" t="str" xml:space="preserve">
        <f xml:space="preserve">HYPERLINK("https://www.facebook.com/doanthanhnienconganlamdong/", "Công an tỉnh Lâm Đồng _x000d__x000d__x000d_
 _x000d__x000d__x000d_
  tỉnh Lâm Đồng")</f>
        <v xml:space="preserve">Công an tỉnh Lâm Đồng _x000d__x000d__x000d_
 _x000d__x000d__x000d_
  tỉnh Lâm Đồng</v>
      </c>
      <c r="C536" t="str">
        <v>https://www.facebook.com/doanthanhnienconganlamdong/</v>
      </c>
      <c r="D536" t="str">
        <v>-</v>
      </c>
      <c r="E536" t="str">
        <v/>
      </c>
      <c r="F536" t="str">
        <v>-</v>
      </c>
      <c r="G536" t="str">
        <v>-</v>
      </c>
    </row>
    <row r="537" xml:space="preserve">
      <c r="A537">
        <v>30536</v>
      </c>
      <c r="B537" t="str" xml:space="preserve">
        <f xml:space="preserve">HYPERLINK("https://lamdong.gov.vn/", "UBND Ủy ban nhân dân tỉnh Lâm Đồng _x000d__x000d__x000d_
 _x000d__x000d__x000d_
  tỉnh Lâm Đồng")</f>
        <v xml:space="preserve">UBND Ủy ban nhân dân tỉnh Lâm Đồng _x000d__x000d__x000d_
 _x000d__x000d__x000d_
  tỉnh Lâm Đồng</v>
      </c>
      <c r="C537" t="str">
        <v>https://lamdong.gov.vn/</v>
      </c>
      <c r="D537" t="str">
        <v>-</v>
      </c>
      <c r="E537" t="str">
        <v>-</v>
      </c>
      <c r="F537" t="str">
        <v>-</v>
      </c>
      <c r="G537" t="str">
        <v>-</v>
      </c>
    </row>
    <row r="538" xml:space="preserve">
      <c r="A538">
        <v>30537</v>
      </c>
      <c r="B538" t="str" xml:space="preserve">
        <f xml:space="preserve">HYPERLINK("https://www.facebook.com/xatrungnam2020/", "Công an xã Trung Nam _x000d__x000d__x000d_
 _x000d__x000d__x000d_
  tỉnh Quảng Trị")</f>
        <v xml:space="preserve">Công an xã Trung Nam _x000d__x000d__x000d_
 _x000d__x000d__x000d_
  tỉnh Quảng Trị</v>
      </c>
      <c r="C538" t="str">
        <v>https://www.facebook.com/xatrungnam2020/</v>
      </c>
      <c r="D538" t="str">
        <v>-</v>
      </c>
      <c r="E538" t="str">
        <v/>
      </c>
      <c r="F538" t="str">
        <v>-</v>
      </c>
      <c r="G538" t="str">
        <v>-</v>
      </c>
    </row>
    <row r="539" xml:space="preserve">
      <c r="A539">
        <v>30538</v>
      </c>
      <c r="B539" t="str" xml:space="preserve">
        <f xml:space="preserve">HYPERLINK("https://trungnam.vinhlinh.quangtri.gov.vn/", "UBND Ủy ban nhân dân xã Trung Nam _x000d__x000d__x000d_
 _x000d__x000d__x000d_
  tỉnh Quảng Trị")</f>
        <v xml:space="preserve">UBND Ủy ban nhân dân xã Trung Nam _x000d__x000d__x000d_
 _x000d__x000d__x000d_
  tỉnh Quảng Trị</v>
      </c>
      <c r="C539" t="str">
        <v>https://trungnam.vinhlinh.quangtri.gov.vn/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30539</v>
      </c>
      <c r="B540" t="str">
        <f>HYPERLINK("https://www.facebook.com/p/C%C3%B4ng-an-x%C3%A3-%C4%90%E1%BB%89nh-B%C3%A0n-huy%E1%BB%87n-Th%E1%BA%A1ch-H%C3%A0-H%C3%A0-T%C4%A9nh-100064601265357/", "Công an xã Đỉnh Bàn tỉnh Hà Tĩnh")</f>
        <v>Công an xã Đỉnh Bàn tỉnh Hà Tĩnh</v>
      </c>
      <c r="C540" t="str">
        <v>https://www.facebook.com/p/C%C3%B4ng-an-x%C3%A3-%C4%90%E1%BB%89nh-B%C3%A0n-huy%E1%BB%87n-Th%E1%BA%A1ch-H%C3%A0-H%C3%A0-T%C4%A9nh-100064601265357/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30540</v>
      </c>
      <c r="B541" t="str">
        <f>HYPERLINK("https://sotnmt.hatinh.gov.vn/sotnmt/portal/read/tuyen-truyen-phap-luat/news/uy-ban-nhan-dan-tinh-ban-hanh-quy-dinh-ve-boi-thuong-ho-tro-tai-dinh-cu-khi-nha-.html", "UBND Ủy ban nhân dân xã Đỉnh Bàn tỉnh Hà Tĩnh")</f>
        <v>UBND Ủy ban nhân dân xã Đỉnh Bàn tỉnh Hà Tĩnh</v>
      </c>
      <c r="C541" t="str">
        <v>https://sotnmt.hatinh.gov.vn/sotnmt/portal/read/tuyen-truyen-phap-luat/news/uy-ban-nhan-dan-tinh-ban-hanh-quy-dinh-ve-boi-thuong-ho-tro-tai-dinh-cu-khi-nha-.html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30541</v>
      </c>
      <c r="B542" t="str">
        <f>HYPERLINK("https://www.facebook.com/anninhxuanphu/", "Công an xã Xuân Phú tỉnh Nam Định")</f>
        <v>Công an xã Xuân Phú tỉnh Nam Định</v>
      </c>
      <c r="C542" t="str">
        <v>https://www.facebook.com/anninhxuanphu/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30542</v>
      </c>
      <c r="B543" t="str">
        <f>HYPERLINK("https://xuanphu-xuantruong.namdinh.gov.vn/uy-ban-nhan-dan/uy-ban-nhan-dan-xa-xuan-phu-289181", "UBND Ủy ban nhân dân xã Xuân Phú tỉnh Nam Định")</f>
        <v>UBND Ủy ban nhân dân xã Xuân Phú tỉnh Nam Định</v>
      </c>
      <c r="C543" t="str">
        <v>https://xuanphu-xuantruong.namdinh.gov.vn/uy-ban-nhan-dan/uy-ban-nhan-dan-xa-xuan-phu-289181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30543</v>
      </c>
      <c r="B544" t="str">
        <f>HYPERLINK("https://www.facebook.com/p/C%C3%B4ng-an-x%C3%A3-V%C4%A9nh-L%E1%BB%A3i-huy%E1%BB%87n-Ch%C3%A2u-Th%C3%A0nh-t%E1%BB%89nh-An-Giang-61552062893510/", "Công an xã Vĩnh Lợi tỉnh An Giang")</f>
        <v>Công an xã Vĩnh Lợi tỉnh An Giang</v>
      </c>
      <c r="C544" t="str">
        <v>https://www.facebook.com/p/C%C3%B4ng-an-x%C3%A3-V%C4%A9nh-L%E1%BB%A3i-huy%E1%BB%87n-Ch%C3%A2u-Th%C3%A0nh-t%E1%BB%89nh-An-Giang-61552062893510/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30544</v>
      </c>
      <c r="B545" t="str">
        <f>HYPERLINK("https://vinhkhanh.thoaison.angiang.gov.vn/thong-tin-don-vi-0", "UBND Ủy ban nhân dân xã Vĩnh Lợi tỉnh An Giang")</f>
        <v>UBND Ủy ban nhân dân xã Vĩnh Lợi tỉnh An Giang</v>
      </c>
      <c r="C545" t="str">
        <v>https://vinhkhanh.thoaison.angiang.gov.vn/thong-tin-don-vi-0</v>
      </c>
      <c r="D545" t="str">
        <v>-</v>
      </c>
      <c r="E545" t="str">
        <v>-</v>
      </c>
      <c r="F545" t="str">
        <v>-</v>
      </c>
      <c r="G545" t="str">
        <v>-</v>
      </c>
    </row>
    <row r="546" xml:space="preserve">
      <c r="A546">
        <v>30545</v>
      </c>
      <c r="B546" t="str" xml:space="preserve">
        <v xml:space="preserve">Công an xã Quỳnh Tam _x000d__x000d__x000d_
 _x000d__x000d__x000d_
  tỉnh Nghệ An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 xml:space="preserve">
      <c r="A547">
        <v>30546</v>
      </c>
      <c r="B547" t="str" xml:space="preserve">
        <f xml:space="preserve">HYPERLINK("https://quynhtam.quynhluu.nghean.gov.vn/", "UBND Ủy ban nhân dân xã Quỳnh Tam _x000d__x000d__x000d_
 _x000d__x000d__x000d_
  tỉnh Nghệ An")</f>
        <v xml:space="preserve">UBND Ủy ban nhân dân xã Quỳnh Tam _x000d__x000d__x000d_
 _x000d__x000d__x000d_
  tỉnh Nghệ An</v>
      </c>
      <c r="C547" t="str">
        <v>https://quynhtam.quynhluu.nghean.gov.vn/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30547</v>
      </c>
      <c r="B548" t="str">
        <f>HYPERLINK("https://www.facebook.com/p/C%C3%B4ng-an-huy%E1%BB%87n-Thanh-H%C3%A0-H%E1%BA%A3i-D%C6%B0%C6%A1ng-100064628331014/", "Công an huyện Thanh Hà tỉnh Hải Dương")</f>
        <v>Công an huyện Thanh Hà tỉnh Hải Dương</v>
      </c>
      <c r="C548" t="str">
        <v>https://www.facebook.com/p/C%C3%B4ng-an-huy%E1%BB%87n-Thanh-H%C3%A0-H%E1%BA%A3i-D%C6%B0%C6%A1ng-100064628331014/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30548</v>
      </c>
      <c r="B549" t="str">
        <f>HYPERLINK("https://thanhha.haiduong.gov.vn/", "UBND Ủy ban nhân dân huyện Thanh Hà tỉnh Hải Dương")</f>
        <v>UBND Ủy ban nhân dân huyện Thanh Hà tỉnh Hải Dương</v>
      </c>
      <c r="C549" t="str">
        <v>https://thanhha.haiduong.gov.vn/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30549</v>
      </c>
      <c r="B550" t="str">
        <f>HYPERLINK("https://www.facebook.com/p/C%C3%B4ng-an-xa%CC%83-%C4%90%C4%83k-Y%C4%83-huy%C3%AA%CC%A3n-Mang-Yang-ti%CC%89nh-Gia-Lai-100064656283457/", "Công an xã Đăk Yă tỉnh Gia Lai")</f>
        <v>Công an xã Đăk Yă tỉnh Gia Lai</v>
      </c>
      <c r="C550" t="str">
        <v>https://www.facebook.com/p/C%C3%B4ng-an-xa%CC%83-%C4%90%C4%83k-Y%C4%83-huy%C3%AA%CC%A3n-Mang-Yang-ti%CC%89nh-Gia-Lai-100064656283457/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30550</v>
      </c>
      <c r="B551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xã Đăk Yă tỉnh Gia Lai")</f>
        <v>UBND Ủy ban nhân dân xã Đăk Yă tỉnh Gia Lai</v>
      </c>
      <c r="C551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30551</v>
      </c>
      <c r="B552" t="str">
        <f>HYPERLINK("https://www.facebook.com/p/C%C3%B4ng-an-x%C3%A3-Th%C3%A0nh-Minh-huy%E1%BB%87n-Th%E1%BA%A1ch-Th%C3%A0nh-100064666785010/", "Công an xã Thành Minh tỉnh Thanh Hóa")</f>
        <v>Công an xã Thành Minh tỉnh Thanh Hóa</v>
      </c>
      <c r="C552" t="str">
        <v>https://www.facebook.com/p/C%C3%B4ng-an-x%C3%A3-Th%C3%A0nh-Minh-huy%E1%BB%87n-Th%E1%BA%A1ch-Th%C3%A0nh-100064666785010/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30552</v>
      </c>
      <c r="B553" t="str">
        <f>HYPERLINK("https://thanhminh.thachthanh.thanhhoa.gov.vn/chuc-nang-nhiem-vu", "UBND Ủy ban nhân dân xã Thành Minh tỉnh Thanh Hóa")</f>
        <v>UBND Ủy ban nhân dân xã Thành Minh tỉnh Thanh Hóa</v>
      </c>
      <c r="C553" t="str">
        <v>https://thanhminh.thachthanh.thanhhoa.gov.vn/chuc-nang-nhiem-vu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30553</v>
      </c>
      <c r="B554" t="str">
        <f>HYPERLINK("https://www.facebook.com/@cahcumgar/?locale=vi_VN", "Công an huyện Čư M'gar tỉnh Đắk Lắk")</f>
        <v>Công an huyện Čư M'gar tỉnh Đắk Lắk</v>
      </c>
      <c r="C554" t="str">
        <v>https://www.facebook.com/@cahcumgar/?locale=vi_VN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30554</v>
      </c>
      <c r="B555" t="str">
        <f>HYPERLINK("https://cumgar.daklak.gov.vn/", "UBND Ủy ban nhân dân huyện Čư M'gar tỉnh Đắk Lắk")</f>
        <v>UBND Ủy ban nhân dân huyện Čư M'gar tỉnh Đắk Lắk</v>
      </c>
      <c r="C555" t="str">
        <v>https://cumgar.daklak.gov.vn/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30555</v>
      </c>
      <c r="B556" t="str">
        <f>HYPERLINK("https://www.facebook.com/p/C%C3%B4ng-an-x%C3%A3-H%C6%B0%C6%A1ng-X%E1%BA%A1-huy%E1%BB%87n-H%E1%BA%A1-Ho%C3%A0-100064671017047/", "Công an xã Hương Xạ tỉnh Phú Thọ")</f>
        <v>Công an xã Hương Xạ tỉnh Phú Thọ</v>
      </c>
      <c r="C556" t="str">
        <v>https://www.facebook.com/p/C%C3%B4ng-an-x%C3%A3-H%C6%B0%C6%A1ng-X%E1%BA%A1-huy%E1%BB%87n-H%E1%BA%A1-Ho%C3%A0-100064671017047/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30556</v>
      </c>
      <c r="B557" t="str">
        <f>HYPERLINK("http://congbao.phutho.gov.vn/van-ban/chi-tiet.html?docid=2334&amp;docgaid=2190&amp;isstoredoc=false", "UBND Ủy ban nhân dân xã Hương Xạ tỉnh Phú Thọ")</f>
        <v>UBND Ủy ban nhân dân xã Hương Xạ tỉnh Phú Thọ</v>
      </c>
      <c r="C557" t="str">
        <v>http://congbao.phutho.gov.vn/van-ban/chi-tiet.html?docid=2334&amp;docgaid=2190&amp;isstoredoc=false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30557</v>
      </c>
      <c r="B558" t="str">
        <v>Công an xã Xuân Lộc tỉnh Thanh Hóa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30558</v>
      </c>
      <c r="B559" t="str">
        <f>HYPERLINK("https://xuanloc.dongnai.gov.vn/", "UBND Ủy ban nhân dân xã Xuân Lộc tỉnh Thanh Hóa")</f>
        <v>UBND Ủy ban nhân dân xã Xuân Lộc tỉnh Thanh Hóa</v>
      </c>
      <c r="C559" t="str">
        <v>https://xuanloc.dongnai.gov.vn/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30559</v>
      </c>
      <c r="B560" t="str">
        <v>Công an xã Cẩm Tú tỉnh Thanh Hóa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30560</v>
      </c>
      <c r="B561" t="str">
        <f>HYPERLINK("https://camtu.camthuy.thanhhoa.gov.vn/", "UBND Ủy ban nhân dân xã Cẩm Tú tỉnh Thanh Hóa")</f>
        <v>UBND Ủy ban nhân dân xã Cẩm Tú tỉnh Thanh Hóa</v>
      </c>
      <c r="C561" t="str">
        <v>https://camtu.camthuy.thanhhoa.gov.vn/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30561</v>
      </c>
      <c r="B562" t="str">
        <f>HYPERLINK("https://www.facebook.com/reel/1832693387199867/", "Công an huyện Khánh Vĩnh tỉnh Khánh Hòa")</f>
        <v>Công an huyện Khánh Vĩnh tỉnh Khánh Hòa</v>
      </c>
      <c r="C562" t="str">
        <v>https://www.facebook.com/reel/1832693387199867/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30562</v>
      </c>
      <c r="B563" t="str">
        <f>HYPERLINK("https://khanhson.khanhhoa.gov.vn/", "UBND Ủy ban nhân dân huyện Khánh Vĩnh tỉnh Khánh Hòa")</f>
        <v>UBND Ủy ban nhân dân huyện Khánh Vĩnh tỉnh Khánh Hòa</v>
      </c>
      <c r="C563" t="str">
        <v>https://khanhson.khanhhoa.gov.vn/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30563</v>
      </c>
      <c r="B564" t="str">
        <f>HYPERLINK("https://www.facebook.com/p/Tu%E1%BB%95i-tr%E1%BA%BB-C%C3%B4ng-an-Th%C3%A0nh-ph%E1%BB%91-V%C4%A9nh-Y%C3%AAn-100066497717181/?locale=gl_ES", "Công an xã Yến Sơn tỉnh Thanh Hóa")</f>
        <v>Công an xã Yến Sơn tỉnh Thanh Hóa</v>
      </c>
      <c r="C564" t="str">
        <v>https://www.facebook.com/p/Tu%E1%BB%95i-tr%E1%BA%BB-C%C3%B4ng-an-Th%C3%A0nh-ph%E1%BB%91-V%C4%A9nh-Y%C3%AAn-100066497717181/?locale=gl_ES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30564</v>
      </c>
      <c r="B565" t="str">
        <f>HYPERLINK("https://yenson.hatrung.thanhhoa.gov.vn/", "UBND Ủy ban nhân dân xã Yến Sơn tỉnh Thanh Hóa")</f>
        <v>UBND Ủy ban nhân dân xã Yến Sơn tỉnh Thanh Hóa</v>
      </c>
      <c r="C565" t="str">
        <v>https://yenson.hatrung.thanhhoa.gov.vn/</v>
      </c>
      <c r="D565" t="str">
        <v>-</v>
      </c>
      <c r="E565" t="str">
        <v>-</v>
      </c>
      <c r="F565" t="str">
        <v>-</v>
      </c>
      <c r="G565" t="str">
        <v>-</v>
      </c>
    </row>
    <row r="566" xml:space="preserve">
      <c r="A566">
        <v>30565</v>
      </c>
      <c r="B566" t="str" xml:space="preserve">
        <f xml:space="preserve">HYPERLINK("https://www.facebook.com/p/C%C3%B4ng-an-x%C3%A3-C%E1%BA%A9m-Ninh-100064752490634/", "Công an xã Cẩm Ninh _x000d__x000d__x000d_
 _x000d__x000d__x000d_
  tỉnh Hưng Yên")</f>
        <v xml:space="preserve">Công an xã Cẩm Ninh _x000d__x000d__x000d_
 _x000d__x000d__x000d_
  tỉnh Hưng Yên</v>
      </c>
      <c r="C566" t="str">
        <v>https://www.facebook.com/p/C%C3%B4ng-an-x%C3%A3-C%E1%BA%A9m-Ninh-100064752490634/</v>
      </c>
      <c r="D566" t="str">
        <v>-</v>
      </c>
      <c r="E566" t="str">
        <v/>
      </c>
      <c r="F566" t="str">
        <v>-</v>
      </c>
      <c r="G566" t="str">
        <v>-</v>
      </c>
    </row>
    <row r="567" xml:space="preserve">
      <c r="A567">
        <v>30566</v>
      </c>
      <c r="B567" t="str" xml:space="preserve">
        <f xml:space="preserve">HYPERLINK("https://www.quangninh.gov.vn/donvi/TXQuangYen/Trang/ChiTietBVGioiThieu.aspx?bvid=198", "UBND Ủy ban nhân dân xã Cẩm Ninh _x000d__x000d__x000d_
 _x000d__x000d__x000d_
  tỉnh Hưng Yên")</f>
        <v xml:space="preserve">UBND Ủy ban nhân dân xã Cẩm Ninh _x000d__x000d__x000d_
 _x000d__x000d__x000d_
  tỉnh Hưng Yên</v>
      </c>
      <c r="C567" t="str">
        <v>https://www.quangninh.gov.vn/donvi/TXQuangYen/Trang/ChiTietBVGioiThieu.aspx?bvid=198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30567</v>
      </c>
      <c r="B568" t="str">
        <f>HYPERLINK("https://www.facebook.com/ANTVKhanhHoa/?locale=vi_VN", "Công an tỉnh Khánh Hòa tỉnh Khánh Hòa")</f>
        <v>Công an tỉnh Khánh Hòa tỉnh Khánh Hòa</v>
      </c>
      <c r="C568" t="str">
        <v>https://www.facebook.com/ANTVKhanhHoa/?locale=vi_VN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30568</v>
      </c>
      <c r="B569" t="str">
        <f>HYPERLINK("https://congbaokhanhhoa.gov.vn/van-ban-quy-pham-phap-luat/VBQPPL_UBND", "UBND Ủy ban nhân dân tỉnh Khánh Hòa tỉnh Khánh Hòa")</f>
        <v>UBND Ủy ban nhân dân tỉnh Khánh Hòa tỉnh Khánh Hòa</v>
      </c>
      <c r="C569" t="str">
        <v>https://congbaokhanhhoa.gov.vn/van-ban-quy-pham-phap-luat/VBQPPL_UBND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30569</v>
      </c>
      <c r="B570" t="str">
        <v>Công an xã Đak Ta Ley tỉnh Gia Lai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30570</v>
      </c>
      <c r="B571" t="str">
        <f>HYPERLINK("https://mangyang.gialai.gov.vn/Xa-dak-ta-ley", "UBND Ủy ban nhân dân xã Đak Ta Ley tỉnh Gia Lai")</f>
        <v>UBND Ủy ban nhân dân xã Đak Ta Ley tỉnh Gia Lai</v>
      </c>
      <c r="C571" t="str">
        <v>https://mangyang.gialai.gov.vn/Xa-dak-ta-ley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30571</v>
      </c>
      <c r="B572" t="str">
        <f>HYPERLINK("https://www.facebook.com/p/Tu%E1%BB%95i-tr%E1%BA%BB-C%C3%B4ng-an-t%E1%BB%89nh-Ki%C3%AAn-Giang-100064349125717/", "Công an tỉnh An Giang tỉnh An Giang")</f>
        <v>Công an tỉnh An Giang tỉnh An Giang</v>
      </c>
      <c r="C572" t="str">
        <v>https://www.facebook.com/p/Tu%E1%BB%95i-tr%E1%BA%BB-C%C3%B4ng-an-t%E1%BB%89nh-Ki%C3%AAn-Giang-100064349125717/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30572</v>
      </c>
      <c r="B573" t="str">
        <f>HYPERLINK("https://angiang.gov.vn/vi", "UBND Ủy ban nhân dân tỉnh An Giang tỉnh An Giang")</f>
        <v>UBND Ủy ban nhân dân tỉnh An Giang tỉnh An Giang</v>
      </c>
      <c r="C573" t="str">
        <v>https://angiang.gov.vn/vi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30573</v>
      </c>
      <c r="B574" t="str">
        <v>Công an xã Hoàng Thanh tỉnh Thanh Hóa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30574</v>
      </c>
      <c r="B575" t="str">
        <f>HYPERLINK("https://hoangthanh.hoanghoa.thanhhoa.gov.vn/", "UBND Ủy ban nhân dân xã Hoàng Thanh tỉnh Thanh Hóa")</f>
        <v>UBND Ủy ban nhân dân xã Hoàng Thanh tỉnh Thanh Hóa</v>
      </c>
      <c r="C575" t="str">
        <v>https://hoangthanh.hoanghoa.thanhhoa.gov.vn/</v>
      </c>
      <c r="D575" t="str">
        <v>-</v>
      </c>
      <c r="E575" t="str">
        <v>-</v>
      </c>
      <c r="F575" t="str">
        <v>-</v>
      </c>
      <c r="G575" t="str">
        <v>-</v>
      </c>
    </row>
    <row r="576" xml:space="preserve">
      <c r="A576">
        <v>30575</v>
      </c>
      <c r="B576" t="str" xml:space="preserve">
        <v xml:space="preserve">Công an tỉnh Hậu Giang _x000d__x000d__x000d_
 _x000d__x000d__x000d_
  tỉnh Hậu Giang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 xml:space="preserve">
      <c r="A577">
        <v>30576</v>
      </c>
      <c r="B577" t="str" xml:space="preserve">
        <f xml:space="preserve">HYPERLINK("https://haugiang.gov.vn/", "UBND Ủy ban nhân dân tỉnh Hậu Giang _x000d__x000d__x000d_
 _x000d__x000d__x000d_
  tỉnh Hậu Giang")</f>
        <v xml:space="preserve">UBND Ủy ban nhân dân tỉnh Hậu Giang _x000d__x000d__x000d_
 _x000d__x000d__x000d_
  tỉnh Hậu Giang</v>
      </c>
      <c r="C577" t="str">
        <v>https://haugiang.gov.vn/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30577</v>
      </c>
      <c r="B578" t="str">
        <v>Công an xã Thần Sa tỉnh Thái Nguyên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30578</v>
      </c>
      <c r="B579" t="str">
        <f>HYPERLINK("https://thansa.vonhai.thainguyen.gov.vn/", "UBND Ủy ban nhân dân xã Thần Sa tỉnh Thái Nguyên")</f>
        <v>UBND Ủy ban nhân dân xã Thần Sa tỉnh Thái Nguyên</v>
      </c>
      <c r="C579" t="str">
        <v>https://thansa.vonhai.thainguyen.gov.vn/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30579</v>
      </c>
      <c r="B580" t="str">
        <f>HYPERLINK("https://www.facebook.com/p/C%C3%B4ng-an-x%C3%A3-Th%E1%BA%A1ch-V%C4%83n-100064794546201/", "Công an xã Thạch Văn tỉnh Hà Tĩnh")</f>
        <v>Công an xã Thạch Văn tỉnh Hà Tĩnh</v>
      </c>
      <c r="C580" t="str">
        <v>https://www.facebook.com/p/C%C3%B4ng-an-x%C3%A3-Th%E1%BA%A1ch-V%C4%83n-100064794546201/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30580</v>
      </c>
      <c r="B581" t="str">
        <f>HYPERLINK("https://thachha.hatinh.gov.vn/", "UBND Ủy ban nhân dân xã Thạch Văn tỉnh Hà Tĩnh")</f>
        <v>UBND Ủy ban nhân dân xã Thạch Văn tỉnh Hà Tĩnh</v>
      </c>
      <c r="C581" t="str">
        <v>https://thachha.hatinh.gov.vn/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30581</v>
      </c>
      <c r="B582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582" t="str">
        <v>https://www.facebook.com/p/C%C3%B4ng-an-x%C3%A3-Nguy%C3%AAn-X%C3%A1-%C4%90%C3%B4ng-H%C6%B0ng-Th%C3%A1i-B%C3%ACnh-100075874274651/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30582</v>
      </c>
      <c r="B583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583" t="str">
        <v>https://soxaydung.thaibinh.gov.vn/tin-tuc/-du-an-phat-trien-nha-o-thuong-mai-khu-dan-cu-thon-thai-xa-n.html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30583</v>
      </c>
      <c r="B584" t="str">
        <f>HYPERLINK("https://www.facebook.com/p/C%C3%B4ng-An-Th%C3%A0nh-Ph%E1%BB%91-H%C6%B0ng-Y%C3%AAn-100057576334172/", "Công an tỉnh Hưng Yên tỉnh Hưng Yên")</f>
        <v>Công an tỉnh Hưng Yên tỉnh Hưng Yên</v>
      </c>
      <c r="C584" t="str">
        <v>https://www.facebook.com/p/C%C3%B4ng-An-Th%C3%A0nh-Ph%E1%BB%91-H%C6%B0ng-Y%C3%AAn-100057576334172/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30584</v>
      </c>
      <c r="B585" t="str">
        <f>HYPERLINK("https://hungyen.gov.vn/", "UBND Ủy ban nhân dân tỉnh Hưng Yên tỉnh Hưng Yên")</f>
        <v>UBND Ủy ban nhân dân tỉnh Hưng Yên tỉnh Hưng Yên</v>
      </c>
      <c r="C585" t="str">
        <v>https://hungyen.gov.vn/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30585</v>
      </c>
      <c r="B586" t="str">
        <f>HYPERLINK("https://www.facebook.com/p/C%C3%B4ng-an-x%C3%A3-Th%E1%BA%A1ch-S%C6%A1n-Th%E1%BA%A1ch-H%C3%A0-H%C3%A0-T%C4%A9nh-100064831595465/", "Công an xã Thạch Sơn tỉnh Hà Tĩnh")</f>
        <v>Công an xã Thạch Sơn tỉnh Hà Tĩnh</v>
      </c>
      <c r="C586" t="str">
        <v>https://www.facebook.com/p/C%C3%B4ng-an-x%C3%A3-Th%E1%BA%A1ch-S%C6%A1n-Th%E1%BA%A1ch-H%C3%A0-H%C3%A0-T%C4%A9nh-100064831595465/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30586</v>
      </c>
      <c r="B587" t="str">
        <f>HYPERLINK("https://thachha.hatinh.gov.vn/", "UBND Ủy ban nhân dân xã Thạch Sơn tỉnh Hà Tĩnh")</f>
        <v>UBND Ủy ban nhân dân xã Thạch Sơn tỉnh Hà Tĩnh</v>
      </c>
      <c r="C587" t="str">
        <v>https://thachha.hatinh.gov.vn/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30587</v>
      </c>
      <c r="B588" t="str">
        <f>HYPERLINK("https://www.facebook.com/CongAnHuuLung.org", "Công an huyện Hữu Lũng tỉnh Lạng Sơn")</f>
        <v>Công an huyện Hữu Lũng tỉnh Lạng Sơn</v>
      </c>
      <c r="C588" t="str">
        <v>https://www.facebook.com/CongAnHuuLung.org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30588</v>
      </c>
      <c r="B589" t="str">
        <f>HYPERLINK("https://huulung.langson.gov.vn/", "UBND Ủy ban nhân dân huyện Hữu Lũng tỉnh Lạng Sơn")</f>
        <v>UBND Ủy ban nhân dân huyện Hữu Lũng tỉnh Lạng Sơn</v>
      </c>
      <c r="C589" t="str">
        <v>https://huulung.langson.gov.vn/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30589</v>
      </c>
      <c r="B590" t="str">
        <f>HYPERLINK("https://www.facebook.com/p/X%C3%A3-D%E1%BB%8B-N%E1%BA%ADu-Tam-N%C3%B4ng-Ph%C3%BA-Th%E1%BB%8D-100064871462902/", "Công an xã Dị Nậu tỉnh Phú Thọ")</f>
        <v>Công an xã Dị Nậu tỉnh Phú Thọ</v>
      </c>
      <c r="C590" t="str">
        <v>https://www.facebook.com/p/X%C3%A3-D%E1%BB%8B-N%E1%BA%ADu-Tam-N%C3%B4ng-Ph%C3%BA-Th%E1%BB%8D-100064871462902/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30590</v>
      </c>
      <c r="B591" t="str">
        <f>HYPERLINK("https://tamnong.phutho.gov.vn/Chuyen-muc-tin/Chi-tiet-tin/t/xa-di-nau/title/240/ctitle/196", "UBND Ủy ban nhân dân xã Dị Nậu tỉnh Phú Thọ")</f>
        <v>UBND Ủy ban nhân dân xã Dị Nậu tỉnh Phú Thọ</v>
      </c>
      <c r="C591" t="str">
        <v>https://tamnong.phutho.gov.vn/Chuyen-muc-tin/Chi-tiet-tin/t/xa-di-nau/title/240/ctitle/196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30591</v>
      </c>
      <c r="B592" t="str">
        <f>HYPERLINK("https://www.facebook.com/p/C%C3%B4ng-an-huy%E1%BB%87n-Thu%E1%BA%ADn-Ch%C3%A2u-t%E1%BB%89nh-S%C6%A1n-La-100064903382297/", "Công an huyện Thuận Châu tỉnh Sơn La")</f>
        <v>Công an huyện Thuận Châu tỉnh Sơn La</v>
      </c>
      <c r="C592" t="str">
        <v>https://www.facebook.com/p/C%C3%B4ng-an-huy%E1%BB%87n-Thu%E1%BA%ADn-Ch%C3%A2u-t%E1%BB%89nh-S%C6%A1n-La-100064903382297/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30592</v>
      </c>
      <c r="B593" t="str">
        <f>HYPERLINK("https://thuanchau.sonla.gov.vn/", "UBND Ủy ban nhân dân huyện Thuận Châu tỉnh Sơn La")</f>
        <v>UBND Ủy ban nhân dân huyện Thuận Châu tỉnh Sơn La</v>
      </c>
      <c r="C593" t="str">
        <v>https://thuanchau.sonla.gov.vn/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30593</v>
      </c>
      <c r="B594" t="str">
        <v>Công an xã Nga Thắng tỉnh Thanh Hóa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30594</v>
      </c>
      <c r="B595" t="str">
        <f>HYPERLINK("https://quyhoach.xaydung.gov.vn/vn/quy-hoach/9620/dieu-chinh-quy-hoach-chung-xay-dung-xa-nga-thang--huyen-nga-son--tinh-thanh-hoa-den-nam-2030.aspx", "UBND Ủy ban nhân dân xã Nga Thắng tỉnh Thanh Hóa")</f>
        <v>UBND Ủy ban nhân dân xã Nga Thắng tỉnh Thanh Hóa</v>
      </c>
      <c r="C595" t="str">
        <v>https://quyhoach.xaydung.gov.vn/vn/quy-hoach/9620/dieu-chinh-quy-hoach-chung-xay-dung-xa-nga-thang--huyen-nga-son--tinh-thanh-hoa-den-nam-2030.aspx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30595</v>
      </c>
      <c r="B596" t="str">
        <v>Công an xã Đăk R’Tíh tỉnh Đắk Nông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30596</v>
      </c>
      <c r="B597" t="str">
        <f>HYPERLINK("https://tuyduc.daknong.gov.vn/", "UBND Ủy ban nhân dân xã Đăk R’Tíh tỉnh Đắk Nông")</f>
        <v>UBND Ủy ban nhân dân xã Đăk R’Tíh tỉnh Đắk Nông</v>
      </c>
      <c r="C597" t="str">
        <v>https://tuyduc.daknong.gov.vn/</v>
      </c>
      <c r="D597" t="str">
        <v>-</v>
      </c>
      <c r="E597" t="str">
        <v>-</v>
      </c>
      <c r="F597" t="str">
        <v>-</v>
      </c>
      <c r="G597" t="str">
        <v>-</v>
      </c>
    </row>
    <row r="598" xml:space="preserve">
      <c r="A598">
        <v>30597</v>
      </c>
      <c r="B598" t="str" xml:space="preserve">
        <f xml:space="preserve">HYPERLINK("https://www.facebook.com/p/Tu%E1%BB%95i-tr%E1%BA%BB-C%C3%B4ng-an-huy%E1%BB%87n-Th%C3%A1i-Th%E1%BB%A5y-100083773900284/", "Công an xã Thụy Liên _x000d__x000d__x000d_
 _x000d__x000d__x000d_
  tỉnh Thái Bình")</f>
        <v xml:space="preserve">Công an xã Thụy Liên _x000d__x000d__x000d_
 _x000d__x000d__x000d_
  tỉnh Thái Bình</v>
      </c>
      <c r="C598" t="str">
        <v>https://www.facebook.com/p/Tu%E1%BB%95i-tr%E1%BA%BB-C%C3%B4ng-an-huy%E1%BB%87n-Th%C3%A1i-Th%E1%BB%A5y-100083773900284/</v>
      </c>
      <c r="D598" t="str">
        <v>-</v>
      </c>
      <c r="E598" t="str">
        <v/>
      </c>
      <c r="F598" t="str">
        <v>-</v>
      </c>
      <c r="G598" t="str">
        <v>-</v>
      </c>
    </row>
    <row r="599" xml:space="preserve">
      <c r="A599">
        <v>30598</v>
      </c>
      <c r="B599" t="str" xml:space="preserve">
        <f xml:space="preserve">HYPERLINK("https://thaibinh.gov.vn/van-ban-phap-luat/van-ban-dieu-hanh/ve-viec-cho-phep-uy-ban-nhan-dan-xa-thuy-lien-huyen-thai-thu.html?customDomain=thaibinh.gov.vn", "UBND Ủy ban nhân dân xã Thụy Liên _x000d__x000d__x000d_
 _x000d__x000d__x000d_
  tỉnh Thái Bình")</f>
        <v xml:space="preserve">UBND Ủy ban nhân dân xã Thụy Liên _x000d__x000d__x000d_
 _x000d__x000d__x000d_
  tỉnh Thái Bình</v>
      </c>
      <c r="C599" t="str">
        <v>https://thaibinh.gov.vn/van-ban-phap-luat/van-ban-dieu-hanh/ve-viec-cho-phep-uy-ban-nhan-dan-xa-thuy-lien-huyen-thai-thu.html?customDomain=thaibinh.gov.vn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30599</v>
      </c>
      <c r="B600" t="str">
        <f>HYPERLINK("https://www.facebook.com/p/C%C3%B4ng-an-x%C3%A3-Long-S%C6%A1n-huy%E1%BB%87n-Anh-S%C6%A1n-100064974845120/", "Công an xã Long Sơn tỉnh Nghệ An")</f>
        <v>Công an xã Long Sơn tỉnh Nghệ An</v>
      </c>
      <c r="C600" t="str">
        <v>https://www.facebook.com/p/C%C3%B4ng-an-x%C3%A3-Long-S%C6%A1n-huy%E1%BB%87n-Anh-S%C6%A1n-100064974845120/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30600</v>
      </c>
      <c r="B601" t="str">
        <f>HYPERLINK("https://anhson.nghean.gov.vn/long-son", "UBND Ủy ban nhân dân xã Long Sơn tỉnh Nghệ An")</f>
        <v>UBND Ủy ban nhân dân xã Long Sơn tỉnh Nghệ An</v>
      </c>
      <c r="C601" t="str">
        <v>https://anhson.nghean.gov.vn/long-son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30601</v>
      </c>
      <c r="B602" t="str">
        <v>Công an xã Kỳ Tân tỉnh Thanh Hóa</v>
      </c>
      <c r="C602" t="str">
        <v>-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30602</v>
      </c>
      <c r="B603" t="str">
        <f>HYPERLINK("https://kytan.bathuoc.thanhhoa.gov.vn/", "UBND Ủy ban nhân dân xã Kỳ Tân tỉnh Thanh Hóa")</f>
        <v>UBND Ủy ban nhân dân xã Kỳ Tân tỉnh Thanh Hóa</v>
      </c>
      <c r="C603" t="str">
        <v>https://kytan.bathuoc.thanhhoa.gov.vn/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30603</v>
      </c>
      <c r="B604" t="str">
        <v>Công an tỉnh Nghệ An tỉnh Nghệ An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30604</v>
      </c>
      <c r="B605" t="str">
        <f>HYPERLINK("https://www.nghean.gov.vn/", "UBND Ủy ban nhân dânn tỉnh Nghệ An tỉnh Nghệ An")</f>
        <v>UBND Ủy ban nhân dânn tỉnh Nghệ An tỉnh Nghệ An</v>
      </c>
      <c r="C605" t="str">
        <v>https://www.nghean.gov.vn/</v>
      </c>
      <c r="D605" t="str">
        <v>-</v>
      </c>
      <c r="E605" t="str">
        <v>-</v>
      </c>
      <c r="F605" t="str">
        <v>-</v>
      </c>
      <c r="G605" t="str">
        <v>-</v>
      </c>
    </row>
    <row r="606" xml:space="preserve">
      <c r="A606">
        <v>30605</v>
      </c>
      <c r="B606" t="str" xml:space="preserve">
        <v xml:space="preserve">Công an xã Sùng Đô _x000d__x000d__x000d_
 _x000d__x000d__x000d_
  tỉnh Yên Bái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 xml:space="preserve">
      <c r="A607">
        <v>30606</v>
      </c>
      <c r="B607" t="str" xml:space="preserve">
        <f xml:space="preserve">HYPERLINK("https://vanchan.yenbai.gov.vn/cac-xa-thi-tran/xa-sung-do", "UBND Ủy ban nhân dân xã Sùng Đô _x000d__x000d__x000d_
 _x000d__x000d__x000d_
  tỉnh Yên Bái")</f>
        <v xml:space="preserve">UBND Ủy ban nhân dân xã Sùng Đô _x000d__x000d__x000d_
 _x000d__x000d__x000d_
  tỉnh Yên Bái</v>
      </c>
      <c r="C607" t="str">
        <v>https://vanchan.yenbai.gov.vn/cac-xa-thi-tran/xa-sung-do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30607</v>
      </c>
      <c r="B608" t="str">
        <f>HYPERLINK("https://www.facebook.com/p/C%C3%B4ng-an-x%C3%A3-B%E1%BA%AFc-S%C6%A1n-huy%E1%BB%87n-%C3%82n-Thi-t%E1%BB%89nh-H%C6%B0ng-Y%C3%AAn-100065175061816/?locale=sq_AL", "Công an xã Bắc Sơn tỉnh Hưng Yên")</f>
        <v>Công an xã Bắc Sơn tỉnh Hưng Yên</v>
      </c>
      <c r="C608" t="str">
        <v>https://www.facebook.com/p/C%C3%B4ng-an-x%C3%A3-B%E1%BA%AFc-S%C6%A1n-huy%E1%BB%87n-%C3%82n-Thi-t%E1%BB%89nh-H%C6%B0ng-Y%C3%AAn-100065175061816/?locale=sq_AL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30608</v>
      </c>
      <c r="B609" t="str">
        <f>HYPERLINK("https://hungha.thaibinh.gov.vn/tin-tuc/tin-tuc-su-kien-noi-bat/xa-bac-son-to-chuc-diem-cua-huyen-ngay-hoi-toan-dan-bao-ve-a.html", "UBND Ủy ban nhân dân xã Bắc Sơn tỉnh Hưng Yên")</f>
        <v>UBND Ủy ban nhân dân xã Bắc Sơn tỉnh Hưng Yên</v>
      </c>
      <c r="C609" t="str">
        <v>https://hungha.thaibinh.gov.vn/tin-tuc/tin-tuc-su-kien-noi-bat/xa-bac-son-to-chuc-diem-cua-huyen-ngay-hoi-toan-dan-bao-ve-a.html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30609</v>
      </c>
      <c r="B610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610" t="str">
        <v>https://www.facebook.com/p/C%C3%B4ng-An-x%C3%A3-H%E1%BB%93ng-Phong-Huy%E1%BB%87n-An-D%C6%B0%C6%A1ng-TP-H%E1%BA%A3i-Ph%C3%B2ng-100069379315113/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30610</v>
      </c>
      <c r="B611" t="str">
        <f>HYPERLINK("https://hongphong.anduong.haiphong.gov.vn/", "UBND Ủy ban nhân dân xã Hồng Phong tỉnh Hải Dương")</f>
        <v>UBND Ủy ban nhân dân xã Hồng Phong tỉnh Hải Dương</v>
      </c>
      <c r="C611" t="str">
        <v>https://hongphong.anduong.haiphong.gov.vn/</v>
      </c>
      <c r="D611" t="str">
        <v>-</v>
      </c>
      <c r="E611" t="str">
        <v>-</v>
      </c>
      <c r="F611" t="str">
        <v>-</v>
      </c>
      <c r="G611" t="str">
        <v>-</v>
      </c>
    </row>
    <row r="612" xml:space="preserve">
      <c r="A612">
        <v>30611</v>
      </c>
      <c r="B612" t="str" xml:space="preserve">
        <f xml:space="preserve">HYPERLINK("https://www.facebook.com/p/C%C3%B4ng-an-huy%E1%BB%87n-Si-Ma-Cai-100065263861384/", "Công an huyện Si Ma Cai _x000d__x000d__x000d_
 _x000d__x000d__x000d_
  tỉnh Lào Cai")</f>
        <v xml:space="preserve">Công an huyện Si Ma Cai _x000d__x000d__x000d_
 _x000d__x000d__x000d_
  tỉnh Lào Cai</v>
      </c>
      <c r="C612" t="str">
        <v>https://www.facebook.com/p/C%C3%B4ng-an-huy%E1%BB%87n-Si-Ma-Cai-100065263861384/</v>
      </c>
      <c r="D612" t="str">
        <v>-</v>
      </c>
      <c r="E612" t="str">
        <v/>
      </c>
      <c r="F612" t="str">
        <v>-</v>
      </c>
      <c r="G612" t="str">
        <v>-</v>
      </c>
    </row>
    <row r="613" xml:space="preserve">
      <c r="A613">
        <v>30612</v>
      </c>
      <c r="B613" t="str" xml:space="preserve">
        <f xml:space="preserve">HYPERLINK("https://simacai.laocai.gov.vn/", "UBND Ủy ban nhân dân huyện Si Ma Cai _x000d__x000d__x000d_
 _x000d__x000d__x000d_
  tỉnh Lào Cai")</f>
        <v xml:space="preserve">UBND Ủy ban nhân dân huyện Si Ma Cai _x000d__x000d__x000d_
 _x000d__x000d__x000d_
  tỉnh Lào Cai</v>
      </c>
      <c r="C613" t="str">
        <v>https://simacai.laocai.gov.vn/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30613</v>
      </c>
      <c r="B614" t="str">
        <v>Công an xã Vạn Mai tỉnh Hòa Bình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30614</v>
      </c>
      <c r="B615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615" t="str">
        <v>https://www.hoabinh.gov.vn/tin-chi-tiet/-/bai-viet/van-mai-on-nhan-danh-hieu-xa-at-chuan-nong-thon-moi-13790-1218.html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30615</v>
      </c>
      <c r="B616" t="str">
        <v>Công an xã Bình Lâm tỉnh Quảng Nam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30616</v>
      </c>
      <c r="B617" t="str">
        <f>HYPERLINK("http://binhlam.hiepduc.quangnam.gov.vn/", "UBND Ủy ban nhân dân xã Bình Lâm tỉnh Quảng Nam")</f>
        <v>UBND Ủy ban nhân dân xã Bình Lâm tỉnh Quảng Nam</v>
      </c>
      <c r="C617" t="str">
        <v>http://binhlam.hiepduc.quangnam.gov.vn/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30617</v>
      </c>
      <c r="B618" t="str">
        <v>Công an xã Đa Lộc tỉnh Hưng Yên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30618</v>
      </c>
      <c r="B619" t="str">
        <f>HYPERLINK("https://anthi.hungyen.gov.vn/", "UBND Ủy ban nhân dân xã Đa Lộc tỉnh Hưng Yên")</f>
        <v>UBND Ủy ban nhân dân xã Đa Lộc tỉnh Hưng Yên</v>
      </c>
      <c r="C619" t="str">
        <v>https://anthi.hungyen.gov.vn/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30619</v>
      </c>
      <c r="B620" t="str">
        <f>HYPERLINK("https://www.facebook.com/tuoitrecongansonla/", "Công an xã Gia Sơn tỉnh Ninh Bình")</f>
        <v>Công an xã Gia Sơn tỉnh Ninh Bình</v>
      </c>
      <c r="C620" t="str">
        <v>https://www.facebook.com/tuoitrecongansonla/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30620</v>
      </c>
      <c r="B621" t="str">
        <f>HYPERLINK("http://giaphong.giavien.ninhbinh.gov.vn/", "UBND Ủy ban nhân dân xã Gia Sơn tỉnh Ninh Bình")</f>
        <v>UBND Ủy ban nhân dân xã Gia Sơn tỉnh Ninh Bình</v>
      </c>
      <c r="C621" t="str">
        <v>http://giaphong.giavien.ninhbinh.gov.vn/</v>
      </c>
      <c r="D621" t="str">
        <v>-</v>
      </c>
      <c r="E621" t="str">
        <v>-</v>
      </c>
      <c r="F621" t="str">
        <v>-</v>
      </c>
      <c r="G621" t="str">
        <v>-</v>
      </c>
    </row>
    <row r="622" xml:space="preserve">
      <c r="A622">
        <v>30621</v>
      </c>
      <c r="B622" t="str" xml:space="preserve">
        <v xml:space="preserve">Công an thị trấn Mù Cang Chải _x000d__x000d__x000d_
 _x000d__x000d__x000d_
  tỉnh Yên Bái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 xml:space="preserve">
      <c r="A623">
        <v>30622</v>
      </c>
      <c r="B623" t="str" xml:space="preserve">
        <f xml:space="preserve">HYPERLINK("https://mucangchai.yenbai.gov.vn/", "UBND Ủy ban nhân dân thị trấn Mù Cang Chải _x000d__x000d__x000d_
 _x000d__x000d__x000d_
  tỉnh Yên Bái")</f>
        <v xml:space="preserve">UBND Ủy ban nhân dân thị trấn Mù Cang Chải _x000d__x000d__x000d_
 _x000d__x000d__x000d_
  tỉnh Yên Bái</v>
      </c>
      <c r="C623" t="str">
        <v>https://mucangchai.yenbai.gov.vn/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30623</v>
      </c>
      <c r="B624" t="str">
        <f>HYPERLINK("https://www.facebook.com/camangthit/?locale=vi_VN", "Công an huyện Mang Thít tỉnh Vĩnh Long")</f>
        <v>Công an huyện Mang Thít tỉnh Vĩnh Long</v>
      </c>
      <c r="C624" t="str">
        <v>https://www.facebook.com/camangthit/?locale=vi_VN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30624</v>
      </c>
      <c r="B625" t="str">
        <f>HYPERLINK("https://mangthit.vinhlong.gov.vn/", "UBND Ủy ban nhân dân huyện Mang Thít tỉnh Vĩnh Long")</f>
        <v>UBND Ủy ban nhân dân huyện Mang Thít tỉnh Vĩnh Long</v>
      </c>
      <c r="C625" t="str">
        <v>https://mangthit.vinhlong.gov.vn/</v>
      </c>
      <c r="D625" t="str">
        <v>-</v>
      </c>
      <c r="E625" t="str">
        <v>-</v>
      </c>
      <c r="F625" t="str">
        <v>-</v>
      </c>
      <c r="G625" t="str">
        <v>-</v>
      </c>
    </row>
    <row r="626" xml:space="preserve">
      <c r="A626">
        <v>30625</v>
      </c>
      <c r="B626" t="str" xml:space="preserve">
        <f xml:space="preserve">HYPERLINK("https://www.facebook.com/100065677472004", "Công an xã Hồng Nam _x000d__x000d__x000d_
 _x000d__x000d__x000d_
  tỉnh Cao Bằng")</f>
        <v xml:space="preserve">Công an xã Hồng Nam _x000d__x000d__x000d_
 _x000d__x000d__x000d_
  tỉnh Cao Bằng</v>
      </c>
      <c r="C626" t="str">
        <v>https://www.facebook.com/100065677472004</v>
      </c>
      <c r="D626" t="str">
        <v>0914811443</v>
      </c>
      <c r="E626" t="str">
        <v>-</v>
      </c>
      <c r="F626" t="str">
        <v>-</v>
      </c>
      <c r="G626" t="str">
        <v>-</v>
      </c>
    </row>
    <row r="627" xml:space="preserve">
      <c r="A627">
        <v>30626</v>
      </c>
      <c r="B627" t="str" xml:space="preserve">
        <f xml:space="preserve">HYPERLINK("https://hoaan.caobang.gov.vn/hong-nam", "UBND Ủy ban nhân dân xã Hồng Nam _x000d__x000d__x000d_
 _x000d__x000d__x000d_
  tỉnh Cao Bằng")</f>
        <v xml:space="preserve">UBND Ủy ban nhân dân xã Hồng Nam _x000d__x000d__x000d_
 _x000d__x000d__x000d_
  tỉnh Cao Bằng</v>
      </c>
      <c r="C627" t="str">
        <v>https://hoaan.caobang.gov.vn/hong-nam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30627</v>
      </c>
      <c r="B628" t="str">
        <f>HYPERLINK("https://www.facebook.com/p/Tu%E1%BB%95i-Tr%E1%BA%BB-C%C3%B4ng-An-Huy%E1%BB%87n-Ch%C6%B0%C6%A1ng-M%E1%BB%B9-100028578047777/?locale=nl_BE", "Công an xã Văn Võ thành phố Hà Nội")</f>
        <v>Công an xã Văn Võ thành phố Hà Nội</v>
      </c>
      <c r="C628" t="str">
        <v>https://www.facebook.com/p/Tu%E1%BB%95i-Tr%E1%BA%BB-C%C3%B4ng-An-Huy%E1%BB%87n-Ch%C6%B0%C6%A1ng-M%E1%BB%B9-100028578047777/?locale=nl_BE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30628</v>
      </c>
      <c r="B629" t="str">
        <f>HYPERLINK("https://chuongmy.hanoi.gov.vn/", "UBND Ủy ban nhân dân xã Văn Võ thành phố Hà Nội")</f>
        <v>UBND Ủy ban nhân dân xã Văn Võ thành phố Hà Nội</v>
      </c>
      <c r="C629" t="str">
        <v>https://chuongmy.hanoi.gov.vn/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30629</v>
      </c>
      <c r="B630" t="str">
        <f>HYPERLINK("https://www.facebook.com/p/C%C3%B4ng-an-x%C3%A3-H%C6%B0ng-Th%E1%BB%8Bnh-huy%E1%BB%87n-Tr%E1%BA%A5n-Y%C3%AAn-t%E1%BB%89nh-Y%C3%AAn-B%C3%A1i-100065746200730/", "Công an xã Hưng Thịnh tỉnh Yên Bái")</f>
        <v>Công an xã Hưng Thịnh tỉnh Yên Bái</v>
      </c>
      <c r="C630" t="str">
        <v>https://www.facebook.com/p/C%C3%B4ng-an-x%C3%A3-H%C6%B0ng-Th%E1%BB%8Bnh-huy%E1%BB%87n-Tr%E1%BA%A5n-Y%C3%AAn-t%E1%BB%89nh-Y%C3%AAn-B%C3%A1i-100065746200730/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30630</v>
      </c>
      <c r="B631" t="str">
        <f>HYPERLINK("https://tranyen.yenbai.gov.vn/to-chuc-bo-may/cac-xa-thi-tran/?UserKey=XA-HUNG-THINH", "UBND Ủy ban nhân dân xã Hưng Thịnh tỉnh Yên Bái")</f>
        <v>UBND Ủy ban nhân dân xã Hưng Thịnh tỉnh Yên Bái</v>
      </c>
      <c r="C631" t="str">
        <v>https://tranyen.yenbai.gov.vn/to-chuc-bo-may/cac-xa-thi-tran/?UserKey=XA-HUNG-THINH</v>
      </c>
      <c r="D631" t="str">
        <v>-</v>
      </c>
      <c r="E631" t="str">
        <v>-</v>
      </c>
      <c r="F631" t="str">
        <v>-</v>
      </c>
      <c r="G631" t="str">
        <v>-</v>
      </c>
    </row>
    <row r="632" xml:space="preserve">
      <c r="A632">
        <v>30631</v>
      </c>
      <c r="B632" t="str" xml:space="preserve">
        <f xml:space="preserve">HYPERLINK("https://www.facebook.com/tuoitrecongansonla/", "Công an xã Liên Bảo _x000d__x000d__x000d_
 _x000d__x000d__x000d_
  tỉnh Nam Định")</f>
        <v xml:space="preserve">Công an xã Liên Bảo _x000d__x000d__x000d_
 _x000d__x000d__x000d_
  tỉnh Nam Định</v>
      </c>
      <c r="C632" t="str">
        <v>https://www.facebook.com/tuoitrecongansonla/</v>
      </c>
      <c r="D632" t="str">
        <v>-</v>
      </c>
      <c r="E632" t="str">
        <v/>
      </c>
      <c r="F632" t="str">
        <v>-</v>
      </c>
      <c r="G632" t="str">
        <v>-</v>
      </c>
    </row>
    <row r="633" xml:space="preserve">
      <c r="A633">
        <v>30632</v>
      </c>
      <c r="B633" t="str" xml:space="preserve">
        <f xml:space="preserve">HYPERLINK("https://vuban.namdinh.gov.vn/tin-tu-xa-thi-tran/ubnd-xa-lien-bao-cong-bo-nghi-quyet-cua-uy-ban-thuong-vu-quoc-hoi-ve-sap-xep-don-vi-hanh-chinh-c-377588", "UBND Ủy ban nhân dân xã Liên Bảo _x000d__x000d__x000d_
 _x000d__x000d__x000d_
  tỉnh Nam Định")</f>
        <v xml:space="preserve">UBND Ủy ban nhân dân xã Liên Bảo _x000d__x000d__x000d_
 _x000d__x000d__x000d_
  tỉnh Nam Định</v>
      </c>
      <c r="C633" t="str">
        <v>https://vuban.namdinh.gov.vn/tin-tu-xa-thi-tran/ubnd-xa-lien-bao-cong-bo-nghi-quyet-cua-uy-ban-thuong-vu-quoc-hoi-ve-sap-xep-don-vi-hanh-chinh-c-377588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30633</v>
      </c>
      <c r="B634" t="str">
        <f>HYPERLINK("https://www.facebook.com/p/C%C3%B4ng-an-x%C3%A3-H%E1%BB%A3p-H%C6%B0ng-V%E1%BB%A5-B%E1%BA%A3n-Nam-%C4%90%E1%BB%8Bnh-100066147215578/", "Công an xã Hợp Hưng tỉnh Nam Định")</f>
        <v>Công an xã Hợp Hưng tỉnh Nam Định</v>
      </c>
      <c r="C634" t="str">
        <v>https://www.facebook.com/p/C%C3%B4ng-an-x%C3%A3-H%E1%BB%A3p-H%C6%B0ng-V%E1%BB%A5-B%E1%BA%A3n-Nam-%C4%90%E1%BB%8Bnh-100066147215578/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30634</v>
      </c>
      <c r="B635" t="str">
        <f>HYPERLINK("https://hophung.namdinh.gov.vn/", "UBND Ủy ban nhân dân xã Hợp Hưng tỉnh Nam Định")</f>
        <v>UBND Ủy ban nhân dân xã Hợp Hưng tỉnh Nam Định</v>
      </c>
      <c r="C635" t="str">
        <v>https://hophung.namdinh.gov.vn/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30635</v>
      </c>
      <c r="B636" t="str">
        <v>Công an xã Động Quan tỉnh Nam Định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30636</v>
      </c>
      <c r="B637" t="str">
        <f>HYPERLINK("https://trucninh.namdinh.gov.vn/", "UBND Ủy ban nhân dân xã Động Quan tỉnh Nam Định")</f>
        <v>UBND Ủy ban nhân dân xã Động Quan tỉnh Nam Định</v>
      </c>
      <c r="C637" t="str">
        <v>https://trucninh.namdinh.gov.vn/</v>
      </c>
      <c r="D637" t="str">
        <v>-</v>
      </c>
      <c r="E637" t="str">
        <v>-</v>
      </c>
      <c r="F637" t="str">
        <v>-</v>
      </c>
      <c r="G637" t="str">
        <v>-</v>
      </c>
    </row>
    <row r="638" xml:space="preserve">
      <c r="A638">
        <v>30637</v>
      </c>
      <c r="B638" t="str" xml:space="preserve">
        <f xml:space="preserve">HYPERLINK("https://www.facebook.com/ConganxaChauHoan789/", "Công an xã Châu Hoàn _x000d__x000d__x000d_
 _x000d__x000d__x000d_
  tỉnh Nghệ An")</f>
        <v xml:space="preserve">Công an xã Châu Hoàn _x000d__x000d__x000d_
 _x000d__x000d__x000d_
  tỉnh Nghệ An</v>
      </c>
      <c r="C638" t="str">
        <v>https://www.facebook.com/ConganxaChauHoan789/</v>
      </c>
      <c r="D638" t="str">
        <v>-</v>
      </c>
      <c r="E638" t="str">
        <v/>
      </c>
      <c r="F638" t="str">
        <v>-</v>
      </c>
      <c r="G638" t="str">
        <v>-</v>
      </c>
    </row>
    <row r="639" xml:space="preserve">
      <c r="A639">
        <v>30638</v>
      </c>
      <c r="B639" t="str" xml:space="preserve">
        <f xml:space="preserve">HYPERLINK("https://quychau.nghean.gov.vn/van-hoa-xa-hoi/co-opbank-chi-nhanh-nghe-an-ket-noi-yeu-thuong-cung-em-den-truong-tai-quy-chau-533385", "UBND Ủy ban nhân dân xã Châu Hoàn _x000d__x000d__x000d_
 _x000d__x000d__x000d_
  tỉnh Nghệ An")</f>
        <v xml:space="preserve">UBND Ủy ban nhân dân xã Châu Hoàn _x000d__x000d__x000d_
 _x000d__x000d__x000d_
  tỉnh Nghệ An</v>
      </c>
      <c r="C639" t="str">
        <v>https://quychau.nghean.gov.vn/van-hoa-xa-hoi/co-opbank-chi-nhanh-nghe-an-ket-noi-yeu-thuong-cung-em-den-truong-tai-quy-chau-533385</v>
      </c>
      <c r="D639" t="str">
        <v>-</v>
      </c>
      <c r="E639" t="str">
        <v>-</v>
      </c>
      <c r="F639" t="str">
        <v>-</v>
      </c>
      <c r="G639" t="str">
        <v>-</v>
      </c>
    </row>
    <row r="640" xml:space="preserve">
      <c r="A640">
        <v>30639</v>
      </c>
      <c r="B640" t="str" xml:space="preserve">
        <f xml:space="preserve">HYPERLINK("https://www.facebook.com/p/C%C3%B4ng-an-th%E1%BB%8B-tr%E1%BA%A5n-G%C3%A0nh-H%C3%A0o-100066347633364/", "Công an thị trấn Gành Hào _x000d__x000d__x000d_
 _x000d__x000d__x000d_
  tỉnh Bạc Liêu")</f>
        <v xml:space="preserve">Công an thị trấn Gành Hào _x000d__x000d__x000d_
 _x000d__x000d__x000d_
  tỉnh Bạc Liêu</v>
      </c>
      <c r="C640" t="str">
        <v>https://www.facebook.com/p/C%C3%B4ng-an-th%E1%BB%8B-tr%E1%BA%A5n-G%C3%A0nh-H%C3%A0o-100066347633364/</v>
      </c>
      <c r="D640" t="str">
        <v>-</v>
      </c>
      <c r="E640" t="str">
        <v/>
      </c>
      <c r="F640" t="str">
        <v>-</v>
      </c>
      <c r="G640" t="str">
        <v>-</v>
      </c>
    </row>
    <row r="641" xml:space="preserve">
      <c r="A641">
        <v>30640</v>
      </c>
      <c r="B641" t="str" xml:space="preserve">
        <f xml:space="preserve">HYPERLINK("https://ttptqnd.baclieu.gov.vn/-/tri%E1%BB%83n-khai-th%E1%BB%B1c-hi%E1%BB%87n-d%E1%BB%B1-%C3%A1n-x%C3%A2y-d%E1%BB%B1ng-tr%C6%B0%E1%BB%9Dng-trung-h%E1%BB%8Dc-ph%E1%BB%95-th%C3%B4ng-g%C3%A0nh-h%C3%A0o", "UBND Ủy ban nhân dân thị trấn Gành Hào _x000d__x000d__x000d_
 _x000d__x000d__x000d_
  tỉnh Bạc Liêu")</f>
        <v xml:space="preserve">UBND Ủy ban nhân dân thị trấn Gành Hào _x000d__x000d__x000d_
 _x000d__x000d__x000d_
  tỉnh Bạc Liêu</v>
      </c>
      <c r="C641" t="str">
        <v>https://ttptqnd.baclieu.gov.vn/-/tri%E1%BB%83n-khai-th%E1%BB%B1c-hi%E1%BB%87n-d%E1%BB%B1-%C3%A1n-x%C3%A2y-d%E1%BB%B1ng-tr%C6%B0%E1%BB%9Dng-trung-h%E1%BB%8Dc-ph%E1%BB%95-th%C3%B4ng-g%C3%A0nh-h%C3%A0o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30641</v>
      </c>
      <c r="B642" t="str">
        <f>HYPERLINK("https://www.facebook.com/p/C%C3%B4ng-an-x%C3%A3-Y%C3%AAn-L%E1%BB%99c-%C3%9D-Y%C3%AAn-Nam-%C4%90%E1%BB%8Bnh-100066355458012/", "Công an xã Yên Lộc tỉnh Nam Định")</f>
        <v>Công an xã Yên Lộc tỉnh Nam Định</v>
      </c>
      <c r="C642" t="str">
        <v>https://www.facebook.com/p/C%C3%B4ng-an-x%C3%A3-Y%C3%AAn-L%E1%BB%99c-%C3%9D-Y%C3%AAn-Nam-%C4%90%E1%BB%8Bnh-100066355458012/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30642</v>
      </c>
      <c r="B643" t="str">
        <f>HYPERLINK("https://yenloc.namdinh.gov.vn/ubnd-xa", "UBND Ủy ban nhân dân xã Yên Lộc tỉnh Nam Định")</f>
        <v>UBND Ủy ban nhân dân xã Yên Lộc tỉnh Nam Định</v>
      </c>
      <c r="C643" t="str">
        <v>https://yenloc.namdinh.gov.vn/ubnd-xa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30643</v>
      </c>
      <c r="B644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644" t="str">
        <v>https://www.facebook.com/p/C%C3%B4ng-an-Th%C3%A0nh-ph%E1%BB%91-Y%C3%AAn-B%C3%A1i-100066732884699/?locale=vi_VN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30644</v>
      </c>
      <c r="B645" t="str">
        <f>HYPERLINK("https://thanhphoyenbai.yenbai.gov.vn/", "UBND Ủy ban nhân dân thành phố Yên Bái tỉnh Yên Bái")</f>
        <v>UBND Ủy ban nhân dân thành phố Yên Bái tỉnh Yên Bái</v>
      </c>
      <c r="C645" t="str">
        <v>https://thanhphoyenbai.yenbai.gov.vn/</v>
      </c>
      <c r="D645" t="str">
        <v>-</v>
      </c>
      <c r="E645" t="str">
        <v>-</v>
      </c>
      <c r="F645" t="str">
        <v>-</v>
      </c>
      <c r="G645" t="str">
        <v>-</v>
      </c>
    </row>
    <row r="646" xml:space="preserve">
      <c r="A646">
        <v>30645</v>
      </c>
      <c r="B646" t="str" xml:space="preserve">
        <f xml:space="preserve">HYPERLINK("https://www.facebook.com/p/C%C3%B4ng-an-huy%E1%BB%87n-Ch%C6%B0-P%C6%B0h-100066470445234/", "Công an huyện Chư Pưh _x000d__x000d__x000d_
 _x000d__x000d__x000d_
  tỉnh Gia Lai")</f>
        <v xml:space="preserve">Công an huyện Chư Pưh _x000d__x000d__x000d_
 _x000d__x000d__x000d_
  tỉnh Gia Lai</v>
      </c>
      <c r="C646" t="str">
        <v>https://www.facebook.com/p/C%C3%B4ng-an-huy%E1%BB%87n-Ch%C6%B0-P%C6%B0h-100066470445234/</v>
      </c>
      <c r="D646" t="str">
        <v>-</v>
      </c>
      <c r="E646" t="str">
        <v/>
      </c>
      <c r="F646" t="str">
        <v>-</v>
      </c>
      <c r="G646" t="str">
        <v>-</v>
      </c>
    </row>
    <row r="647" xml:space="preserve">
      <c r="A647">
        <v>30646</v>
      </c>
      <c r="B647" t="str" xml:space="preserve">
        <f xml:space="preserve">HYPERLINK("https://chupuh.gialai.gov.vn/chuyen-muc/Thong-bao.aspx", "UBND Ủy ban nhân dân huyện Chư Pưh _x000d__x000d__x000d_
 _x000d__x000d__x000d_
  tỉnh Gia Lai")</f>
        <v xml:space="preserve">UBND Ủy ban nhân dân huyện Chư Pưh _x000d__x000d__x000d_
 _x000d__x000d__x000d_
  tỉnh Gia Lai</v>
      </c>
      <c r="C647" t="str">
        <v>https://chupuh.gialai.gov.vn/chuyen-muc/Thong-bao.aspx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30647</v>
      </c>
      <c r="B648" t="str">
        <f>HYPERLINK("https://www.facebook.com/p/C%C3%B4ng-an-x%C3%A3-Quang-Minh-100066478945818/", "Công an xã Quang Minh tỉnh Yên Bái")</f>
        <v>Công an xã Quang Minh tỉnh Yên Bái</v>
      </c>
      <c r="C648" t="str">
        <v>https://www.facebook.com/p/C%C3%B4ng-an-x%C3%A3-Quang-Minh-100066478945818/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30648</v>
      </c>
      <c r="B649" t="str">
        <f>HYPERLINK("https://vanyen.yenbai.gov.vn/to-chuc-bo-may/cac-xa-thi-tran/?UserKey=Xa-Quang-Minh", "UBND Ủy ban nhân dân xã Quang Minh tỉnh Yên Bái")</f>
        <v>UBND Ủy ban nhân dân xã Quang Minh tỉnh Yên Bái</v>
      </c>
      <c r="C649" t="str">
        <v>https://vanyen.yenbai.gov.vn/to-chuc-bo-may/cac-xa-thi-tran/?UserKey=Xa-Quang-Minh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30649</v>
      </c>
      <c r="B650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650" t="str">
        <v>https://www.facebook.com/p/C%C3%B4ng-an-Th%C3%A0nh-ph%E1%BB%91-Y%C3%AAn-B%C3%A1i-100066732884699/?locale=vi_VN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30650</v>
      </c>
      <c r="B651" t="str">
        <f>HYPERLINK("https://thanhphoyenbai.yenbai.gov.vn/", "UBND Ủy ban nhân dân thành phố Yên Bái tỉnh Yên Bái")</f>
        <v>UBND Ủy ban nhân dân thành phố Yên Bái tỉnh Yên Bái</v>
      </c>
      <c r="C651" t="str">
        <v>https://thanhphoyenbai.yenbai.gov.vn/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30651</v>
      </c>
      <c r="B652" t="str">
        <v>Công an xã Pá Hu tỉnh Yên Bái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30652</v>
      </c>
      <c r="B653" t="str">
        <f>HYPERLINK("https://tramtau.yenbai.gov.vn/", "UBND Ủy ban nhân dân xã Pá Hu tỉnh Yên Bái")</f>
        <v>UBND Ủy ban nhân dân xã Pá Hu tỉnh Yên Bái</v>
      </c>
      <c r="C653" t="str">
        <v>https://tramtau.yenbai.gov.vn/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30653</v>
      </c>
      <c r="B654" t="str">
        <f>HYPERLINK("https://www.facebook.com/p/C%C3%B4ng-an-x%C3%A3-Bao-La-Huy%E1%BB%87n-Mai-Ch%C3%A2u-t%E1%BB%89nh-H%C3%B2a-B%C3%ACnh-100066573889335/", "Công an xã Bao La tỉnh Hòa Bình")</f>
        <v>Công an xã Bao La tỉnh Hòa Bình</v>
      </c>
      <c r="C654" t="str">
        <v>https://www.facebook.com/p/C%C3%B4ng-an-x%C3%A3-Bao-La-Huy%E1%BB%87n-Mai-Ch%C3%A2u-t%E1%BB%89nh-H%C3%B2a-B%C3%ACnh-100066573889335/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30654</v>
      </c>
      <c r="B655" t="str">
        <f>HYPERLINK("https://maichau.hoabinh.gov.vn/index.php?option=com_content&amp;view=article&amp;id=214:gi-i-thi-u-ubnd-xa-bao-la&amp;catid=14&amp;lang=en&amp;Itemid=641", "UBND Ủy ban nhân dân xã Bao La tỉnh Hòa Bình")</f>
        <v>UBND Ủy ban nhân dân xã Bao La tỉnh Hòa Bình</v>
      </c>
      <c r="C655" t="str">
        <v>https://maichau.hoabinh.gov.vn/index.php?option=com_content&amp;view=article&amp;id=214:gi-i-thi-u-ubnd-xa-bao-la&amp;catid=14&amp;lang=en&amp;Itemid=641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30655</v>
      </c>
      <c r="B656" t="str">
        <f>HYPERLINK("https://www.facebook.com/yenbinhtoancanh21/", "Công an huyện Yên Bình tỉnh Yên Bái")</f>
        <v>Công an huyện Yên Bình tỉnh Yên Bái</v>
      </c>
      <c r="C656" t="str">
        <v>https://www.facebook.com/yenbinhtoancanh21/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30656</v>
      </c>
      <c r="B657" t="str">
        <f>HYPERLINK("https://yenbinh.yenbai.gov.vn/", "UBND Ủy ban nhân dân huyện Yên Bình tỉnh Yên Bái")</f>
        <v>UBND Ủy ban nhân dân huyện Yên Bình tỉnh Yên Bái</v>
      </c>
      <c r="C657" t="str">
        <v>https://yenbinh.yenbai.gov.vn/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30657</v>
      </c>
      <c r="B658" t="str">
        <f>HYPERLINK("https://www.facebook.com/p/C%C3%B4ng-an-x%C3%A3-Ho%C3%A0-Long-100066626566441/", "Công an xã Hoà Long tỉnh Bà Rịa - Vũng Tàu")</f>
        <v>Công an xã Hoà Long tỉnh Bà Rịa - Vũng Tàu</v>
      </c>
      <c r="C658" t="str">
        <v>https://www.facebook.com/p/C%C3%B4ng-an-x%C3%A3-Ho%C3%A0-Long-100066626566441/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30658</v>
      </c>
      <c r="B659" t="str">
        <f>HYPERLINK("https://hoalong.baria.baria-vungtau.gov.vn/", "UBND Ủy ban nhân dân xã Hoà Long tỉnh Bà Rịa - Vũng Tàu")</f>
        <v>UBND Ủy ban nhân dân xã Hoà Long tỉnh Bà Rịa - Vũng Tàu</v>
      </c>
      <c r="C659" t="str">
        <v>https://hoalong.baria.baria-vungtau.gov.vn/</v>
      </c>
      <c r="D659" t="str">
        <v>-</v>
      </c>
      <c r="E659" t="str">
        <v>-</v>
      </c>
      <c r="F659" t="str">
        <v>-</v>
      </c>
      <c r="G659" t="str">
        <v>-</v>
      </c>
    </row>
    <row r="660" xml:space="preserve">
      <c r="A660">
        <v>30659</v>
      </c>
      <c r="B660" t="str" xml:space="preserve">
        <f xml:space="preserve">HYPERLINK("https://www.facebook.com/tuoitreconganninhbinh/", "Công an xã Khánh Hội _x000d__x000d__x000d_
 _x000d__x000d__x000d_
  tỉnh Ninh Bình")</f>
        <v xml:space="preserve">Công an xã Khánh Hội _x000d__x000d__x000d_
 _x000d__x000d__x000d_
  tỉnh Ninh Bình</v>
      </c>
      <c r="C660" t="str">
        <v>https://www.facebook.com/tuoitreconganninhbinh/</v>
      </c>
      <c r="D660" t="str">
        <v>-</v>
      </c>
      <c r="E660" t="str">
        <v/>
      </c>
      <c r="F660" t="str">
        <v>-</v>
      </c>
      <c r="G660" t="str">
        <v>-</v>
      </c>
    </row>
    <row r="661" xml:space="preserve">
      <c r="A661">
        <v>30660</v>
      </c>
      <c r="B661" t="str" xml:space="preserve">
        <f xml:space="preserve">HYPERLINK("http://khanhhoi.yenkhanh.ninhbinh.gov.vn/", "UBND Ủy ban nhân dân xã Khánh Hội _x000d__x000d__x000d_
 _x000d__x000d__x000d_
  tỉnh Ninh Bình")</f>
        <v xml:space="preserve">UBND Ủy ban nhân dân xã Khánh Hội _x000d__x000d__x000d_
 _x000d__x000d__x000d_
  tỉnh Ninh Bình</v>
      </c>
      <c r="C661" t="str">
        <v>http://khanhhoi.yenkhanh.ninhbinh.gov.vn/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30661</v>
      </c>
      <c r="B662" t="str">
        <f>HYPERLINK("https://www.facebook.com/p/C%C3%B4ng-an-x%C3%A3-H%E1%BA%A3i-Nh%C3%A2n-Th%E1%BB%8B-x%C3%A3-Nghi-S%C6%A1n-Thanh-Ho%C3%A1-100066714752144/", "Công an xã Hải Nhân tỉnh Thanh Hóa")</f>
        <v>Công an xã Hải Nhân tỉnh Thanh Hóa</v>
      </c>
      <c r="C662" t="str">
        <v>https://www.facebook.com/p/C%C3%B4ng-an-x%C3%A3-H%E1%BA%A3i-Nh%C3%A2n-Th%E1%BB%8B-x%C3%A3-Nghi-S%C6%A1n-Thanh-Ho%C3%A1-100066714752144/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30662</v>
      </c>
      <c r="B663" t="str">
        <f>HYPERLINK("https://haithanh.thixanghison.thanhhoa.gov.vn/", "UBND Ủy ban nhân dân xã Hải Nhân tỉnh Thanh Hóa")</f>
        <v>UBND Ủy ban nhân dân xã Hải Nhân tỉnh Thanh Hóa</v>
      </c>
      <c r="C663" t="str">
        <v>https://haithanh.thixanghison.thanhhoa.gov.vn/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30663</v>
      </c>
      <c r="B664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664" t="str">
        <v>https://www.facebook.com/p/C%C3%B4ng-an-Th%C3%A0nh-ph%E1%BB%91-Y%C3%AAn-B%C3%A1i-100066732884699/?locale=vi_VN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30664</v>
      </c>
      <c r="B665" t="str">
        <f>HYPERLINK("https://thanhphoyenbai.yenbai.gov.vn/", "UBND Ủy ban nhân dân thành phố Yên Bái tỉnh Yên Bái")</f>
        <v>UBND Ủy ban nhân dân thành phố Yên Bái tỉnh Yên Bái</v>
      </c>
      <c r="C665" t="str">
        <v>https://thanhphoyenbai.yenbai.gov.vn/</v>
      </c>
      <c r="D665" t="str">
        <v>-</v>
      </c>
      <c r="E665" t="str">
        <v>-</v>
      </c>
      <c r="F665" t="str">
        <v>-</v>
      </c>
      <c r="G665" t="str">
        <v>-</v>
      </c>
    </row>
    <row r="666" xml:space="preserve">
      <c r="A666">
        <v>30665</v>
      </c>
      <c r="B666" t="str" xml:space="preserve">
        <f xml:space="preserve">HYPERLINK("https://www.facebook.com/p/C%C3%B4ng-an-ph%C6%B0%E1%BB%9Dng-V%C4%83n-Y%C3%AAn-100066720815458/", "Công an phường Văn Yên _x000d__x000d__x000d_
 _x000d__x000d__x000d_
  tỉnh Hà Tĩnh")</f>
        <v xml:space="preserve">Công an phường Văn Yên _x000d__x000d__x000d_
 _x000d__x000d__x000d_
  tỉnh Hà Tĩnh</v>
      </c>
      <c r="C666" t="str">
        <v>https://www.facebook.com/p/C%C3%B4ng-an-ph%C6%B0%E1%BB%9Dng-V%C4%83n-Y%C3%AAn-100066720815458/</v>
      </c>
      <c r="D666" t="str">
        <v>-</v>
      </c>
      <c r="E666" t="str">
        <v/>
      </c>
      <c r="F666" t="str">
        <v>-</v>
      </c>
      <c r="G666" t="str">
        <v>-</v>
      </c>
    </row>
    <row r="667" xml:space="preserve">
      <c r="A667">
        <v>30666</v>
      </c>
      <c r="B667" t="str" xml:space="preserve">
        <f xml:space="preserve">HYPERLINK("https://vanyen.hatinhcity.gov.vn/", "UBND Ủy ban nhân dân phường Văn Yên _x000d__x000d__x000d_
 _x000d__x000d__x000d_
  tỉnh Hà Tĩnh")</f>
        <v xml:space="preserve">UBND Ủy ban nhân dân phường Văn Yên _x000d__x000d__x000d_
 _x000d__x000d__x000d_
  tỉnh Hà Tĩnh</v>
      </c>
      <c r="C667" t="str">
        <v>https://vanyen.hatinhcity.gov.vn/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30667</v>
      </c>
      <c r="B668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668" t="str">
        <v>https://www.facebook.com/p/C%C3%B4ng-an-Th%C3%A0nh-ph%E1%BB%91-Y%C3%AAn-B%C3%A1i-100066732884699/?locale=vi_VN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30668</v>
      </c>
      <c r="B669" t="str">
        <f>HYPERLINK("https://thanhphoyenbai.yenbai.gov.vn/", "UBND Ủy ban nhân dân thành phố Yên Bái tỉnh Yên Bái")</f>
        <v>UBND Ủy ban nhân dân thành phố Yên Bái tỉnh Yên Bái</v>
      </c>
      <c r="C669" t="str">
        <v>https://thanhphoyenbai.yenbai.gov.vn/</v>
      </c>
      <c r="D669" t="str">
        <v>-</v>
      </c>
      <c r="E669" t="str">
        <v>-</v>
      </c>
      <c r="F669" t="str">
        <v>-</v>
      </c>
      <c r="G669" t="str">
        <v>-</v>
      </c>
    </row>
    <row r="670" xml:space="preserve">
      <c r="A670">
        <v>30669</v>
      </c>
      <c r="B670" t="str" xml:space="preserve">
        <f xml:space="preserve">HYPERLINK("https://www.facebook.com/p/C%C3%B4ng-an-x%C3%A3-V%C4%A9nh-Th%C3%A1i-100066812070502/", "Công an xã Vĩnh Thái _x000d__x000d__x000d_
 _x000d__x000d__x000d_
  tỉnh Quảng Trị")</f>
        <v xml:space="preserve">Công an xã Vĩnh Thái _x000d__x000d__x000d_
 _x000d__x000d__x000d_
  tỉnh Quảng Trị</v>
      </c>
      <c r="C670" t="str">
        <v>https://www.facebook.com/p/C%C3%B4ng-an-x%C3%A3-V%C4%A9nh-Th%C3%A1i-100066812070502/</v>
      </c>
      <c r="D670" t="str">
        <v>-</v>
      </c>
      <c r="E670" t="str">
        <v/>
      </c>
      <c r="F670" t="str">
        <v>-</v>
      </c>
      <c r="G670" t="str">
        <v>-</v>
      </c>
    </row>
    <row r="671" xml:space="preserve">
      <c r="A671">
        <v>30670</v>
      </c>
      <c r="B671" t="str" xml:space="preserve">
        <f xml:space="preserve">HYPERLINK("https://vinhthai.vinhlinh.quangtri.gov.vn/", "UBND Ủy ban nhân dân xã Vĩnh Thái _x000d__x000d__x000d_
 _x000d__x000d__x000d_
  tỉnh Quảng Trị")</f>
        <v xml:space="preserve">UBND Ủy ban nhân dân xã Vĩnh Thái _x000d__x000d__x000d_
 _x000d__x000d__x000d_
  tỉnh Quảng Trị</v>
      </c>
      <c r="C671" t="str">
        <v>https://vinhthai.vinhlinh.quangtri.gov.vn/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30671</v>
      </c>
      <c r="B672" t="str">
        <f>HYPERLINK("https://www.facebook.com/p/C%C3%B4ng-an-x%C3%A3-T%E1%BA%A1-B%C3%BA-huy%E1%BB%87n-M%C6%B0%E1%BB%9Dng-La-t%E1%BB%89nh-S%C6%A1n-La-100066851919738/", "Công an xã Tạ Bú tỉnh Sơn La")</f>
        <v>Công an xã Tạ Bú tỉnh Sơn La</v>
      </c>
      <c r="C672" t="str">
        <v>https://www.facebook.com/p/C%C3%B4ng-an-x%C3%A3-T%E1%BA%A1-B%C3%BA-huy%E1%BB%87n-M%C6%B0%E1%BB%9Dng-La-t%E1%BB%89nh-S%C6%A1n-La-100066851919738/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30672</v>
      </c>
      <c r="B673" t="str">
        <f>HYPERLINK(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, "UBND Ủy ban nhân dân xã Tạ Bú tỉnh Sơn La")</f>
        <v>UBND Ủy ban nhân dân xã Tạ Bú tỉnh Sơn La</v>
      </c>
      <c r="C673" t="str">
        <v>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</v>
      </c>
      <c r="D673" t="str">
        <v>-</v>
      </c>
      <c r="E673" t="str">
        <v>-</v>
      </c>
      <c r="F673" t="str">
        <v>-</v>
      </c>
      <c r="G673" t="str">
        <v>-</v>
      </c>
    </row>
    <row r="674" xml:space="preserve">
      <c r="A674">
        <v>30673</v>
      </c>
      <c r="B674" t="str" xml:space="preserve">
        <f xml:space="preserve">HYPERLINK("https://www.facebook.com/p/Tu%E1%BB%95i-tr%E1%BA%BB-C%C3%B4ng-an-Ngh%C4%A9a-L%E1%BB%99-100081887170070/", "Công an xã Yên Thái _x000d__x000d__x000d_
 _x000d__x000d__x000d_
  tỉnh Yên Bái")</f>
        <v xml:space="preserve">Công an xã Yên Thái _x000d__x000d__x000d_
 _x000d__x000d__x000d_
  tỉnh Yên Bái</v>
      </c>
      <c r="C674" t="str">
        <v>https://www.facebook.com/p/Tu%E1%BB%95i-tr%E1%BA%BB-C%C3%B4ng-an-Ngh%C4%A9a-L%E1%BB%99-100081887170070/</v>
      </c>
      <c r="D674" t="str">
        <v>-</v>
      </c>
      <c r="E674" t="str">
        <v/>
      </c>
      <c r="F674" t="str">
        <v>-</v>
      </c>
      <c r="G674" t="str">
        <v>-</v>
      </c>
    </row>
    <row r="675" xml:space="preserve">
      <c r="A675">
        <v>30674</v>
      </c>
      <c r="B675" t="str" xml:space="preserve">
        <f xml:space="preserve">HYPERLINK("https://vanyen.yenbai.gov.vn/to-chuc-bo-may/cac-xa-thi-tran/?UserKey=Xa-Yen-Thai", "UBND Ủy ban nhân dân xã Yên Thái _x000d__x000d__x000d_
 _x000d__x000d__x000d_
  tỉnh Yên Bái")</f>
        <v xml:space="preserve">UBND Ủy ban nhân dân xã Yên Thái _x000d__x000d__x000d_
 _x000d__x000d__x000d_
  tỉnh Yên Bái</v>
      </c>
      <c r="C675" t="str">
        <v>https://vanyen.yenbai.gov.vn/to-chuc-bo-may/cac-xa-thi-tran/?UserKey=Xa-Yen-Thai</v>
      </c>
      <c r="D675" t="str">
        <v>-</v>
      </c>
      <c r="E675" t="str">
        <v>-</v>
      </c>
      <c r="F675" t="str">
        <v>-</v>
      </c>
      <c r="G675" t="str">
        <v>-</v>
      </c>
    </row>
    <row r="676" xml:space="preserve">
      <c r="A676">
        <v>30675</v>
      </c>
      <c r="B676" t="str" xml:space="preserve">
        <f xml:space="preserve">HYPERLINK("https://www.facebook.com/huyendoantanson/", "Công an xã Kim Thượng _x000d__x000d__x000d_
 _x000d__x000d__x000d_
  tỉnh Phú Thọ")</f>
        <v xml:space="preserve">Công an xã Kim Thượng _x000d__x000d__x000d_
 _x000d__x000d__x000d_
  tỉnh Phú Thọ</v>
      </c>
      <c r="C676" t="str">
        <v>https://www.facebook.com/huyendoantanson/</v>
      </c>
      <c r="D676" t="str">
        <v>-</v>
      </c>
      <c r="E676" t="str">
        <v/>
      </c>
      <c r="F676" t="str">
        <v>-</v>
      </c>
      <c r="G676" t="str">
        <v>-</v>
      </c>
    </row>
    <row r="677" xml:space="preserve">
      <c r="A677">
        <v>30676</v>
      </c>
      <c r="B677" t="str" xml:space="preserve">
        <f xml:space="preserve">HYPERLINK("https://tanson.phutho.gov.vn/Chuyen-muc-tin/Chi-tiet-tin/t/xa-kim-thuong/title/280/ctitle/78", "UBND Ủy ban nhân dân xã Kim Thượng _x000d__x000d__x000d_
 _x000d__x000d__x000d_
  tỉnh Phú Thọ")</f>
        <v xml:space="preserve">UBND Ủy ban nhân dân xã Kim Thượng _x000d__x000d__x000d_
 _x000d__x000d__x000d_
  tỉnh Phú Thọ</v>
      </c>
      <c r="C677" t="str">
        <v>https://tanson.phutho.gov.vn/Chuyen-muc-tin/Chi-tiet-tin/t/xa-kim-thuong/title/280/ctitle/78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30677</v>
      </c>
      <c r="B678" t="str">
        <f>HYPERLINK("https://www.facebook.com/p/C%C3%B4ng-an-x%C3%A3-Hneng-huy%E1%BB%87n-%C4%90ak-%C4%90oa-100066970045279/", "Công an xã Hneng tỉnh Gia Lai")</f>
        <v>Công an xã Hneng tỉnh Gia Lai</v>
      </c>
      <c r="C678" t="str">
        <v>https://www.facebook.com/p/C%C3%B4ng-an-x%C3%A3-Hneng-huy%E1%BB%87n-%C4%90ak-%C4%90oa-100066970045279/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30678</v>
      </c>
      <c r="B679" t="str">
        <f>HYPERLINK("https://dakdoa.gialai.gov.vn/Xa-H-neng/Home.aspx", "UBND Ủy ban nhân dân xã Hneng tỉnh Gia Lai")</f>
        <v>UBND Ủy ban nhân dân xã Hneng tỉnh Gia Lai</v>
      </c>
      <c r="C679" t="str">
        <v>https://dakdoa.gialai.gov.vn/Xa-H-neng/Home.aspx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30679</v>
      </c>
      <c r="B680" t="str">
        <f>HYPERLINK("https://www.facebook.com/p/C%C3%B4ng-an-x%C3%A3-S%C6%A1n-H%E1%BB%93ng-huy%E1%BB%87n-H%C6%B0%C6%A1ng-S%C6%A1n-t%E1%BB%89nh-H%C3%A0-T%C4%A9nh-100066986271970/", "Công an xã Sơn Hồng tỉnh Hà Tĩnh")</f>
        <v>Công an xã Sơn Hồng tỉnh Hà Tĩnh</v>
      </c>
      <c r="C680" t="str">
        <v>https://www.facebook.com/p/C%C3%B4ng-an-x%C3%A3-S%C6%A1n-H%E1%BB%93ng-huy%E1%BB%87n-H%C6%B0%C6%A1ng-S%C6%A1n-t%E1%BB%89nh-H%C3%A0-T%C4%A9nh-100066986271970/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30680</v>
      </c>
      <c r="B681" t="str">
        <f>HYPERLINK("https://xasonhong.hatinh.gov.vn/portal/KenhTin/Thong-tin-ve-lanh-dao.aspx", "UBND Ủy ban nhân dân xã Sơn Hồng tỉnh Hà Tĩnh")</f>
        <v>UBND Ủy ban nhân dân xã Sơn Hồng tỉnh Hà Tĩnh</v>
      </c>
      <c r="C681" t="str">
        <v>https://xasonhong.hatinh.gov.vn/portal/KenhTin/Thong-tin-ve-lanh-dao.aspx</v>
      </c>
      <c r="D681" t="str">
        <v>-</v>
      </c>
      <c r="E681" t="str">
        <v>-</v>
      </c>
      <c r="F681" t="str">
        <v>-</v>
      </c>
      <c r="G681" t="str">
        <v>-</v>
      </c>
    </row>
    <row r="682" xml:space="preserve">
      <c r="A682">
        <v>30681</v>
      </c>
      <c r="B682" t="str" xml:space="preserve">
        <f xml:space="preserve">HYPERLINK("https://www.facebook.com/tuoitrecongansonla/", "Công an xã Hua Trai _x000d__x000d__x000d_
 _x000d__x000d__x000d_
  tỉnh Sơn La")</f>
        <v xml:space="preserve">Công an xã Hua Trai _x000d__x000d__x000d_
 _x000d__x000d__x000d_
  tỉnh Sơn La</v>
      </c>
      <c r="C682" t="str">
        <v>https://www.facebook.com/tuoitrecongansonla/</v>
      </c>
      <c r="D682" t="str">
        <v>-</v>
      </c>
      <c r="E682" t="str">
        <v/>
      </c>
      <c r="F682" t="str">
        <v>-</v>
      </c>
      <c r="G682" t="str">
        <v>-</v>
      </c>
    </row>
    <row r="683" xml:space="preserve">
      <c r="A683">
        <v>30682</v>
      </c>
      <c r="B683" t="str" xml:space="preserve">
        <f xml:space="preserve">HYPERLINK("https://sonla.toaan.gov.vn/webcenter/portal/sonla/chitiettin?dDocName=TAND214354", "UBND Ủy ban nhân dân xã Hua Trai _x000d__x000d__x000d_
 _x000d__x000d__x000d_
  tỉnh Sơn La")</f>
        <v xml:space="preserve">UBND Ủy ban nhân dân xã Hua Trai _x000d__x000d__x000d_
 _x000d__x000d__x000d_
  tỉnh Sơn La</v>
      </c>
      <c r="C683" t="str">
        <v>https://sonla.toaan.gov.vn/webcenter/portal/sonla/chitiettin?dDocName=TAND214354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30683</v>
      </c>
      <c r="B684" t="str">
        <v>Công an xã Côn Lôn tỉnh Tuyên Quang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30684</v>
      </c>
      <c r="B685" t="str">
        <f>HYPERLINK("https://vkstuyenquang.gov.vn/pHome/news/Tin-trong-nganh/VKSND-huyen-Na-Hang-truc-tiep-kiem-sat-cong-tac-thi-hanh-an-hinh-su-tai-UBND-xa-Con-Lon-va-UBND-xa-Son-Phu-huyen-Na-Hang-1684/", "UBND Ủy ban nhân dân xã Côn Lôn tỉnh Tuyên Quang")</f>
        <v>UBND Ủy ban nhân dân xã Côn Lôn tỉnh Tuyên Quang</v>
      </c>
      <c r="C685" t="str">
        <v>https://vkstuyenquang.gov.vn/pHome/news/Tin-trong-nganh/VKSND-huyen-Na-Hang-truc-tiep-kiem-sat-cong-tac-thi-hanh-an-hinh-su-tai-UBND-xa-Con-Lon-va-UBND-xa-Son-Phu-huyen-Na-Hang-1684/</v>
      </c>
      <c r="D685" t="str">
        <v>-</v>
      </c>
      <c r="E685" t="str">
        <v>-</v>
      </c>
      <c r="F685" t="str">
        <v>-</v>
      </c>
      <c r="G685" t="str">
        <v>-</v>
      </c>
    </row>
    <row r="686" xml:space="preserve">
      <c r="A686">
        <v>30685</v>
      </c>
      <c r="B686" t="str" xml:space="preserve">
        <f xml:space="preserve">HYPERLINK("https://www.facebook.com/p/C%C3%B4ng-an-x%C3%A3-Th%E1%BA%A1ch-Xu%C3%A2n-100067057295529/", "Công an xã Thạch Xuân _x000d__x000d__x000d_
 _x000d__x000d__x000d_
  tỉnh Hà Tĩnh")</f>
        <v xml:space="preserve">Công an xã Thạch Xuân _x000d__x000d__x000d_
 _x000d__x000d__x000d_
  tỉnh Hà Tĩnh</v>
      </c>
      <c r="C686" t="str">
        <v>https://www.facebook.com/p/C%C3%B4ng-an-x%C3%A3-Th%E1%BA%A1ch-Xu%C3%A2n-100067057295529/</v>
      </c>
      <c r="D686" t="str">
        <v>-</v>
      </c>
      <c r="E686" t="str">
        <v/>
      </c>
      <c r="F686" t="str">
        <v>-</v>
      </c>
      <c r="G686" t="str">
        <v>-</v>
      </c>
    </row>
    <row r="687" xml:space="preserve">
      <c r="A687">
        <v>30686</v>
      </c>
      <c r="B687" t="str" xml:space="preserve">
        <f xml:space="preserve"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_x000d__x000d__x000d_
 _x000d__x000d__x000d_
  tỉnh Hà Tĩnh")</f>
        <v xml:space="preserve">UBND Ủy ban nhân dân xã Thạch Xuân _x000d__x000d__x000d_
 _x000d__x000d__x000d_
  tỉnh Hà Tĩnh</v>
      </c>
      <c r="C687" t="str">
        <v>https://hscvth.hatinh.gov.vn/thachha/vbdh.nsf/str/9301209EF65C0F52472587FB000B517C/$file/GI%E1%BA%A4Y%20M%E1%BB%9CI%20GI%E1%BA%A2I%20QUY%E1%BA%BET%20%C4%90%C6%A0N%20TH%C6%AF%20%C4%90%E1%BB%92NG%20XU%C3%82N(17.02.2022_08h51p51)_signed.pdf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30687</v>
      </c>
      <c r="B688" t="str">
        <f>HYPERLINK("https://www.facebook.com/conganxatanthinh/", "Công an xã Tân Thịnh tỉnh Yên Bái")</f>
        <v>Công an xã Tân Thịnh tỉnh Yên Bái</v>
      </c>
      <c r="C688" t="str">
        <v>https://www.facebook.com/conganxatanthinh/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30688</v>
      </c>
      <c r="B689" t="str">
        <f>HYPERLINK("https://www.yenbai.gov.vn/noidung/tintuc/Pages/gioi-thieu-chi-tiet.aspx?ItemID=117&amp;l=Ditichcaptinh&amp;lv=4", "UBND Ủy ban nhân dân xã Tân Thịnh tỉnh Yên Bái")</f>
        <v>UBND Ủy ban nhân dân xã Tân Thịnh tỉnh Yên Bái</v>
      </c>
      <c r="C689" t="str">
        <v>https://www.yenbai.gov.vn/noidung/tintuc/Pages/gioi-thieu-chi-tiet.aspx?ItemID=117&amp;l=Ditichcaptinh&amp;lv=4</v>
      </c>
      <c r="D689" t="str">
        <v>-</v>
      </c>
      <c r="E689" t="str">
        <v>-</v>
      </c>
      <c r="F689" t="str">
        <v>-</v>
      </c>
      <c r="G689" t="str">
        <v>-</v>
      </c>
    </row>
    <row r="690" xml:space="preserve">
      <c r="A690">
        <v>30689</v>
      </c>
      <c r="B690" t="str" xml:space="preserve">
        <v xml:space="preserve">Công an xã Hoà Cuông _x000d__x000d__x000d_
 _x000d__x000d__x000d_
  tỉnh Yên Bái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 xml:space="preserve">
      <c r="A691">
        <v>30690</v>
      </c>
      <c r="B691" t="str" xml:space="preserve">
        <f xml:space="preserve">HYPERLINK("https://www.yenbai.gov.vn/noidung/tintuc/Pages/chi-tiet-tin-tuc.aspx?ItemID=131&amp;l=Ditichcaptinh&amp;lv=4", "UBND Ủy ban nhân dân xã Hoà Cuông _x000d__x000d__x000d_
 _x000d__x000d__x000d_
  tỉnh Yên Bái")</f>
        <v xml:space="preserve">UBND Ủy ban nhân dân xã Hoà Cuông _x000d__x000d__x000d_
 _x000d__x000d__x000d_
  tỉnh Yên Bái</v>
      </c>
      <c r="C691" t="str">
        <v>https://www.yenbai.gov.vn/noidung/tintuc/Pages/chi-tiet-tin-tuc.aspx?ItemID=131&amp;l=Ditichcaptinh&amp;lv=4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30691</v>
      </c>
      <c r="B692" t="str">
        <v>Công an xã Phong Dụ Thượng tỉnh Yên Bái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30692</v>
      </c>
      <c r="B693" t="str">
        <f>HYPERLINK("https://vanyen.yenbai.gov.vn/to-chuc-bo-may/cac-xa-thi-tran/?UserKey=Xa-Phong-Du-Thuong", "UBND Ủy ban nhân dân xã Phong Dụ Thượng tỉnh Yên Bái")</f>
        <v>UBND Ủy ban nhân dân xã Phong Dụ Thượng tỉnh Yên Bái</v>
      </c>
      <c r="C693" t="str">
        <v>https://vanyen.yenbai.gov.vn/to-chuc-bo-may/cac-xa-thi-tran/?UserKey=Xa-Phong-Du-Thuong</v>
      </c>
      <c r="D693" t="str">
        <v>-</v>
      </c>
      <c r="E693" t="str">
        <v>-</v>
      </c>
      <c r="F693" t="str">
        <v>-</v>
      </c>
      <c r="G693" t="str">
        <v>-</v>
      </c>
    </row>
    <row r="694" xml:space="preserve">
      <c r="A694">
        <v>30693</v>
      </c>
      <c r="B694" t="str" xml:space="preserve">
        <v xml:space="preserve">Công an xã Giao Lạc _x000d__x000d__x000d_
 _x000d__x000d__x000d_
  tỉnh Nam Định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 xml:space="preserve">
      <c r="A695">
        <v>30694</v>
      </c>
      <c r="B695" t="str" xml:space="preserve">
        <f xml:space="preserve">HYPERLINK("https://giaolac.namdinh.gov.vn/", "UBND Ủy ban nhân dân xã Giao Lạc _x000d__x000d__x000d_
 _x000d__x000d__x000d_
  tỉnh Nam Định")</f>
        <v xml:space="preserve">UBND Ủy ban nhân dân xã Giao Lạc _x000d__x000d__x000d_
 _x000d__x000d__x000d_
  tỉnh Nam Định</v>
      </c>
      <c r="C695" t="str">
        <v>https://giaolac.namdinh.gov.vn/</v>
      </c>
      <c r="D695" t="str">
        <v>-</v>
      </c>
      <c r="E695" t="str">
        <v>-</v>
      </c>
      <c r="F695" t="str">
        <v>-</v>
      </c>
      <c r="G695" t="str">
        <v>-</v>
      </c>
    </row>
    <row r="696" xml:space="preserve">
      <c r="A696">
        <v>30695</v>
      </c>
      <c r="B696" t="str" xml:space="preserve">
        <f xml:space="preserve">HYPERLINK("https://www.facebook.com/p/Tu%E1%BB%95i-tr%E1%BA%BB-C%C3%B4ng-an-th%E1%BB%8B-x%C3%A3-S%C6%A1n-T%C3%A2y-100040884909606/", "Công an xã Tây Sơn _x000d__x000d__x000d_
 _x000d__x000d__x000d_
  tỉnh Nghệ An")</f>
        <v xml:space="preserve">Công an xã Tây Sơn _x000d__x000d__x000d_
 _x000d__x000d__x000d_
  tỉnh Nghệ An</v>
      </c>
      <c r="C696" t="str">
        <v>https://www.facebook.com/p/Tu%E1%BB%95i-tr%E1%BA%BB-C%C3%B4ng-an-th%E1%BB%8B-x%C3%A3-S%C6%A1n-T%C3%A2y-100040884909606/</v>
      </c>
      <c r="D696" t="str">
        <v>-</v>
      </c>
      <c r="E696" t="str">
        <v/>
      </c>
      <c r="F696" t="str">
        <v>-</v>
      </c>
      <c r="G696" t="str">
        <v>-</v>
      </c>
    </row>
    <row r="697" xml:space="preserve">
      <c r="A697">
        <v>30696</v>
      </c>
      <c r="B697" t="str" xml:space="preserve">
        <f xml:space="preserve">HYPERLINK("https://kyson.nghean.gov.vn/", "UBND Ủy ban nhân dân xã Tây Sơn _x000d__x000d__x000d_
 _x000d__x000d__x000d_
  tỉnh Nghệ An")</f>
        <v xml:space="preserve">UBND Ủy ban nhân dân xã Tây Sơn _x000d__x000d__x000d_
 _x000d__x000d__x000d_
  tỉnh Nghệ An</v>
      </c>
      <c r="C697" t="str">
        <v>https://kyson.nghean.gov.vn/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30697</v>
      </c>
      <c r="B698" t="str">
        <f>HYPERLINK("https://www.facebook.com/p/C%C3%B4ng-an-x%C3%A3-Th%E1%BB%8Bnh-L%E1%BB%99c-L%E1%BB%99c-H%C3%A0-H%C3%A0-T%C4%A9nh-100067498794628/", "Công an xã Thịnh Lộc tỉnh Hà Tĩnh")</f>
        <v>Công an xã Thịnh Lộc tỉnh Hà Tĩnh</v>
      </c>
      <c r="C698" t="str">
        <v>https://www.facebook.com/p/C%C3%B4ng-an-x%C3%A3-Th%E1%BB%8Bnh-L%E1%BB%99c-L%E1%BB%99c-H%C3%A0-H%C3%A0-T%C4%A9nh-100067498794628/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30698</v>
      </c>
      <c r="B699" t="str">
        <f>HYPERLINK("https://congbobanan.toaan.gov.vn/2ta1252419t1cvn/chi-tiet-ban-an", "UBND Ủy ban nhân dân xã Thịnh Lộc tỉnh Hà Tĩnh")</f>
        <v>UBND Ủy ban nhân dân xã Thịnh Lộc tỉnh Hà Tĩnh</v>
      </c>
      <c r="C699" t="str">
        <v>https://congbobanan.toaan.gov.vn/2ta1252419t1cvn/chi-tiet-ban-an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30699</v>
      </c>
      <c r="B700" t="str">
        <f>HYPERLINK("https://www.facebook.com/p/C%C3%B4ng-an-x%C3%A3-K%E1%BB%B3-Ch%C3%A2u-K%E1%BB%B3-Anh-H%C3%A0-T%C4%A9nh-100067549219356/", "Công an xã Kỳ Châu tỉnh Hà Tĩnh")</f>
        <v>Công an xã Kỳ Châu tỉnh Hà Tĩnh</v>
      </c>
      <c r="C700" t="str">
        <v>https://www.facebook.com/p/C%C3%B4ng-an-x%C3%A3-K%E1%BB%B3-Ch%C3%A2u-K%E1%BB%B3-Anh-H%C3%A0-T%C4%A9nh-100067549219356/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30700</v>
      </c>
      <c r="B701" t="str">
        <f>HYPERLINK("http://kychau.kyanh.hatinh.gov.vn/", "UBND Ủy ban nhân dân xã Kỳ Châu tỉnh Hà Tĩnh")</f>
        <v>UBND Ủy ban nhân dân xã Kỳ Châu tỉnh Hà Tĩnh</v>
      </c>
      <c r="C701" t="str">
        <v>http://kychau.kyanh.hatinh.gov.vn/</v>
      </c>
      <c r="D701" t="str">
        <v>-</v>
      </c>
      <c r="E701" t="str">
        <v>-</v>
      </c>
      <c r="F701" t="str">
        <v>-</v>
      </c>
      <c r="G701" t="str">
        <v>-</v>
      </c>
    </row>
    <row r="702" xml:space="preserve">
      <c r="A702">
        <v>30701</v>
      </c>
      <c r="B702" t="str" xml:space="preserve">
        <f xml:space="preserve">HYPERLINK("https://www.facebook.com/doanthanhnien.1956/?locale=vi_VN", "Công an xã Hoà Minh _x000d__x000d__x000d_
 _x000d__x000d__x000d_
  thành phố Hà Nội")</f>
        <v xml:space="preserve">Công an xã Hoà Minh _x000d__x000d__x000d_
 _x000d__x000d__x000d_
  thành phố Hà Nội</v>
      </c>
      <c r="C702" t="str">
        <v>https://www.facebook.com/doanthanhnien.1956/?locale=vi_VN</v>
      </c>
      <c r="D702" t="str">
        <v>-</v>
      </c>
      <c r="E702" t="str">
        <v/>
      </c>
      <c r="F702" t="str">
        <v>-</v>
      </c>
      <c r="G702" t="str">
        <v>-</v>
      </c>
    </row>
    <row r="703" xml:space="preserve">
      <c r="A703">
        <v>30702</v>
      </c>
      <c r="B703" t="str" xml:space="preserve">
        <f xml:space="preserve">HYPERLINK("https://hanoi.gov.vn/home", "UBND Ủy ban nhân dân xã Hoà Minh _x000d__x000d__x000d_
 _x000d__x000d__x000d_
  thành phố Hà Nội")</f>
        <v xml:space="preserve">UBND Ủy ban nhân dân xã Hoà Minh _x000d__x000d__x000d_
 _x000d__x000d__x000d_
  thành phố Hà Nội</v>
      </c>
      <c r="C703" t="str">
        <v>https://hanoi.gov.vn/home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30703</v>
      </c>
      <c r="B704" t="str">
        <f>HYPERLINK("https://www.facebook.com/p/C%C3%B4ng-an-x%C3%A3-V%C4%A9nh-Y%C3%AAn-V%C4%A9nh-L%E1%BB%99c-Thanh-H%C3%B3a-100067649521775/", "Công an xã Vĩnh Yên tỉnh Thanh Hóa")</f>
        <v>Công an xã Vĩnh Yên tỉnh Thanh Hóa</v>
      </c>
      <c r="C704" t="str">
        <v>https://www.facebook.com/p/C%C3%B4ng-an-x%C3%A3-V%C4%A9nh-Y%C3%AAn-V%C4%A9nh-L%E1%BB%99c-Thanh-H%C3%B3a-100067649521775/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30704</v>
      </c>
      <c r="B705" t="str">
        <f>HYPERLINK("https://vinhyen.vinhphuc.gov.vn/", "UBND Ủy ban nhân dân xã Vĩnh Yên tỉnh Thanh Hóa")</f>
        <v>UBND Ủy ban nhân dân xã Vĩnh Yên tỉnh Thanh Hóa</v>
      </c>
      <c r="C705" t="str">
        <v>https://vinhyen.vinhphuc.gov.vn/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30705</v>
      </c>
      <c r="B706" t="str">
        <v>Công an xã Trí Yên tỉnh Bắc Giang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30706</v>
      </c>
      <c r="B707" t="str">
        <f>HYPERLINK("https://triyen.yendung.bacgiang.gov.vn/", "UBND Ủy ban nhân dân xã Trí Yên tỉnh Bắc Giang")</f>
        <v>UBND Ủy ban nhân dân xã Trí Yên tỉnh Bắc Giang</v>
      </c>
      <c r="C707" t="str">
        <v>https://triyen.yendung.bacgiang.gov.vn/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30707</v>
      </c>
      <c r="B708" t="str">
        <f>HYPERLINK("https://www.facebook.com/p/C%C3%B4ng-an-huy%E1%BB%87n-Phong-Th%E1%BB%95-t%E1%BB%89nh-Lai-Ch%C3%A2u-100067685321517/", "Công an huyện Phong Thổ tỉnh Lai Châu")</f>
        <v>Công an huyện Phong Thổ tỉnh Lai Châu</v>
      </c>
      <c r="C708" t="str">
        <v>https://www.facebook.com/p/C%C3%B4ng-an-huy%E1%BB%87n-Phong-Th%E1%BB%95-t%E1%BB%89nh-Lai-Ch%C3%A2u-100067685321517/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30708</v>
      </c>
      <c r="B709" t="str">
        <f>HYPERLINK("https://phongtho.laichau.gov.vn/", "UBND Ủy ban nhân dân huyện Phong Thổ tỉnh Lai Châu")</f>
        <v>UBND Ủy ban nhân dân huyện Phong Thổ tỉnh Lai Châu</v>
      </c>
      <c r="C709" t="str">
        <v>https://phongtho.laichau.gov.vn/</v>
      </c>
      <c r="D709" t="str">
        <v>-</v>
      </c>
      <c r="E709" t="str">
        <v>-</v>
      </c>
      <c r="F709" t="str">
        <v>-</v>
      </c>
      <c r="G709" t="str">
        <v>-</v>
      </c>
    </row>
    <row r="710" xml:space="preserve">
      <c r="A710">
        <v>30709</v>
      </c>
      <c r="B710" t="str" xml:space="preserve">
        <f xml:space="preserve">HYPERLINK("https://www.facebook.com/p/C%C3%B4ng-an-x%C3%A3-Ti%E1%BA%BFn-Th%E1%BB%A7y-100067747638448/", "Công an xã Tiến Thủy _x000d__x000d__x000d_
 _x000d__x000d__x000d_
  tỉnh Nghệ An")</f>
        <v xml:space="preserve">Công an xã Tiến Thủy _x000d__x000d__x000d_
 _x000d__x000d__x000d_
  tỉnh Nghệ An</v>
      </c>
      <c r="C710" t="str">
        <v>https://www.facebook.com/p/C%C3%B4ng-an-x%C3%A3-Ti%E1%BA%BFn-Th%E1%BB%A7y-100067747638448/</v>
      </c>
      <c r="D710" t="str">
        <v>-</v>
      </c>
      <c r="E710" t="str">
        <v/>
      </c>
      <c r="F710" t="str">
        <v>-</v>
      </c>
      <c r="G710" t="str">
        <v>-</v>
      </c>
    </row>
    <row r="711" xml:space="preserve">
      <c r="A711">
        <v>30710</v>
      </c>
      <c r="B711" t="str" xml:space="preserve">
        <f xml:space="preserve">HYPERLINK("https://www.nghean.gov.vn/", "UBND Ủy ban nhân dân xã Tiến Thủy _x000d__x000d__x000d_
 _x000d__x000d__x000d_
  tỉnh Nghệ An")</f>
        <v xml:space="preserve">UBND Ủy ban nhân dân xã Tiến Thủy _x000d__x000d__x000d_
 _x000d__x000d__x000d_
  tỉnh Nghệ An</v>
      </c>
      <c r="C711" t="str">
        <v>https://www.nghean.gov.vn/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30711</v>
      </c>
      <c r="B712" t="str">
        <v>Công an xã Vạn Mai tỉnh Hòa Bình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30712</v>
      </c>
      <c r="B713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713" t="str">
        <v>https://www.hoabinh.gov.vn/tin-chi-tiet/-/bai-viet/van-mai-on-nhan-danh-hieu-xa-at-chuan-nong-thon-moi-13790-1218.html</v>
      </c>
      <c r="D713" t="str">
        <v>-</v>
      </c>
      <c r="E713" t="str">
        <v>-</v>
      </c>
      <c r="F713" t="str">
        <v>-</v>
      </c>
      <c r="G713" t="str">
        <v>-</v>
      </c>
    </row>
    <row r="714" xml:space="preserve">
      <c r="A714">
        <v>30713</v>
      </c>
      <c r="B714" t="str" xml:space="preserve">
        <v xml:space="preserve">Công an tỉnh Nghệ An _x000d__x000d__x000d_
 _x000d__x000d__x000d_
  tỉnh Nghệ An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 xml:space="preserve">
      <c r="A715">
        <v>30714</v>
      </c>
      <c r="B715" t="str" xml:space="preserve">
        <f xml:space="preserve">HYPERLINK("https://www.nghean.gov.vn/", "UBND Ủy ban nhân dân tỉnh Nghệ An _x000d__x000d__x000d_
 _x000d__x000d__x000d_
  tỉnh Nghệ An")</f>
        <v xml:space="preserve">UBND Ủy ban nhân dân tỉnh Nghệ An _x000d__x000d__x000d_
 _x000d__x000d__x000d_
  tỉnh Nghệ An</v>
      </c>
      <c r="C715" t="str">
        <v>https://www.nghean.gov.vn/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30715</v>
      </c>
      <c r="B716" t="str">
        <f>HYPERLINK("https://www.facebook.com/p/C%C3%B4ng-an-ph%C6%B0%E1%BB%9Dng-%C4%90%E1%BB%93ng-T%C3%A2m-TP-Y%C3%AAn-B%C3%A1i-100067814406903/", "Công an phường Đồng Tâm tỉnh Yên Bái")</f>
        <v>Công an phường Đồng Tâm tỉnh Yên Bái</v>
      </c>
      <c r="C716" t="str">
        <v>https://www.facebook.com/p/C%C3%B4ng-an-ph%C6%B0%E1%BB%9Dng-%C4%90%E1%BB%93ng-T%C3%A2m-TP-Y%C3%AAn-B%C3%A1i-100067814406903/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30716</v>
      </c>
      <c r="B717" t="str">
        <f>HYPERLINK("https://thanhphoyenbai.yenbai.gov.vn/cac-xa-phuong/phuong-dong-tam-288583", "UBND Ủy ban nhân dân phường Đồng Tâm tỉnh Yên Bái")</f>
        <v>UBND Ủy ban nhân dân phường Đồng Tâm tỉnh Yên Bái</v>
      </c>
      <c r="C717" t="str">
        <v>https://thanhphoyenbai.yenbai.gov.vn/cac-xa-phuong/phuong-dong-tam-288583</v>
      </c>
      <c r="D717" t="str">
        <v>-</v>
      </c>
      <c r="E717" t="str">
        <v>-</v>
      </c>
      <c r="F717" t="str">
        <v>-</v>
      </c>
      <c r="G717" t="str">
        <v>-</v>
      </c>
    </row>
    <row r="718" xml:space="preserve">
      <c r="A718">
        <v>30717</v>
      </c>
      <c r="B718" t="str" xml:space="preserve">
        <f xml:space="preserve">HYPERLINK("https://www.facebook.com/TuoitreConganVinhPhuc/", "Công an thị trấn Hợp Hòa _x000d__x000d__x000d_
 _x000d__x000d__x000d_
  tỉnh Vĩnh Phúc")</f>
        <v xml:space="preserve">Công an thị trấn Hợp Hòa _x000d__x000d__x000d_
 _x000d__x000d__x000d_
  tỉnh Vĩnh Phúc</v>
      </c>
      <c r="C718" t="str">
        <v>https://www.facebook.com/TuoitreConganVinhPhuc/</v>
      </c>
      <c r="D718" t="str">
        <v>-</v>
      </c>
      <c r="E718" t="str">
        <v/>
      </c>
      <c r="F718" t="str">
        <v>-</v>
      </c>
      <c r="G718" t="str">
        <v>-</v>
      </c>
    </row>
    <row r="719" xml:space="preserve">
      <c r="A719">
        <v>30718</v>
      </c>
      <c r="B719" t="str" xml:space="preserve">
        <f xml:space="preserve">HYPERLINK("https://tamduong.vinhphuc.gov.vn/noidung/phong-ban/Lists/PhongBan/view_detail.aspx?ItemId=252", "UBND Ủy ban nhân dân thị trấn Hợp Hòa _x000d__x000d__x000d_
 _x000d__x000d__x000d_
  tỉnh Vĩnh Phúc")</f>
        <v xml:space="preserve">UBND Ủy ban nhân dân thị trấn Hợp Hòa _x000d__x000d__x000d_
 _x000d__x000d__x000d_
  tỉnh Vĩnh Phúc</v>
      </c>
      <c r="C719" t="str">
        <v>https://tamduong.vinhphuc.gov.vn/noidung/phong-ban/Lists/PhongBan/view_detail.aspx?ItemId=252</v>
      </c>
      <c r="D719" t="str">
        <v>-</v>
      </c>
      <c r="E719" t="str">
        <v>-</v>
      </c>
      <c r="F719" t="str">
        <v>-</v>
      </c>
      <c r="G719" t="str">
        <v>-</v>
      </c>
    </row>
    <row r="720" xml:space="preserve">
      <c r="A720">
        <v>30719</v>
      </c>
      <c r="B720" t="str" xml:space="preserve">
        <f xml:space="preserve">HYPERLINK("https://www.facebook.com/p/Ph%C3%B2ng-C%E1%BA%A3nh-s%C3%A1t-Giao-th%C3%B4ng-C%C3%B4ng-an-t%E1%BB%89nh-L%E1%BA%A1ng-S%C6%A1n-61550879442768/", "Công an tỉnh Lạng Sơn _x000d__x000d__x000d_
 _x000d__x000d__x000d_
  tỉnh Lạng Sơn")</f>
        <v xml:space="preserve">Công an tỉnh Lạng Sơn _x000d__x000d__x000d_
 _x000d__x000d__x000d_
  tỉnh Lạng Sơn</v>
      </c>
      <c r="C720" t="str">
        <v>https://www.facebook.com/p/Ph%C3%B2ng-C%E1%BA%A3nh-s%C3%A1t-Giao-th%C3%B4ng-C%C3%B4ng-an-t%E1%BB%89nh-L%E1%BA%A1ng-S%C6%A1n-61550879442768/</v>
      </c>
      <c r="D720" t="str">
        <v>-</v>
      </c>
      <c r="E720" t="str">
        <v/>
      </c>
      <c r="F720" t="str">
        <v>-</v>
      </c>
      <c r="G720" t="str">
        <v>-</v>
      </c>
    </row>
    <row r="721" xml:space="preserve">
      <c r="A721">
        <v>30720</v>
      </c>
      <c r="B721" t="str" xml:space="preserve">
        <f xml:space="preserve">HYPERLINK("https://langson.gov.vn/", "UBND Ủy ban nhân dân tỉnh Lạng Sơn _x000d__x000d__x000d_
 _x000d__x000d__x000d_
  tỉnh Lạng Sơn")</f>
        <v xml:space="preserve">UBND Ủy ban nhân dân tỉnh Lạng Sơn _x000d__x000d__x000d_
 _x000d__x000d__x000d_
  tỉnh Lạng Sơn</v>
      </c>
      <c r="C721" t="str">
        <v>https://langson.gov.vn/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30721</v>
      </c>
      <c r="B722" t="str">
        <f>HYPERLINK("https://www.facebook.com/p/C%C3%B4ng-an-huy%E1%BB%87n-Y%C3%AAn-Ch%C3%A2u-t%E1%BB%89nh-S%C6%A1n-La-100067882819020/", "Công an huyện Yên Châu tỉnh Sơn La")</f>
        <v>Công an huyện Yên Châu tỉnh Sơn La</v>
      </c>
      <c r="C722" t="str">
        <v>https://www.facebook.com/p/C%C3%B4ng-an-huy%E1%BB%87n-Y%C3%AAn-Ch%C3%A2u-t%E1%BB%89nh-S%C6%A1n-La-100067882819020/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30722</v>
      </c>
      <c r="B723" t="str">
        <f>HYPERLINK("https://yenchau.sonla.gov.vn/", "UBND Ủy ban nhân dân huyện Yên Châu tỉnh Sơn La")</f>
        <v>UBND Ủy ban nhân dân huyện Yên Châu tỉnh Sơn La</v>
      </c>
      <c r="C723" t="str">
        <v>https://yenchau.sonla.gov.vn/</v>
      </c>
      <c r="D723" t="str">
        <v>-</v>
      </c>
      <c r="E723" t="str">
        <v>-</v>
      </c>
      <c r="F723" t="str">
        <v>-</v>
      </c>
      <c r="G723" t="str">
        <v>-</v>
      </c>
    </row>
    <row r="724" xml:space="preserve">
      <c r="A724">
        <v>30723</v>
      </c>
      <c r="B724" t="str" xml:space="preserve">
        <v xml:space="preserve">Công an xã Chà Vàl _x000d__x000d__x000d_
 _x000d__x000d__x000d_
  tỉnh Quảng Nam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 xml:space="preserve">
      <c r="A725">
        <v>30724</v>
      </c>
      <c r="B725" t="str" xml:space="preserve">
        <f xml:space="preserve">HYPERLINK("https://chaval.namgiang.quangnam.gov.vn/", "UBND Ủy ban nhân dân xã Chà Vàl _x000d__x000d__x000d_
 _x000d__x000d__x000d_
  tỉnh Quảng Nam")</f>
        <v xml:space="preserve">UBND Ủy ban nhân dân xã Chà Vàl _x000d__x000d__x000d_
 _x000d__x000d__x000d_
  tỉnh Quảng Nam</v>
      </c>
      <c r="C725" t="str">
        <v>https://chaval.namgiang.quangnam.gov.vn/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30725</v>
      </c>
      <c r="B726" t="str">
        <v>Công an Tỉnh Đak lak tỉnh Đắk Lắk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30726</v>
      </c>
      <c r="B727" t="str">
        <f>HYPERLINK("https://daklak.gov.vn/", "UBND Ủy ban nhân dân Tỉnh Đak lak tỉnh Đắk Lắk")</f>
        <v>UBND Ủy ban nhân dân Tỉnh Đak lak tỉnh Đắk Lắk</v>
      </c>
      <c r="C727" t="str">
        <v>https://daklak.gov.vn/</v>
      </c>
      <c r="D727" t="str">
        <v>-</v>
      </c>
      <c r="E727" t="str">
        <v>-</v>
      </c>
      <c r="F727" t="str">
        <v>-</v>
      </c>
      <c r="G727" t="str">
        <v>-</v>
      </c>
    </row>
    <row r="728" xml:space="preserve">
      <c r="A728">
        <v>30727</v>
      </c>
      <c r="B728" t="str" xml:space="preserve">
        <v xml:space="preserve">Công an xã Hưng Long _x000d__x000d__x000d_
 _x000d__x000d__x000d_
  tỉnh Hải Dương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 xml:space="preserve">
      <c r="A729">
        <v>30728</v>
      </c>
      <c r="B729" t="str" xml:space="preserve">
        <f xml:space="preserve">HYPERLINK("http://hunglong.ninhgiang.haiduong.gov.vn/", "UBND Ủy ban nhân dân xã Hưng Long _x000d__x000d__x000d_
 _x000d__x000d__x000d_
  tỉnh Hải Dương")</f>
        <v xml:space="preserve">UBND Ủy ban nhân dân xã Hưng Long _x000d__x000d__x000d_
 _x000d__x000d__x000d_
  tỉnh Hải Dương</v>
      </c>
      <c r="C729" t="str">
        <v>http://hunglong.ninhgiang.haiduong.gov.vn/</v>
      </c>
      <c r="D729" t="str">
        <v>-</v>
      </c>
      <c r="E729" t="str">
        <v>-</v>
      </c>
      <c r="F729" t="str">
        <v>-</v>
      </c>
      <c r="G729" t="str">
        <v>-</v>
      </c>
    </row>
    <row r="730" xml:space="preserve">
      <c r="A730">
        <v>30729</v>
      </c>
      <c r="B730" t="str" xml:space="preserve">
        <f xml:space="preserve">HYPERLINK("https://www.facebook.com/p/C%C3%B4ng-an-x%C3%A3-Trung-S%C6%A1n-100068020364679/", "Công an xã Trung Sơn _x000d__x000d__x000d_
 _x000d__x000d__x000d_
  tỉnh Nghệ An")</f>
        <v xml:space="preserve">Công an xã Trung Sơn _x000d__x000d__x000d_
 _x000d__x000d__x000d_
  tỉnh Nghệ An</v>
      </c>
      <c r="C730" t="str">
        <v>https://www.facebook.com/p/C%C3%B4ng-an-x%C3%A3-Trung-S%C6%A1n-100068020364679/</v>
      </c>
      <c r="D730" t="str">
        <v>-</v>
      </c>
      <c r="E730" t="str">
        <v/>
      </c>
      <c r="F730" t="str">
        <v>-</v>
      </c>
      <c r="G730" t="str">
        <v>-</v>
      </c>
    </row>
    <row r="731" xml:space="preserve">
      <c r="A731">
        <v>30730</v>
      </c>
      <c r="B731" t="str" xml:space="preserve">
        <f xml:space="preserve">HYPERLINK("https://trungson.doluong.nghean.gov.vn/", "UBND Ủy ban nhân dân xã Trung Sơn _x000d__x000d__x000d_
 _x000d__x000d__x000d_
  tỉnh Nghệ An")</f>
        <v xml:space="preserve">UBND Ủy ban nhân dân xã Trung Sơn _x000d__x000d__x000d_
 _x000d__x000d__x000d_
  tỉnh Nghệ An</v>
      </c>
      <c r="C731" t="str">
        <v>https://trungson.doluong.nghean.gov.vn/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30731</v>
      </c>
      <c r="B732" t="str">
        <f>HYPERLINK("https://www.facebook.com/p/Tu%E1%BB%95i-tr%E1%BA%BB-C%C3%B4ng-an-Tuy-An-100068088114332/", "Công an huyện Tuy An tỉnh Phú Yên")</f>
        <v>Công an huyện Tuy An tỉnh Phú Yên</v>
      </c>
      <c r="C732" t="str">
        <v>https://www.facebook.com/p/Tu%E1%BB%95i-tr%E1%BA%BB-C%C3%B4ng-an-Tuy-An-100068088114332/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30732</v>
      </c>
      <c r="B733" t="str">
        <f>HYPERLINK("https://tuyan.phuyen.gov.vn/", "UBND Ủy ban nhân dân huyện Tuy An tỉnh Phú Yên")</f>
        <v>UBND Ủy ban nhân dân huyện Tuy An tỉnh Phú Yên</v>
      </c>
      <c r="C733" t="str">
        <v>https://tuyan.phuyen.gov.vn/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30733</v>
      </c>
      <c r="B734" t="str">
        <v>Công an xã Nặm Păm tỉnh Sơn La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30734</v>
      </c>
      <c r="B735" t="str">
        <f>HYPERLINK("http://hvta.toaan.gov.vn/portal/pls/portal/SHARED_APP.UTILS.print_preview?p_page_url=http%3A%2F%2Fhvta.toaan.gov.vn%2Fportal%2Fpage%2Fportal%2Ftandtc%2F12575921&amp;p_itemid=262367349&amp;p_siteid=60&amp;p_persid=1751931&amp;p_language=us", "UBND Ủy ban nhân dân xã Nặm Păm tỉnh Sơn La")</f>
        <v>UBND Ủy ban nhân dân xã Nặm Păm tỉnh Sơn La</v>
      </c>
      <c r="C735" t="str">
        <v>http://hvta.toaan.gov.vn/portal/pls/portal/SHARED_APP.UTILS.print_preview?p_page_url=http%3A%2F%2Fhvta.toaan.gov.vn%2Fportal%2Fpage%2Fportal%2Ftandtc%2F12575921&amp;p_itemid=262367349&amp;p_siteid=60&amp;p_persid=1751931&amp;p_language=us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30735</v>
      </c>
      <c r="B736" t="str">
        <f>HYPERLINK("https://www.facebook.com/p/C%C3%B4ng-an-x%C3%A3-Th%E1%BA%A1ch-M%E1%BB%B9-L%E1%BB%99c-H%C3%A0-H%C3%A0-T%C4%A9nh-100068097721732/", "Công an xã Thạch Mỹ tỉnh Hà Tĩnh")</f>
        <v>Công an xã Thạch Mỹ tỉnh Hà Tĩnh</v>
      </c>
      <c r="C736" t="str">
        <v>https://www.facebook.com/p/C%C3%B4ng-an-x%C3%A3-Th%E1%BA%A1ch-M%E1%BB%B9-L%E1%BB%99c-H%C3%A0-H%C3%A0-T%C4%A9nh-100068097721732/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30736</v>
      </c>
      <c r="B737" t="str">
        <f>HYPERLINK("https://locha.hatinh.gov.vn/", "UBND Ủy ban nhân dân xã Thạch Mỹ tỉnh Hà Tĩnh")</f>
        <v>UBND Ủy ban nhân dân xã Thạch Mỹ tỉnh Hà Tĩnh</v>
      </c>
      <c r="C737" t="str">
        <v>https://locha.hatinh.gov.vn/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30737</v>
      </c>
      <c r="B738" t="str">
        <f>HYPERLINK("https://www.facebook.com/congan.thaibinh.gov.vn/", "Công an tỉnh Thái Bình tỉnh Thái Bình")</f>
        <v>Công an tỉnh Thái Bình tỉnh Thái Bình</v>
      </c>
      <c r="C738" t="str">
        <v>https://www.facebook.com/congan.thaibinh.gov.vn/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30738</v>
      </c>
      <c r="B739" t="str">
        <f>HYPERLINK("https://thaibinh.gov.vn/", "UBND Ủy ban nhân dân tỉnh Thái Bình tỉnh Thái Bình")</f>
        <v>UBND Ủy ban nhân dân tỉnh Thái Bình tỉnh Thái Bình</v>
      </c>
      <c r="C739" t="str">
        <v>https://thaibinh.gov.vn/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30739</v>
      </c>
      <c r="B740" t="str">
        <v>Công an xã Thái Bình tỉnh Tuyên Quang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30740</v>
      </c>
      <c r="B741" t="str">
        <f>HYPERLINK("http://congbao.tuyenquang.gov.vn/van-ban/the-loai/quyet-dinh/trang-149.html", "UBND Ủy ban nhân dân xã Thái Bình tỉnh Tuyên Quang")</f>
        <v>UBND Ủy ban nhân dân xã Thái Bình tỉnh Tuyên Quang</v>
      </c>
      <c r="C741" t="str">
        <v>http://congbao.tuyenquang.gov.vn/van-ban/the-loai/quyet-dinh/trang-149.html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30741</v>
      </c>
      <c r="B742" t="str">
        <f>HYPERLINK("https://www.facebook.com/p/Tu%E1%BB%95i-tr%E1%BA%BB-C%C3%B4ng-an-huy%E1%BB%87n-Ninh-Ph%C6%B0%E1%BB%9Bc-100068114569027/", "Công an huyện Ninh Phước tỉnh Ninh Thuận")</f>
        <v>Công an huyện Ninh Phước tỉnh Ninh Thuận</v>
      </c>
      <c r="C742" t="str">
        <v>https://www.facebook.com/p/Tu%E1%BB%95i-tr%E1%BA%BB-C%C3%B4ng-an-huy%E1%BB%87n-Ninh-Ph%C6%B0%E1%BB%9Bc-100068114569027/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30742</v>
      </c>
      <c r="B743" t="str">
        <f>HYPERLINK("https://ninhphuoc.ninhthuan.gov.vn/", "UBND Ủy ban nhân dân huyện Ninh Phước tỉnh Ninh Thuận")</f>
        <v>UBND Ủy ban nhân dân huyện Ninh Phước tỉnh Ninh Thuận</v>
      </c>
      <c r="C743" t="str">
        <v>https://ninhphuoc.ninhthuan.gov.vn/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30743</v>
      </c>
      <c r="B744" t="str">
        <f>HYPERLINK("https://www.facebook.com/p/C%C3%B4ng-an-x%C3%A3-Th%E1%BA%A1ch-B%C3%ACnh-huy%E1%BB%87n-Th%E1%BA%A1ch-Th%C3%A0nh-t%E1%BB%89nh-Thanh-Ho%C3%A1-100068119171056/", "Công an xã Thạch Bình tỉnh Thanh Hóa")</f>
        <v>Công an xã Thạch Bình tỉnh Thanh Hóa</v>
      </c>
      <c r="C744" t="str">
        <v>https://www.facebook.com/p/C%C3%B4ng-an-x%C3%A3-Th%E1%BA%A1ch-B%C3%ACnh-huy%E1%BB%87n-Th%E1%BA%A1ch-Th%C3%A0nh-t%E1%BB%89nh-Thanh-Ho%C3%A1-100068119171056/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30744</v>
      </c>
      <c r="B745" t="str">
        <f>HYPERLINK("https://thachbinh.thachthanh.thanhhoa.gov.vn/", "UBND Ủy ban nhân dân xã Thạch Bình tỉnh Thanh Hóa")</f>
        <v>UBND Ủy ban nhân dân xã Thạch Bình tỉnh Thanh Hóa</v>
      </c>
      <c r="C745" t="str">
        <v>https://thachbinh.thachthanh.thanhhoa.gov.vn/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30745</v>
      </c>
      <c r="B746" t="str">
        <f>HYPERLINK("https://www.facebook.com/CaxTanSon/", "Công an xã Tân An tỉnh Gia Lai")</f>
        <v>Công an xã Tân An tỉnh Gia Lai</v>
      </c>
      <c r="C746" t="str">
        <v>https://www.facebook.com/CaxTanSon/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30746</v>
      </c>
      <c r="B747" t="str">
        <f>HYPERLINK("https://dakdoa.gialai.gov.vn/Xa-Tan-Binh/Home.aspx", "UBND Ủy ban nhân dân xã Tân An tỉnh Gia Lai")</f>
        <v>UBND Ủy ban nhân dân xã Tân An tỉnh Gia Lai</v>
      </c>
      <c r="C747" t="str">
        <v>https://dakdoa.gialai.gov.vn/Xa-Tan-Binh/Home.aspx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30747</v>
      </c>
      <c r="B748" t="str">
        <v>Công an xã Vĩnh Hảo tỉnh Bình Thuận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30748</v>
      </c>
      <c r="B749" t="str">
        <f>HYPERLINK("https://tuyphong.binhthuan.gov.vn/xa-vinh-hao-66981", "UBND Ủy ban nhân dân xã Vĩnh Hảo tỉnh Bình Thuận")</f>
        <v>UBND Ủy ban nhân dân xã Vĩnh Hảo tỉnh Bình Thuận</v>
      </c>
      <c r="C749" t="str">
        <v>https://tuyphong.binhthuan.gov.vn/xa-vinh-hao-66981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30749</v>
      </c>
      <c r="B750" t="str">
        <f>HYPERLINK("https://www.facebook.com/p/C%C3%B4ng-an-x%C3%A3-An-Kh%C3%A1nh-%C4%90%E1%BA%A1i-T%E1%BB%AB-Th%C3%A1i-Nguy%C3%AAn-100068254629695/", "Công an xã An Khánh tỉnh Thái Nguyên")</f>
        <v>Công an xã An Khánh tỉnh Thái Nguyên</v>
      </c>
      <c r="C750" t="str">
        <v>https://www.facebook.com/p/C%C3%B4ng-an-x%C3%A3-An-Kh%C3%A1nh-%C4%90%E1%BA%A1i-T%E1%BB%AB-Th%C3%A1i-Nguy%C3%AAn-100068254629695/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30750</v>
      </c>
      <c r="B751" t="str">
        <f>HYPERLINK("https://ankhanh.daitu.thainguyen.gov.vn/", "UBND Ủy ban nhân dân xã An Khánh tỉnh Thái Nguyên")</f>
        <v>UBND Ủy ban nhân dân xã An Khánh tỉnh Thái Nguyên</v>
      </c>
      <c r="C751" t="str">
        <v>https://ankhanh.daitu.thainguyen.gov.vn/</v>
      </c>
      <c r="D751" t="str">
        <v>-</v>
      </c>
      <c r="E751" t="str">
        <v>-</v>
      </c>
      <c r="F751" t="str">
        <v>-</v>
      </c>
      <c r="G751" t="str">
        <v>-</v>
      </c>
    </row>
    <row r="752" xml:space="preserve">
      <c r="A752">
        <v>30751</v>
      </c>
      <c r="B752" t="str" xml:space="preserve">
        <f xml:space="preserve">HYPERLINK("https://www.facebook.com/tuoitreconganquangbinh/", "Công an xã Gia Trung _x000d__x000d__x000d_
 _x000d__x000d__x000d_
  tỉnh Ninh Bình")</f>
        <v xml:space="preserve">Công an xã Gia Trung _x000d__x000d__x000d_
 _x000d__x000d__x000d_
  tỉnh Ninh Bình</v>
      </c>
      <c r="C752" t="str">
        <v>https://www.facebook.com/tuoitreconganquangbinh/</v>
      </c>
      <c r="D752" t="str">
        <v>-</v>
      </c>
      <c r="E752" t="str">
        <v/>
      </c>
      <c r="F752" t="str">
        <v>-</v>
      </c>
      <c r="G752" t="str">
        <v>-</v>
      </c>
    </row>
    <row r="753" xml:space="preserve">
      <c r="A753">
        <v>30752</v>
      </c>
      <c r="B753" t="str" xml:space="preserve">
        <f xml:space="preserve">HYPERLINK("https://giatrung.giavien.ninhbinh.gov.vn/", "UBND Ủy ban nhân dân xã Gia Trung _x000d__x000d__x000d_
 _x000d__x000d__x000d_
  tỉnh Ninh Bình")</f>
        <v xml:space="preserve">UBND Ủy ban nhân dân xã Gia Trung _x000d__x000d__x000d_
 _x000d__x000d__x000d_
  tỉnh Ninh Bình</v>
      </c>
      <c r="C753" t="str">
        <v>https://giatrung.giavien.ninhbinh.gov.vn/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30753</v>
      </c>
      <c r="B754" t="str">
        <v>Công an xã Mường Bú tỉnh Sơn La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30754</v>
      </c>
      <c r="B755" t="str">
        <f>HYPERLINK("https://daibieudancusonla.gov.vn/tin-tuc-su-kien/dong-chi-chu-tich-ubnd-tinh-du-ngay-hoi-dai-doan-ket-toan-dan-toc-tai-ban-muong-bu-734380", "UBND Ủy ban nhân dân xã Mường Bú tỉnh Sơn La")</f>
        <v>UBND Ủy ban nhân dân xã Mường Bú tỉnh Sơn La</v>
      </c>
      <c r="C755" t="str">
        <v>https://daibieudancusonla.gov.vn/tin-tuc-su-kien/dong-chi-chu-tich-ubnd-tinh-du-ngay-hoi-dai-doan-ket-toan-dan-toc-tai-ban-muong-bu-734380</v>
      </c>
      <c r="D755" t="str">
        <v>-</v>
      </c>
      <c r="E755" t="str">
        <v>-</v>
      </c>
      <c r="F755" t="str">
        <v>-</v>
      </c>
      <c r="G755" t="str">
        <v>-</v>
      </c>
    </row>
    <row r="756" xml:space="preserve">
      <c r="A756">
        <v>30755</v>
      </c>
      <c r="B756" t="str" xml:space="preserve">
        <f xml:space="preserve">HYPERLINK("https://www.facebook.com/policequemy/", "Công an xã Quế Mỹ _x000d__x000d__x000d_
 _x000d__x000d__x000d_
  tỉnh Quảng Nam")</f>
        <v xml:space="preserve">Công an xã Quế Mỹ _x000d__x000d__x000d_
 _x000d__x000d__x000d_
  tỉnh Quảng Nam</v>
      </c>
      <c r="C756" t="str">
        <v>https://www.facebook.com/policequemy/</v>
      </c>
      <c r="D756" t="str">
        <v>-</v>
      </c>
      <c r="E756" t="str">
        <v/>
      </c>
      <c r="F756" t="str">
        <v>-</v>
      </c>
      <c r="G756" t="str">
        <v>-</v>
      </c>
    </row>
    <row r="757" xml:space="preserve">
      <c r="A757">
        <v>30756</v>
      </c>
      <c r="B757" t="str" xml:space="preserve">
        <f xml:space="preserve">HYPERLINK("https://queson.quangnam.gov.vn/webcenter/portal/queson", "UBND Ủy ban nhân dân xã Quế Mỹ _x000d__x000d__x000d_
 _x000d__x000d__x000d_
  tỉnh Quảng Nam")</f>
        <v xml:space="preserve">UBND Ủy ban nhân dân xã Quế Mỹ _x000d__x000d__x000d_
 _x000d__x000d__x000d_
  tỉnh Quảng Nam</v>
      </c>
      <c r="C757" t="str">
        <v>https://queson.quangnam.gov.vn/webcenter/portal/queson</v>
      </c>
      <c r="D757" t="str">
        <v>-</v>
      </c>
      <c r="E757" t="str">
        <v>-</v>
      </c>
      <c r="F757" t="str">
        <v>-</v>
      </c>
      <c r="G757" t="str">
        <v>-</v>
      </c>
    </row>
    <row r="758" xml:space="preserve">
      <c r="A758">
        <v>30757</v>
      </c>
      <c r="B758" t="str" xml:space="preserve">
        <v xml:space="preserve">Cảnh sát cơ động thành phố Hà Nội_x000d__x000d__x000d_
 _x000d__x000d__x000d_
  thành phố Hà Nội</v>
      </c>
      <c r="C758" t="str">
        <v>-</v>
      </c>
      <c r="D758" t="str">
        <v>-</v>
      </c>
      <c r="E758" t="str">
        <v>-</v>
      </c>
      <c r="F758" t="str">
        <v>-</v>
      </c>
      <c r="G758" t="str">
        <v>-</v>
      </c>
    </row>
    <row r="759" xml:space="preserve">
      <c r="A759">
        <v>30758</v>
      </c>
      <c r="B759" t="str" xml:space="preserve">
        <f xml:space="preserve">HYPERLINK("https://hanoi.gov.vn/", "UBND Ủy ban nhân dânt cơ động thành phố Hà Nội_x000d__x000d__x000d_
 _x000d__x000d__x000d_
  thành phố Hà Nội")</f>
        <v xml:space="preserve">UBND Ủy ban nhân dânt cơ động thành phố Hà Nội_x000d__x000d__x000d_
 _x000d__x000d__x000d_
  thành phố Hà Nội</v>
      </c>
      <c r="C759" t="str">
        <v>https://hanoi.gov.vn/</v>
      </c>
      <c r="D759" t="str">
        <v>-</v>
      </c>
      <c r="E759" t="str">
        <v>-</v>
      </c>
      <c r="F759" t="str">
        <v>-</v>
      </c>
      <c r="G759" t="str">
        <v>-</v>
      </c>
    </row>
    <row r="760" xml:space="preserve">
      <c r="A760">
        <v>30759</v>
      </c>
      <c r="B760" t="str" xml:space="preserve">
        <f xml:space="preserve">HYPERLINK("https://www.facebook.com/p/Tu%E1%BB%95i-tr%E1%BA%BB-C%C3%B4ng-an-B%C3%ACnh-Thu%E1%BA%ADn-100078919454286/", "Công an xã Phan Thanh _x000d__x000d__x000d_
 _x000d__x000d__x000d_
  tỉnh Bình Thuận")</f>
        <v xml:space="preserve">Công an xã Phan Thanh _x000d__x000d__x000d_
 _x000d__x000d__x000d_
  tỉnh Bình Thuận</v>
      </c>
      <c r="C760" t="str">
        <v>https://www.facebook.com/p/Tu%E1%BB%95i-tr%E1%BA%BB-C%C3%B4ng-an-B%C3%ACnh-Thu%E1%BA%ADn-100078919454286/</v>
      </c>
      <c r="D760" t="str">
        <v>-</v>
      </c>
      <c r="E760" t="str">
        <v/>
      </c>
      <c r="F760" t="str">
        <v>-</v>
      </c>
      <c r="G760" t="str">
        <v>-</v>
      </c>
    </row>
    <row r="761" xml:space="preserve">
      <c r="A761">
        <v>30760</v>
      </c>
      <c r="B761" t="str" xml:space="preserve">
        <f xml:space="preserve">HYPERLINK("https://nguyenbinh.caobang.gov.vn/xa-phan-thanh", "UBND Ủy ban nhân dân xã Phan Thanh _x000d__x000d__x000d_
 _x000d__x000d__x000d_
  tỉnh Bình Thuận")</f>
        <v xml:space="preserve">UBND Ủy ban nhân dân xã Phan Thanh _x000d__x000d__x000d_
 _x000d__x000d__x000d_
  tỉnh Bình Thuận</v>
      </c>
      <c r="C761" t="str">
        <v>https://nguyenbinh.caobang.gov.vn/xa-phan-thanh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30761</v>
      </c>
      <c r="B762" t="str">
        <v>Công an huyện Phong Điền thành phố Cần Thơ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30762</v>
      </c>
      <c r="B763" t="str">
        <f>HYPERLINK("https://phongdien.cantho.gov.vn/", "UBND Ủy ban nhân dânn huyện Phong Điền thành phố Cần Thơ")</f>
        <v>UBND Ủy ban nhân dânn huyện Phong Điền thành phố Cần Thơ</v>
      </c>
      <c r="C763" t="str">
        <v>https://phongdien.cantho.gov.vn/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30763</v>
      </c>
      <c r="B764" t="str">
        <f>HYPERLINK("https://www.facebook.com/132318358393646", "Công an xã Huổi Só tỉnh Điện Biên")</f>
        <v>Công an xã Huổi Só tỉnh Điện Biên</v>
      </c>
      <c r="C764" t="str">
        <v>https://www.facebook.com/132318358393646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30764</v>
      </c>
      <c r="B765" t="str">
        <f>HYPERLINK("https://stttt.dienbien.gov.vn/vi/about/danh-sach-nguoi-phat-ngon-tinh-dien-bien-nam-2018.html", "UBND Ủy ban nhân dân xã Huổi Só tỉnh Điện Biên")</f>
        <v>UBND Ủy ban nhân dân xã Huổi Só tỉnh Điện Biên</v>
      </c>
      <c r="C765" t="str">
        <v>https://stttt.dienbien.gov.vn/vi/about/danh-sach-nguoi-phat-ngon-tinh-dien-bien-nam-2018.html</v>
      </c>
      <c r="D765" t="str">
        <v>-</v>
      </c>
      <c r="E765" t="str">
        <v>-</v>
      </c>
      <c r="F765" t="str">
        <v>-</v>
      </c>
      <c r="G765" t="str">
        <v>-</v>
      </c>
    </row>
    <row r="766" xml:space="preserve">
      <c r="A766">
        <v>30765</v>
      </c>
      <c r="B766" t="str" xml:space="preserve">
        <f xml:space="preserve">HYPERLINK("https://www.facebook.com/3625929227496387", "Công an xã Vụ Quang _x000d__x000d__x000d_
 _x000d__x000d__x000d_
  tỉnh Phú Thọ")</f>
        <v xml:space="preserve">Công an xã Vụ Quang _x000d__x000d__x000d_
 _x000d__x000d__x000d_
  tỉnh Phú Thọ</v>
      </c>
      <c r="C766" t="str">
        <v>https://www.facebook.com/3625929227496387</v>
      </c>
      <c r="D766" t="str">
        <v>-</v>
      </c>
      <c r="E766" t="str">
        <v/>
      </c>
      <c r="F766" t="str">
        <v>-</v>
      </c>
      <c r="G766" t="str">
        <v>-</v>
      </c>
    </row>
    <row r="767" xml:space="preserve">
      <c r="A767">
        <v>30766</v>
      </c>
      <c r="B767" t="str" xml:space="preserve">
        <f xml:space="preserve">HYPERLINK("https://doanhung.phutho.gov.vn/Chuyen-muc-tin/Chi-tiet-tin/tabid/92/title/1712/ctitle/252/language/vi-VN/Default.aspx", "UBND Ủy ban nhân dân xã Vụ Quang _x000d__x000d__x000d_
 _x000d__x000d__x000d_
  tỉnh Phú Thọ")</f>
        <v xml:space="preserve">UBND Ủy ban nhân dân xã Vụ Quang _x000d__x000d__x000d_
 _x000d__x000d__x000d_
  tỉnh Phú Thọ</v>
      </c>
      <c r="C767" t="str">
        <v>https://doanhung.phutho.gov.vn/Chuyen-muc-tin/Chi-tiet-tin/tabid/92/title/1712/ctitle/252/language/vi-VN/Default.aspx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30767</v>
      </c>
      <c r="B768" t="str">
        <v>Công an xã Kim Nọi tỉnh Yên Bái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30768</v>
      </c>
      <c r="B769" t="str">
        <f>HYPERLINK("https://dichvucong.gov.vn/p/home/dvc-tthc-co-quan-chi-tiet.html?id=378816", "UBND Ủy ban nhân dân xã Kim Nọi tỉnh Yên Bái")</f>
        <v>UBND Ủy ban nhân dân xã Kim Nọi tỉnh Yên Bái</v>
      </c>
      <c r="C769" t="str">
        <v>https://dichvucong.gov.vn/p/home/dvc-tthc-co-quan-chi-tiet.html?id=378816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30769</v>
      </c>
      <c r="B770" t="str">
        <f>HYPERLINK("https://www.facebook.com/catgialai/", "Công an tỉnh Gia Lai tỉnh Gia Lai")</f>
        <v>Công an tỉnh Gia Lai tỉnh Gia Lai</v>
      </c>
      <c r="C770" t="str">
        <v>https://www.facebook.com/catgialai/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30770</v>
      </c>
      <c r="B771" t="str">
        <f>HYPERLINK("https://gialai.gov.vn/", "UBND Ủy ban nhân dân tỉnh Gia Lai tỉnh Gia Lai")</f>
        <v>UBND Ủy ban nhân dân tỉnh Gia Lai tỉnh Gia Lai</v>
      </c>
      <c r="C771" t="str">
        <v>https://gialai.gov.vn/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30771</v>
      </c>
      <c r="B772" t="str">
        <f>HYPERLINK("https://www.facebook.com/p/Tu%E1%BB%95i-tr%E1%BA%BB-C%C3%B4ng-an-x%C3%A3-Nguy%E1%BB%87t-Ho%C3%A1-100068834455718/", "Công an xã Nguyệt Hoá tỉnh Trà Vinh")</f>
        <v>Công an xã Nguyệt Hoá tỉnh Trà Vinh</v>
      </c>
      <c r="C772" t="str">
        <v>https://www.facebook.com/p/Tu%E1%BB%95i-tr%E1%BA%BB-C%C3%B4ng-an-x%C3%A3-Nguy%E1%BB%87t-Ho%C3%A1-100068834455718/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30772</v>
      </c>
      <c r="B773" t="str">
        <f>HYPERLINK("https://nguyethoa.chauthanh.travinh.gov.vn/", "UBND Ủy ban nhân dân xã Nguyệt Hoá tỉnh Trà Vinh")</f>
        <v>UBND Ủy ban nhân dân xã Nguyệt Hoá tỉnh Trà Vinh</v>
      </c>
      <c r="C773" t="str">
        <v>https://nguyethoa.chauthanh.travinh.gov.vn/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30773</v>
      </c>
      <c r="B774" t="str">
        <f>HYPERLINK("https://www.facebook.com/p/C%C3%B4ng-an-x%C3%A3-Qu%E1%BA%A3ng-S%C6%A1n-100068854224748/", "Công an xã Quảng Sơn tỉnh Ninh Thuận")</f>
        <v>Công an xã Quảng Sơn tỉnh Ninh Thuận</v>
      </c>
      <c r="C774" t="str">
        <v>https://www.facebook.com/p/C%C3%B4ng-an-x%C3%A3-Qu%E1%BA%A3ng-S%C6%A1n-100068854224748/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30774</v>
      </c>
      <c r="B775" t="str">
        <f>HYPERLINK("https://mc.ninhthuan.gov.vn/portaldvc/KenhTin/dich-vu-cong-truc-tuyen.aspx?_dv=000-53-35-H43", "UBND Ủy ban nhân dân xã Quảng Sơn tỉnh Ninh Thuận")</f>
        <v>UBND Ủy ban nhân dân xã Quảng Sơn tỉnh Ninh Thuận</v>
      </c>
      <c r="C775" t="str">
        <v>https://mc.ninhthuan.gov.vn/portaldvc/KenhTin/dich-vu-cong-truc-tuyen.aspx?_dv=000-53-35-H43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30775</v>
      </c>
      <c r="B776" t="str">
        <f>HYPERLINK("https://www.facebook.com/p/C%C3%B4ng-an-t%E1%BB%89nh-Ph%C3%BA-Y%C3%AAn-61551062110991/", "Công an tỉnh Phú Yên tỉnh Phú Yên")</f>
        <v>Công an tỉnh Phú Yên tỉnh Phú Yên</v>
      </c>
      <c r="C776" t="str">
        <v>https://www.facebook.com/p/C%C3%B4ng-an-t%E1%BB%89nh-Ph%C3%BA-Y%C3%AAn-61551062110991/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30776</v>
      </c>
      <c r="B777" t="str">
        <f>HYPERLINK("https://www.phuyen.gov.vn/", "UBND Ủy ban nhân dân tỉnh Phú Yên tỉnh Phú Yên")</f>
        <v>UBND Ủy ban nhân dân tỉnh Phú Yên tỉnh Phú Yên</v>
      </c>
      <c r="C777" t="str">
        <v>https://www.phuyen.gov.vn/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30777</v>
      </c>
      <c r="B778" t="str">
        <f>HYPERLINK("https://www.facebook.com/p/C%C3%B4ng-an-x%C3%A3-H%E1%BA%A3i-Y%E1%BA%BFn-Th%E1%BB%8B-x%C3%A3-Nghi-S%C6%A1n-100068877023677/", "Công an xã Hải Yến tỉnh Thanh Hóa")</f>
        <v>Công an xã Hải Yến tỉnh Thanh Hóa</v>
      </c>
      <c r="C778" t="str">
        <v>https://www.facebook.com/p/C%C3%B4ng-an-x%C3%A3-H%E1%BA%A3i-Y%E1%BA%BFn-Th%E1%BB%8B-x%C3%A3-Nghi-S%C6%A1n-100068877023677/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30778</v>
      </c>
      <c r="B779" t="str">
        <f>HYPERLINK("https://haiyen.thixanghison.thanhhoa.gov.vn/", "UBND Ủy ban nhân dân xã Hải Yến tỉnh Thanh Hóa")</f>
        <v>UBND Ủy ban nhân dân xã Hải Yến tỉnh Thanh Hóa</v>
      </c>
      <c r="C779" t="str">
        <v>https://haiyen.thixanghison.thanhhoa.gov.vn/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30779</v>
      </c>
      <c r="B780" t="str">
        <f>HYPERLINK("https://www.facebook.com/p/C%C3%B4ng-an-huy%E1%BB%87n-Thu%E1%BA%ADn-Ch%C3%A2u-t%E1%BB%89nh-S%C6%A1n-La-100064903382297/", "Công an huyện Thuận Châu tỉnh Sơn La")</f>
        <v>Công an huyện Thuận Châu tỉnh Sơn La</v>
      </c>
      <c r="C780" t="str">
        <v>https://www.facebook.com/p/C%C3%B4ng-an-huy%E1%BB%87n-Thu%E1%BA%ADn-Ch%C3%A2u-t%E1%BB%89nh-S%C6%A1n-La-100064903382297/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30780</v>
      </c>
      <c r="B781" t="str">
        <f>HYPERLINK("https://thuanchau.sonla.gov.vn/", "UBND Ủy ban nhân dân huyện Thuận Châu tỉnh Sơn La")</f>
        <v>UBND Ủy ban nhân dân huyện Thuận Châu tỉnh Sơn La</v>
      </c>
      <c r="C781" t="str">
        <v>https://thuanchau.sonla.gov.vn/</v>
      </c>
      <c r="D781" t="str">
        <v>-</v>
      </c>
      <c r="E781" t="str">
        <v>-</v>
      </c>
      <c r="F781" t="str">
        <v>-</v>
      </c>
      <c r="G781" t="str">
        <v>-</v>
      </c>
    </row>
    <row r="782" xml:space="preserve">
      <c r="A782">
        <v>30781</v>
      </c>
      <c r="B782" t="str" xml:space="preserve">
        <v xml:space="preserve">Công an xã Ia Tôr _x000d__x000d__x000d_
 _x000d__x000d__x000d_
  tỉnh Gia Lai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 xml:space="preserve">
      <c r="A783">
        <v>30782</v>
      </c>
      <c r="B783" t="str" xml:space="preserve">
        <f xml:space="preserve">HYPERLINK("https://vksnd.gialai.gov.vn/Phap-luat-Xa-hoi-26/Chi-hoi-Luat-gia-Vien-kiem-sat-nhan-dan-tinh-Gia-Lai-tro-giup-phap-ly-va-tuyen-truyen-phap-luat-tai-lang-O-xa-Ia-Tor-huyen-Chu-Prong-696.html", "UBND Ủy ban nhân dân xã Ia Tôr _x000d__x000d__x000d_
 _x000d__x000d__x000d_
  tỉnh Gia Lai")</f>
        <v xml:space="preserve">UBND Ủy ban nhân dân xã Ia Tôr _x000d__x000d__x000d_
 _x000d__x000d__x000d_
  tỉnh Gia Lai</v>
      </c>
      <c r="C783" t="str">
        <v>https://vksnd.gialai.gov.vn/Phap-luat-Xa-hoi-26/Chi-hoi-Luat-gia-Vien-kiem-sat-nhan-dan-tinh-Gia-Lai-tro-giup-phap-ly-va-tuyen-truyen-phap-luat-tai-lang-O-xa-Ia-Tor-huyen-Chu-Prong-696.html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30783</v>
      </c>
      <c r="B784" t="str">
        <f>HYPERLINK("https://www.facebook.com/catbackan/?locale=vi_VN", "Công an tỉnh Bắc Kạn tỉnh Bắc Kạn")</f>
        <v>Công an tỉnh Bắc Kạn tỉnh Bắc Kạn</v>
      </c>
      <c r="C784" t="str">
        <v>https://www.facebook.com/catbackan/?locale=vi_VN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30784</v>
      </c>
      <c r="B785" t="str">
        <f>HYPERLINK("https://backan.gov.vn/", "UBND Ủy ban nhân dân tỉnh Bắc Kạn tỉnh Bắc Kạn")</f>
        <v>UBND Ủy ban nhân dân tỉnh Bắc Kạn tỉnh Bắc Kạn</v>
      </c>
      <c r="C785" t="str">
        <v>https://backan.gov.vn/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30785</v>
      </c>
      <c r="B786" t="str">
        <f>HYPERLINK("https://www.facebook.com/catphochiminhofficial/?locale=vi_VN", "Công an thành phố Hồ Chí Minh thành phố Hồ Chí Minh")</f>
        <v>Công an thành phố Hồ Chí Minh thành phố Hồ Chí Minh</v>
      </c>
      <c r="C786" t="str">
        <v>https://www.facebook.com/catphochiminhofficial/?locale=vi_VN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30786</v>
      </c>
      <c r="B787" t="str">
        <f>HYPERLINK("https://vpub.hochiminhcity.gov.vn/", "UBND Ủy ban nhân dân thành phố Hồ Chí Minh thành phố Hồ Chí Minh")</f>
        <v>UBND Ủy ban nhân dân thành phố Hồ Chí Minh thành phố Hồ Chí Minh</v>
      </c>
      <c r="C787" t="str">
        <v>https://vpub.hochiminhcity.gov.vn/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30787</v>
      </c>
      <c r="B788" t="str">
        <f>HYPERLINK("https://www.facebook.com/p/C%C3%B4ng-an-x%C3%A3-%C4%90%E1%BB%89nh-S%C6%A1n-100057603752643/", "Công an xã Đỉnh Sơn tỉnh Nghệ An")</f>
        <v>Công an xã Đỉnh Sơn tỉnh Nghệ An</v>
      </c>
      <c r="C788" t="str">
        <v>https://www.facebook.com/p/C%C3%B4ng-an-x%C3%A3-%C4%90%E1%BB%89nh-S%C6%A1n-100057603752643/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30788</v>
      </c>
      <c r="B789" t="str">
        <f>HYPERLINK("https://anhson.nghean.gov.vn/", "UBND Ủy ban nhân dân xã Đỉnh Sơn tỉnh Nghệ An")</f>
        <v>UBND Ủy ban nhân dân xã Đỉnh Sơn tỉnh Nghệ An</v>
      </c>
      <c r="C789" t="str">
        <v>https://anhson.nghean.gov.vn/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30789</v>
      </c>
      <c r="B790" t="str">
        <f>HYPERLINK("https://www.facebook.com/p/C%C3%B4ng-an-x%C3%A3-Di%E1%BB%85n-Th%E1%BB%8Bnh-100057623162213/", "Công an xã Diễn Thịnh tỉnh Nghệ An")</f>
        <v>Công an xã Diễn Thịnh tỉnh Nghệ An</v>
      </c>
      <c r="C790" t="str">
        <v>https://www.facebook.com/p/C%C3%B4ng-an-x%C3%A3-Di%E1%BB%85n-Th%E1%BB%8Bnh-100057623162213/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30790</v>
      </c>
      <c r="B791" t="str">
        <f>HYPERLINK("https://dienchau.nghean.gov.vn/uy-ban-nhan-dan-huyen", "UBND Ủy ban nhân dân xã Diễn Thịnh tỉnh Nghệ An")</f>
        <v>UBND Ủy ban nhân dân xã Diễn Thịnh tỉnh Nghệ An</v>
      </c>
      <c r="C791" t="str">
        <v>https://dienchau.nghean.gov.vn/uy-ban-nhan-dan-huyen</v>
      </c>
      <c r="D791" t="str">
        <v>-</v>
      </c>
      <c r="E791" t="str">
        <v>-</v>
      </c>
      <c r="F791" t="str">
        <v>-</v>
      </c>
      <c r="G791" t="str">
        <v>-</v>
      </c>
    </row>
    <row r="792" xml:space="preserve">
      <c r="A792">
        <v>30791</v>
      </c>
      <c r="B792" t="str" xml:space="preserve">
        <v xml:space="preserve">Công an xã Yang Trung _x000d__x000d__x000d_
 _x000d__x000d__x000d_
  tỉnh Gia Lai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 xml:space="preserve">
      <c r="A793">
        <v>30792</v>
      </c>
      <c r="B793" t="str" xml:space="preserve">
        <f xml:space="preserve">HYPERLINK("https://kongchro.gialai.gov.vn/Xa-Yang-Trung/Tin-tuc/Hoat-%C4%91ong-xa/Thong-bao-Ve-viec-cong-khai-Ke-hoach-su-dung-%C4%91at-n.aspx", "UBND Ủy ban nhân dân xã Yang Trung _x000d__x000d__x000d_
 _x000d__x000d__x000d_
  tỉnh Gia Lai")</f>
        <v xml:space="preserve">UBND Ủy ban nhân dân xã Yang Trung _x000d__x000d__x000d_
 _x000d__x000d__x000d_
  tỉnh Gia Lai</v>
      </c>
      <c r="C793" t="str">
        <v>https://kongchro.gialai.gov.vn/Xa-Yang-Trung/Tin-tuc/Hoat-%C4%91ong-xa/Thong-bao-Ve-viec-cong-khai-Ke-hoach-su-dung-%C4%91at-n.aspx</v>
      </c>
      <c r="D793" t="str">
        <v>-</v>
      </c>
      <c r="E793" t="str">
        <v>-</v>
      </c>
      <c r="F793" t="str">
        <v>-</v>
      </c>
      <c r="G793" t="str">
        <v>-</v>
      </c>
    </row>
    <row r="794" xml:space="preserve">
      <c r="A794">
        <v>30793</v>
      </c>
      <c r="B794" t="str" xml:space="preserve">
        <v xml:space="preserve">Công an xã Vĩnh Thủy _x000d__x000d__x000d_
 _x000d__x000d__x000d_
  tỉnh Quảng Trị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 xml:space="preserve">
      <c r="A795">
        <v>30794</v>
      </c>
      <c r="B795" t="str" xml:space="preserve">
        <f xml:space="preserve">HYPERLINK("https://vinhthuy.vinhlinh.quangtri.gov.vn/", "UBND Ủy ban nhân dân xã Vĩnh Thủy _x000d__x000d__x000d_
 _x000d__x000d__x000d_
  tỉnh Quảng Trị")</f>
        <v xml:space="preserve">UBND Ủy ban nhân dân xã Vĩnh Thủy _x000d__x000d__x000d_
 _x000d__x000d__x000d_
  tỉnh Quảng Trị</v>
      </c>
      <c r="C795" t="str">
        <v>https://vinhthuy.vinhlinh.quangtri.gov.vn/</v>
      </c>
      <c r="D795" t="str">
        <v>-</v>
      </c>
      <c r="E795" t="str">
        <v>-</v>
      </c>
      <c r="F795" t="str">
        <v>-</v>
      </c>
      <c r="G795" t="str">
        <v>-</v>
      </c>
    </row>
    <row r="796" xml:space="preserve">
      <c r="A796">
        <v>30795</v>
      </c>
      <c r="B796" t="str" xml:space="preserve">
        <f xml:space="preserve">HYPERLINK("https://www.facebook.com/322827476213987", "Công an xã An Khê _x000d__x000d__x000d_
 _x000d__x000d__x000d_
  tỉnh Thái Bình")</f>
        <v xml:space="preserve">Công an xã An Khê _x000d__x000d__x000d_
 _x000d__x000d__x000d_
  tỉnh Thái Bình</v>
      </c>
      <c r="C796" t="str">
        <v>https://www.facebook.com/322827476213987</v>
      </c>
      <c r="D796" t="str">
        <v>-</v>
      </c>
      <c r="E796" t="str">
        <v/>
      </c>
      <c r="F796" t="str">
        <v>-</v>
      </c>
      <c r="G796" t="str">
        <v>-</v>
      </c>
    </row>
    <row r="797" xml:space="preserve">
      <c r="A797">
        <v>30796</v>
      </c>
      <c r="B797" t="str" xml:space="preserve">
        <f xml:space="preserve">HYPERLINK("https://thaibinh.gov.vn/van-ban-phap-luat/van-ban-dieu-hanh/ve-viec-cho-phep-uy-ban-nhan-dan-xa-an-khe-huyen-quynh-phu-s.html", "UBND Ủy ban nhân dân xã An Khê _x000d__x000d__x000d_
 _x000d__x000d__x000d_
  tỉnh Thái Bình")</f>
        <v xml:space="preserve">UBND Ủy ban nhân dân xã An Khê _x000d__x000d__x000d_
 _x000d__x000d__x000d_
  tỉnh Thái Bình</v>
      </c>
      <c r="C797" t="str">
        <v>https://thaibinh.gov.vn/van-ban-phap-luat/van-ban-dieu-hanh/ve-viec-cho-phep-uy-ban-nhan-dan-xa-an-khe-huyen-quynh-phu-s.html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30797</v>
      </c>
      <c r="B798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798" t="str">
        <v>https://www.facebook.com/p/C%C3%B4ng-an-x%C3%A3-Qu%E1%BA%A3ng-V%C4%83n-th%E1%BB%8B-x%C3%A3-Ba-%C4%90%E1%BB%93n-100058684023511/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30798</v>
      </c>
      <c r="B799" t="str">
        <f>HYPERLINK("https://quangvan.quangbinh.gov.vn/", "UBND Ủy ban nhân dân xã Quảng Văn tỉnh Quảng Bình")</f>
        <v>UBND Ủy ban nhân dân xã Quảng Văn tỉnh Quảng Bình</v>
      </c>
      <c r="C799" t="str">
        <v>https://quangvan.quangbinh.gov.vn/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30799</v>
      </c>
      <c r="B800" t="str">
        <f>HYPERLINK("https://www.facebook.com/p/Tu%E1%BB%95i-Tr%E1%BA%BB-C%C3%B4ng-An-Huy%E1%BB%87n-Thanh-Oai-100059080037701/", "Công an huyện Thanh Oai thành phố Hà Nội")</f>
        <v>Công an huyện Thanh Oai thành phố Hà Nội</v>
      </c>
      <c r="C800" t="str">
        <v>https://www.facebook.com/p/Tu%E1%BB%95i-Tr%E1%BA%BB-C%C3%B4ng-An-Huy%E1%BB%87n-Thanh-Oai-100059080037701/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30800</v>
      </c>
      <c r="B801" t="str">
        <f>HYPERLINK("https://thanhoai.hanoi.gov.vn/", "UBND Ủy ban nhân dân huyện Thanh Oai thành phố Hà Nội")</f>
        <v>UBND Ủy ban nhân dân huyện Thanh Oai thành phố Hà Nội</v>
      </c>
      <c r="C801" t="str">
        <v>https://thanhoai.hanoi.gov.vn/</v>
      </c>
      <c r="D801" t="str">
        <v>-</v>
      </c>
      <c r="E801" t="str">
        <v>-</v>
      </c>
      <c r="F801" t="str">
        <v>-</v>
      </c>
      <c r="G801" t="str">
        <v>-</v>
      </c>
    </row>
    <row r="802" xml:space="preserve">
      <c r="A802">
        <v>30801</v>
      </c>
      <c r="B802" t="str" xml:space="preserve">
        <f xml:space="preserve">HYPERLINK("https://www.facebook.com/p/Tu%E1%BB%95i-tr%E1%BA%BB-C%C3%B4ng-an-huy%E1%BB%87n-Th%C3%A1i-Th%E1%BB%A5y-100083773900284/", "Công an xã Nam Thịnh _x000d__x000d__x000d_
 _x000d__x000d__x000d_
  tỉnh Thái Bình")</f>
        <v xml:space="preserve">Công an xã Nam Thịnh _x000d__x000d__x000d_
 _x000d__x000d__x000d_
  tỉnh Thái Bình</v>
      </c>
      <c r="C802" t="str">
        <v>https://www.facebook.com/p/Tu%E1%BB%95i-tr%E1%BA%BB-C%C3%B4ng-an-huy%E1%BB%87n-Th%C3%A1i-Th%E1%BB%A5y-100083773900284/</v>
      </c>
      <c r="D802" t="str">
        <v>-</v>
      </c>
      <c r="E802" t="str">
        <v/>
      </c>
      <c r="F802" t="str">
        <v>-</v>
      </c>
      <c r="G802" t="str">
        <v>-</v>
      </c>
    </row>
    <row r="803" xml:space="preserve">
      <c r="A803">
        <v>30802</v>
      </c>
      <c r="B803" t="str" xml:space="preserve">
        <f xml:space="preserve">HYPERLINK("https://thaibinh.gov.vn/van-ban-phap-luat/quyet-dinh-cho-phep-ubnd-xa-nam-thinh-huyen-tien-hai-duoc-su.html", "UBND Ủy ban nhân dân xã Nam Thịnh _x000d__x000d__x000d_
 _x000d__x000d__x000d_
  tỉnh Thái Bình")</f>
        <v xml:space="preserve">UBND Ủy ban nhân dân xã Nam Thịnh _x000d__x000d__x000d_
 _x000d__x000d__x000d_
  tỉnh Thái Bình</v>
      </c>
      <c r="C803" t="str">
        <v>https://thaibinh.gov.vn/van-ban-phap-luat/quyet-dinh-cho-phep-ubnd-xa-nam-thinh-huyen-tien-hai-duoc-su.html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30803</v>
      </c>
      <c r="B804" t="str">
        <v>Công an xã Thạnh Thới Thuận tỉnh Sóc Trăng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30804</v>
      </c>
      <c r="B805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805" t="str">
        <v>https://trande.soctrang.gov.vn/mDefault.aspx?sname=htrande&amp;sid=1283&amp;pageid=146&amp;catid=54056&amp;id=331986&amp;catname=UBND%20c%C3%A1c%20x%C3%A3,%20th%E1%BB%8B%20tr%E1%BA%A5n&amp;title=ubnd-xa-thanh-thoi-thuan</v>
      </c>
      <c r="D805" t="str">
        <v>-</v>
      </c>
      <c r="E805" t="str">
        <v>-</v>
      </c>
      <c r="F805" t="str">
        <v>-</v>
      </c>
      <c r="G805" t="str">
        <v>-</v>
      </c>
    </row>
    <row r="806" xml:space="preserve">
      <c r="A806">
        <v>30805</v>
      </c>
      <c r="B806" t="str" xml:space="preserve">
        <f xml:space="preserve">HYPERLINK("https://www.facebook.com/xathanhngoc.gov.vn/", "Công an xã Thanh Ngọc _x000d__x000d__x000d_
 _x000d__x000d__x000d_
  tỉnh Nghệ An")</f>
        <v xml:space="preserve">Công an xã Thanh Ngọc _x000d__x000d__x000d_
 _x000d__x000d__x000d_
  tỉnh Nghệ An</v>
      </c>
      <c r="C806" t="str">
        <v>https://www.facebook.com/xathanhngoc.gov.vn/</v>
      </c>
      <c r="D806" t="str">
        <v>-</v>
      </c>
      <c r="E806" t="str">
        <v/>
      </c>
      <c r="F806" t="str">
        <v>-</v>
      </c>
      <c r="G806" t="str">
        <v>-</v>
      </c>
    </row>
    <row r="807" xml:space="preserve">
      <c r="A807">
        <v>30806</v>
      </c>
      <c r="B807" t="str" xml:space="preserve">
        <f xml:space="preserve">HYPERLINK("https://thanhngoc.thanhchuong.nghean.gov.vn/", "UBND Ủy ban nhân dân xã Thanh Ngọc _x000d__x000d__x000d_
 _x000d__x000d__x000d_
  tỉnh Nghệ An")</f>
        <v xml:space="preserve">UBND Ủy ban nhân dân xã Thanh Ngọc _x000d__x000d__x000d_
 _x000d__x000d__x000d_
  tỉnh Nghệ An</v>
      </c>
      <c r="C807" t="str">
        <v>https://thanhngoc.thanhchuong.nghean.gov.vn/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30807</v>
      </c>
      <c r="B808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808" t="str">
        <v>https://www.facebook.com/p/C%C3%B4ng-an-ph%C6%B0%E1%BB%9Dng-Quang-Vinh-TP-Th%C3%A1i-Nguy%C3%AAn-t%E1%BB%89nh-Th%C3%A1i-Nguy%C3%AAn-100060822481658/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30808</v>
      </c>
      <c r="B809" t="str">
        <f>HYPERLINK("https://quangvinh.thainguyencity.gov.vn/", "UBND Ủy ban nhân dân phường Quang Vinh tỉnh Thái Nguyên")</f>
        <v>UBND Ủy ban nhân dân phường Quang Vinh tỉnh Thái Nguyên</v>
      </c>
      <c r="C809" t="str">
        <v>https://quangvinh.thainguyencity.gov.vn/</v>
      </c>
      <c r="D809" t="str">
        <v>-</v>
      </c>
      <c r="E809" t="str">
        <v>-</v>
      </c>
      <c r="F809" t="str">
        <v>-</v>
      </c>
      <c r="G809" t="str">
        <v>-</v>
      </c>
    </row>
    <row r="810" xml:space="preserve">
      <c r="A810">
        <v>30809</v>
      </c>
      <c r="B810" t="str" xml:space="preserve">
        <f xml:space="preserve">HYPERLINK("https://www.facebook.com/p/C%C3%B4ng-an-ph%C6%B0%E1%BB%9Dng-B%E1%BA%A3o-An-100060830342199/", "Công an phường Bảo An _x000d__x000d__x000d_
 _x000d__x000d__x000d_
  tỉnh Ninh Thuận")</f>
        <v xml:space="preserve">Công an phường Bảo An _x000d__x000d__x000d_
 _x000d__x000d__x000d_
  tỉnh Ninh Thuận</v>
      </c>
      <c r="C810" t="str">
        <v>https://www.facebook.com/p/C%C3%B4ng-an-ph%C6%B0%E1%BB%9Dng-B%E1%BA%A3o-An-100060830342199/</v>
      </c>
      <c r="D810" t="str">
        <v>-</v>
      </c>
      <c r="E810" t="str">
        <v/>
      </c>
      <c r="F810" t="str">
        <v>-</v>
      </c>
      <c r="G810" t="str">
        <v>-</v>
      </c>
    </row>
    <row r="811" xml:space="preserve">
      <c r="A811">
        <v>30810</v>
      </c>
      <c r="B811" t="str" xml:space="preserve">
        <f xml:space="preserve">HYPERLINK("https://prtc.ninhthuan.gov.vn/", "UBND Ủy ban nhân dân phường Bảo An _x000d__x000d__x000d_
 _x000d__x000d__x000d_
  tỉnh Ninh Thuận")</f>
        <v xml:space="preserve">UBND Ủy ban nhân dân phường Bảo An _x000d__x000d__x000d_
 _x000d__x000d__x000d_
  tỉnh Ninh Thuận</v>
      </c>
      <c r="C811" t="str">
        <v>https://prtc.ninhthuan.gov.vn/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30811</v>
      </c>
      <c r="B812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812" t="str">
        <v>https://www.facebook.com/p/C%C3%B4ng-an-x%C3%A3-Ph%C3%BA-Xu%C3%A2n-th%C3%A0nh-ph%E1%BB%91-Th%C3%A1i-B%C3%ACnh-100061004888210/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30812</v>
      </c>
      <c r="B813" t="str">
        <f>HYPERLINK("https://soxaydung.thaibinh.gov.vn/tin-tuc/nha-o-va-tt-bds/thong-tin-cac-du-an-nha-o/-du-an-phat-trien-nha-o-khu-dan-cu-phu-xuan-giap-tru-so-ubnd.html", "UBND Ủy ban nhân dân xã Phú Xuân tỉnh Thái Bình")</f>
        <v>UBND Ủy ban nhân dân xã Phú Xuân tỉnh Thái Bình</v>
      </c>
      <c r="C813" t="str">
        <v>https://soxaydung.thaibinh.gov.vn/tin-tuc/nha-o-va-tt-bds/thong-tin-cac-du-an-nha-o/-du-an-phat-trien-nha-o-khu-dan-cu-phu-xuan-giap-tru-so-ubnd.html</v>
      </c>
      <c r="D813" t="str">
        <v>-</v>
      </c>
      <c r="E813" t="str">
        <v>-</v>
      </c>
      <c r="F813" t="str">
        <v>-</v>
      </c>
      <c r="G813" t="str">
        <v>-</v>
      </c>
    </row>
    <row r="814" xml:space="preserve">
      <c r="A814">
        <v>30813</v>
      </c>
      <c r="B814" t="str" xml:space="preserve">
        <v xml:space="preserve">Công an xã Lam Sơn _x000d__x000d__x000d_
 _x000d__x000d__x000d_
  tỉnh Phú Thọ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 xml:space="preserve">
      <c r="A815">
        <v>30814</v>
      </c>
      <c r="B815" t="str" xml:space="preserve">
        <f xml:space="preserve">HYPERLINK("https://lamson.tamnong.phutho.gov.vn/Chuyen-muc-tin/Chi-tiet-tin/t/ubnd-xa-lam-son/title/14721/ctitle/576", "UBND Ủy ban nhân dân xã Lam Sơn _x000d__x000d__x000d_
 _x000d__x000d__x000d_
  tỉnh Phú Thọ")</f>
        <v xml:space="preserve">UBND Ủy ban nhân dân xã Lam Sơn _x000d__x000d__x000d_
 _x000d__x000d__x000d_
  tỉnh Phú Thọ</v>
      </c>
      <c r="C815" t="str">
        <v>https://lamson.tamnong.phutho.gov.vn/Chuyen-muc-tin/Chi-tiet-tin/t/ubnd-xa-lam-son/title/14721/ctitle/576</v>
      </c>
      <c r="D815" t="str">
        <v>-</v>
      </c>
      <c r="E815" t="str">
        <v>-</v>
      </c>
      <c r="F815" t="str">
        <v>-</v>
      </c>
      <c r="G815" t="str">
        <v>-</v>
      </c>
    </row>
    <row r="816" xml:space="preserve">
      <c r="A816">
        <v>30815</v>
      </c>
      <c r="B816" t="str" xml:space="preserve">
        <f xml:space="preserve">HYPERLINK("https://www.facebook.com/p/C%C3%B4ng-an-x%C3%A3-M%E1%BB%B9-L%E1%BB%99c-HTam-B%C3%ACnh-TV%C4%A9nh-Long-100071953686739/", "Công an xã Mỹ An _x000d__x000d__x000d_
 _x000d__x000d__x000d_
  tỉnh Vĩnh Long")</f>
        <v xml:space="preserve">Công an xã Mỹ An _x000d__x000d__x000d_
 _x000d__x000d__x000d_
  tỉnh Vĩnh Long</v>
      </c>
      <c r="C816" t="str">
        <v>https://www.facebook.com/p/C%C3%B4ng-an-x%C3%A3-M%E1%BB%B9-L%E1%BB%99c-HTam-B%C3%ACnh-TV%C4%A9nh-Long-100071953686739/</v>
      </c>
      <c r="D816" t="str">
        <v>-</v>
      </c>
      <c r="E816" t="str">
        <v/>
      </c>
      <c r="F816" t="str">
        <v>-</v>
      </c>
      <c r="G816" t="str">
        <v>-</v>
      </c>
    </row>
    <row r="817" xml:space="preserve">
      <c r="A817">
        <v>30816</v>
      </c>
      <c r="B817" t="str" xml:space="preserve">
        <f xml:space="preserve">HYPERLINK("https://vinhlong.gov.vn/", "UBND Ủy ban nhân dân xã Mỹ An _x000d__x000d__x000d_
 _x000d__x000d__x000d_
  tỉnh Vĩnh Long")</f>
        <v xml:space="preserve">UBND Ủy ban nhân dân xã Mỹ An _x000d__x000d__x000d_
 _x000d__x000d__x000d_
  tỉnh Vĩnh Long</v>
      </c>
      <c r="C817" t="str">
        <v>https://vinhlong.gov.vn/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30817</v>
      </c>
      <c r="B818" t="str">
        <f>HYPERLINK("https://www.facebook.com/p/C%C3%B4ng-an-huy%E1%BB%87n-B%E1%BA%AFc-Y%C3%AAn-t%E1%BB%89nh-S%C6%A1n-La-100061229988068/?locale=vi_VN", "Công an huyện Bắc Yên tỉnh Sơn La")</f>
        <v>Công an huyện Bắc Yên tỉnh Sơn La</v>
      </c>
      <c r="C818" t="str">
        <v>https://www.facebook.com/p/C%C3%B4ng-an-huy%E1%BB%87n-B%E1%BA%AFc-Y%C3%AAn-t%E1%BB%89nh-S%C6%A1n-La-100061229988068/?locale=vi_VN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30818</v>
      </c>
      <c r="B819" t="str">
        <f>HYPERLINK("https://bacyen.sonla.gov.vn/", "UBND Ủy ban nhân dân huyện Bắc Yên tỉnh Sơn La")</f>
        <v>UBND Ủy ban nhân dân huyện Bắc Yên tỉnh Sơn La</v>
      </c>
      <c r="C819" t="str">
        <v>https://bacyen.sonla.gov.vn/</v>
      </c>
      <c r="D819" t="str">
        <v>-</v>
      </c>
      <c r="E819" t="str">
        <v>-</v>
      </c>
      <c r="F819" t="str">
        <v>-</v>
      </c>
      <c r="G819" t="str">
        <v>-</v>
      </c>
    </row>
    <row r="820" xml:space="preserve">
      <c r="A820">
        <v>30819</v>
      </c>
      <c r="B820" t="str" xml:space="preserve">
        <v xml:space="preserve">Công an xã Nam Xuân _x000d__x000d__x000d_
 _x000d__x000d__x000d_
  tỉnh Nghệ An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 xml:space="preserve">
      <c r="A821">
        <v>30820</v>
      </c>
      <c r="B821" t="str" xml:space="preserve">
        <f xml:space="preserve">HYPERLINK("https://namxuan.namdan.nghean.gov.vn/", "UBND Ủy ban nhân dân xã Nam Xuân _x000d__x000d__x000d_
 _x000d__x000d__x000d_
  tỉnh Nghệ An")</f>
        <v xml:space="preserve">UBND Ủy ban nhân dân xã Nam Xuân _x000d__x000d__x000d_
 _x000d__x000d__x000d_
  tỉnh Nghệ An</v>
      </c>
      <c r="C821" t="str">
        <v>https://namxuan.namdan.nghean.gov.vn/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30821</v>
      </c>
      <c r="B822" t="str">
        <f>HYPERLINK("https://www.facebook.com/tuoitreconganninhbinh/", "Công an xã Khánh An tỉnh Ninh Bình")</f>
        <v>Công an xã Khánh An tỉnh Ninh Bình</v>
      </c>
      <c r="C822" t="str">
        <v>https://www.facebook.com/tuoitreconganninhbinh/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30822</v>
      </c>
      <c r="B823" t="str">
        <f>HYPERLINK("https://khanhthien.yenkhanh.ninhbinh.gov.vn/", "UBND Ủy ban nhân dân xã Khánh An tỉnh Ninh Bình")</f>
        <v>UBND Ủy ban nhân dân xã Khánh An tỉnh Ninh Bình</v>
      </c>
      <c r="C823" t="str">
        <v>https://khanhthien.yenkhanh.ninhbinh.gov.vn/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30823</v>
      </c>
      <c r="B824" t="str">
        <f>HYPERLINK("https://www.facebook.com/p/C%C3%B4ng-an-x%C3%A3-Di%E1%BB%85n-Ng%E1%BB%8Dc-100061688553553/", "Công an xã Diễn Ngọc tỉnh Nghệ An")</f>
        <v>Công an xã Diễn Ngọc tỉnh Nghệ An</v>
      </c>
      <c r="C824" t="str">
        <v>https://www.facebook.com/p/C%C3%B4ng-an-x%C3%A3-Di%E1%BB%85n-Ng%E1%BB%8Dc-100061688553553/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30824</v>
      </c>
      <c r="B825" t="str">
        <f>HYPERLINK("https://dienchau.nghean.gov.vn/cac-xa-thi-tran", "UBND Ủy ban nhân dân xã Diễn Ngọc tỉnh Nghệ An")</f>
        <v>UBND Ủy ban nhân dân xã Diễn Ngọc tỉnh Nghệ An</v>
      </c>
      <c r="C825" t="str">
        <v>https://dienchau.nghean.gov.vn/cac-xa-thi-tran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30825</v>
      </c>
      <c r="B826" t="str">
        <v>Công an xã Xuân Phúc tỉnh Thanh Hóa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30826</v>
      </c>
      <c r="B827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827" t="str">
        <v>http://xuanphuc.nhuthanh.thanhhoa.gov.vn/web/nhan-su.htm?cbxTochuc=6059a864-8f37-4782-0856-21494a730f19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30827</v>
      </c>
      <c r="B828" t="str">
        <f>HYPERLINK("https://www.facebook.com/p/ANTT-V%C5%A9-Vinh-V%C5%A9-Th%C6%B0-100062609227953/", "Công an xã Vũ Vinh tỉnh Thái Bình")</f>
        <v>Công an xã Vũ Vinh tỉnh Thái Bình</v>
      </c>
      <c r="C828" t="str">
        <v>https://www.facebook.com/p/ANTT-V%C5%A9-Vinh-V%C5%A9-Th%C6%B0-100062609227953/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30828</v>
      </c>
      <c r="B829" t="str">
        <f>HYPERLINK("https://vuthu.thaibinh.gov.vn/", "UBND Ủy ban nhân dân xã Vũ Vinh tỉnh Thái Bình")</f>
        <v>UBND Ủy ban nhân dân xã Vũ Vinh tỉnh Thái Bình</v>
      </c>
      <c r="C829" t="str">
        <v>https://vuthu.thaibinh.gov.vn/</v>
      </c>
      <c r="D829" t="str">
        <v>-</v>
      </c>
      <c r="E829" t="str">
        <v>-</v>
      </c>
      <c r="F829" t="str">
        <v>-</v>
      </c>
      <c r="G829" t="str">
        <v>-</v>
      </c>
    </row>
    <row r="830" xml:space="preserve">
      <c r="A830">
        <v>30829</v>
      </c>
      <c r="B830" t="str" xml:space="preserve">
        <v xml:space="preserve">Công an xã Vũ Di _x000d__x000d__x000d_
 _x000d__x000d__x000d_
  tỉnh Vĩnh Phúc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 xml:space="preserve">
      <c r="A831">
        <v>30830</v>
      </c>
      <c r="B831" t="str" xml:space="preserve">
        <f xml:space="preserve">HYPERLINK("https://vinhtuong.vinhphuc.gov.vn/ct/cms/tintuc/Lists/CACXATHITRAN/View_Detail.aspx?ItemID=32", "UBND Ủy ban nhân dân xã Vũ Di _x000d__x000d__x000d_
 _x000d__x000d__x000d_
  tỉnh Vĩnh Phúc")</f>
        <v xml:space="preserve">UBND Ủy ban nhân dân xã Vũ Di _x000d__x000d__x000d_
 _x000d__x000d__x000d_
  tỉnh Vĩnh Phúc</v>
      </c>
      <c r="C831" t="str">
        <v>https://vinhtuong.vinhphuc.gov.vn/ct/cms/tintuc/Lists/CACXATHITRAN/View_Detail.aspx?ItemID=32</v>
      </c>
      <c r="D831" t="str">
        <v>-</v>
      </c>
      <c r="E831" t="str">
        <v>-</v>
      </c>
      <c r="F831" t="str">
        <v>-</v>
      </c>
      <c r="G831" t="str">
        <v>-</v>
      </c>
    </row>
    <row r="832" xml:space="preserve">
      <c r="A832">
        <v>30831</v>
      </c>
      <c r="B832" t="str" xml:space="preserve">
        <f xml:space="preserve">HYPERLINK("https://www.facebook.com/conganxanamyang/", "Công an xã Yang Nam _x000d__x000d__x000d_
 _x000d__x000d__x000d_
  tỉnh Gia Lai")</f>
        <v xml:space="preserve">Công an xã Yang Nam _x000d__x000d__x000d_
 _x000d__x000d__x000d_
  tỉnh Gia Lai</v>
      </c>
      <c r="C832" t="str">
        <v>https://www.facebook.com/conganxanamyang/</v>
      </c>
      <c r="D832" t="str">
        <v>-</v>
      </c>
      <c r="E832" t="str">
        <v/>
      </c>
      <c r="F832" t="str">
        <v>-</v>
      </c>
      <c r="G832" t="str">
        <v>-</v>
      </c>
    </row>
    <row r="833" xml:space="preserve">
      <c r="A833">
        <v>30832</v>
      </c>
      <c r="B833" t="str" xml:space="preserve">
        <f xml:space="preserve">HYPERLINK("https://vksnd.gialai.gov.vn/Cong-to-Kiem-sat/truc-tiep-kiem-sat-thi-hanh-an-hinh-su-tai-uy-ban-nhan-dan-xa-yang-nam-huyen-kong-chro-2240.html", "UBND Ủy ban nhân dân xã Yang Nam _x000d__x000d__x000d_
 _x000d__x000d__x000d_
  tỉnh Gia Lai")</f>
        <v xml:space="preserve">UBND Ủy ban nhân dân xã Yang Nam _x000d__x000d__x000d_
 _x000d__x000d__x000d_
  tỉnh Gia Lai</v>
      </c>
      <c r="C833" t="str">
        <v>https://vksnd.gialai.gov.vn/Cong-to-Kiem-sat/truc-tiep-kiem-sat-thi-hanh-an-hinh-su-tai-uy-ban-nhan-dan-xa-yang-nam-huyen-kong-chro-2240.html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30833</v>
      </c>
      <c r="B834" t="str">
        <f>HYPERLINK("https://www.facebook.com/p/An-ninh-tr%E1%BA%ADt-t%E1%BB%B1-x%C3%A3-Qu%E1%BA%A5t-L%C6%B0u-100063037426322/", "Công an xã Quất Lưu tỉnh Vĩnh Phúc")</f>
        <v>Công an xã Quất Lưu tỉnh Vĩnh Phúc</v>
      </c>
      <c r="C834" t="str">
        <v>https://www.facebook.com/p/An-ninh-tr%E1%BA%ADt-t%E1%BB%B1-x%C3%A3-Qu%E1%BA%A5t-L%C6%B0u-100063037426322/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30834</v>
      </c>
      <c r="B835" t="str">
        <f>HYPERLINK("https://binhxuyen.vinhphuc.gov.vn/ct/cms/tintuc/Lists/Gioithieu/View_Detail.aspx?ItemID=4", "UBND Ủy ban nhân dân xã Quất Lưu tỉnh Vĩnh Phúc")</f>
        <v>UBND Ủy ban nhân dân xã Quất Lưu tỉnh Vĩnh Phúc</v>
      </c>
      <c r="C835" t="str">
        <v>https://binhxuyen.vinhphuc.gov.vn/ct/cms/tintuc/Lists/Gioithieu/View_Detail.aspx?ItemID=4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30835</v>
      </c>
      <c r="B836" t="str">
        <f>HYPERLINK("https://www.facebook.com/conganthachha/?locale=vi_VN", "Công an huyện Thạch Hà tỉnh Hà Tĩnh")</f>
        <v>Công an huyện Thạch Hà tỉnh Hà Tĩnh</v>
      </c>
      <c r="C836" t="str">
        <v>https://www.facebook.com/conganthachha/?locale=vi_VN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30836</v>
      </c>
      <c r="B837" t="str">
        <f>HYPERLINK("https://thachha.hatinh.gov.vn/", "UBND Ủy ban nhân dân huyện Thạch Hà tỉnh Hà Tĩnh")</f>
        <v>UBND Ủy ban nhân dân huyện Thạch Hà tỉnh Hà Tĩnh</v>
      </c>
      <c r="C837" t="str">
        <v>https://thachha.hatinh.gov.vn/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30837</v>
      </c>
      <c r="B838" t="str">
        <f>HYPERLINK("https://www.facebook.com/p/ANTT-huy%E1%BB%87n-M%E1%BB%B9-T%C3%BA-100067628774035/", "Công an huyện Mỹ Tú tỉnh Sóc Trăng")</f>
        <v>Công an huyện Mỹ Tú tỉnh Sóc Trăng</v>
      </c>
      <c r="C838" t="str">
        <v>https://www.facebook.com/p/ANTT-huy%E1%BB%87n-M%E1%BB%B9-T%C3%BA-100067628774035/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30838</v>
      </c>
      <c r="B839" t="str">
        <f>HYPERLINK("https://mytu.soctrang.gov.vn/", "UBND Ủy ban nhân dân huyện Mỹ Tú tỉnh Sóc Trăng")</f>
        <v>UBND Ủy ban nhân dân huyện Mỹ Tú tỉnh Sóc Trăng</v>
      </c>
      <c r="C839" t="str">
        <v>https://mytu.soctrang.gov.vn/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30839</v>
      </c>
      <c r="B840" t="str">
        <f>HYPERLINK("https://www.facebook.com/xabinhsonanhson/", "Công an xã Bình Sơn tỉnh Nghệ An")</f>
        <v>Công an xã Bình Sơn tỉnh Nghệ An</v>
      </c>
      <c r="C840" t="str">
        <v>https://www.facebook.com/xabinhsonanhson/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30840</v>
      </c>
      <c r="B841" t="str">
        <f>HYPERLINK("https://anhson.nghean.gov.vn/cac-xa-thi-tran/binh-son-455422", "UBND Ủy ban nhân dân xã Bình Sơn tỉnh Nghệ An")</f>
        <v>UBND Ủy ban nhân dân xã Bình Sơn tỉnh Nghệ An</v>
      </c>
      <c r="C841" t="str">
        <v>https://anhson.nghean.gov.vn/cac-xa-thi-tran/binh-son-455422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30841</v>
      </c>
      <c r="B842" t="str">
        <v>Công an xã Đông Phú tỉnh Bắc Giang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30842</v>
      </c>
      <c r="B843" t="str">
        <f>HYPERLINK("https://bacgiang.gov.vn/web/ubnd-xa-dong-phu", "UBND Ủy ban nhân dân xã Đông Phú tỉnh Bắc Giang")</f>
        <v>UBND Ủy ban nhân dân xã Đông Phú tỉnh Bắc Giang</v>
      </c>
      <c r="C843" t="str">
        <v>https://bacgiang.gov.vn/web/ubnd-xa-dong-phu</v>
      </c>
      <c r="D843" t="str">
        <v>-</v>
      </c>
      <c r="E843" t="str">
        <v>-</v>
      </c>
      <c r="F843" t="str">
        <v>-</v>
      </c>
      <c r="G843" t="str">
        <v>-</v>
      </c>
    </row>
    <row r="844" xml:space="preserve">
      <c r="A844">
        <v>30843</v>
      </c>
      <c r="B844" t="str" xml:space="preserve">
        <f xml:space="preserve">HYPERLINK("https://www.facebook.com/p/C%C3%B4ng-an-x%C3%A3-Y%C3%AAn-Th%E1%BB%8D-100066997327279/", "Công an xã Yên Thọ _x000d__x000d__x000d_
 _x000d__x000d__x000d_
  tỉnh Thanh Hóa")</f>
        <v xml:space="preserve">Công an xã Yên Thọ _x000d__x000d__x000d_
 _x000d__x000d__x000d_
  tỉnh Thanh Hóa</v>
      </c>
      <c r="C844" t="str">
        <v>https://www.facebook.com/p/C%C3%B4ng-an-x%C3%A3-Y%C3%AAn-Th%E1%BB%8D-100066997327279/</v>
      </c>
      <c r="D844" t="str">
        <v>-</v>
      </c>
      <c r="E844" t="str">
        <v/>
      </c>
      <c r="F844" t="str">
        <v>-</v>
      </c>
      <c r="G844" t="str">
        <v>-</v>
      </c>
    </row>
    <row r="845" xml:space="preserve">
      <c r="A845">
        <v>30844</v>
      </c>
      <c r="B845" t="str" xml:space="preserve">
        <f xml:space="preserve">HYPERLINK("https://yentho.nhuthanh.thanhhoa.gov.vn/", "UBND Ủy ban nhân dân xã Yên Thọ _x000d__x000d__x000d_
 _x000d__x000d__x000d_
  tỉnh Thanh Hóa")</f>
        <v xml:space="preserve">UBND Ủy ban nhân dân xã Yên Thọ _x000d__x000d__x000d_
 _x000d__x000d__x000d_
  tỉnh Thanh Hóa</v>
      </c>
      <c r="C845" t="str">
        <v>https://yentho.nhuthanh.thanhhoa.gov.vn/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30845</v>
      </c>
      <c r="B846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846" t="str">
        <v>https://www.facebook.com/p/C%C3%B4ng-an-x%C3%A3-C%E1%BA%A9m-Ng%E1%BB%8Dc-C%E1%BA%A9m-Th%E1%BB%A7y-100063292445489/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30846</v>
      </c>
      <c r="B847" t="str">
        <f>HYPERLINK("https://camngoc.camthuy.thanhhoa.gov.vn/", "UBND Ủy ban nhân dân xã Cẩm Ngọc tỉnh Thanh Hóa")</f>
        <v>UBND Ủy ban nhân dân xã Cẩm Ngọc tỉnh Thanh Hóa</v>
      </c>
      <c r="C847" t="str">
        <v>https://camngoc.camthuy.thanhhoa.gov.vn/</v>
      </c>
      <c r="D847" t="str">
        <v>-</v>
      </c>
      <c r="E847" t="str">
        <v>-</v>
      </c>
      <c r="F847" t="str">
        <v>-</v>
      </c>
      <c r="G847" t="str">
        <v>-</v>
      </c>
    </row>
    <row r="848" xml:space="preserve">
      <c r="A848">
        <v>30847</v>
      </c>
      <c r="B848" t="str" xml:space="preserve">
        <v xml:space="preserve">Công an xã Hoàng Đan _x000d__x000d__x000d_
 _x000d__x000d__x000d_
  tỉnh Vĩnh Phúc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 xml:space="preserve">
      <c r="A849">
        <v>30848</v>
      </c>
      <c r="B849" t="str" xml:space="preserve">
        <f xml:space="preserve">HYPERLINK("https://dichvucong.gov.vn/p/phananhkiennghi/pakn-detail.html?id=168557", "UBND Ủy ban nhân dân xã Hoàng Đan _x000d__x000d__x000d_
 _x000d__x000d__x000d_
  tỉnh Vĩnh Phúc")</f>
        <v xml:space="preserve">UBND Ủy ban nhân dân xã Hoàng Đan _x000d__x000d__x000d_
 _x000d__x000d__x000d_
  tỉnh Vĩnh Phúc</v>
      </c>
      <c r="C849" t="str">
        <v>https://dichvucong.gov.vn/p/phananhkiennghi/pakn-detail.html?id=168557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30849</v>
      </c>
      <c r="B850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850" t="str">
        <v>https://www.facebook.com/p/C%C3%B4ng-an-x%C3%A3-Th%C3%A0nh-T%C3%A2m-huy%E1%BB%87n-Th%E1%BA%A1ch-Th%C3%A0nh-t%E1%BB%89nh-Thanh-Ho%C3%A1-100063437396527/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30850</v>
      </c>
      <c r="B851" t="str">
        <f>HYPERLINK("https://thanhtam.thachthanh.thanhhoa.gov.vn/lich-su-hinh-thanh", "UBND Ủy ban nhân dân xã Thành Tâm tỉnh Thanh Hóa")</f>
        <v>UBND Ủy ban nhân dân xã Thành Tâm tỉnh Thanh Hóa</v>
      </c>
      <c r="C851" t="str">
        <v>https://thanhtam.thachthanh.thanhhoa.gov.vn/lich-su-hinh-thanh</v>
      </c>
      <c r="D851" t="str">
        <v>-</v>
      </c>
      <c r="E851" t="str">
        <v>-</v>
      </c>
      <c r="F851" t="str">
        <v>-</v>
      </c>
      <c r="G851" t="str">
        <v>-</v>
      </c>
    </row>
    <row r="852" xml:space="preserve">
      <c r="A852">
        <v>30851</v>
      </c>
      <c r="B852" t="str" xml:space="preserve">
        <f xml:space="preserve">HYPERLINK("https://www.facebook.com/p/C%C3%B4ng-an-x%C3%A3-Kim-%C4%90%E1%BB%8Bnh-100063441986931/", "Công an xã Kim Định _x000d__x000d__x000d_
 _x000d__x000d__x000d_
  tỉnh Hải Dương")</f>
        <v xml:space="preserve">Công an xã Kim Định _x000d__x000d__x000d_
 _x000d__x000d__x000d_
  tỉnh Hải Dương</v>
      </c>
      <c r="C852" t="str">
        <v>https://www.facebook.com/p/C%C3%B4ng-an-x%C3%A3-Kim-%C4%90%E1%BB%8Bnh-100063441986931/</v>
      </c>
      <c r="D852" t="str">
        <v>-</v>
      </c>
      <c r="E852" t="str">
        <v/>
      </c>
      <c r="F852" t="str">
        <v>-</v>
      </c>
      <c r="G852" t="str">
        <v>-</v>
      </c>
    </row>
    <row r="853" xml:space="preserve">
      <c r="A853">
        <v>30852</v>
      </c>
      <c r="B853" t="str" xml:space="preserve">
        <f xml:space="preserve">HYPERLINK("http://kimdinh.kimthanh.haiduong.gov.vn/", "UBND Ủy ban nhân dân xã Kim Định _x000d__x000d__x000d_
 _x000d__x000d__x000d_
  tỉnh Hải Dương")</f>
        <v xml:space="preserve">UBND Ủy ban nhân dân xã Kim Định _x000d__x000d__x000d_
 _x000d__x000d__x000d_
  tỉnh Hải Dương</v>
      </c>
      <c r="C853" t="str">
        <v>http://kimdinh.kimthanh.haiduong.gov.vn/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30853</v>
      </c>
      <c r="B854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854" t="str">
        <v>https://www.facebook.com/p/C%C3%B4ng-an-ph%C6%B0%E1%BB%9Dng-Ph%C3%BA-S%C6%A1n-th%C3%A0nh-ph%E1%BB%91-Thanh-H%C3%B3a-100063458289968/?locale=vi_VN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30854</v>
      </c>
      <c r="B855" t="str">
        <f>HYPERLINK("https://phuson.bimson.thanhhoa.gov.vn/", "UBND Ủy ban nhân dân phường Phú Sơn tỉnh Thanh Hóa")</f>
        <v>UBND Ủy ban nhân dân phường Phú Sơn tỉnh Thanh Hóa</v>
      </c>
      <c r="C855" t="str">
        <v>https://phuson.bimson.thanhhoa.gov.vn/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30855</v>
      </c>
      <c r="B856" t="str">
        <f>HYPERLINK("https://www.facebook.com/p/C%C3%B4ng-an-x%C3%A3-Nam-Ph%C3%BAc-Th%C4%83ng-100063464831808/", "Công an xã Nam Phúc Thăng tỉnh Hà Tĩnh")</f>
        <v>Công an xã Nam Phúc Thăng tỉnh Hà Tĩnh</v>
      </c>
      <c r="C856" t="str">
        <v>https://www.facebook.com/p/C%C3%B4ng-an-x%C3%A3-Nam-Ph%C3%BAc-Th%C4%83ng-100063464831808/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30856</v>
      </c>
      <c r="B857" t="str">
        <f>HYPERLINK("https://namphucthang.camxuyen.hatinh.gov.vn/", "UBND Ủy ban nhân dân xã Nam Phúc Thăng tỉnh Hà Tĩnh")</f>
        <v>UBND Ủy ban nhân dân xã Nam Phúc Thăng tỉnh Hà Tĩnh</v>
      </c>
      <c r="C857" t="str">
        <v>https://namphucthang.camxuyen.hatinh.gov.vn/</v>
      </c>
      <c r="D857" t="str">
        <v>-</v>
      </c>
      <c r="E857" t="str">
        <v>-</v>
      </c>
      <c r="F857" t="str">
        <v>-</v>
      </c>
      <c r="G857" t="str">
        <v>-</v>
      </c>
    </row>
    <row r="858" xml:space="preserve">
      <c r="A858">
        <v>30857</v>
      </c>
      <c r="B858" t="str" xml:space="preserve">
        <f xml:space="preserve">HYPERLINK("https://www.facebook.com/p/C%C3%B4ng-an-x%C3%A3-S%C6%A1n-Tr%C3%A0-100063467105701/", "Công an xã Sơn Trà _x000d__x000d__x000d_
 _x000d__x000d__x000d_
  tỉnh Hà Tĩnh")</f>
        <v xml:space="preserve">Công an xã Sơn Trà _x000d__x000d__x000d_
 _x000d__x000d__x000d_
  tỉnh Hà Tĩnh</v>
      </c>
      <c r="C858" t="str">
        <v>https://www.facebook.com/p/C%C3%B4ng-an-x%C3%A3-S%C6%A1n-Tr%C3%A0-100063467105701/</v>
      </c>
      <c r="D858" t="str">
        <v>-</v>
      </c>
      <c r="E858" t="str">
        <v/>
      </c>
      <c r="F858" t="str">
        <v>-</v>
      </c>
      <c r="G858" t="str">
        <v>-</v>
      </c>
    </row>
    <row r="859" xml:space="preserve">
      <c r="A859">
        <v>30858</v>
      </c>
      <c r="B859" t="str" xml:space="preserve">
        <f xml:space="preserve">HYPERLINK("https://huongson.hatinh.gov.vn/", "UBND Ủy ban nhân dân xã Sơn Trà _x000d__x000d__x000d_
 _x000d__x000d__x000d_
  tỉnh Hà Tĩnh")</f>
        <v xml:space="preserve">UBND Ủy ban nhân dân xã Sơn Trà _x000d__x000d__x000d_
 _x000d__x000d__x000d_
  tỉnh Hà Tĩnh</v>
      </c>
      <c r="C859" t="str">
        <v>https://huongson.hatinh.gov.vn/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30859</v>
      </c>
      <c r="B860" t="str">
        <f>HYPERLINK("https://www.facebook.com/p/C%C3%B4ng-an-x%C3%A3-T%C3%B9ng-Ch%C3%A2u-Huy%E1%BB%87n-%C4%90%E1%BB%A9c-Th%E1%BB%8D-100063474136483/", "Công an xã Tùng Châu tỉnh Hà Tĩnh")</f>
        <v>Công an xã Tùng Châu tỉnh Hà Tĩnh</v>
      </c>
      <c r="C860" t="str">
        <v>https://www.facebook.com/p/C%C3%B4ng-an-x%C3%A3-T%C3%B9ng-Ch%C3%A2u-Huy%E1%BB%87n-%C4%90%E1%BB%A9c-Th%E1%BB%8D-100063474136483/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30860</v>
      </c>
      <c r="B861" t="str">
        <f>HYPERLINK("https://ductho.hatinh.gov.vn/tungchau/pages/2024-02-02/DANH-SACH-TRUC-TET-NGUYEN-DAN-2024-4747361.aspx", "UBND Ủy ban nhân dân xã Tùng Châu tỉnh Hà Tĩnh")</f>
        <v>UBND Ủy ban nhân dân xã Tùng Châu tỉnh Hà Tĩnh</v>
      </c>
      <c r="C861" t="str">
        <v>https://ductho.hatinh.gov.vn/tungchau/pages/2024-02-02/DANH-SACH-TRUC-TET-NGUYEN-DAN-2024-4747361.aspx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30861</v>
      </c>
      <c r="B862" t="str">
        <v>Công an xã Khổng Lào tỉnh Lai Châu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30862</v>
      </c>
      <c r="B863" t="str">
        <f>HYPERLINK("https://laichau.gov.vn/tin-tuc-su-kien/hoat-dong-cua-lanh-dao-tinh/khanh-thanh-cong-trinh-cau-be-tong-cot-thep-ban-do-xa-khong-lao-huyen-phong-tho-tinh-lai-chau-do-dai-su-quan-an-do-tai-t.html", "UBND Ủy ban nhân dân xã Khổng Lào tỉnh Lai Châu")</f>
        <v>UBND Ủy ban nhân dân xã Khổng Lào tỉnh Lai Châu</v>
      </c>
      <c r="C863" t="str">
        <v>https://laichau.gov.vn/tin-tuc-su-kien/hoat-dong-cua-lanh-dao-tinh/khanh-thanh-cong-trinh-cau-be-tong-cot-thep-ban-do-xa-khong-lao-huyen-phong-tho-tinh-lai-chau-do-dai-su-quan-an-do-tai-t.html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30863</v>
      </c>
      <c r="B864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864" t="str">
        <v>https://www.facebook.com/p/C%C3%B4ng-an-x%C3%A3-L%E1%BA%A1c-S%C6%A1n-%C4%90%C3%B4-L%C6%B0%C6%A1ng-Ngh%E1%BB%87-An-100063490723830/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30864</v>
      </c>
      <c r="B865" t="str">
        <f>HYPERLINK("https://doluong.nghean.gov.vn/lac-son/gioi-thieu-chung-xa-lac-son-365192", "UBND Ủy ban nhân dân xã Lạc Sơn tỉnh Nghệ An")</f>
        <v>UBND Ủy ban nhân dân xã Lạc Sơn tỉnh Nghệ An</v>
      </c>
      <c r="C865" t="str">
        <v>https://doluong.nghean.gov.vn/lac-son/gioi-thieu-chung-xa-lac-son-365192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30865</v>
      </c>
      <c r="B866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866" t="str">
        <v>https://www.facebook.com/p/Tu%E1%BB%95i-tr%E1%BA%BB-C%C3%B4ng-an-huy%E1%BB%87n-L%E1%BB%99c-B%C3%ACnh-100063492099584/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30866</v>
      </c>
      <c r="B867" t="str">
        <f>HYPERLINK("https://locbinh.langson.gov.vn/", "UBND Ủy ban nhân dân huyện Lộc Bình tỉnh Lạng Sơn")</f>
        <v>UBND Ủy ban nhân dân huyện Lộc Bình tỉnh Lạng Sơn</v>
      </c>
      <c r="C867" t="str">
        <v>https://locbinh.langson.gov.vn/</v>
      </c>
      <c r="D867" t="str">
        <v>-</v>
      </c>
      <c r="E867" t="str">
        <v>-</v>
      </c>
      <c r="F867" t="str">
        <v>-</v>
      </c>
      <c r="G867" t="str">
        <v>-</v>
      </c>
    </row>
    <row r="868" xml:space="preserve">
      <c r="A868">
        <v>30867</v>
      </c>
      <c r="B868" t="str" xml:space="preserve">
        <v xml:space="preserve">Công an xã Tân Lập _x000d__x000d__x000d_
 _x000d__x000d__x000d_
  thành phố Hà Nội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 xml:space="preserve">
      <c r="A869">
        <v>30868</v>
      </c>
      <c r="B869" t="str" xml:space="preserve">
        <f xml:space="preserve">HYPERLINK("https://tanlap.danphuong.hanoi.gov.vn/", "UBND Ủy ban nhân dân xã Tân Lập _x000d__x000d__x000d_
 _x000d__x000d__x000d_
  thành phố Hà Nội")</f>
        <v xml:space="preserve">UBND Ủy ban nhân dân xã Tân Lập _x000d__x000d__x000d_
 _x000d__x000d__x000d_
  thành phố Hà Nội</v>
      </c>
      <c r="C869" t="str">
        <v>https://tanlap.danphuong.hanoi.gov.vn/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30869</v>
      </c>
      <c r="B870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870" t="str">
        <v>https://www.facebook.com/p/C%C3%B4ng-an-x%C3%A3-Xu%C3%A2n-Th%E1%BA%AFng-huy%E1%BB%87n-Th%C6%B0%E1%BB%9Dng-Xu%C3%A2n-100063495044863/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30870</v>
      </c>
      <c r="B871" t="str">
        <f>HYPERLINK("https://xuanthang.thuongxuan.thanhhoa.gov.vn/", "UBND Ủy ban nhân dân xã Xuân Thắng tỉnh Thanh Hóa")</f>
        <v>UBND Ủy ban nhân dân xã Xuân Thắng tỉnh Thanh Hóa</v>
      </c>
      <c r="C871" t="str">
        <v>https://xuanthang.thuongxuan.thanhhoa.gov.vn/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30871</v>
      </c>
      <c r="B872" t="str">
        <f>HYPERLINK("https://www.facebook.com/p/C%C3%B4ng-an-x%C3%A3-%C4%90%C3%B4ng-S%C6%A1n-100063504305196/", "Công an xã Đông Sơn tỉnh Nghệ An")</f>
        <v>Công an xã Đông Sơn tỉnh Nghệ An</v>
      </c>
      <c r="C872" t="str">
        <v>https://www.facebook.com/p/C%C3%B4ng-an-x%C3%A3-%C4%90%C3%B4ng-S%C6%A1n-100063504305196/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30872</v>
      </c>
      <c r="B873" t="str">
        <f>HYPERLINK("https://doluong.nghean.gov.vn/dong-son/gioi-thieu-chung-xa-dong-son-365181", "UBND Ủy ban nhân dân xã Đông Sơn tỉnh Nghệ An")</f>
        <v>UBND Ủy ban nhân dân xã Đông Sơn tỉnh Nghệ An</v>
      </c>
      <c r="C873" t="str">
        <v>https://doluong.nghean.gov.vn/dong-son/gioi-thieu-chung-xa-dong-son-365181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30873</v>
      </c>
      <c r="B874" t="str">
        <v>Công an xã Kim Tân tỉnh Ninh Bình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30874</v>
      </c>
      <c r="B875" t="str">
        <f>HYPERLINK("https://kimson.ninhbinh.gov.vn/gioi-thieu/xa-kim-tan", "UBND Ủy ban nhân dân xã Kim Tân tỉnh Ninh Bình")</f>
        <v>UBND Ủy ban nhân dân xã Kim Tân tỉnh Ninh Bình</v>
      </c>
      <c r="C875" t="str">
        <v>https://kimson.ninhbinh.gov.vn/gioi-thieu/xa-kim-tan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30875</v>
      </c>
      <c r="B876" t="str">
        <v>Công an xã Nghĩa Khánh tỉnh Nghệ An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30876</v>
      </c>
      <c r="B877" t="str">
        <f>HYPERLINK("https://nghiakhanh.nghiadan.nghean.gov.vn/", "UBND Ủy ban nhân dân xã Nghĩa Khánh tỉnh Nghệ An")</f>
        <v>UBND Ủy ban nhân dân xã Nghĩa Khánh tỉnh Nghệ An</v>
      </c>
      <c r="C877" t="str">
        <v>https://nghiakhanh.nghiadan.nghean.gov.vn/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30877</v>
      </c>
      <c r="B878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878" t="str">
        <v>https://www.facebook.com/p/C%C3%B4ng-an-x%C3%A3-K%E1%BB%B3-Giang-huy%E1%BB%87n-K%E1%BB%B3-Anh-t%E1%BB%89nh-H%C3%A0-T%C4%A9nh-100063526900476/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30878</v>
      </c>
      <c r="B879" t="str">
        <f>HYPERLINK("http://kygiang.kyanh.hatinh.gov.vn/", "UBND Ủy ban nhân dân xã Kỳ Giang tỉnh Hà Tĩnh")</f>
        <v>UBND Ủy ban nhân dân xã Kỳ Giang tỉnh Hà Tĩnh</v>
      </c>
      <c r="C879" t="str">
        <v>http://kygiang.kyanh.hatinh.gov.vn/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30879</v>
      </c>
      <c r="B880" t="str">
        <f>HYPERLINK("https://www.facebook.com/p/C%C3%B4ng-an-x%C3%A3-Long-X%C3%A1-100063532419754/", "Công an xã Long Xá tỉnh Nghệ An")</f>
        <v>Công an xã Long Xá tỉnh Nghệ An</v>
      </c>
      <c r="C880" t="str">
        <v>https://www.facebook.com/p/C%C3%B4ng-an-x%C3%A3-Long-X%C3%A1-100063532419754/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30880</v>
      </c>
      <c r="B881" t="str">
        <f>HYPERLINK("https://longxa.hungnguyen.nghean.gov.vn/", "UBND Ủy ban nhân dân xã Long Xá tỉnh Nghệ An")</f>
        <v>UBND Ủy ban nhân dân xã Long Xá tỉnh Nghệ An</v>
      </c>
      <c r="C881" t="str">
        <v>https://longxa.hungnguyen.nghean.gov.vn/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30881</v>
      </c>
      <c r="B882" t="str">
        <f>HYPERLINK("https://www.facebook.com/p/C%C3%B4ng-an-x%C3%A3-Ia-Phang-Ch%C6%B0-P%C6%B0h-100063537790298/", "Công an xã Ia Phang tỉnh Gia Lai")</f>
        <v>Công an xã Ia Phang tỉnh Gia Lai</v>
      </c>
      <c r="C882" t="str">
        <v>https://www.facebook.com/p/C%C3%B4ng-an-x%C3%A3-Ia-Phang-Ch%C6%B0-P%C6%B0h-100063537790298/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30882</v>
      </c>
      <c r="B883" t="str">
        <f>HYPERLINK("https://chupuh.gialai.gov.vn/Xa-Ia-Phang/Tin-tuc.aspx?page=2", "UBND Ủy ban nhân dân xã Ia Phang tỉnh Gia Lai")</f>
        <v>UBND Ủy ban nhân dân xã Ia Phang tỉnh Gia Lai</v>
      </c>
      <c r="C883" t="str">
        <v>https://chupuh.gialai.gov.vn/Xa-Ia-Phang/Tin-tuc.aspx?page=2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30883</v>
      </c>
      <c r="B884" t="str">
        <f>HYPERLINK("https://www.facebook.com/truyenhinhthixakyanh/videos/x%C3%A3-k%E1%BB%B3-nam-quy%E1%BA%BFt-cao-n%E1%BB%97-l%E1%BB%B1c-l%E1%BB%9Bn-quy%E1%BA%BFt-t%C3%A2m-tr%E1%BB%9F-th%C3%A0nh-ph%C6%B0%E1%BB%9Dng-c%E1%BB%ADa-ng%C3%B5-ph%C3%ADa-nam-tx-k%E1%BB%B3/1691428721649673/", "Công an xã Kỳ Nam tỉnh Hà Tĩnh")</f>
        <v>Công an xã Kỳ Nam tỉnh Hà Tĩnh</v>
      </c>
      <c r="C884" t="str">
        <v>https://www.facebook.com/truyenhinhthixakyanh/videos/x%C3%A3-k%E1%BB%B3-nam-quy%E1%BA%BFt-cao-n%E1%BB%97-l%E1%BB%B1c-l%E1%BB%9Bn-quy%E1%BA%BFt-t%C3%A2m-tr%E1%BB%9F-th%C3%A0nh-ph%C6%B0%E1%BB%9Dng-c%E1%BB%ADa-ng%C3%B5-ph%C3%ADa-nam-tx-k%E1%BB%B3/1691428721649673/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30884</v>
      </c>
      <c r="B885" t="str">
        <f>HYPERLINK("https://kyanh.hatinh.gov.vn/tin-tuc-chinh-tri/tin-bai/29255", "UBND Ủy ban nhân dân xã Kỳ Nam tỉnh Hà Tĩnh")</f>
        <v>UBND Ủy ban nhân dân xã Kỳ Nam tỉnh Hà Tĩnh</v>
      </c>
      <c r="C885" t="str">
        <v>https://kyanh.hatinh.gov.vn/tin-tuc-chinh-tri/tin-bai/29255</v>
      </c>
      <c r="D885" t="str">
        <v>-</v>
      </c>
      <c r="E885" t="str">
        <v>-</v>
      </c>
      <c r="F885" t="str">
        <v>-</v>
      </c>
      <c r="G885" t="str">
        <v>-</v>
      </c>
    </row>
    <row r="886" xml:space="preserve">
      <c r="A886">
        <v>30885</v>
      </c>
      <c r="B886" t="str" xml:space="preserve">
        <f xml:space="preserve">HYPERLINK("https://www.facebook.com/TuoitreConganbentre/", "Công an xã Thành An _x000d__x000d__x000d_
 _x000d__x000d__x000d_
  tỉnh Bến Tre")</f>
        <v xml:space="preserve">Công an xã Thành An _x000d__x000d__x000d_
 _x000d__x000d__x000d_
  tỉnh Bến Tre</v>
      </c>
      <c r="C886" t="str">
        <v>https://www.facebook.com/TuoitreConganbentre/</v>
      </c>
      <c r="D886" t="str">
        <v>-</v>
      </c>
      <c r="E886" t="str">
        <v/>
      </c>
      <c r="F886" t="str">
        <v>-</v>
      </c>
      <c r="G886" t="str">
        <v>-</v>
      </c>
    </row>
    <row r="887" xml:space="preserve">
      <c r="A887">
        <v>30886</v>
      </c>
      <c r="B887" t="str" xml:space="preserve">
        <f xml:space="preserve">HYPERLINK("https://csdl.bentre.gov.vn/Lists/VanBanChiDaoDieuHanh/DispForm.aspx?ID=758&amp;ContentTypeId=0x010013D40C43AE4D47C78EE7336BF64FB5D900F9B2BABB9E8AAC4D8F48FD887E17532C", "UBND Ủy ban nhân dân xã Thành An _x000d__x000d__x000d_
 _x000d__x000d__x000d_
  tỉnh Bến Tre")</f>
        <v xml:space="preserve">UBND Ủy ban nhân dân xã Thành An _x000d__x000d__x000d_
 _x000d__x000d__x000d_
  tỉnh Bến Tre</v>
      </c>
      <c r="C887" t="str">
        <v>https://csdl.bentre.gov.vn/Lists/VanBanChiDaoDieuHanh/DispForm.aspx?ID=758&amp;ContentTypeId=0x010013D40C43AE4D47C78EE7336BF64FB5D900F9B2BABB9E8AAC4D8F48FD887E17532C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30887</v>
      </c>
      <c r="B888" t="str">
        <f>HYPERLINK("https://www.facebook.com/p/Tu%E1%BB%95i-tr%E1%BA%BB-C%C3%B4ng-an-t%E1%BB%89nh-Ki%C3%AAn-Giang-100064349125717/", "Công an tỉnh An Giang tỉnh An Giang")</f>
        <v>Công an tỉnh An Giang tỉnh An Giang</v>
      </c>
      <c r="C888" t="str">
        <v>https://www.facebook.com/p/Tu%E1%BB%95i-tr%E1%BA%BB-C%C3%B4ng-an-t%E1%BB%89nh-Ki%C3%AAn-Giang-100064349125717/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30888</v>
      </c>
      <c r="B889" t="str">
        <f>HYPERLINK("https://angiang.gov.vn/vi", "UBND Ủy ban nhân dân tỉnh An Giang tỉnh An Giang")</f>
        <v>UBND Ủy ban nhân dân tỉnh An Giang tỉnh An Giang</v>
      </c>
      <c r="C889" t="str">
        <v>https://angiang.gov.vn/vi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30889</v>
      </c>
      <c r="B890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890" t="str">
        <v>https://www.facebook.com/p/C%C3%B4ng-an-x%C3%A3-Th%C3%A1i-H%C3%B2a-huy%E1%BB%87n-Tri%E1%BB%87u-S%C6%A1n-t%E1%BB%89nh-Thanh-H%C3%B3a-100063557649899/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30890</v>
      </c>
      <c r="B891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891" t="str">
        <v>http://thaihoa.trieuson.thanhhoa.gov.vn/he-thong-chinh-tri/nhan-su-ubnd-xa-thai-hoa-84430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30891</v>
      </c>
      <c r="B892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892" t="str">
        <v>https://www.facebook.com/p/C%C3%B4ng-an-x%C3%A3-Ho%E1%BA%B1ng-C%C3%A1t-huy%E1%BB%87n-Ho%E1%BA%B1ng-H%C3%B3a-t%E1%BB%89nh-Thanh-H%C3%B3a-100063570431358/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30892</v>
      </c>
      <c r="B893" t="str">
        <f>HYPERLINK("https://hoangcat.hoanghoa.thanhhoa.gov.vn/", "UBND Ủy ban nhân dân xã Hoằng Cát tỉnh Thanh Hóa")</f>
        <v>UBND Ủy ban nhân dân xã Hoằng Cát tỉnh Thanh Hóa</v>
      </c>
      <c r="C893" t="str">
        <v>https://hoangcat.hoanghoa.thanhhoa.gov.vn/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30893</v>
      </c>
      <c r="B894" t="str">
        <v>Công an huyện Sốp Cộp tỉnh Sơn La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30894</v>
      </c>
      <c r="B895" t="str">
        <f>HYPERLINK("https://sopcop.sonla.gov.vn/1390/43531/77595/gioi-thieu", "UBND Ủy ban nhân dân huyện Sốp Cộp tỉnh Sơn La")</f>
        <v>UBND Ủy ban nhân dân huyện Sốp Cộp tỉnh Sơn La</v>
      </c>
      <c r="C895" t="str">
        <v>https://sopcop.sonla.gov.vn/1390/43531/77595/gioi-thieu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30895</v>
      </c>
      <c r="B896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896" t="str">
        <v>https://www.facebook.com/p/C%C3%B4ng-an-x%C3%A3-T%C6%B0%E1%BB%A3ng-S%C6%A1n-Th%E1%BA%A1ch-H%C3%A0-H%C3%A0-T%C4%A9nh-100063571901654/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30896</v>
      </c>
      <c r="B897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897" t="str">
        <v>https://hscvth.hatinh.gov.vn/thachha/vbdh.nsf/962B941E75F0D129472589720034CD53/$file/GIAY-XAC-NHAN-CHA-CON-BAO-THE(13.03.2023_10h51p43)_signed.pdf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30897</v>
      </c>
      <c r="B898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898" t="str">
        <v>https://www.facebook.com/p/C%C3%B4ng-an-x%C3%A3-Cao-Ng%E1%BB%8Dc-huy%E1%BB%87n-Ng%E1%BB%8Dc-L%E1%BA%B7c-100063589652011/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30898</v>
      </c>
      <c r="B899" t="str">
        <f>HYPERLINK("https://caongoc.ngoclac.thanhhoa.gov.vn/web/danh-ba-co-quan-chuc-nang/", "UBND Ủy ban nhân dân xã Cao Ngọc tỉnh Thanh Hóa")</f>
        <v>UBND Ủy ban nhân dân xã Cao Ngọc tỉnh Thanh Hóa</v>
      </c>
      <c r="C899" t="str">
        <v>https://caongoc.ngoclac.thanhhoa.gov.vn/web/danh-ba-co-quan-chuc-nang/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30899</v>
      </c>
      <c r="B900" t="str">
        <v>Công an phường Thành Tâm tỉnh Bình Phước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30900</v>
      </c>
      <c r="B901" t="str">
        <f>HYPERLINK("https://thanhtam.chonthanh.binhphuoc.gov.vn/", "UBND Ủy ban nhân dân phường Thành Tâm tỉnh Bình Phước")</f>
        <v>UBND Ủy ban nhân dân phường Thành Tâm tỉnh Bình Phước</v>
      </c>
      <c r="C901" t="str">
        <v>https://thanhtam.chonthanh.binhphuoc.gov.vn/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30901</v>
      </c>
      <c r="B902" t="str">
        <f>HYPERLINK("https://www.facebook.com/caxcamthach/", "Công an xã Cẩm Thạch tỉnh Hà Tĩnh")</f>
        <v>Công an xã Cẩm Thạch tỉnh Hà Tĩnh</v>
      </c>
      <c r="C902" t="str">
        <v>https://www.facebook.com/caxcamthach/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30902</v>
      </c>
      <c r="B903" t="str">
        <f>HYPERLINK("https://camthach.camxuyen.hatinh.gov.vn/", "UBND Ủy ban nhân dân xã Cẩm Thạch tỉnh Hà Tĩnh")</f>
        <v>UBND Ủy ban nhân dân xã Cẩm Thạch tỉnh Hà Tĩnh</v>
      </c>
      <c r="C903" t="str">
        <v>https://camthach.camxuyen.hatinh.gov.vn/</v>
      </c>
      <c r="D903" t="str">
        <v>-</v>
      </c>
      <c r="E903" t="str">
        <v>-</v>
      </c>
      <c r="F903" t="str">
        <v>-</v>
      </c>
      <c r="G903" t="str">
        <v>-</v>
      </c>
    </row>
    <row r="904" xml:space="preserve">
      <c r="A904">
        <v>30903</v>
      </c>
      <c r="B904" t="str" xml:space="preserve">
        <v xml:space="preserve">Công an xã Vĩnh Tú _x000d__x000d__x000d_
 _x000d__x000d__x000d_
  tỉnh Quảng Trị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 xml:space="preserve">
      <c r="A905">
        <v>30904</v>
      </c>
      <c r="B905" t="str" xml:space="preserve">
        <f xml:space="preserve">HYPERLINK("https://vinhtu.vinhlinh.quangtri.gov.vn/", "UBND Ủy ban nhân dân xã Vĩnh Tú _x000d__x000d__x000d_
 _x000d__x000d__x000d_
  tỉnh Quảng Trị")</f>
        <v xml:space="preserve">UBND Ủy ban nhân dân xã Vĩnh Tú _x000d__x000d__x000d_
 _x000d__x000d__x000d_
  tỉnh Quảng Trị</v>
      </c>
      <c r="C905" t="str">
        <v>https://vinhtu.vinhlinh.quangtri.gov.vn/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30905</v>
      </c>
      <c r="B906" t="str">
        <f>HYPERLINK("https://www.facebook.com/CAXQuangThach/", "Công an xã Thạch Quảng tỉnh Thanh Hóa")</f>
        <v>Công an xã Thạch Quảng tỉnh Thanh Hóa</v>
      </c>
      <c r="C906" t="str">
        <v>https://www.facebook.com/CAXQuangThach/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30906</v>
      </c>
      <c r="B907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907" t="str">
        <v>https://thachquang.thachthanh.thanhhoa.gov.vn/danh-ba-co-quan-chuc-nang/danh-ba-can-bo-xa-thach-quang-169544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30907</v>
      </c>
      <c r="B908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908" t="str">
        <v>https://www.facebook.com/p/C%C3%B4ng-An-x%C3%A3-Y%C3%AAn-T%C3%A2m-huy%E1%BB%87n-Y%C3%AAn-%C4%90%E1%BB%8Bnh-t%E1%BB%89nh-Thanh-Ho%C3%A1-100063620106081/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30908</v>
      </c>
      <c r="B909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909" t="str">
        <v>https://qppl.thanhhoa.gov.vn/vbpq_thanhhoa.nsf/9e6a1e4b64680bd247256801000a8614/B409C4A88893198C47257CC3001036D3/$file/tb46.PDF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30909</v>
      </c>
      <c r="B910" t="str">
        <f>HYPERLINK("https://www.facebook.com/people/ANTT-X%C3%A3-Tri%E1%BB%87u-Long/100063623409795/", "Công an xã Triệu Long tỉnh Quảng Trị")</f>
        <v>Công an xã Triệu Long tỉnh Quảng Trị</v>
      </c>
      <c r="C910" t="str">
        <v>https://www.facebook.com/people/ANTT-X%C3%A3-Tri%E1%BB%87u-Long/100063623409795/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30910</v>
      </c>
      <c r="B911" t="str">
        <f>HYPERLINK("https://trieuphong.quangtri.gov.vn/x%C3%A3-tri%E1%BB%87u-long1", "UBND Ủy ban nhân dân xã Triệu Long tỉnh Quảng Trị")</f>
        <v>UBND Ủy ban nhân dân xã Triệu Long tỉnh Quảng Trị</v>
      </c>
      <c r="C911" t="str">
        <v>https://trieuphong.quangtri.gov.vn/x%C3%A3-tri%E1%BB%87u-long1</v>
      </c>
      <c r="D911" t="str">
        <v>-</v>
      </c>
      <c r="E911" t="str">
        <v>-</v>
      </c>
      <c r="F911" t="str">
        <v>-</v>
      </c>
      <c r="G911" t="str">
        <v>-</v>
      </c>
    </row>
    <row r="912" xml:space="preserve">
      <c r="A912">
        <v>30911</v>
      </c>
      <c r="B912" t="str" xml:space="preserve">
        <v xml:space="preserve">Công an xã Hướng Hiệp_x000d__x000d__x000d_
 _x000d__x000d__x000d_
  tỉnh Quảng Trị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 xml:space="preserve">
      <c r="A913">
        <v>30912</v>
      </c>
      <c r="B913" t="str" xml:space="preserve">
        <f xml:space="preserve">HYPERLINK("https://bdt.bacgiang.gov.vn/chi-tiet-tin-tuc/-/asset_publisher/ivaa62McqTU0/content/trao-oi-kinh-nghiem-thuc-hien-chuong-trinh-muc-tieu-quoc-gia-dan-toc-thieu-so-du-an-lien-ket-san-xuat-theo-chuoi-gia-tri-tai-quang-tri-va-thua-thien-h?inheritRedirect=false", "UBND Ủy ban nhân dânn xã Hướng Hiệp_x000d__x000d__x000d_
 _x000d__x000d__x000d_
  tỉnh Quảng Trị")</f>
        <v xml:space="preserve">UBND Ủy ban nhân dânn xã Hướng Hiệp_x000d__x000d__x000d_
 _x000d__x000d__x000d_
  tỉnh Quảng Trị</v>
      </c>
      <c r="C913" t="str">
        <v>https://bdt.bacgiang.gov.vn/chi-tiet-tin-tuc/-/asset_publisher/ivaa62McqTU0/content/trao-oi-kinh-nghiem-thuc-hien-chuong-trinh-muc-tieu-quoc-gia-dan-toc-thieu-so-du-an-lien-ket-san-xuat-theo-chuoi-gia-tri-tai-quang-tri-va-thua-thien-h?inheritRedirect=false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30913</v>
      </c>
      <c r="B914" t="str">
        <f>HYPERLINK("https://www.facebook.com/doanxasontay/videos/1224288551923159/", "Công an xã Sơn Kim 1 tỉnh Hà Tĩnh")</f>
        <v>Công an xã Sơn Kim 1 tỉnh Hà Tĩnh</v>
      </c>
      <c r="C914" t="str">
        <v>https://www.facebook.com/doanxasontay/videos/1224288551923159/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30914</v>
      </c>
      <c r="B915" t="str">
        <f>HYPERLINK("https://xasonkim1.hatinh.gov.vn/", "UBND Ủy ban nhân dân xã Sơn Kim 1 tỉnh Hà Tĩnh")</f>
        <v>UBND Ủy ban nhân dân xã Sơn Kim 1 tỉnh Hà Tĩnh</v>
      </c>
      <c r="C915" t="str">
        <v>https://xasonkim1.hatinh.gov.vn/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30915</v>
      </c>
      <c r="B916" t="str">
        <f>HYPERLINK("https://www.facebook.com/p/C%C3%B4ng-an-huy%E1%BB%87n-Minh-H%C3%B3a-100063651312687/", "Công an huyện Minh Hóa tỉnh Quảng Bình")</f>
        <v>Công an huyện Minh Hóa tỉnh Quảng Bình</v>
      </c>
      <c r="C916" t="str">
        <v>https://www.facebook.com/p/C%C3%B4ng-an-huy%E1%BB%87n-Minh-H%C3%B3a-100063651312687/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30916</v>
      </c>
      <c r="B917" t="str">
        <f>HYPERLINK("https://minhhoa.quangbinh.gov.vn/", "UBND Ủy ban nhân dân huyện Minh Hóa tỉnh Quảng Bình")</f>
        <v>UBND Ủy ban nhân dân huyện Minh Hóa tỉnh Quảng Bình</v>
      </c>
      <c r="C917" t="str">
        <v>https://minhhoa.quangbinh.gov.vn/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30917</v>
      </c>
      <c r="B918" t="str">
        <f>HYPERLINK("https://www.facebook.com/p/C%C3%B4ng-an-x%C3%A3-T%C3%A2n-M%E1%BB%B9-H%C3%A0-H%C6%B0%C6%A1ng-S%C6%A1n-H%C3%A0-T%C4%A9nh-100063673751543/", "Công an xã Tân Mỹ Hà tỉnh Hà Tĩnh")</f>
        <v>Công an xã Tân Mỹ Hà tỉnh Hà Tĩnh</v>
      </c>
      <c r="C918" t="str">
        <v>https://www.facebook.com/p/C%C3%B4ng-an-x%C3%A3-T%C3%A2n-M%E1%BB%B9-H%C3%A0-H%C6%B0%C6%A1ng-S%C6%A1n-H%C3%A0-T%C4%A9nh-100063673751543/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30918</v>
      </c>
      <c r="B919" t="str">
        <f>HYPERLINK("https://xatanmyha.hatinh.gov.vn/", "UBND Ủy ban nhân dân xã Tân Mỹ Hà tỉnh Hà Tĩnh")</f>
        <v>UBND Ủy ban nhân dân xã Tân Mỹ Hà tỉnh Hà Tĩnh</v>
      </c>
      <c r="C919" t="str">
        <v>https://xatanmyha.hatinh.gov.vn/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30919</v>
      </c>
      <c r="B920" t="str">
        <f>HYPERLINK("https://www.facebook.com/conganxakytien/", "Công an xã Kỳ Ninh tỉnh Hà Tĩnh")</f>
        <v>Công an xã Kỳ Ninh tỉnh Hà Tĩnh</v>
      </c>
      <c r="C920" t="str">
        <v>https://www.facebook.com/conganxakytien/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30920</v>
      </c>
      <c r="B921" t="str">
        <f>HYPERLINK("https://hscvtxka.hatinh.gov.vn/txkyanh/vbpq.nsf/4FAD63E00399B1AE47258ADF0009ED27/$file/19.-To-trinh-pd-QH-UBND-KY-NINH(29.02.2024_11h21p36)_signed.pdf", "UBND Ủy ban nhân dân xã Kỳ Ninh tỉnh Hà Tĩnh")</f>
        <v>UBND Ủy ban nhân dân xã Kỳ Ninh tỉnh Hà Tĩnh</v>
      </c>
      <c r="C921" t="str">
        <v>https://hscvtxka.hatinh.gov.vn/txkyanh/vbpq.nsf/4FAD63E00399B1AE47258ADF0009ED27/$file/19.-To-trinh-pd-QH-UBND-KY-NINH(29.02.2024_11h21p36)_signed.pdf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30921</v>
      </c>
      <c r="B922" t="str">
        <f>HYPERLINK("https://www.facebook.com/conganxaquangtrunghuyenthongnhat/", "Công an xã Quang Trung tỉnh Đồng Nai")</f>
        <v>Công an xã Quang Trung tỉnh Đồng Nai</v>
      </c>
      <c r="C922" t="str">
        <v>https://www.facebook.com/conganxaquangtrunghuyenthongnhat/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30922</v>
      </c>
      <c r="B923" t="str">
        <f>HYPERLINK("https://thongnhat.dongnai.gov.vn/Pages/gioithieu.aspx?CatID=8", "UBND Ủy ban nhân dân xã Quang Trung tỉnh Đồng Nai")</f>
        <v>UBND Ủy ban nhân dân xã Quang Trung tỉnh Đồng Nai</v>
      </c>
      <c r="C923" t="str">
        <v>https://thongnhat.dongnai.gov.vn/Pages/gioithieu.aspx?CatID=8</v>
      </c>
      <c r="D923" t="str">
        <v>-</v>
      </c>
      <c r="E923" t="str">
        <v>-</v>
      </c>
      <c r="F923" t="str">
        <v>-</v>
      </c>
      <c r="G923" t="str">
        <v>-</v>
      </c>
    </row>
    <row r="924" xml:space="preserve">
      <c r="A924">
        <v>30923</v>
      </c>
      <c r="B924" t="str" xml:space="preserve">
        <f xml:space="preserve">HYPERLINK("https://www.facebook.com/DoanThanhnienCongantinhLaoCai/", "Công an tỉnh Lào Cai _x000d__x000d__x000d_
 _x000d__x000d__x000d_
  tỉnh Lào Cai")</f>
        <v xml:space="preserve">Công an tỉnh Lào Cai _x000d__x000d__x000d_
 _x000d__x000d__x000d_
  tỉnh Lào Cai</v>
      </c>
      <c r="C924" t="str">
        <v>https://www.facebook.com/DoanThanhnienCongantinhLaoCai/</v>
      </c>
      <c r="D924" t="str">
        <v>-</v>
      </c>
      <c r="E924" t="str">
        <v/>
      </c>
      <c r="F924" t="str">
        <v>-</v>
      </c>
      <c r="G924" t="str">
        <v>-</v>
      </c>
    </row>
    <row r="925" xml:space="preserve">
      <c r="A925">
        <v>30924</v>
      </c>
      <c r="B925" t="str" xml:space="preserve">
        <f xml:space="preserve">HYPERLINK("https://www.laocai.gov.vn/", "UBND Ủy ban nhân dân tỉnh Lào Cai _x000d__x000d__x000d_
 _x000d__x000d__x000d_
  tỉnh Lào Cai")</f>
        <v xml:space="preserve">UBND Ủy ban nhân dân tỉnh Lào Cai _x000d__x000d__x000d_
 _x000d__x000d__x000d_
  tỉnh Lào Cai</v>
      </c>
      <c r="C925" t="str">
        <v>https://www.laocai.gov.vn/</v>
      </c>
      <c r="D925" t="str">
        <v>-</v>
      </c>
      <c r="E925" t="str">
        <v>-</v>
      </c>
      <c r="F925" t="str">
        <v>-</v>
      </c>
      <c r="G925" t="str">
        <v>-</v>
      </c>
    </row>
    <row r="926" xml:space="preserve">
      <c r="A926">
        <v>30925</v>
      </c>
      <c r="B926" t="str" xml:space="preserve">
        <v xml:space="preserve">Công an xã Cư Prông _x000d__x000d__x000d_
 _x000d__x000d__x000d_
  tỉnh Đắk Lắk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 xml:space="preserve">
      <c r="A927">
        <v>30926</v>
      </c>
      <c r="B927" t="str" xml:space="preserve">
        <f xml:space="preserve">HYPERLINK("http://cuprong.eakar.daklak.gov.vn/", "UBND Ủy ban nhân dân xã Cư Prông _x000d__x000d__x000d_
 _x000d__x000d__x000d_
  tỉnh Đắk Lắk")</f>
        <v xml:space="preserve">UBND Ủy ban nhân dân xã Cư Prông _x000d__x000d__x000d_
 _x000d__x000d__x000d_
  tỉnh Đắk Lắk</v>
      </c>
      <c r="C927" t="str">
        <v>http://cuprong.eakar.daklak.gov.vn/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30927</v>
      </c>
      <c r="B928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928" t="str">
        <v>https://www.facebook.com/p/C%C3%B4ng-an-x%C3%A3-T%C3%A2n-Phong-Th%E1%BA%A1nh-Ph%C3%BA-B%E1%BA%BFn-Tre-100069438233126/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30928</v>
      </c>
      <c r="B929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929" t="str">
        <v>https://bentre.baohiemxahoi.gov.vn/tintuc/Pages/chuyen-muc-xa-hoi.aspx?CateID=0&amp;ItemID=6485&amp;OtItem=date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30929</v>
      </c>
      <c r="B930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930" t="str">
        <v>https://www.facebook.com/p/C%C3%B4ng-an-X%C3%A3-Long-H%C3%B2a-huy%E1%BB%87n-B%C3%ACnh-%C4%90%E1%BA%A1i-t%E1%BB%89nh-B%E1%BA%BFn-Tre-100069464461316/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30930</v>
      </c>
      <c r="B931" t="str">
        <f>HYPERLINK("https://binhdai.bentre.gov.vn/longhoa", "UBND Ủy ban nhân dân xã Long Hòa tỉnh Bến Tre")</f>
        <v>UBND Ủy ban nhân dân xã Long Hòa tỉnh Bến Tre</v>
      </c>
      <c r="C931" t="str">
        <v>https://binhdai.bentre.gov.vn/longhoa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30931</v>
      </c>
      <c r="B932" t="str">
        <v>Công an xã Chiềng Xôm tỉnh Sơn La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30932</v>
      </c>
      <c r="B933" t="str">
        <f>HYPERLINK("https://thanhpho.sonla.gov.vn/1256/28424/64402/572043/chinh-tri/bi-thu-thanh-uy-doi-thoai-voi-nhan-dan-xa-chieng-xom", "UBND Ủy ban nhân dân xã Chiềng Xôm tỉnh Sơn La")</f>
        <v>UBND Ủy ban nhân dân xã Chiềng Xôm tỉnh Sơn La</v>
      </c>
      <c r="C933" t="str">
        <v>https://thanhpho.sonla.gov.vn/1256/28424/64402/572043/chinh-tri/bi-thu-thanh-uy-doi-thoai-voi-nhan-dan-xa-chieng-xom</v>
      </c>
      <c r="D933" t="str">
        <v>-</v>
      </c>
      <c r="E933" t="str">
        <v>-</v>
      </c>
      <c r="F933" t="str">
        <v>-</v>
      </c>
      <c r="G933" t="str">
        <v>-</v>
      </c>
    </row>
    <row r="934" xml:space="preserve">
      <c r="A934">
        <v>30933</v>
      </c>
      <c r="B934" t="str" xml:space="preserve">
        <v xml:space="preserve">Công an xã Thuận Hoà _x000d__x000d__x000d_
 _x000d__x000d__x000d_
  tỉnh Sóc Trăng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 xml:space="preserve">
      <c r="A935">
        <v>30934</v>
      </c>
      <c r="B935" t="str" xml:space="preserve">
        <f xml:space="preserve">HYPERLINK("https://chauthanh.soctrang.gov.vn/huyenchauthanh/1308/33327/57720/349607/Uy-ban-nhan-dan-xa--Thi-tran/Uy-ban-han-dan-xa-Thuan-Hoa.aspx", "UBND Ủy ban nhân dân xã Thuận Hoà _x000d__x000d__x000d_
 _x000d__x000d__x000d_
  tỉnh Sóc Trăng")</f>
        <v xml:space="preserve">UBND Ủy ban nhân dân xã Thuận Hoà _x000d__x000d__x000d_
 _x000d__x000d__x000d_
  tỉnh Sóc Trăng</v>
      </c>
      <c r="C935" t="str">
        <v>https://chauthanh.soctrang.gov.vn/huyenchauthanh/1308/33327/57720/349607/Uy-ban-nhan-dan-xa--Thi-tran/Uy-ban-han-dan-xa-Thuan-Hoa.aspx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30935</v>
      </c>
      <c r="B936" t="str">
        <f>HYPERLINK("https://www.facebook.com/p/C%C3%B4ng-an-x%C3%A3-M%E1%BB%B9-Ch%C3%A1nh-100069517094201/", "Công an xã Mỹ Chánh tỉnh Bến Tre")</f>
        <v>Công an xã Mỹ Chánh tỉnh Bến Tre</v>
      </c>
      <c r="C936" t="str">
        <v>https://www.facebook.com/p/C%C3%B4ng-an-x%C3%A3-M%E1%BB%B9-Ch%C3%A1nh-100069517094201/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30936</v>
      </c>
      <c r="B937" t="str">
        <f>HYPERLINK("https://bentre.gov.vn/Documents/848_danh_sach%20nguoi%20phat%20ngon.pdf", "UBND Ủy ban nhân dân xã Mỹ Chánh tỉnh Bến Tre")</f>
        <v>UBND Ủy ban nhân dân xã Mỹ Chánh tỉnh Bến Tre</v>
      </c>
      <c r="C937" t="str">
        <v>https://bentre.gov.vn/Documents/848_danh_sach%20nguoi%20phat%20ngon.pdf</v>
      </c>
      <c r="D937" t="str">
        <v>-</v>
      </c>
      <c r="E937" t="str">
        <v>-</v>
      </c>
      <c r="F937" t="str">
        <v>-</v>
      </c>
      <c r="G937" t="str">
        <v>-</v>
      </c>
    </row>
    <row r="938" xml:space="preserve">
      <c r="A938">
        <v>30937</v>
      </c>
      <c r="B938" t="str" xml:space="preserve">
        <f xml:space="preserve">HYPERLINK("https://www.facebook.com/p/C%C3%B4ng-an-x%C3%A3-T%C3%A0-L%C3%A0i-100069517351308/", "Công an xã Tà Lài _x000d__x000d__x000d_
 _x000d__x000d__x000d_
  tỉnh Đồng Nai")</f>
        <v xml:space="preserve">Công an xã Tà Lài _x000d__x000d__x000d_
 _x000d__x000d__x000d_
  tỉnh Đồng Nai</v>
      </c>
      <c r="C938" t="str">
        <v>https://www.facebook.com/p/C%C3%B4ng-an-x%C3%A3-T%C3%A0-L%C3%A0i-100069517351308/</v>
      </c>
      <c r="D938" t="str">
        <v>-</v>
      </c>
      <c r="E938" t="str">
        <v/>
      </c>
      <c r="F938" t="str">
        <v>-</v>
      </c>
      <c r="G938" t="str">
        <v>-</v>
      </c>
    </row>
    <row r="939" xml:space="preserve">
      <c r="A939">
        <v>30938</v>
      </c>
      <c r="B939" t="str" xml:space="preserve">
        <f xml:space="preserve">HYPERLINK("https://tanphu.dongnai.gov.vn/Pages/newsdetail.aspx?NewsId=5398&amp;CatId=75", "UBND Ủy ban nhân dân xã Tà Lài _x000d__x000d__x000d_
 _x000d__x000d__x000d_
  tỉnh Đồng Nai")</f>
        <v xml:space="preserve">UBND Ủy ban nhân dân xã Tà Lài _x000d__x000d__x000d_
 _x000d__x000d__x000d_
  tỉnh Đồng Nai</v>
      </c>
      <c r="C939" t="str">
        <v>https://tanphu.dongnai.gov.vn/Pages/newsdetail.aspx?NewsId=5398&amp;CatId=75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30939</v>
      </c>
      <c r="B940" t="str">
        <f>HYPERLINK("https://www.facebook.com/p/C%C3%B4ng-an-x%C3%A3-S%E1%BA%ADp-Xa-huy%E1%BB%87n-Ph%C3%B9-Y%C3%AAn-t%E1%BB%89nh-S%C6%A1n-La-100069581702650/", "Công an xã Sập Xa tỉnh Sơn La")</f>
        <v>Công an xã Sập Xa tỉnh Sơn La</v>
      </c>
      <c r="C940" t="str">
        <v>https://www.facebook.com/p/C%C3%B4ng-an-x%C3%A3-S%E1%BA%ADp-Xa-huy%E1%BB%87n-Ph%C3%B9-Y%C3%AAn-t%E1%BB%89nh-S%C6%A1n-La-100069581702650/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30940</v>
      </c>
      <c r="B941" t="str">
        <f>HYPERLINK("https://sonla.gov.vn/tin-van-hoa-xa-hoi/nhung-thiet-hai-do-anh-huong-bao-so-3-tren-dia-ban-huyen-phu-yen-829956", "UBND Ủy ban nhân dân xã Sập Xa tỉnh Sơn La")</f>
        <v>UBND Ủy ban nhân dân xã Sập Xa tỉnh Sơn La</v>
      </c>
      <c r="C941" t="str">
        <v>https://sonla.gov.vn/tin-van-hoa-xa-hoi/nhung-thiet-hai-do-anh-huong-bao-so-3-tren-dia-ban-huyen-phu-yen-829956</v>
      </c>
      <c r="D941" t="str">
        <v>-</v>
      </c>
      <c r="E941" t="str">
        <v>-</v>
      </c>
      <c r="F941" t="str">
        <v>-</v>
      </c>
      <c r="G941" t="str">
        <v>-</v>
      </c>
    </row>
    <row r="942" xml:space="preserve">
      <c r="A942">
        <v>30941</v>
      </c>
      <c r="B942" t="str" xml:space="preserve">
        <f xml:space="preserve">HYPERLINK("https://www.facebook.com/p/C%C3%B4ng-an-x%C3%A3-S%C6%A1n-Ph%C3%BA-100069595145955/", "Công an xã Sơn Phú _x000d__x000d__x000d_
 _x000d__x000d__x000d_
  tỉnh Thái Nguyên")</f>
        <v xml:space="preserve">Công an xã Sơn Phú _x000d__x000d__x000d_
 _x000d__x000d__x000d_
  tỉnh Thái Nguyên</v>
      </c>
      <c r="C942" t="str">
        <v>https://www.facebook.com/p/C%C3%B4ng-an-x%C3%A3-S%C6%A1n-Ph%C3%BA-100069595145955/</v>
      </c>
      <c r="D942" t="str">
        <v>-</v>
      </c>
      <c r="E942" t="str">
        <v/>
      </c>
      <c r="F942" t="str">
        <v>-</v>
      </c>
      <c r="G942" t="str">
        <v>-</v>
      </c>
    </row>
    <row r="943" xml:space="preserve">
      <c r="A943">
        <v>30942</v>
      </c>
      <c r="B943" t="str" xml:space="preserve">
        <f xml:space="preserve">HYPERLINK("https://sonphu.dinhhoa.thainguyen.gov.vn/tin-xa-phuong", "UBND Ủy ban nhân dân xã Sơn Phú _x000d__x000d__x000d_
 _x000d__x000d__x000d_
  tỉnh Thái Nguyên")</f>
        <v xml:space="preserve">UBND Ủy ban nhân dân xã Sơn Phú _x000d__x000d__x000d_
 _x000d__x000d__x000d_
  tỉnh Thái Nguyên</v>
      </c>
      <c r="C943" t="str">
        <v>https://sonphu.dinhhoa.thainguyen.gov.vn/tin-xa-phuong</v>
      </c>
      <c r="D943" t="str">
        <v>-</v>
      </c>
      <c r="E943" t="str">
        <v>-</v>
      </c>
      <c r="F943" t="str">
        <v>-</v>
      </c>
      <c r="G943" t="str">
        <v>-</v>
      </c>
    </row>
    <row r="944" xml:space="preserve">
      <c r="A944">
        <v>30943</v>
      </c>
      <c r="B944" t="str" xml:space="preserve">
        <f xml:space="preserve">HYPERLINK("https://www.facebook.com/p/C%C3%B4ng-an-x%C3%A3-Ch%C3%A2u-B%C3%ACnh-100069726939590/", "Công an xã Châu Bình _x000d__x000d__x000d_
 _x000d__x000d__x000d_
  tỉnh Bến Tre")</f>
        <v xml:space="preserve">Công an xã Châu Bình _x000d__x000d__x000d_
 _x000d__x000d__x000d_
  tỉnh Bến Tre</v>
      </c>
      <c r="C944" t="str">
        <v>https://www.facebook.com/p/C%C3%B4ng-an-x%C3%A3-Ch%C3%A2u-B%C3%ACnh-100069726939590/</v>
      </c>
      <c r="D944" t="str">
        <v>-</v>
      </c>
      <c r="E944" t="str">
        <v/>
      </c>
      <c r="F944" t="str">
        <v>-</v>
      </c>
      <c r="G944" t="str">
        <v>-</v>
      </c>
    </row>
    <row r="945" xml:space="preserve">
      <c r="A945">
        <v>30944</v>
      </c>
      <c r="B945" t="str" xml:space="preserve">
        <f xml:space="preserve">HYPERLINK("http://chaubinh.giongtrom.bentre.gov.vn/", "UBND Ủy ban nhân dân xã Châu Bình _x000d__x000d__x000d_
 _x000d__x000d__x000d_
  tỉnh Bến Tre")</f>
        <v xml:space="preserve">UBND Ủy ban nhân dân xã Châu Bình _x000d__x000d__x000d_
 _x000d__x000d__x000d_
  tỉnh Bến Tre</v>
      </c>
      <c r="C945" t="str">
        <v>http://chaubinh.giongtrom.bentre.gov.vn/</v>
      </c>
      <c r="D945" t="str">
        <v>-</v>
      </c>
      <c r="E945" t="str">
        <v>-</v>
      </c>
      <c r="F945" t="str">
        <v>-</v>
      </c>
      <c r="G945" t="str">
        <v>-</v>
      </c>
    </row>
    <row r="946" xml:space="preserve">
      <c r="A946">
        <v>30945</v>
      </c>
      <c r="B946" t="str" xml:space="preserve">
        <v xml:space="preserve">Công an xã Mường So _x000d__x000d__x000d_
 _x000d__x000d__x000d_
  tỉnh Lai Châu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 xml:space="preserve">
      <c r="A947">
        <v>30946</v>
      </c>
      <c r="B947" t="str" xml:space="preserve">
        <f xml:space="preserve">HYPERLINK("https://muongte.laichau.gov.vn/", "UBND Ủy ban nhân dân xã Mường So _x000d__x000d__x000d_
 _x000d__x000d__x000d_
  tỉnh Lai Châu")</f>
        <v xml:space="preserve">UBND Ủy ban nhân dân xã Mường So _x000d__x000d__x000d_
 _x000d__x000d__x000d_
  tỉnh Lai Châu</v>
      </c>
      <c r="C947" t="str">
        <v>https://muongte.laichau.gov.vn/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30947</v>
      </c>
      <c r="B948" t="str">
        <v>Công an huyện Giồng Trôm tỉnh Bến Tre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30948</v>
      </c>
      <c r="B949" t="str">
        <f>HYPERLINK("https://giongtrom.bentre.gov.vn/", "UBND Ủy ban nhân dân huyện Giồng Trôm tỉnh Bến Tre")</f>
        <v>UBND Ủy ban nhân dân huyện Giồng Trôm tỉnh Bến Tre</v>
      </c>
      <c r="C949" t="str">
        <v>https://giongtrom.bentre.gov.vn/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30949</v>
      </c>
      <c r="B950" t="str">
        <v>Công an xã Chiềng Sàng tỉnh Sơn La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30950</v>
      </c>
      <c r="B951" t="str">
        <f>HYPERLINK("https://yenchau.sonla.gov.vn/?pageid=31386&amp;p_field=3758", "UBND Ủy ban nhân dân xã Chiềng Sàng tỉnh Sơn La")</f>
        <v>UBND Ủy ban nhân dân xã Chiềng Sàng tỉnh Sơn La</v>
      </c>
      <c r="C951" t="str">
        <v>https://yenchau.sonla.gov.vn/?pageid=31386&amp;p_field=3758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30951</v>
      </c>
      <c r="B952" t="str">
        <v>Công an huyện Cam Lộ tỉnh Quảng Trị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30952</v>
      </c>
      <c r="B953" t="str">
        <f>HYPERLINK("https://camlo.quangtri.gov.vn/", "UBND Ủy ban nhân dân huyện Cam Lộ tỉnh Quảng Trị")</f>
        <v>UBND Ủy ban nhân dân huyện Cam Lộ tỉnh Quảng Trị</v>
      </c>
      <c r="C953" t="str">
        <v>https://camlo.quangtri.gov.vn/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30953</v>
      </c>
      <c r="B954" t="str">
        <f>HYPERLINK("https://www.facebook.com/PHONE02923650385/", "Công an xã Thạnh Lộc thành phố Cần Thơ")</f>
        <v>Công an xã Thạnh Lộc thành phố Cần Thơ</v>
      </c>
      <c r="C954" t="str">
        <v>https://www.facebook.com/PHONE02923650385/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30954</v>
      </c>
      <c r="B955" t="str">
        <f>HYPERLINK("https://vinhthanh.cantho.gov.vn/", "UBND Ủy ban nhân dân xã Thạnh Lộc thành phố Cần Thơ")</f>
        <v>UBND Ủy ban nhân dân xã Thạnh Lộc thành phố Cần Thơ</v>
      </c>
      <c r="C955" t="str">
        <v>https://vinhthanh.cantho.gov.vn/</v>
      </c>
      <c r="D955" t="str">
        <v>-</v>
      </c>
      <c r="E955" t="str">
        <v>-</v>
      </c>
      <c r="F955" t="str">
        <v>-</v>
      </c>
      <c r="G955" t="str">
        <v>-</v>
      </c>
    </row>
    <row r="956" xml:space="preserve">
      <c r="A956">
        <v>30955</v>
      </c>
      <c r="B956" t="str" xml:space="preserve">
        <f xml:space="preserve">HYPERLINK("https://www.facebook.com/p/C%C3%B4ng-An-X%C3%A3-Long-T%C3%A2n-100072414188764/", "Công an xã Long Tân _x000d__x000d__x000d_
 _x000d__x000d__x000d_
  tỉnh Đồng Nai")</f>
        <v xml:space="preserve">Công an xã Long Tân _x000d__x000d__x000d_
 _x000d__x000d__x000d_
  tỉnh Đồng Nai</v>
      </c>
      <c r="C956" t="str">
        <v>https://www.facebook.com/p/C%C3%B4ng-An-X%C3%A3-Long-T%C3%A2n-100072414188764/</v>
      </c>
      <c r="D956" t="str">
        <v>-</v>
      </c>
      <c r="E956" t="str">
        <v/>
      </c>
      <c r="F956" t="str">
        <v>-</v>
      </c>
      <c r="G956" t="str">
        <v>-</v>
      </c>
    </row>
    <row r="957" xml:space="preserve">
      <c r="A957">
        <v>30956</v>
      </c>
      <c r="B957" t="str" xml:space="preserve">
        <f xml:space="preserve">HYPERLINK("https://www.dongnai.gov.vn/", "UBND Ủy ban nhân dân xã Long Tân _x000d__x000d__x000d_
 _x000d__x000d__x000d_
  tỉnh Đồng Nai")</f>
        <v xml:space="preserve">UBND Ủy ban nhân dân xã Long Tân _x000d__x000d__x000d_
 _x000d__x000d__x000d_
  tỉnh Đồng Nai</v>
      </c>
      <c r="C957" t="str">
        <v>https://www.dongnai.gov.vn/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30957</v>
      </c>
      <c r="B958" t="str">
        <f>HYPERLINK("https://www.facebook.com/p/C%C3%B4ng-an-ph%C6%B0%E1%BB%9Dng-B%E1%BA%AFc-S%C6%A1n-TP-Tam-%C4%90i%E1%BB%87p-100069946128643/", "Công an phường Bắc Sơn tỉnh Ninh Bình")</f>
        <v>Công an phường Bắc Sơn tỉnh Ninh Bình</v>
      </c>
      <c r="C958" t="str">
        <v>https://www.facebook.com/p/C%C3%B4ng-an-ph%C6%B0%E1%BB%9Dng-B%E1%BA%AFc-S%C6%A1n-TP-Tam-%C4%90i%E1%BB%87p-100069946128643/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30958</v>
      </c>
      <c r="B959" t="str">
        <f>HYPERLINK("https://bacson.tamdiep.ninhbinh.gov.vn/", "UBND Ủy ban nhân dân phường Bắc Sơn tỉnh Ninh Bình")</f>
        <v>UBND Ủy ban nhân dân phường Bắc Sơn tỉnh Ninh Bình</v>
      </c>
      <c r="C959" t="str">
        <v>https://bacson.tamdiep.ninhbinh.gov.vn/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30959</v>
      </c>
      <c r="B960" t="str">
        <v>Công an xã Đức Bình Đông tỉnh Phú Yên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30960</v>
      </c>
      <c r="B961" t="str">
        <f>HYPERLINK("https://ducbinhdong.songhinh.phuyen.gov.vn/", "UBND Ủy ban nhân dân xã Đức Bình Đông tỉnh Phú Yên")</f>
        <v>UBND Ủy ban nhân dân xã Đức Bình Đông tỉnh Phú Yên</v>
      </c>
      <c r="C961" t="str">
        <v>https://ducbinhdong.songhinh.phuyen.gov.vn/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30961</v>
      </c>
      <c r="B962" t="str">
        <f>HYPERLINK("https://www.facebook.com/p/C%C3%B4ng-an-huy%E1%BB%87n-B%C3%ACnh-Giang-H%E1%BA%A3i-D%C6%B0%C6%A1ng-100070047815358/?locale=vi_VN", "Công an huyện Bình Giang tỉnh Hải Dương")</f>
        <v>Công an huyện Bình Giang tỉnh Hải Dương</v>
      </c>
      <c r="C962" t="str">
        <v>https://www.facebook.com/p/C%C3%B4ng-an-huy%E1%BB%87n-B%C3%ACnh-Giang-H%E1%BA%A3i-D%C6%B0%C6%A1ng-100070047815358/?locale=vi_VN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30962</v>
      </c>
      <c r="B963" t="str">
        <f>HYPERLINK("https://binhgiang.haiduong.gov.vn/", "UBND Ủy ban nhân dân huyện Bình Giang tỉnh Hải Dương")</f>
        <v>UBND Ủy ban nhân dân huyện Bình Giang tỉnh Hải Dương</v>
      </c>
      <c r="C963" t="str">
        <v>https://binhgiang.haiduong.gov.vn/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30963</v>
      </c>
      <c r="B964" t="str">
        <f>HYPERLINK("https://www.facebook.com/p/C%C3%B4ng-an-x%C3%A3-Tr%C6%B0%E1%BB%9Dng-Xu%C3%A2n-100057042440120/", "Công an xã Trường Xuân thành phố Cần Thơ")</f>
        <v>Công an xã Trường Xuân thành phố Cần Thơ</v>
      </c>
      <c r="C964" t="str">
        <v>https://www.facebook.com/p/C%C3%B4ng-an-x%C3%A3-Tr%C6%B0%E1%BB%9Dng-Xu%C3%A2n-100057042440120/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30964</v>
      </c>
      <c r="B965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965" t="str">
        <v>https://dichvucong.gov.vn/p/home/dvc-tthc-co-quan-chi-tiet.html?id=409956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30965</v>
      </c>
      <c r="B966" t="str">
        <f>HYPERLINK("https://www.facebook.com/p/Tu%E1%BB%95i-tr%E1%BA%BB-C%C3%B4ng-an-TP-S%E1%BA%A7m-S%C6%A1n-100069346653553/?locale=te_IN", "Công an xã Bắc Lương tỉnh Thanh Hóa")</f>
        <v>Công an xã Bắc Lương tỉnh Thanh Hóa</v>
      </c>
      <c r="C966" t="str">
        <v>https://www.facebook.com/p/Tu%E1%BB%95i-tr%E1%BA%BB-C%C3%B4ng-an-TP-S%E1%BA%A7m-S%C6%A1n-100069346653553/?locale=te_IN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30966</v>
      </c>
      <c r="B967" t="str">
        <f>HYPERLINK("https://bacluong.thoxuan.thanhhoa.gov.vn/", "UBND Ủy ban nhân dân xã Bắc Lương tỉnh Thanh Hóa")</f>
        <v>UBND Ủy ban nhân dân xã Bắc Lương tỉnh Thanh Hóa</v>
      </c>
      <c r="C967" t="str">
        <v>https://bacluong.thoxuan.thanhhoa.gov.vn/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30967</v>
      </c>
      <c r="B968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968" t="str">
        <v>https://www.facebook.com/p/C%C3%B4ng-an-x%C3%A3-H%C6%B0ng-Kh%C3%A1nh-Trung-A-100070163977598/?locale=vi_VN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30968</v>
      </c>
      <c r="B969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969" t="str">
        <v>https://bentre.gov.vn/news/Pages/Tintucsukien.aspx?Term=B%E1%BA%BFn%20Tre%20v%E1%BB%9Bi%20c%C3%B4ng%20d%C3%A2n&amp;ItemID=36492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30969</v>
      </c>
      <c r="B970" t="str">
        <f>HYPERLINK("https://www.facebook.com/p/C%C3%B4ng-an-huy%E1%BB%87n-Thu%E1%BA%ADn-Ch%C3%A2u-t%E1%BB%89nh-S%C6%A1n-La-100064903382297/", "Công an xã Phổng Lăng tỉnh Sơn La")</f>
        <v>Công an xã Phổng Lăng tỉnh Sơn La</v>
      </c>
      <c r="C970" t="str">
        <v>https://www.facebook.com/p/C%C3%B4ng-an-huy%E1%BB%87n-Thu%E1%BA%ADn-Ch%C3%A2u-t%E1%BB%89nh-S%C6%A1n-La-100064903382297/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30970</v>
      </c>
      <c r="B971" t="str">
        <f>HYPERLINK("https://langson.gov.vn/", "UBND Ủy ban nhân dân xã Phổng Lăng tỉnh Sơn La")</f>
        <v>UBND Ủy ban nhân dân xã Phổng Lăng tỉnh Sơn La</v>
      </c>
      <c r="C971" t="str">
        <v>https://langson.gov.vn/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30971</v>
      </c>
      <c r="B972" t="str">
        <f>HYPERLINK("https://www.facebook.com/p/C%C3%B4ng-an-x%C3%A3-V%C4%83n-Ph%C3%BA-TP-Y%C3%AAn-B%C3%A1i-100067045363307/", "Công an xã Văn Phú tỉnh Yên Bái")</f>
        <v>Công an xã Văn Phú tỉnh Yên Bái</v>
      </c>
      <c r="C972" t="str">
        <v>https://www.facebook.com/p/C%C3%B4ng-an-x%C3%A3-V%C4%83n-Ph%C3%BA-TP-Y%C3%AAn-B%C3%A1i-100067045363307/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30972</v>
      </c>
      <c r="B973" t="str">
        <f>HYPERLINK("http://vanphu.thanhphoyenbai.yenbai.gov.vn/", "UBND Ủy ban nhân dân xã Văn Phú tỉnh Yên Bái")</f>
        <v>UBND Ủy ban nhân dân xã Văn Phú tỉnh Yên Bái</v>
      </c>
      <c r="C973" t="str">
        <v>http://vanphu.thanhphoyenbai.yenbai.gov.vn/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30973</v>
      </c>
      <c r="B974" t="str">
        <f>HYPERLINK("https://www.facebook.com/thcsdaihop.tu.ky/", "Công an xã Đại Hợp tỉnh Hải Dương")</f>
        <v>Công an xã Đại Hợp tỉnh Hải Dương</v>
      </c>
      <c r="C974" t="str">
        <v>https://www.facebook.com/thcsdaihop.tu.ky/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30974</v>
      </c>
      <c r="B975" t="str">
        <f>HYPERLINK("https://kienthuy.haiphong.gov.vn/cac-xa-thi-tran/xa-dai-hop-308386", "UBND Ủy ban nhân dân xã Đại Hợp tỉnh Hải Dương")</f>
        <v>UBND Ủy ban nhân dân xã Đại Hợp tỉnh Hải Dương</v>
      </c>
      <c r="C975" t="str">
        <v>https://kienthuy.haiphong.gov.vn/cac-xa-thi-tran/xa-dai-hop-308386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30975</v>
      </c>
      <c r="B976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976" t="str">
        <v>https://www.facebook.com/p/%C4%90o%C3%A0n-Thanh-ni%C3%AAn-C%C3%B4ng-an-t%E1%BB%89nh-%C4%90%E1%BA%AFk-L%E1%BA%AFk-100070405173006/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30976</v>
      </c>
      <c r="B977" t="str">
        <f>HYPERLINK("https://daklak.gov.vn/", "UBND Ủy ban nhân dân tỉnh Đắk Lắk tỉnh Đắk Lắk")</f>
        <v>UBND Ủy ban nhân dân tỉnh Đắk Lắk tỉnh Đắk Lắk</v>
      </c>
      <c r="C977" t="str">
        <v>https://daklak.gov.vn/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30977</v>
      </c>
      <c r="B978" t="str">
        <v>Công an xã Mường Giàng tỉnh Sơn La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30978</v>
      </c>
      <c r="B979" t="str">
        <f>HYPERLINK("https://sonla.gov.vn/4/469/61721/541293/tin-chinh-tri/chu-tich-uy-ban-trung-uong-mttq-viet-nam-du-ngay-hoi-dai-doan-ket-toan-dan-toc-tai-xom-5-xa-muon", "UBND Ủy ban nhân dân xã Mường Giàng tỉnh Sơn La")</f>
        <v>UBND Ủy ban nhân dân xã Mường Giàng tỉnh Sơn La</v>
      </c>
      <c r="C979" t="str">
        <v>https://sonla.gov.vn/4/469/61721/541293/tin-chinh-tri/chu-tich-uy-ban-trung-uong-mttq-viet-nam-du-ngay-hoi-dai-doan-ket-toan-dan-toc-tai-xom-5-xa-muon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30979</v>
      </c>
      <c r="B980" t="str">
        <f>HYPERLINK("https://www.facebook.com/p/C%C3%B4ng-an-x%C3%A3-Long-Th%E1%BB%8D-100082443905683/", "Công an xã Long An tỉnh Đồng Nai")</f>
        <v>Công an xã Long An tỉnh Đồng Nai</v>
      </c>
      <c r="C980" t="str">
        <v>https://www.facebook.com/p/C%C3%B4ng-an-x%C3%A3-Long-Th%E1%BB%8D-100082443905683/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30980</v>
      </c>
      <c r="B981" t="str">
        <f>HYPERLINK("https://longthanh.dongnai.gov.vn/", "UBND Ủy ban nhân dân xã Long An tỉnh Đồng Nai")</f>
        <v>UBND Ủy ban nhân dân xã Long An tỉnh Đồng Nai</v>
      </c>
      <c r="C981" t="str">
        <v>https://longthanh.dongnai.gov.vn/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30981</v>
      </c>
      <c r="B982" t="str">
        <v>Công an xã Nhị Trường tỉnh Trà Vinh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30982</v>
      </c>
      <c r="B983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983" t="str">
        <v>https://nongthonmoi.travinh.gov.vn/nhi-truong-ve-dich-nong-thon-moi-nam-2021/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30983</v>
      </c>
      <c r="B984" t="str">
        <v>Công an xã Tân Thanh tỉnh Bắc Giang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30984</v>
      </c>
      <c r="B985" t="str">
        <f>HYPERLINK("https://tanthanh.langgiang.bacgiang.gov.vn/", "UBND Ủy ban nhân dân xã Tân Thanh tỉnh Bắc Giang")</f>
        <v>UBND Ủy ban nhân dân xã Tân Thanh tỉnh Bắc Giang</v>
      </c>
      <c r="C985" t="str">
        <v>https://tanthanh.langgiang.bacgiang.gov.vn/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30985</v>
      </c>
      <c r="B986" t="str">
        <f>HYPERLINK("https://www.facebook.com/p/C%C3%B4ng-an-x%C3%A3-%C4%90%E1%BA%A1i-Ph%C6%B0%E1%BB%9Bc-huy%E1%BB%87n-C%C3%A0ng-Long-t%E1%BB%89nh-Tr%C3%A0-Vinh-100070557765383/?locale=vi_VN", "Công an xã Đại Phước tỉnh Vĩnh Long")</f>
        <v>Công an xã Đại Phước tỉnh Vĩnh Long</v>
      </c>
      <c r="C986" t="str">
        <v>https://www.facebook.com/p/C%C3%B4ng-an-x%C3%A3-%C4%90%E1%BA%A1i-Ph%C6%B0%E1%BB%9Bc-huy%E1%BB%87n-C%C3%A0ng-Long-t%E1%BB%89nh-Tr%C3%A0-Vinh-100070557765383/?locale=vi_VN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30986</v>
      </c>
      <c r="B987" t="str">
        <f>HYPERLINK("https://vinhlong.gov.vn/", "UBND Ủy ban nhân dân xã Đại Phước tỉnh Vĩnh Long")</f>
        <v>UBND Ủy ban nhân dân xã Đại Phước tỉnh Vĩnh Long</v>
      </c>
      <c r="C987" t="str">
        <v>https://vinhlong.gov.vn/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30987</v>
      </c>
      <c r="B988" t="str">
        <f>HYPERLINK("https://www.facebook.com/p/C%C3%B4ng-An-Th%E1%BB%8B-Tr%E1%BA%A5n-Ch%E1%BB%A3-L%C3%A1ch-100070623230186/", "Công an thị trấn Chợ Lách tỉnh Bến Tre")</f>
        <v>Công an thị trấn Chợ Lách tỉnh Bến Tre</v>
      </c>
      <c r="C988" t="str">
        <v>https://www.facebook.com/p/C%C3%B4ng-An-Th%E1%BB%8B-Tr%E1%BA%A5n-Ch%E1%BB%A3-L%C3%A1ch-100070623230186/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30988</v>
      </c>
      <c r="B989" t="str">
        <f>HYPERLINK("https://cholach.bentre.gov.vn/", "UBND Ủy ban nhân dân thị trấn Chợ Lách tỉnh Bến Tre")</f>
        <v>UBND Ủy ban nhân dân thị trấn Chợ Lách tỉnh Bến Tre</v>
      </c>
      <c r="C989" t="str">
        <v>https://cholach.bentre.gov.vn/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30989</v>
      </c>
      <c r="B990" t="str">
        <f>HYPERLINK("https://www.facebook.com/p/C%C3%B4ng-an-x%C3%A3-D%C6%B0%E1%BB%A1ng-%C4%90i%E1%BB%81m-huy%E1%BB%87n-Ch%C3%A2u-Th%C3%A0nh-t%E1%BB%89nh-Ti%E1%BB%81n-Giang-100070629619680/", "Công an xã Dưỡng Điềm tỉnh TIỀN GIANG")</f>
        <v>Công an xã Dưỡng Điềm tỉnh TIỀN GIANG</v>
      </c>
      <c r="C990" t="str">
        <v>https://www.facebook.com/p/C%C3%B4ng-an-x%C3%A3-D%C6%B0%E1%BB%A1ng-%C4%90i%E1%BB%81m-huy%E1%BB%87n-Ch%C3%A2u-Th%C3%A0nh-t%E1%BB%89nh-Ti%E1%BB%81n-Giang-100070629619680/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30990</v>
      </c>
      <c r="B991" t="str">
        <f>HYPERLINK("https://chauthanh.tiengiang.gov.vn/chi-tiet-tin?/xa-duong-diem/8287952", "UBND Ủy ban nhân dân xã Dưỡng Điềm tỉnh TIỀN GIANG")</f>
        <v>UBND Ủy ban nhân dân xã Dưỡng Điềm tỉnh TIỀN GIANG</v>
      </c>
      <c r="C991" t="str">
        <v>https://chauthanh.tiengiang.gov.vn/chi-tiet-tin?/xa-duong-diem/8287952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30991</v>
      </c>
      <c r="B992" t="str">
        <v>Công an xã An Trường tỉnh Trà Vinh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30992</v>
      </c>
      <c r="B993" t="str">
        <f>HYPERLINK("https://www.travinh.gov.vn/", "UBND Ủy ban nhân dân xã An Trường tỉnh Trà Vinh")</f>
        <v>UBND Ủy ban nhân dân xã An Trường tỉnh Trà Vinh</v>
      </c>
      <c r="C993" t="str">
        <v>https://www.travinh.gov.vn/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30993</v>
      </c>
      <c r="B994" t="str">
        <v>Công an xã Kon Đào tỉnh Đắk Nông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30994</v>
      </c>
      <c r="B995" t="str">
        <f>HYPERLINK("https://www.kontum.gov.vn/pages/detail/32892/Chu-tich-UBND-tinh-cong-nhan-xa-Po-Y-va-xa-Kon-Dao-dat-chuan-xa-NTM-nam-2018.html", "UBND Ủy ban nhân dân xã Kon Đào tỉnh Đắk Nông")</f>
        <v>UBND Ủy ban nhân dân xã Kon Đào tỉnh Đắk Nông</v>
      </c>
      <c r="C995" t="str">
        <v>https://www.kontum.gov.vn/pages/detail/32892/Chu-tich-UBND-tinh-cong-nhan-xa-Po-Y-va-xa-Kon-Dao-dat-chuan-xa-NTM-nam-2018.html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30995</v>
      </c>
      <c r="B996" t="str">
        <f>HYPERLINK("https://www.facebook.com/100070689427573", "Công an xã Phú Nghĩa thành phố Hà Nội")</f>
        <v>Công an xã Phú Nghĩa thành phố Hà Nội</v>
      </c>
      <c r="C996" t="str">
        <v>https://www.facebook.com/100070689427573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30996</v>
      </c>
      <c r="B997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Nghĩa thành phố Hà Nội")</f>
        <v>UBND Ủy ban nhân dân xã Phú Nghĩa thành phố Hà Nội</v>
      </c>
      <c r="C997" t="str">
        <v>https://bavi.hanoi.gov.vn/xa-phu-ong?p_p_auth=Tc2OyjVe&amp;p_p_id=49&amp;p_p_lifecycle=1&amp;p_p_state=normal&amp;p_p_mode=view&amp;_49_struts_action=%2Fmy_sites%2Fview&amp;_49_groupId=3676906&amp;_49_privateLayout=false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30997</v>
      </c>
      <c r="B998" t="str">
        <f>HYPERLINK("https://www.facebook.com/p/C%C3%B4ng-an-x%C3%A3-Kim-S%C6%A1n-100070693235318/", "Công an xã Kim Sơn tỉnh TIỀN GIANG")</f>
        <v>Công an xã Kim Sơn tỉnh TIỀN GIANG</v>
      </c>
      <c r="C998" t="str">
        <v>https://www.facebook.com/p/C%C3%B4ng-an-x%C3%A3-Kim-S%C6%A1n-100070693235318/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30998</v>
      </c>
      <c r="B999" t="str">
        <f>HYPERLINK("https://chauthanh.tiengiang.gov.vn/chi-tiet-tin?/xa-kim-son/9025950", "UBND Ủy ban nhân dân xã Kim Sơn tỉnh TIỀN GIANG")</f>
        <v>UBND Ủy ban nhân dân xã Kim Sơn tỉnh TIỀN GIANG</v>
      </c>
      <c r="C999" t="str">
        <v>https://chauthanh.tiengiang.gov.vn/chi-tiet-tin?/xa-kim-son/9025950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30999</v>
      </c>
      <c r="B1000" t="str">
        <v>Công an xã Huyền Hội tỉnh Trà Vinh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31000</v>
      </c>
      <c r="B1001" t="str">
        <f>HYPERLINK("https://huyenhoi.canglong.travinh.gov.vn/", "UBND Ủy ban nhân dân xã Huyền Hội tỉnh Trà Vinh")</f>
        <v>UBND Ủy ban nhân dân xã Huyền Hội tỉnh Trà Vinh</v>
      </c>
      <c r="C1001" t="str">
        <v>https://huyenhoi.canglong.travinh.gov.vn/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