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95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31001</v>
      </c>
      <c r="B2" t="str">
        <f>HYPERLINK("https://www.facebook.com/dtncatquangngai/", "Công an tỉnh Quảng Ngãi tỉnh Quảng Ngãi")</f>
        <v>Công an tỉnh Quảng Ngãi tỉnh Quảng Ngãi</v>
      </c>
      <c r="C2" t="str">
        <v>https://www.facebook.com/dtncatquangngai/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31002</v>
      </c>
      <c r="B3" t="str">
        <f>HYPERLINK("https://quangngai.gov.vn/", "UBND Ủy ban nhân dân tỉnh Quảng Ngãi tỉnh Quảng Ngãi")</f>
        <v>UBND Ủy ban nhân dân tỉnh Quảng Ngãi tỉnh Quảng Ngãi</v>
      </c>
      <c r="C3" t="str">
        <v>https://quangngai.gov.vn/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31003</v>
      </c>
      <c r="B4" t="str">
        <f>HYPERLINK("https://www.facebook.com/p/C%C3%B4ng-an-x%C3%A3-Chi%E1%BB%81ng-B%C3%B4m-100070855406051/", "Công an xã Chiềng Bôm tỉnh Sơn La")</f>
        <v>Công an xã Chiềng Bôm tỉnh Sơn La</v>
      </c>
      <c r="C4" t="str">
        <v>https://www.facebook.com/p/C%C3%B4ng-an-x%C3%A3-Chi%E1%BB%81ng-B%C3%B4m-100070855406051/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31004</v>
      </c>
      <c r="B5" t="str">
        <f>HYPERLINK("https://dichvucong.gov.vn/p/home/dvc-tthc-co-quan-chi-tiet.html?id=369314", "UBND Ủy ban nhân dân xã Chiềng Bôm tỉnh Sơn La")</f>
        <v>UBND Ủy ban nhân dân xã Chiềng Bôm tỉnh Sơn La</v>
      </c>
      <c r="C5" t="str">
        <v>https://dichvucong.gov.vn/p/home/dvc-tthc-co-quan-chi-tiet.html?id=369314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31005</v>
      </c>
      <c r="B6" t="str">
        <f>HYPERLINK("https://www.facebook.com/policetramy/", "Công an thị trấn Trà My tỉnh Quảng Nam")</f>
        <v>Công an thị trấn Trà My tỉnh Quảng Nam</v>
      </c>
      <c r="C6" t="str">
        <v>https://www.facebook.com/policetramy/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31006</v>
      </c>
      <c r="B7" t="str">
        <f>HYPERLINK("https://bactramy.quangnam.gov.vn/webcenter/portal/bactramy", "UBND Ủy ban nhân dân thị trấn Trà My tỉnh Quảng Nam")</f>
        <v>UBND Ủy ban nhân dân thị trấn Trà My tỉnh Quảng Nam</v>
      </c>
      <c r="C7" t="str">
        <v>https://bactramy.quangnam.gov.vn/webcenter/portal/bactramy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31007</v>
      </c>
      <c r="B8" t="str">
        <f>HYPERLINK("https://www.facebook.com/conganxadonglac/", "Công an xã Đồng Lạc tỉnh Phú Thọ")</f>
        <v>Công an xã Đồng Lạc tỉnh Phú Thọ</v>
      </c>
      <c r="C8" t="str">
        <v>https://www.facebook.com/conganxadonglac/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31008</v>
      </c>
      <c r="B9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9" t="str">
        <v>https://yenlap.phutho.gov.vn/khu-minh-cat-xa-dong-lac-to-chuc-ngay-hoi-dai-doan-ket-toan-dan-toc/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31009</v>
      </c>
      <c r="B10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10" t="str">
        <v>https://www.facebook.com/p/C%C3%B4ng-an-x%C3%A3-%C4%90%E1%BB%93ng-L%E1%BA%A1c-Nam-S%C3%A1ch-100072499323496/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31010</v>
      </c>
      <c r="B11" t="str">
        <f>HYPERLINK("http://donglac.namsach.haiduong.gov.vn/", "UBND Ủy ban nhân dân xã Đồng Lạc tỉnh Hải Dương")</f>
        <v>UBND Ủy ban nhân dân xã Đồng Lạc tỉnh Hải Dương</v>
      </c>
      <c r="C11" t="str">
        <v>http://donglac.namsach.haiduong.gov.vn/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31011</v>
      </c>
      <c r="B12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12" t="str">
        <v>https://www.facebook.com/people/C%C3%B4ng-an-x%C3%A3-Ta-Ma-Huy%E1%BB%87n-Tu%E1%BA%A7n-Gi%C3%A1o-T%E1%BB%89nh-%C4%90i%E1%BB%87n-Bi%C3%AAn/100071017850056/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31012</v>
      </c>
      <c r="B13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13" t="str">
        <v>https://stttt.dienbien.gov.vn/vi/about/danh-sach-nguoi-phat-ngon-tinh-dien-bien-nam-2018.html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31013</v>
      </c>
      <c r="B14" t="str">
        <v>Công an xã Hồ Thầu tỉnh Lai Châu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31014</v>
      </c>
      <c r="B15" t="str">
        <f>HYPERLINK("https://laichau.gov.vn/tin-tuc-su-kien/hoat-dong-cua-lanh-dao-tinh/chu-tich-ubnd-tinh-tran-tien-dung-tiep-xuc-doi-thoai-truc-ti.html", "UBND Ủy ban nhân dân xã Hồ Thầu tỉnh Lai Châu")</f>
        <v>UBND Ủy ban nhân dân xã Hồ Thầu tỉnh Lai Châu</v>
      </c>
      <c r="C15" t="str">
        <v>https://laichau.gov.vn/tin-tuc-su-kien/hoat-dong-cua-lanh-dao-tinh/chu-tich-ubnd-tinh-tran-tien-dung-tiep-xuc-doi-thoai-truc-ti.html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31015</v>
      </c>
      <c r="B16" t="str">
        <f>HYPERLINK("https://www.facebook.com/tuoitrecongansonla/", "Công an xã Bản Bo tỉnh Lai Châu")</f>
        <v>Công an xã Bản Bo tỉnh Lai Châu</v>
      </c>
      <c r="C16" t="str">
        <v>https://www.facebook.com/tuoitrecongansonla/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31016</v>
      </c>
      <c r="B17" t="str">
        <f>HYPERLINK("https://laichau.gov.vn/thong-tin-nguoi-phat-ngon", "UBND Ủy ban nhân dân xã Bản Bo tỉnh Lai Châu")</f>
        <v>UBND Ủy ban nhân dân xã Bản Bo tỉnh Lai Châu</v>
      </c>
      <c r="C17" t="str">
        <v>https://laichau.gov.vn/thong-tin-nguoi-phat-ngon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31017</v>
      </c>
      <c r="B18" t="str">
        <v>Công an xã Gia Lạc tỉnh Ninh Bình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31018</v>
      </c>
      <c r="B19" t="str">
        <f>HYPERLINK("https://gialac.giavien.ninhbinh.gov.vn/", "UBND Ủy ban nhân dân xã Gia Lạc tỉnh Ninh Bình")</f>
        <v>UBND Ủy ban nhân dân xã Gia Lạc tỉnh Ninh Bình</v>
      </c>
      <c r="C19" t="str">
        <v>https://gialac.giavien.ninhbinh.gov.vn/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31019</v>
      </c>
      <c r="B20" t="str">
        <f>HYPERLINK("https://www.facebook.com/p/Tu%E1%BB%95i-tr%E1%BA%BB-C%C3%B4ng-an-Th%C3%A1i-B%C3%ACnh-100068113789461/", "Công an xã Quỳnh Bảo tỉnh Thái Bình")</f>
        <v>Công an xã Quỳnh Bảo tỉnh Thái Bình</v>
      </c>
      <c r="C20" t="str">
        <v>https://www.facebook.com/p/Tu%E1%BB%95i-tr%E1%BA%BB-C%C3%B4ng-an-Th%C3%A1i-B%C3%ACnh-100068113789461/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31020</v>
      </c>
      <c r="B21" t="str">
        <f>HYPERLINK("https://quynhphu.thaibinh.gov.vn/danh-sach-cac-xa/xa-quynh-bao", "UBND Ủy ban nhân dân xã Quỳnh Bảo tỉnh Thái Bình")</f>
        <v>UBND Ủy ban nhân dân xã Quỳnh Bảo tỉnh Thái Bình</v>
      </c>
      <c r="C21" t="str">
        <v>https://quynhphu.thaibinh.gov.vn/danh-sach-cac-xa/xa-quynh-bao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31021</v>
      </c>
      <c r="B22" t="str">
        <f>HYPERLINK("https://www.facebook.com/p/C%C3%B4ng-an-x%C3%A3-%C4%90%E1%BA%B7ng-S%C6%A1n-huy%E1%BB%81n-%C4%90%C3%B4-L%C6%B0%C6%A1ng-100063686486546/", "Công an xã Đặng Sơn tỉnh Nghệ An")</f>
        <v>Công an xã Đặng Sơn tỉnh Nghệ An</v>
      </c>
      <c r="C22" t="str">
        <v>https://www.facebook.com/p/C%C3%B4ng-an-x%C3%A3-%C4%90%E1%BA%B7ng-S%C6%A1n-huy%E1%BB%81n-%C4%90%C3%B4-L%C6%B0%C6%A1ng-100063686486546/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31022</v>
      </c>
      <c r="B23" t="str">
        <f>HYPERLINK("https://dangson.doluong.nghean.gov.vn/", "UBND Ủy ban nhân dân xã Đặng Sơn tỉnh Nghệ An")</f>
        <v>UBND Ủy ban nhân dân xã Đặng Sơn tỉnh Nghệ An</v>
      </c>
      <c r="C23" t="str">
        <v>https://dangson.doluong.nghean.gov.vn/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31023</v>
      </c>
      <c r="B24" t="str">
        <v>Công an xã Chiềng Tương tỉnh Sơn La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31024</v>
      </c>
      <c r="B25" t="str">
        <f>HYPERLINK("https://sonla.gov.vn/tin-tuc-su-kien-71823/hoi-nghi-truyen-thong-ve-cay-gai-xanh-cua-du-an-an-giam-ngheo-thong-qua-phat-trien-san-xuat-nong-713690", "UBND Ủy ban nhân dân xã Chiềng Tương tỉnh Sơn La")</f>
        <v>UBND Ủy ban nhân dân xã Chiềng Tương tỉnh Sơn La</v>
      </c>
      <c r="C25" t="str">
        <v>https://sonla.gov.vn/tin-tuc-su-kien-71823/hoi-nghi-truyen-thong-ve-cay-gai-xanh-cua-du-an-an-giam-ngheo-thong-qua-phat-trien-san-xuat-nong-713690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31025</v>
      </c>
      <c r="B26" t="str">
        <v>Công an xã Đồng Xuân tỉnh Phú Thọ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31026</v>
      </c>
      <c r="B27" t="str">
        <f>HYPERLINK("https://tanloc.thoibinh.camau.gov.vn/hoat-dong-cua-to-chuc-co-so-dang/le-khoi-cong-xay-dung-cong-trinh-cau-dan-sinh-dong-xuan-xa-xuan-vien-huyen-yen-lap-tinh-phu-tho-99580", "UBND Ủy ban nhân dân xã Đồng Xuân tỉnh Phú Thọ")</f>
        <v>UBND Ủy ban nhân dân xã Đồng Xuân tỉnh Phú Thọ</v>
      </c>
      <c r="C27" t="str">
        <v>https://tanloc.thoibinh.camau.gov.vn/hoat-dong-cua-to-chuc-co-so-dang/le-khoi-cong-xay-dung-cong-trinh-cau-dan-sinh-dong-xuan-xa-xuan-vien-huyen-yen-lap-tinh-phu-tho-99580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31027</v>
      </c>
      <c r="B28" t="str">
        <f>HYPERLINK("https://www.facebook.com/people/C%C3%B4ng-an-x%C3%A3-Gia-Ti%E1%BA%BFn-Gia-Vi%E1%BB%85n/100071308752507/", "Công an xã Gia Tiến tỉnh Ninh Bình")</f>
        <v>Công an xã Gia Tiến tỉnh Ninh Bình</v>
      </c>
      <c r="C28" t="str">
        <v>https://www.facebook.com/people/C%C3%B4ng-an-x%C3%A3-Gia-Ti%E1%BA%BFn-Gia-Vi%E1%BB%85n/100071308752507/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31028</v>
      </c>
      <c r="B29" t="str">
        <f>HYPERLINK("https://giatien.giavien.ninhbinh.gov.vn/", "UBND Ủy ban nhân dân xã Gia Tiến tỉnh Ninh Bình")</f>
        <v>UBND Ủy ban nhân dân xã Gia Tiến tỉnh Ninh Bình</v>
      </c>
      <c r="C29" t="str">
        <v>https://giatien.giavien.ninhbinh.gov.vn/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31029</v>
      </c>
      <c r="B30" t="str">
        <f>HYPERLINK("https://www.facebook.com/congantinhquangbinh/", "Công an tỉnh Quảng Bình tỉnh Quảng Bình")</f>
        <v>Công an tỉnh Quảng Bình tỉnh Quảng Bình</v>
      </c>
      <c r="C30" t="str">
        <v>https://www.facebook.com/congantinhquangbinh/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31030</v>
      </c>
      <c r="B31" t="str">
        <f>HYPERLINK("https://quangbinh.gov.vn/", "UBND Ủy ban nhân dân tỉnh Quảng Bình tỉnh Quảng Bình")</f>
        <v>UBND Ủy ban nhân dân tỉnh Quảng Bình tỉnh Quảng Bình</v>
      </c>
      <c r="C31" t="str">
        <v>https://quangbinh.gov.vn/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31031</v>
      </c>
      <c r="B32" t="str">
        <v>Công an xã Mai Hoá tỉnh Quảng Bình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31032</v>
      </c>
      <c r="B33" t="str">
        <f>HYPERLINK("https://tuyenhoa.quangbinh.gov.vn/3cms/upload/huyentuyenhoa/File/358.%20%20K%E1%BA%BFt%20lu%E1%BA%ADn%20t%E1%BB%91%20c%C3%A1o%20Nguy%E1%BB%85n%20Anh%20Tu%E1%BA%A5n%20PCTUBND%20x%C3%A3%20Mai%20H%C3%B3a%20(03.04.2020_10h58p35)_signed-.pdf", "UBND Ủy ban nhân dân xã Mai Hoá tỉnh Quảng Bình")</f>
        <v>UBND Ủy ban nhân dân xã Mai Hoá tỉnh Quảng Bình</v>
      </c>
      <c r="C33" t="str">
        <v>https://tuyenhoa.quangbinh.gov.vn/3cms/upload/huyentuyenhoa/File/358.%20%20K%E1%BA%BFt%20lu%E1%BA%ADn%20t%E1%BB%91%20c%C3%A1o%20Nguy%E1%BB%85n%20Anh%20Tu%E1%BA%A5n%20PCTUBND%20x%C3%A3%20Mai%20H%C3%B3a%20(03.04.2020_10h58p35)_signed-.pdf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31033</v>
      </c>
      <c r="B34" t="str">
        <f>HYPERLINK("https://www.facebook.com/tuoitreconganquangnam/", "Công an xã Trà Đông tỉnh Quảng Nam")</f>
        <v>Công an xã Trà Đông tỉnh Quảng Nam</v>
      </c>
      <c r="C34" t="str">
        <v>https://www.facebook.com/tuoitreconganquangnam/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31034</v>
      </c>
      <c r="B35" t="str">
        <f>HYPERLINK("http://tradong.bactramy.quangnam.gov.vn/", "UBND Ủy ban nhân dân xã Trà Đông tỉnh Quảng Nam")</f>
        <v>UBND Ủy ban nhân dân xã Trà Đông tỉnh Quảng Nam</v>
      </c>
      <c r="C35" t="str">
        <v>http://tradong.bactramy.quangnam.gov.vn/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31035</v>
      </c>
      <c r="B36" t="str">
        <f>HYPERLINK("https://www.facebook.com/p/X%C3%A3-T%C3%A2y-Ninh-Huy%E1%BB%87n-Ti%E1%BB%81n-H%E1%BA%A3i-T%E1%BB%89nh-Th%C3%A1i-B%C3%ACnh-100083339912531/", "Công an xã Tây Ninh tỉnh Thái Bình")</f>
        <v>Công an xã Tây Ninh tỉnh Thái Bình</v>
      </c>
      <c r="C36" t="str">
        <v>https://www.facebook.com/p/X%C3%A3-T%C3%A2y-Ninh-Huy%E1%BB%87n-Ti%E1%BB%81n-H%E1%BA%A3i-T%E1%BB%89nh-Th%C3%A1i-B%C3%ACnh-100083339912531/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31036</v>
      </c>
      <c r="B37" t="str">
        <f>HYPERLINK("https://thaibinh.gov.vn/van-ban-phap-luat/van-ban-dieu-hanh/ve-viec-cho-phep-uy-ban-nhan-dan-xa-tay-ninh-huyen-tien-hai-.html", "UBND Ủy ban nhân dân xã Tây Ninh tỉnh Thái Bình")</f>
        <v>UBND Ủy ban nhân dân xã Tây Ninh tỉnh Thái Bình</v>
      </c>
      <c r="C37" t="str">
        <v>https://thaibinh.gov.vn/van-ban-phap-luat/van-ban-dieu-hanh/ve-viec-cho-phep-uy-ban-nhan-dan-xa-tay-ninh-huyen-tien-hai-.html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31037</v>
      </c>
      <c r="B38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38" t="str">
        <v>https://www.facebook.com/p/An-ninh-tr%E1%BA%ADt-t%E1%BB%B1-x%C3%A3-B%E1%BB%93-L%C3%BD-huy%E1%BB%87n-Tam-%C4%90%E1%BA%A3o-t%E1%BB%89nh-V%C4%A9nh-Ph%C3%BAc-100071376944152/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31038</v>
      </c>
      <c r="B39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39" t="str">
        <v>https://tamdao.vinhphuc.gov.vn/ct/cms/hethongchinhtri/uybanhuyen/Lists/xathitran/View_Detail.aspx?ItemID=30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31039</v>
      </c>
      <c r="B40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40" t="str">
        <v>https://www.facebook.com/p/C%C3%B4ng-an-x%C3%A3-T%C3%A2n-D%C6%B0%C6%A1ng-huy%E1%BB%87n-%C4%90%E1%BB%8Bnh-Ho%C3%A1-t%E1%BB%89nh-Th%C3%A1i-Nguy%C3%AAn-100071393120467/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31040</v>
      </c>
      <c r="B41" t="str">
        <f>HYPERLINK("https://tanduong.dinhhoa.thainguyen.gov.vn/", "UBND Ủy ban nhân dân xã Tân Dương tỉnh Thái Nguyên")</f>
        <v>UBND Ủy ban nhân dân xã Tân Dương tỉnh Thái Nguyên</v>
      </c>
      <c r="C41" t="str">
        <v>https://tanduong.dinhhoa.thainguyen.gov.vn/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31041</v>
      </c>
      <c r="B42" t="str">
        <v>Công an xã Chiềng Khoi tỉnh Sơn La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31042</v>
      </c>
      <c r="B43" t="str">
        <f>HYPERLINK("https://yenchau.sonla.gov.vn/?pageid=31386&amp;p_field=3758", "UBND Ủy ban nhân dân xã Chiềng Khoi tỉnh Sơn La")</f>
        <v>UBND Ủy ban nhân dân xã Chiềng Khoi tỉnh Sơn La</v>
      </c>
      <c r="C43" t="str">
        <v>https://yenchau.sonla.gov.vn/?pageid=31386&amp;p_field=3758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31043</v>
      </c>
      <c r="B44" t="str">
        <v>Công an xã Hướng Đạo tỉnh Vĩnh Phúc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31044</v>
      </c>
      <c r="B45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45" t="str">
        <v>https://tamduong.vinhphuc.gov.vn/noidung/phong-ban/Lists/PhongBan/view_detail.aspx?ItemId=250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31045</v>
      </c>
      <c r="B46" t="str">
        <v>Công an xã Song An tỉnh Thái Bình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31046</v>
      </c>
      <c r="B47" t="str">
        <f>HYPERLINK("https://thaibinh.gov.vn/van-ban-phap-luat/van-ban-dieu-hanh/ve-viec-cho-phep-uy-ban-nhan-dan-xa-song-an-huyen-vu-thu-chu3.html", "UBND Ủy ban nhân dân xã Song An tỉnh Thái Bình")</f>
        <v>UBND Ủy ban nhân dân xã Song An tỉnh Thái Bình</v>
      </c>
      <c r="C47" t="str">
        <v>https://thaibinh.gov.vn/van-ban-phap-luat/van-ban-dieu-hanh/ve-viec-cho-phep-uy-ban-nhan-dan-xa-song-an-huyen-vu-thu-chu3.html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31047</v>
      </c>
      <c r="B48" t="str">
        <f>HYPERLINK("https://www.facebook.com/p/C%C3%B4ng-an-huy%E1%BB%87n-Nam-S%C3%A1ch-H%E1%BA%A3i-D%C6%B0%C6%A1ng-100071442241264/", "Công an huyện Nam Sách tỉnh Hải Dương")</f>
        <v>Công an huyện Nam Sách tỉnh Hải Dương</v>
      </c>
      <c r="C48" t="str">
        <v>https://www.facebook.com/p/C%C3%B4ng-an-huy%E1%BB%87n-Nam-S%C3%A1ch-H%E1%BA%A3i-D%C6%B0%C6%A1ng-100071442241264/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31048</v>
      </c>
      <c r="B49" t="str">
        <f>HYPERLINK("https://namsach.haiduong.gov.vn/", "UBND Ủy ban nhân dân huyện Nam Sách tỉnh Hải Dương")</f>
        <v>UBND Ủy ban nhân dân huyện Nam Sách tỉnh Hải Dương</v>
      </c>
      <c r="C49" t="str">
        <v>https://namsach.haiduong.gov.vn/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31049</v>
      </c>
      <c r="B50" t="str">
        <f>HYPERLINK("https://www.facebook.com/tuoitreconganquangbinh/", "Công an xã Định Hóa tỉnh Ninh Bình")</f>
        <v>Công an xã Định Hóa tỉnh Ninh Bình</v>
      </c>
      <c r="C50" t="str">
        <v>https://www.facebook.com/tuoitreconganquangbinh/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31050</v>
      </c>
      <c r="B51" t="str">
        <f>HYPERLINK("https://kimson.ninhbinh.gov.vn/gioi-thieu/xa-dinh-hoa", "UBND Ủy ban nhân dân xã Định Hóa tỉnh Ninh Bình")</f>
        <v>UBND Ủy ban nhân dân xã Định Hóa tỉnh Ninh Bình</v>
      </c>
      <c r="C51" t="str">
        <v>https://kimson.ninhbinh.gov.vn/gioi-thieu/xa-dinh-hoa</v>
      </c>
      <c r="D51" t="str">
        <v>-</v>
      </c>
      <c r="E51" t="str">
        <v>-</v>
      </c>
      <c r="F51" t="str">
        <v>-</v>
      </c>
      <c r="G51" t="str">
        <v>-</v>
      </c>
    </row>
    <row r="52" xml:space="preserve">
      <c r="A52">
        <v>31051</v>
      </c>
      <c r="B52" t="str" xml:space="preserve">
        <f xml:space="preserve">HYPERLINK("https://www.facebook.com/p/C%C3%B4ng-an-x%C3%A3-Ch%C3%A2u-B%C3%ACnh-100069726939590/", "Công an xã Châu Bình _x000d__x000d__x000d_
 _x000d__x000d__x000d_
  tỉnh Bến Tre")</f>
        <v xml:space="preserve">Công an xã Châu Bình _x000d__x000d__x000d_
 _x000d__x000d__x000d_
  tỉnh Bến Tre</v>
      </c>
      <c r="C52" t="str">
        <v>https://www.facebook.com/p/C%C3%B4ng-an-x%C3%A3-Ch%C3%A2u-B%C3%ACnh-100069726939590/</v>
      </c>
      <c r="D52" t="str">
        <v>-</v>
      </c>
      <c r="E52" t="str">
        <v/>
      </c>
      <c r="F52" t="str">
        <v>-</v>
      </c>
      <c r="G52" t="str">
        <v>-</v>
      </c>
    </row>
    <row r="53" xml:space="preserve">
      <c r="A53">
        <v>31052</v>
      </c>
      <c r="B53" t="str" xml:space="preserve">
        <f xml:space="preserve">HYPERLINK("http://chaubinh.giongtrom.bentre.gov.vn/", "UBND Ủy ban nhân dân xã Châu Bình _x000d__x000d__x000d_
 _x000d__x000d__x000d_
  tỉnh Bến Tre")</f>
        <v xml:space="preserve">UBND Ủy ban nhân dân xã Châu Bình _x000d__x000d__x000d_
 _x000d__x000d__x000d_
  tỉnh Bến Tre</v>
      </c>
      <c r="C53" t="str">
        <v>http://chaubinh.giongtrom.bentre.gov.vn/</v>
      </c>
      <c r="D53" t="str">
        <v>-</v>
      </c>
      <c r="E53" t="str">
        <v>-</v>
      </c>
      <c r="F53" t="str">
        <v>-</v>
      </c>
      <c r="G53" t="str">
        <v>-</v>
      </c>
    </row>
    <row r="54" xml:space="preserve">
      <c r="A54">
        <v>31053</v>
      </c>
      <c r="B54" t="str" xml:space="preserve">
        <v xml:space="preserve">Công an xã Mường So _x000d__x000d__x000d_
 _x000d__x000d__x000d_
  tỉnh Lai Châu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 xml:space="preserve">
      <c r="A55">
        <v>31054</v>
      </c>
      <c r="B55" t="str" xml:space="preserve">
        <f xml:space="preserve">HYPERLINK("https://muongte.laichau.gov.vn/", "UBND Ủy ban nhân dân xã Mường So _x000d__x000d__x000d_
 _x000d__x000d__x000d_
  tỉnh Lai Châu")</f>
        <v xml:space="preserve">UBND Ủy ban nhân dân xã Mường So _x000d__x000d__x000d_
 _x000d__x000d__x000d_
  tỉnh Lai Châu</v>
      </c>
      <c r="C55" t="str">
        <v>https://muongte.laichau.gov.vn/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31055</v>
      </c>
      <c r="B56" t="str">
        <v>Công an huyện Giồng Trôm tỉnh Bến Tre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31056</v>
      </c>
      <c r="B57" t="str">
        <f>HYPERLINK("https://giongtrom.bentre.gov.vn/", "UBND Ủy ban nhân dân huyện Giồng Trôm tỉnh Bến Tre")</f>
        <v>UBND Ủy ban nhân dân huyện Giồng Trôm tỉnh Bến Tre</v>
      </c>
      <c r="C57" t="str">
        <v>https://giongtrom.bentre.gov.vn/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31057</v>
      </c>
      <c r="B58" t="str">
        <v>Công an xã Chiềng Sàng tỉnh Sơn La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31058</v>
      </c>
      <c r="B59" t="str">
        <f>HYPERLINK("https://yenchau.sonla.gov.vn/?pageid=31386&amp;p_field=3758", "UBND Ủy ban nhân dân xã Chiềng Sàng tỉnh Sơn La")</f>
        <v>UBND Ủy ban nhân dân xã Chiềng Sàng tỉnh Sơn La</v>
      </c>
      <c r="C59" t="str">
        <v>https://yenchau.sonla.gov.vn/?pageid=31386&amp;p_field=3758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31059</v>
      </c>
      <c r="B60" t="str">
        <f>HYPERLINK("https://www.facebook.com/conganxaquangtrunghuyenthongnhat/", "Công an xã Quang Trung tỉnh Đồng Nai")</f>
        <v>Công an xã Quang Trung tỉnh Đồng Nai</v>
      </c>
      <c r="C60" t="str">
        <v>https://www.facebook.com/conganxaquangtrunghuyenthongnhat/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31060</v>
      </c>
      <c r="B61" t="str">
        <f>HYPERLINK("https://thongnhat.dongnai.gov.vn/Pages/gioithieu.aspx?CatID=8", "UBND Ủy ban nhân dân xã Quang Trung tỉnh Đồng Nai")</f>
        <v>UBND Ủy ban nhân dân xã Quang Trung tỉnh Đồng Nai</v>
      </c>
      <c r="C61" t="str">
        <v>https://thongnhat.dongnai.gov.vn/Pages/gioithieu.aspx?CatID=8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31061</v>
      </c>
      <c r="B62" t="str">
        <f>HYPERLINK("https://www.facebook.com/DoanThanhnienCongantinhLaoCai/", "Công an tỉnh Lào Cai tỉnh Lào Cai")</f>
        <v>Công an tỉnh Lào Cai tỉnh Lào Cai</v>
      </c>
      <c r="C62" t="str">
        <v>https://www.facebook.com/DoanThanhnienCongantinhLaoCai/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31062</v>
      </c>
      <c r="B63" t="str">
        <f>HYPERLINK("https://www.laocai.gov.vn/", "UBND Ủy ban nhân dân tỉnh Lào Cai tỉnh Lào Cai")</f>
        <v>UBND Ủy ban nhân dân tỉnh Lào Cai tỉnh Lào Cai</v>
      </c>
      <c r="C63" t="str">
        <v>https://www.laocai.gov.vn/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31063</v>
      </c>
      <c r="B64" t="str">
        <v>Công an xã Cư Prông tỉnh Đắk Lắk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31064</v>
      </c>
      <c r="B65" t="str">
        <f>HYPERLINK("http://cuprong.eakar.daklak.gov.vn/", "UBND Ủy ban nhân dân xã Cư Prông tỉnh Đắk Lắk")</f>
        <v>UBND Ủy ban nhân dân xã Cư Prông tỉnh Đắk Lắk</v>
      </c>
      <c r="C65" t="str">
        <v>http://cuprong.eakar.daklak.gov.vn/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31065</v>
      </c>
      <c r="B66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66" t="str">
        <v>https://www.facebook.com/p/C%C3%B4ng-an-x%C3%A3-T%C3%A2n-Phong-Th%E1%BA%A1nh-Ph%C3%BA-B%E1%BA%BFn-Tre-100069438233126/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31066</v>
      </c>
      <c r="B67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67" t="str">
        <v>https://bentre.baohiemxahoi.gov.vn/tintuc/Pages/chuyen-muc-xa-hoi.aspx?CateID=0&amp;ItemID=6485&amp;OtItem=date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31067</v>
      </c>
      <c r="B68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68" t="str">
        <v>https://www.facebook.com/p/C%C3%B4ng-an-X%C3%A3-Long-H%C3%B2a-huy%E1%BB%87n-B%C3%ACnh-%C4%90%E1%BA%A1i-t%E1%BB%89nh-B%E1%BA%BFn-Tre-100069464461316/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31068</v>
      </c>
      <c r="B69" t="str">
        <f>HYPERLINK("https://binhdai.bentre.gov.vn/longhoa", "UBND Ủy ban nhân dân xã Long Hòa tỉnh Bến Tre")</f>
        <v>UBND Ủy ban nhân dân xã Long Hòa tỉnh Bến Tre</v>
      </c>
      <c r="C69" t="str">
        <v>https://binhdai.bentre.gov.vn/longhoa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31069</v>
      </c>
      <c r="B70" t="str">
        <f>HYPERLINK("https://www.facebook.com/p/C%C3%B4ng-an-x%C3%A3-Long-Th%E1%BB%8D-100082443905683/", "Công an xã Long An tỉnh Đồng Nai")</f>
        <v>Công an xã Long An tỉnh Đồng Nai</v>
      </c>
      <c r="C70" t="str">
        <v>https://www.facebook.com/p/C%C3%B4ng-an-x%C3%A3-Long-Th%E1%BB%8D-100082443905683/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31070</v>
      </c>
      <c r="B71" t="str">
        <f>HYPERLINK("https://longthanh.dongnai.gov.vn/", "UBND Ủy ban nhân dân xã Long An tỉnh Đồng Nai")</f>
        <v>UBND Ủy ban nhân dân xã Long An tỉnh Đồng Nai</v>
      </c>
      <c r="C71" t="str">
        <v>https://longthanh.dongnai.gov.vn/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31071</v>
      </c>
      <c r="B72" t="str">
        <v>Công an xã Nhị Trường tỉnh Trà Vinh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31072</v>
      </c>
      <c r="B73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73" t="str">
        <v>https://nongthonmoi.travinh.gov.vn/nhi-truong-ve-dich-nong-thon-moi-nam-2021/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31073</v>
      </c>
      <c r="B74" t="str">
        <f>HYPERLINK("https://www.facebook.com/policetramy/", "Công an thị trấn Trà My tỉnh Quảng Nam")</f>
        <v>Công an thị trấn Trà My tỉnh Quảng Nam</v>
      </c>
      <c r="C74" t="str">
        <v>https://www.facebook.com/policetramy/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31074</v>
      </c>
      <c r="B75" t="str">
        <f>HYPERLINK("https://bactramy.quangnam.gov.vn/webcenter/portal/bactramy", "UBND Ủy ban nhân dân thị trấn Trà My tỉnh Quảng Nam")</f>
        <v>UBND Ủy ban nhân dân thị trấn Trà My tỉnh Quảng Nam</v>
      </c>
      <c r="C75" t="str">
        <v>https://bactramy.quangnam.gov.vn/webcenter/portal/bactramy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31075</v>
      </c>
      <c r="B76" t="str">
        <v>Công an xã Tân Vinh tỉnh Trà Vinh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31076</v>
      </c>
      <c r="B77" t="str">
        <f>HYPERLINK("https://www.travinh.gov.vn/", "UBND Ủy ban nhân dân xã Tân Vinh tỉnh Trà Vinh")</f>
        <v>UBND Ủy ban nhân dân xã Tân Vinh tỉnh Trà Vinh</v>
      </c>
      <c r="C77" t="str">
        <v>https://www.travinh.gov.vn/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31077</v>
      </c>
      <c r="B78" t="str">
        <f>HYPERLINK("https://www.facebook.com/p/C%C3%B4ng-an-x%C3%A3-V%C5%A9-L%E1%BA%A1c-CATP-Th%C3%A1i-B%C3%ACnh-100072005928183/", "Công an xã Vũ Lạc tỉnh Thái Bình")</f>
        <v>Công an xã Vũ Lạc tỉnh Thái Bình</v>
      </c>
      <c r="C78" t="str">
        <v>https://www.facebook.com/p/C%C3%B4ng-an-x%C3%A3-V%C5%A9-L%E1%BA%A1c-CATP-Th%C3%A1i-B%C3%ACnh-100072005928183/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31078</v>
      </c>
      <c r="B79" t="str">
        <f>HYPERLINK("https://vulac.thanhpho.thaibinh.gov.vn/", "UBND Ủy ban nhân dân xã Vũ Lạc tỉnh Thái Bình")</f>
        <v>UBND Ủy ban nhân dân xã Vũ Lạc tỉnh Thái Bình</v>
      </c>
      <c r="C79" t="str">
        <v>https://vulac.thanhpho.thaibinh.gov.vn/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31079</v>
      </c>
      <c r="B80" t="str">
        <v>Công an xã An Vĩ tỉnh Hưng Yên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31080</v>
      </c>
      <c r="B81" t="str">
        <f>HYPERLINK("https://huongvi.yenthe.bacgiang.gov.vn/", "UBND Ủy ban nhân dân xã An Vĩ tỉnh Hưng Yên")</f>
        <v>UBND Ủy ban nhân dân xã An Vĩ tỉnh Hưng Yên</v>
      </c>
      <c r="C81" t="str">
        <v>https://huongvi.yenthe.bacgiang.gov.vn/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31081</v>
      </c>
      <c r="B82" t="str">
        <f>HYPERLINK("https://www.facebook.com/p/Vi%E1%BB%87t-H%C3%B9ng-V%C5%A9-Th%C6%B0-100071958408893/", "Công an xã Việt Hùng tỉnh Thái Bình")</f>
        <v>Công an xã Việt Hùng tỉnh Thái Bình</v>
      </c>
      <c r="C82" t="str">
        <v>https://www.facebook.com/p/Vi%E1%BB%87t-H%C3%B9ng-V%C5%A9-Th%C6%B0-100071958408893/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31082</v>
      </c>
      <c r="B83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83" t="str">
        <v>https://thaibinh.gov.vn/van-ban-phap-luat/van-ban-dieu-hanh/ve-viec-giao-dat-cho-uy-ban-nhan-dan-xa-viet-hung-huyen-vu-t.html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31083</v>
      </c>
      <c r="B84" t="str">
        <v>Công an xã Đức Long tỉnh Ninh Bình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31084</v>
      </c>
      <c r="B85" t="str">
        <f>HYPERLINK("http://duclong.nhoquan.ninhbinh.gov.vn/", "UBND Ủy ban nhân dân xã Đức Long tỉnh Ninh Bình")</f>
        <v>UBND Ủy ban nhân dân xã Đức Long tỉnh Ninh Bình</v>
      </c>
      <c r="C85" t="str">
        <v>http://duclong.nhoquan.ninhbinh.gov.vn/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31085</v>
      </c>
      <c r="B86" t="str">
        <f>HYPERLINK("https://www.facebook.com/p/C%C3%B4ng-an-x%C3%A3-Trung-H%C3%B3a-100071952129639/", "Công an xã Trung Hóa tỉnh Quảng Bình")</f>
        <v>Công an xã Trung Hóa tỉnh Quảng Bình</v>
      </c>
      <c r="C86" t="str">
        <v>https://www.facebook.com/p/C%C3%B4ng-an-x%C3%A3-Trung-H%C3%B3a-100071952129639/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31086</v>
      </c>
      <c r="B87" t="str">
        <f>HYPERLINK("https://trunghoa.quangbinh.gov.vn/", "UBND Ủy ban nhân dân xã Trung Hóa tỉnh Quảng Bình")</f>
        <v>UBND Ủy ban nhân dân xã Trung Hóa tỉnh Quảng Bình</v>
      </c>
      <c r="C87" t="str">
        <v>https://trunghoa.quangbinh.gov.vn/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31087</v>
      </c>
      <c r="B88" t="str">
        <v>Công an xã Yên Lập tỉnh Phú Thọ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31088</v>
      </c>
      <c r="B89" t="str">
        <f>HYPERLINK("https://yenlap.phutho.gov.vn/", "UBND Ủy ban nhân dânn xã Yên Lập tỉnh Phú Thọ")</f>
        <v>UBND Ủy ban nhân dânn xã Yên Lập tỉnh Phú Thọ</v>
      </c>
      <c r="C89" t="str">
        <v>https://yenlap.phutho.gov.vn/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31089</v>
      </c>
      <c r="B90" t="str">
        <f>HYPERLINK("https://www.facebook.com/p/X%C3%A3-Xu%C3%A2n-Phong-100072015386393/", "Công an xã Xuân Phong tỉnh Nam Định")</f>
        <v>Công an xã Xuân Phong tỉnh Nam Định</v>
      </c>
      <c r="C90" t="str">
        <v>https://www.facebook.com/p/X%C3%A3-Xu%C3%A2n-Phong-100072015386393/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31090</v>
      </c>
      <c r="B91" t="str">
        <f>HYPERLINK("https://xuantruong.namdinh.gov.vn/", "UBND Ủy ban nhân dân xã Xuân Phong tỉnh Nam Định")</f>
        <v>UBND Ủy ban nhân dân xã Xuân Phong tỉnh Nam Định</v>
      </c>
      <c r="C91" t="str">
        <v>https://xuantruong.namdinh.gov.vn/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31091</v>
      </c>
      <c r="B92" t="str">
        <v>Công an xã Liêm Hải tỉnh Nam Định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31092</v>
      </c>
      <c r="B93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93" t="str">
        <v>https://dichvucong.namdinh.gov.vn/portaldvc/KenhTin/dich-vu-cong-truc-tuyen.aspx?_dv=84E81800-2F85-82CA-C2BA-231B5D4F8BB0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31093</v>
      </c>
      <c r="B94" t="str">
        <v>Công an xã Hải Lâm tỉnh Quảng Trị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31094</v>
      </c>
      <c r="B95" t="str">
        <f>HYPERLINK("https://hailam.hailang.quangtri.gov.vn/", "UBND Ủy ban nhân dân xã Hải Lâm tỉnh Quảng Trị")</f>
        <v>UBND Ủy ban nhân dân xã Hải Lâm tỉnh Quảng Trị</v>
      </c>
      <c r="C95" t="str">
        <v>https://hailam.hailang.quangtri.gov.vn/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31095</v>
      </c>
      <c r="B96" t="str">
        <v>Công an xã Hải Xuân tỉnh Nam Định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31096</v>
      </c>
      <c r="B97" t="str">
        <f>HYPERLINK("https://haihau.namdinh.gov.vn/", "UBND Ủy ban nhân dân xã Hải Xuân tỉnh Nam Định")</f>
        <v>UBND Ủy ban nhân dân xã Hải Xuân tỉnh Nam Định</v>
      </c>
      <c r="C97" t="str">
        <v>https://haihau.namdinh.gov.vn/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31097</v>
      </c>
      <c r="B98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98" t="str">
        <v>https://www.facebook.com/p/Tu%E1%BB%95i-tr%E1%BA%BB-C%C3%B4ng-an-TP-S%E1%BA%A7m-S%C6%A1n-100069346653553/?locale=gn_PY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31098</v>
      </c>
      <c r="B99" t="str">
        <f>HYPERLINK("https://hason.hatrung.thanhhoa.gov.vn/", "UBND Ủy ban nhân dân xã Hà Sơn tỉnh Thanh Hóa")</f>
        <v>UBND Ủy ban nhân dân xã Hà Sơn tỉnh Thanh Hóa</v>
      </c>
      <c r="C99" t="str">
        <v>https://hason.hatrung.thanhhoa.gov.vn/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31099</v>
      </c>
      <c r="B100" t="str">
        <f>HYPERLINK("https://www.facebook.com/caxhaumytrinh/", "Công an xã Hậu Mỹ Trinh tỉnh TIỀN GIANG")</f>
        <v>Công an xã Hậu Mỹ Trinh tỉnh TIỀN GIANG</v>
      </c>
      <c r="C100" t="str">
        <v>https://www.facebook.com/caxhaumytrinh/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31100</v>
      </c>
      <c r="B101" t="str">
        <f>HYPERLINK("https://caibe.tiengiang.gov.vn/xa-hau-my-trinh", "UBND Ủy ban nhân dân xã Hậu Mỹ Trinh tỉnh TIỀN GIANG")</f>
        <v>UBND Ủy ban nhân dân xã Hậu Mỹ Trinh tỉnh TIỀN GIANG</v>
      </c>
      <c r="C101" t="str">
        <v>https://caibe.tiengiang.gov.vn/xa-hau-my-trinh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31101</v>
      </c>
      <c r="B102" t="str">
        <v>Công an xã Hưng Đạo tỉnh Cao Bằng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31102</v>
      </c>
      <c r="B103" t="str">
        <f>HYPERLINK("https://ubndtp.caobang.gov.vn/ubnd-xa-hung-dao", "UBND Ủy ban nhân dân xã Hưng Đạo tỉnh Cao Bằng")</f>
        <v>UBND Ủy ban nhân dân xã Hưng Đạo tỉnh Cao Bằng</v>
      </c>
      <c r="C103" t="str">
        <v>https://ubndtp.caobang.gov.vn/ubnd-xa-hung-dao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31103</v>
      </c>
      <c r="B104" t="str">
        <v>Công an xã Vũ Hội tỉnh Thái Bình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31104</v>
      </c>
      <c r="B105" t="str">
        <f>HYPERLINK("https://thaibinh.gov.vn/van-ban-phap-luat/van-ban-dieu-hanh/ve-viec-cho-phep-uy-ban-nhan-dan-xa-vu-hoi-huyen-vu-thu-duoc.html?customDomain=thaibinh.gov.vn", "UBND Ủy ban nhân dân xã Vũ Hội tỉnh Thái Bình")</f>
        <v>UBND Ủy ban nhân dân xã Vũ Hội tỉnh Thái Bình</v>
      </c>
      <c r="C105" t="str">
        <v>https://thaibinh.gov.vn/van-ban-phap-luat/van-ban-dieu-hanh/ve-viec-cho-phep-uy-ban-nhan-dan-xa-vu-hoi-huyen-vu-thu-duoc.html?customDomain=thaibinh.gov.vn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31105</v>
      </c>
      <c r="B106" t="str">
        <f>HYPERLINK("https://www.facebook.com/p/C%C3%B4ng-an-x%C3%A3-Tr%E1%BB%B1c-Th%C3%A1i-100072039308025/", "Công an xã Trực Thái tỉnh Nam Định")</f>
        <v>Công an xã Trực Thái tỉnh Nam Định</v>
      </c>
      <c r="C106" t="str">
        <v>https://www.facebook.com/p/C%C3%B4ng-an-x%C3%A3-Tr%E1%BB%B1c-Th%C3%A1i-100072039308025/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31106</v>
      </c>
      <c r="B107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107" t="str">
        <v>https://dichvucong.namdinh.gov.vn/portaldvc/KenhTin/dich-vu-cong-truc-tuyen.aspx?_dv=66985F40-11AF-1CAA-934C-2C0FCFDCDECE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31107</v>
      </c>
      <c r="B108" t="str">
        <f>HYPERLINK("https://www.facebook.com/p/Tu%E1%BB%95i-tr%E1%BA%BB-C%C3%B4ng-an-huy%E1%BB%87n-Ninh-Ph%C6%B0%E1%BB%9Bc-100068114569027/", "Công an xã Phước Bình tỉnh Ninh Thuận")</f>
        <v>Công an xã Phước Bình tỉnh Ninh Thuận</v>
      </c>
      <c r="C108" t="str">
        <v>https://www.facebook.com/p/Tu%E1%BB%95i-tr%E1%BA%BB-C%C3%B4ng-an-huy%E1%BB%87n-Ninh-Ph%C6%B0%E1%BB%9Bc-100068114569027/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31108</v>
      </c>
      <c r="B109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109" t="str">
        <v>https://mc.ninhthuan.gov.vn/portaldvc/KenhTin/dich-vu-cong-truc-tuyen.aspx?_dv=000.26.32.H43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31109</v>
      </c>
      <c r="B110" t="str">
        <v>Công an xã Đắc Pre tỉnh Quảng Nam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31110</v>
      </c>
      <c r="B111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111" t="str">
        <v>https://quangnam.gov.vn/chu-tich-ubnd-tinh-quang-nam-le-van-dung-kiem-tra-sat-lo-tai-huyen-nam-giang-58784.html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31111</v>
      </c>
      <c r="B112" t="str">
        <f>HYPERLINK("https://www.facebook.com/p/C%C3%B4ng-an-x%C3%A3-H%C6%B0%C6%A1ng-N%E1%BB%99n-100072061436717/", "Công an xã Hương Nộn tỉnh Phú Thọ")</f>
        <v>Công an xã Hương Nộn tỉnh Phú Thọ</v>
      </c>
      <c r="C112" t="str">
        <v>https://www.facebook.com/p/C%C3%B4ng-an-x%C3%A3-H%C6%B0%C6%A1ng-N%E1%BB%99n-100072061436717/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31112</v>
      </c>
      <c r="B113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113" t="str">
        <v>https://tamnong.phutho.gov.vn/Chuyen-muc-tin/Chi-tiet-tin/t/xa-huong-non/title/243/ctitle/200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31113</v>
      </c>
      <c r="B114" t="str">
        <v>Công an huyện Đức Hòa tỉnh Long An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31114</v>
      </c>
      <c r="B115" t="str">
        <f>HYPERLINK("https://duchoa.longan.gov.vn/", "UBND Ủy ban nhân dân huyện Đức Hòa tỉnh Long An")</f>
        <v>UBND Ủy ban nhân dân huyện Đức Hòa tỉnh Long An</v>
      </c>
      <c r="C115" t="str">
        <v>https://duchoa.longan.gov.vn/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31115</v>
      </c>
      <c r="B116" t="str">
        <f>HYPERLINK("https://www.facebook.com/Congantinhlaichau/", "Công an tỉnh Lai Châu tỉnh Lai Châu")</f>
        <v>Công an tỉnh Lai Châu tỉnh Lai Châu</v>
      </c>
      <c r="C116" t="str">
        <v>https://www.facebook.com/Congantinhlaichau/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31116</v>
      </c>
      <c r="B117" t="str">
        <f>HYPERLINK("https://laichau.gov.vn/", "UBND Ủy ban nhân dân tỉnh Lai Châu tỉnh Lai Châu")</f>
        <v>UBND Ủy ban nhân dân tỉnh Lai Châu tỉnh Lai Châu</v>
      </c>
      <c r="C117" t="str">
        <v>https://laichau.gov.vn/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31117</v>
      </c>
      <c r="B118" t="str">
        <v>Công an tỉnh Bạc Liêu tỉnh Bạc Liêu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31118</v>
      </c>
      <c r="B119" t="str">
        <f>HYPERLINK("https://baclieu.gov.vn/", "UBND Ủy ban nhân dânn tỉnh Bạc Liêu tỉnh Bạc Liêu")</f>
        <v>UBND Ủy ban nhân dânn tỉnh Bạc Liêu tỉnh Bạc Liêu</v>
      </c>
      <c r="C119" t="str">
        <v>https://baclieu.gov.vn/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31119</v>
      </c>
      <c r="B120" t="str">
        <v>Công an xã Song Lãng tỉnh Thái Bình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31120</v>
      </c>
      <c r="B121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121" t="str">
        <v>https://vuthu.thaibinh.gov.vn/tin-tuc/chinh-tri/xa-song-la-ng-minh-quang-do-ng-chi-chu-ti-ch-uy-ban-nhan-dan.html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31121</v>
      </c>
      <c r="B122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122" t="str">
        <v>https://www.facebook.com/p/C%C3%B4ng-an-x%C3%A3-H%E1%BB%93ng-D%E1%BB%A5-Ninh-Giang-H%E1%BA%A3i-D%C6%B0%C6%A1ng-100072104303332/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31122</v>
      </c>
      <c r="B123" t="str">
        <f>HYPERLINK("http://hongdu.ninhgiang.haiduong.gov.vn/", "UBND Ủy ban nhân dân xã Hồng Dụ tỉnh Hải Dương")</f>
        <v>UBND Ủy ban nhân dân xã Hồng Dụ tỉnh Hải Dương</v>
      </c>
      <c r="C123" t="str">
        <v>http://hongdu.ninhgiang.haiduong.gov.vn/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31123</v>
      </c>
      <c r="B124" t="str">
        <f>HYPERLINK("https://www.facebook.com/p/C%C3%B4ng-an-x%C3%A3-TH%E1%BB%A4Y-S%C6%A0N-100072107333325/", "Công an xã Thụy Sơn tỉnh Thái Bình")</f>
        <v>Công an xã Thụy Sơn tỉnh Thái Bình</v>
      </c>
      <c r="C124" t="str">
        <v>https://www.facebook.com/p/C%C3%B4ng-an-x%C3%A3-TH%E1%BB%A4Y-S%C6%A0N-100072107333325/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31124</v>
      </c>
      <c r="B125" t="str">
        <f>HYPERLINK("https://thuyson.thaithuy.thaibinh.gov.vn/", "UBND Ủy ban nhân dân xã Thụy Sơn tỉnh Thái Bình")</f>
        <v>UBND Ủy ban nhân dân xã Thụy Sơn tỉnh Thái Bình</v>
      </c>
      <c r="C125" t="str">
        <v>https://thuyson.thaithuy.thaibinh.gov.vn/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31125</v>
      </c>
      <c r="B126" t="str">
        <v>Công an huyện Đông Hải tỉnh Bạc Liêu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31126</v>
      </c>
      <c r="B127" t="str">
        <f>HYPERLINK("https://baclieu.gov.vn/", "UBND Ủy ban nhân dân huyện Đông Hải tỉnh Bạc Liêu")</f>
        <v>UBND Ủy ban nhân dân huyện Đông Hải tỉnh Bạc Liêu</v>
      </c>
      <c r="C127" t="str">
        <v>https://baclieu.gov.vn/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31127</v>
      </c>
      <c r="B128" t="str">
        <f>HYPERLINK("https://www.facebook.com/CAHHoaiDuc/", "Công an huyện Hoài Đức thành phố Hà Nội")</f>
        <v>Công an huyện Hoài Đức thành phố Hà Nội</v>
      </c>
      <c r="C128" t="str">
        <v>https://www.facebook.com/CAHHoaiDuc/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31128</v>
      </c>
      <c r="B129" t="str">
        <f>HYPERLINK("http://hoaiduc.hanoi.gov.vn/", "UBND Ủy ban nhân dân huyện Hoài Đức thành phố Hà Nội")</f>
        <v>UBND Ủy ban nhân dân huyện Hoài Đức thành phố Hà Nội</v>
      </c>
      <c r="C129" t="str">
        <v>http://hoaiduc.hanoi.gov.vn/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31129</v>
      </c>
      <c r="B130" t="str">
        <v>Công an xã Đức Lân tỉnh Quảng Ngãi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31130</v>
      </c>
      <c r="B131" t="str">
        <f>HYPERLINK("https://quangngai.gov.vn/web/xa-duc-lan/trang-chu", "UBND Ủy ban nhân dân xã Đức Lân tỉnh Quảng Ngãi")</f>
        <v>UBND Ủy ban nhân dân xã Đức Lân tỉnh Quảng Ngãi</v>
      </c>
      <c r="C131" t="str">
        <v>https://quangngai.gov.vn/web/xa-duc-lan/trang-chu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31131</v>
      </c>
      <c r="B132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132" t="str">
        <v>https://www.facebook.com/p/C%C3%B4ng-an-x%C3%A3-T%C3%A2n-D%C3%A2n-%C4%90%E1%BB%A9c-Th%E1%BB%8D-H%C3%A0-T%C4%A9nh-100072029606962/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31132</v>
      </c>
      <c r="B133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133" t="str">
        <v>https://ductho.hatinh.gov.vn/tandan/pages/2024-07-25/Khoi-cong-nha-tinh-nghia-cho-gia-dinh-chinh-sach-x-478365.aspx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31133</v>
      </c>
      <c r="B134" t="str">
        <v>Công an xã Tam Tiến tỉnh Quảng Nam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31134</v>
      </c>
      <c r="B135" t="str">
        <f>HYPERLINK("https://nuithanh.quangnam.gov.vn/webcenter/portal/nuithanh", "UBND Ủy ban nhân dân xã Tam Tiến tỉnh Quảng Nam")</f>
        <v>UBND Ủy ban nhân dân xã Tam Tiến tỉnh Quảng Nam</v>
      </c>
      <c r="C135" t="str">
        <v>https://nuithanh.quangnam.gov.vn/webcenter/portal/nuithanh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31135</v>
      </c>
      <c r="B136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136" t="str">
        <v>https://www.facebook.com/p/Tu%E1%BB%95i-tr%E1%BA%BB-C%C3%B4ng-an-huy%E1%BB%87n-Th%C3%A1i-Th%E1%BB%A5y-100083773900284/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31136</v>
      </c>
      <c r="B137" t="str">
        <f>HYPERLINK("https://thaithuy.thaibinh.gov.vn/", "UBND Ủy ban nhân dân xã Thuỵ Thanh tỉnh Thái Bình")</f>
        <v>UBND Ủy ban nhân dân xã Thuỵ Thanh tỉnh Thái Bình</v>
      </c>
      <c r="C137" t="str">
        <v>https://thaithuy.thaibinh.gov.vn/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31137</v>
      </c>
      <c r="B138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138" t="str">
        <v>https://www.facebook.com/p/C%C3%B4ng-an-x%C3%A3-N%C3%A0-T%E1%BA%A5u-th%C3%A0nh-ph%E1%BB%91-%C4%90i%E1%BB%87n-Bi%C3%AAn-Ph%E1%BB%A7-100072035016233/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31138</v>
      </c>
      <c r="B139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139" t="str">
        <v>https://stttt.dienbien.gov.vn/vi/about/danh-sach-nguoi-phat-ngon-tinh-dien-bien-nam-2018.html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31139</v>
      </c>
      <c r="B140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140" t="str">
        <v>https://www.facebook.com/p/Tu%E1%BB%95i-tr%E1%BA%BB-C%C3%B4ng-an-huy%E1%BB%87n-M%C3%AA-Linh-100072183319533/?locale=vi_VN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31140</v>
      </c>
      <c r="B141" t="str">
        <f>HYPERLINK("https://melinh.hanoi.gov.vn/", "UBND Ủy ban nhân dân huyện Mê Linh thành phố Hà Nội")</f>
        <v>UBND Ủy ban nhân dân huyện Mê Linh thành phố Hà Nội</v>
      </c>
      <c r="C141" t="str">
        <v>https://melinh.hanoi.gov.vn/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31141</v>
      </c>
      <c r="B142" t="str">
        <f>HYPERLINK("https://www.facebook.com/groups/toi.yeu.xa.thuong.vuc.huyen.chuong.my/", "Công an xã Thượng Vực thành phố Hà Nội")</f>
        <v>Công an xã Thượng Vực thành phố Hà Nội</v>
      </c>
      <c r="C142" t="str">
        <v>https://www.facebook.com/groups/toi.yeu.xa.thuong.vuc.huyen.chuong.my/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31142</v>
      </c>
      <c r="B143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143" t="str">
        <v>https://chuongmy.hanoi.gov.vn/tin-van-hoa-xa-hoi/-/news/pde1maEQe4QT/28859.html;jsessionid=ZuG4C-+TunbmdhlISpXH436a.node66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31143</v>
      </c>
      <c r="B144" t="str">
        <v>Công an xã Chiềng Pằn tỉnh Sơn La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31144</v>
      </c>
      <c r="B145" t="str">
        <f>HYPERLINK("https://yenchau.sonla.gov.vn/?pageid=31386&amp;p_field=3758", "UBND Ủy ban nhân dân xã Chiềng Pằn tỉnh Sơn La")</f>
        <v>UBND Ủy ban nhân dân xã Chiềng Pằn tỉnh Sơn La</v>
      </c>
      <c r="C145" t="str">
        <v>https://yenchau.sonla.gov.vn/?pageid=31386&amp;p_field=3758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31145</v>
      </c>
      <c r="B146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146" t="str">
        <v>https://www.facebook.com/p/Tu%E1%BB%95i-Tr%E1%BA%BB-C%C3%B4ng-An-Huy%E1%BB%87n-Ch%C6%B0%C6%A1ng-M%E1%BB%B9-100028578047777/?locale=el_GR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31146</v>
      </c>
      <c r="B147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147" t="str">
        <v>https://chuongmy.hanoi.gov.vn/tin-noi-bat/-/asset_publisher/yy9z8Nun5PC2/content/truong-thcs-ngoc-hoa-to-chuc-le-ky-niem-60-nam-ngay-thanh-lap-truong-va-41-nam-ngay-nha-giao-viet-nam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31147</v>
      </c>
      <c r="B148" t="str">
        <f>HYPERLINK("https://www.facebook.com/groups/toi.yeu.xa.thuy.xuan.tien.huyen.chuong.my/", "Công an xã Thủy Xuân Tiên thành phố Hà Nội")</f>
        <v>Công an xã Thủy Xuân Tiên thành phố Hà Nội</v>
      </c>
      <c r="C148" t="str">
        <v>https://www.facebook.com/groups/toi.yeu.xa.thuy.xuan.tien.huyen.chuong.my/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31148</v>
      </c>
      <c r="B149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149" t="str">
        <v>https://thuyxuantien.chuongmy.hanoi.gov.vn/gioi-thieu/co-cau-to-chuc/uy-ban-nhan-dan-thi-tran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31149</v>
      </c>
      <c r="B150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150" t="str">
        <v>https://www.facebook.com/p/C%C3%B4ng-an-x%C3%A3-Qu%E1%BA%A3ng-Ti%C3%AAn-Th%E1%BB%8B-x%C3%A3-Ba-%C4%90%E1%BB%93n-100072202249710/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31150</v>
      </c>
      <c r="B151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151" t="str">
        <v>https://dbnd.quangbinh.gov.vn/chi-tiet-tin/-/view-article/1/1515633979427/1689756165816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31151</v>
      </c>
      <c r="B152" t="str">
        <v>Công an xã Thuỵ Hương thành phố Hải Phòng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31152</v>
      </c>
      <c r="B15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153" t="str">
        <v>https://kienthuy.haiphong.gov.vn/cac-xa-thi-tran/xa-thuy-huong-308420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31153</v>
      </c>
      <c r="B154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154" t="str">
        <v>https://www.facebook.com/p/C%C3%B4ng-an-x%C3%A3-Hi%E1%BB%81n-Quan-huy%E1%BB%87n-Tam-N%C3%B4ng-T%E1%BB%89nh-Ph%C3%BA-Th%E1%BB%8D-100072248658440/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31154</v>
      </c>
      <c r="B155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155" t="str">
        <v>https://tamnong.phutho.gov.vn/Chuyen-muc-tin/Chi-tiet-tin/t/xa-hien-quan/title/248/ctitle/210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31155</v>
      </c>
      <c r="B156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156" t="str">
        <v>https://www.facebook.com/p/C%C3%B4ng-an-x%C3%A3-L%C6%B0%E1%BB%A1ng-V%C6%B0%E1%BB%A3ng-TP-Tuy%C3%AAn-Quang-100072249798874/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31156</v>
      </c>
      <c r="B157" t="str">
        <f>HYPERLINK("http://tnmt.tuyenquang.gov.vn/vi/tin-bai/quyet-dinh-so-381qd-ubnd-ngay-18102024-uy-ban-nhan-dan-tinh-phe-duyet-nhiem-vu-quy-hoach-chi-tiet-khu-do-thi-tai-xa-luong-vuong-thanh-pho-tuyen-quang?type=POSTED_CONTENT&amp;id=129431", "UBND Ủy ban nhân dân xã Lưỡng Vượng tỉnh Tuyên Quang")</f>
        <v>UBND Ủy ban nhân dân xã Lưỡng Vượng tỉnh Tuyên Quang</v>
      </c>
      <c r="C157" t="str">
        <v>http://tnmt.tuyenquang.gov.vn/vi/tin-bai/quyet-dinh-so-381qd-ubnd-ngay-18102024-uy-ban-nhan-dan-tinh-phe-duyet-nhiem-vu-quy-hoach-chi-tiet-khu-do-thi-tai-xa-luong-vuong-thanh-pho-tuyen-quang?type=POSTED_CONTENT&amp;id=129431</v>
      </c>
      <c r="D157" t="str">
        <v>-</v>
      </c>
      <c r="E157" t="str">
        <v>-</v>
      </c>
      <c r="F157" t="str">
        <v>-</v>
      </c>
      <c r="G157" t="str">
        <v>-</v>
      </c>
    </row>
    <row r="158" xml:space="preserve">
      <c r="A158">
        <v>31157</v>
      </c>
      <c r="B158" t="str" xml:space="preserve">
        <f xml:space="preserve">HYPERLINK("https://www.facebook.com/tuoitreconganquangbinh/", "Công an xã Gia Ninh _x000d__x000d__x000d_
 _x000d__x000d__x000d_
  tỉnh Quảng Bình")</f>
        <v xml:space="preserve">Công an xã Gia Ninh _x000d__x000d__x000d_
 _x000d__x000d__x000d_
  tỉnh Quảng Bình</v>
      </c>
      <c r="C158" t="str">
        <v>https://www.facebook.com/tuoitreconganquangbinh/</v>
      </c>
      <c r="D158" t="str">
        <v>-</v>
      </c>
      <c r="E158" t="str">
        <v/>
      </c>
      <c r="F158" t="str">
        <v>-</v>
      </c>
      <c r="G158" t="str">
        <v>-</v>
      </c>
    </row>
    <row r="159" xml:space="preserve">
      <c r="A159">
        <v>31158</v>
      </c>
      <c r="B159" t="str" xml:space="preserve">
        <f xml:space="preserve">HYPERLINK("https://quangninh.quangbinh.gov.vn/chi-tiet-tin/-/view-article/1/13836141261827/1505452092128", "UBND Ủy ban nhân dân xã Gia Ninh _x000d__x000d__x000d_
 _x000d__x000d__x000d_
  tỉnh Quảng Bình")</f>
        <v xml:space="preserve">UBND Ủy ban nhân dân xã Gia Ninh _x000d__x000d__x000d_
 _x000d__x000d__x000d_
  tỉnh Quảng Bình</v>
      </c>
      <c r="C159" t="str">
        <v>https://quangninh.quangbinh.gov.vn/chi-tiet-tin/-/view-article/1/13836141261827/1505452092128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31159</v>
      </c>
      <c r="B160" t="str">
        <v>Công an xã Tân Phú thành phố Hà Nội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31160</v>
      </c>
      <c r="B161" t="str">
        <f>HYPERLINK("https://tanphudong.sadec.dongthap.gov.vn/", "UBND Ủy ban nhân dân xã Tân Phú thành phố Hà Nội")</f>
        <v>UBND Ủy ban nhân dân xã Tân Phú thành phố Hà Nội</v>
      </c>
      <c r="C161" t="str">
        <v>https://tanphudong.sadec.dongthap.gov.vn/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31161</v>
      </c>
      <c r="B162" t="str">
        <f>HYPERLINK("https://www.facebook.com/catbackan/?locale=vi_VN", "Công an tỉnh Bắc Kạn tỉnh Bắc Kạn")</f>
        <v>Công an tỉnh Bắc Kạn tỉnh Bắc Kạn</v>
      </c>
      <c r="C162" t="str">
        <v>https://www.facebook.com/catbackan/?locale=vi_VN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31162</v>
      </c>
      <c r="B163" t="str">
        <f>HYPERLINK("https://backan.gov.vn/", "UBND Ủy ban nhân dân tỉnh Bắc Kạn tỉnh Bắc Kạn")</f>
        <v>UBND Ủy ban nhân dân tỉnh Bắc Kạn tỉnh Bắc Kạn</v>
      </c>
      <c r="C163" t="str">
        <v>https://backan.gov.vn/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31163</v>
      </c>
      <c r="B164" t="str">
        <f>HYPERLINK("https://www.facebook.com/CongAnTinhDienBien/", "Công an tỉnh Điện Biên tỉnh Điện Biên")</f>
        <v>Công an tỉnh Điện Biên tỉnh Điện Biên</v>
      </c>
      <c r="C164" t="str">
        <v>https://www.facebook.com/CongAnTinhDienBien/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31164</v>
      </c>
      <c r="B165" t="str">
        <f>HYPERLINK("https://qppl.dienbien.gov.vn/", "UBND Ủy ban nhân dân tỉnh Điện Biên tỉnh Điện Biên")</f>
        <v>UBND Ủy ban nhân dân tỉnh Điện Biên tỉnh Điện Biên</v>
      </c>
      <c r="C165" t="str">
        <v>https://qppl.dienbien.gov.vn/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31165</v>
      </c>
      <c r="B166" t="str">
        <f>HYPERLINK("https://www.facebook.com/TTCADN/?locale=vi_VN", "Công an tỉnh Đồng Nai tỉnh Đồng Nai")</f>
        <v>Công an tỉnh Đồng Nai tỉnh Đồng Nai</v>
      </c>
      <c r="C166" t="str">
        <v>https://www.facebook.com/TTCADN/?locale=vi_VN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31166</v>
      </c>
      <c r="B167" t="str">
        <f>HYPERLINK("https://www.dongnai.gov.vn/", "UBND Ủy ban nhân dân tỉnh Đồng Nai tỉnh Đồng Nai")</f>
        <v>UBND Ủy ban nhân dân tỉnh Đồng Nai tỉnh Đồng Nai</v>
      </c>
      <c r="C167" t="str">
        <v>https://www.dongnai.gov.vn/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31167</v>
      </c>
      <c r="B168" t="str">
        <f>HYPERLINK("https://www.facebook.com/conganhanamonline/?locale=vi_VN", "Công an tỉnh Hà Nam tỉnh Hà Nam")</f>
        <v>Công an tỉnh Hà Nam tỉnh Hà Nam</v>
      </c>
      <c r="C168" t="str">
        <v>https://www.facebook.com/conganhanamonline/?locale=vi_VN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31168</v>
      </c>
      <c r="B169" t="str">
        <f>HYPERLINK("https://hanam.gov.vn/", "UBND Ủy ban nhân dân tỉnh Hà Nam tỉnh Hà Nam")</f>
        <v>UBND Ủy ban nhân dân tỉnh Hà Nam tỉnh Hà Nam</v>
      </c>
      <c r="C169" t="str">
        <v>https://hanam.gov.vn/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31169</v>
      </c>
      <c r="B170" t="str">
        <f>HYPERLINK("https://www.facebook.com/CAHoaAnCB/", "Công an huyện Hòa An tỉnh Cao Bằng")</f>
        <v>Công an huyện Hòa An tỉnh Cao Bằng</v>
      </c>
      <c r="C170" t="str">
        <v>https://www.facebook.com/CAHoaAnCB/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31170</v>
      </c>
      <c r="B171" t="str">
        <f>HYPERLINK("https://hoaan.caobang.gov.vn/", "UBND Ủy ban nhân dân huyện Hòa An tỉnh Cao Bằng")</f>
        <v>UBND Ủy ban nhân dân huyện Hòa An tỉnh Cao Bằng</v>
      </c>
      <c r="C171" t="str">
        <v>https://hoaan.caobang.gov.vn/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31171</v>
      </c>
      <c r="B172" t="str">
        <f>HYPERLINK("https://www.facebook.com/p/C%C3%B4ng-an-x%C3%A3-Loan-M%E1%BB%B9-100072338493333/", "Công an xã Loan Mỹ tỉnh Vĩnh Long")</f>
        <v>Công an xã Loan Mỹ tỉnh Vĩnh Long</v>
      </c>
      <c r="C172" t="str">
        <v>https://www.facebook.com/p/C%C3%B4ng-an-x%C3%A3-Loan-M%E1%BB%B9-100072338493333/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31172</v>
      </c>
      <c r="B173" t="str">
        <f>HYPERLINK("https://loanmy.vinhlong.gov.vn/", "UBND Ủy ban nhân dân xã Loan Mỹ tỉnh Vĩnh Long")</f>
        <v>UBND Ủy ban nhân dân xã Loan Mỹ tỉnh Vĩnh Long</v>
      </c>
      <c r="C173" t="str">
        <v>https://loanmy.vinhlong.gov.vn/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31173</v>
      </c>
      <c r="B174" t="str">
        <v>Công an xã Vân Xuân tỉnh Vĩnh Phúc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31174</v>
      </c>
      <c r="B175" t="str">
        <f>HYPERLINK("https://vinhphuc.gov.vn/ct/cms/HeThongChinhTriTinh/uybannhandan/Lists/QuyetDinh/View_Detail.aspx?ItemID=1148", "UBND Ủy ban nhân dân xã Vân Xuân tỉnh Vĩnh Phúc")</f>
        <v>UBND Ủy ban nhân dân xã Vân Xuân tỉnh Vĩnh Phúc</v>
      </c>
      <c r="C175" t="str">
        <v>https://vinhphuc.gov.vn/ct/cms/HeThongChinhTriTinh/uybannhandan/Lists/QuyetDinh/View_Detail.aspx?ItemID=1148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31175</v>
      </c>
      <c r="B176" t="str">
        <f>HYPERLINK("https://www.facebook.com/p/C%C3%B4ng-an-x%C3%A3-T%C3%A2n-H%C6%B0%C6%A1ng-huy%E1%BB%87n-Ninh-Giang-t%E1%BB%89nh-H%E1%BA%A3i-D%C6%B0%C6%A1ng-100075710275776/", "Công an xã Tân An tỉnh Hải Dương")</f>
        <v>Công an xã Tân An tỉnh Hải Dương</v>
      </c>
      <c r="C176" t="str">
        <v>https://www.facebook.com/p/C%C3%B4ng-an-x%C3%A3-T%C3%A2n-H%C6%B0%C6%A1ng-huy%E1%BB%87n-Ninh-Giang-t%E1%BB%89nh-H%E1%BA%A3i-D%C6%B0%C6%A1ng-100075710275776/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31176</v>
      </c>
      <c r="B177" t="str">
        <f>HYPERLINK("http://tanky.tuky.haiduong.gov.vn/", "UBND Ủy ban nhân dân xã Tân An tỉnh Hải Dương")</f>
        <v>UBND Ủy ban nhân dân xã Tân An tỉnh Hải Dương</v>
      </c>
      <c r="C177" t="str">
        <v>http://tanky.tuky.haiduong.gov.vn/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31177</v>
      </c>
      <c r="B178" t="str">
        <f>HYPERLINK("https://www.facebook.com/p/C%C3%B4ng-an-huy%E1%BB%87n-Thu%E1%BA%ADn-Ch%C3%A2u-t%E1%BB%89nh-S%C6%A1n-La-100064903382297/", "Công an thị trấn Thuận Châu tỉnh Sơn La")</f>
        <v>Công an thị trấn Thuận Châu tỉnh Sơn La</v>
      </c>
      <c r="C178" t="str">
        <v>https://www.facebook.com/p/C%C3%B4ng-an-huy%E1%BB%87n-Thu%E1%BA%ADn-Ch%C3%A2u-t%E1%BB%89nh-S%C6%A1n-La-100064903382297/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31178</v>
      </c>
      <c r="B179" t="str">
        <f>HYPERLINK("https://sonla.gov.vn/4/469/61715/478330/hoi-dong-nhan-dan-tinh/danh-sach-thuong-truc-hdnd-tinh-son-la-khoa-xiv-nhiem-ky-2016-2021", "UBND Ủy ban nhân dân thị trấn Thuận Châu tỉnh Sơn La")</f>
        <v>UBND Ủy ban nhân dân thị trấn Thuận Châu tỉnh Sơn La</v>
      </c>
      <c r="C179" t="str">
        <v>https://sonla.gov.vn/4/469/61715/478330/hoi-dong-nhan-dan-tinh/danh-sach-thuong-truc-hdnd-tinh-son-la-khoa-xiv-nhiem-ky-2016-2021</v>
      </c>
      <c r="D179" t="str">
        <v>-</v>
      </c>
      <c r="E179" t="str">
        <v>-</v>
      </c>
      <c r="F179" t="str">
        <v>-</v>
      </c>
      <c r="G179" t="str">
        <v>-</v>
      </c>
    </row>
    <row r="180" xml:space="preserve">
      <c r="A180">
        <v>31179</v>
      </c>
      <c r="B180" t="str" xml:space="preserve">
        <f xml:space="preserve">HYPERLINK("https://www.facebook.com/tuoitreconganquangnam/", "Công an phường Cửa Đại _x000d__x000d__x000d_
 _x000d__x000d__x000d_
  tỉnh Quảng Nam")</f>
        <v xml:space="preserve">Công an phường Cửa Đại _x000d__x000d__x000d_
 _x000d__x000d__x000d_
  tỉnh Quảng Nam</v>
      </c>
      <c r="C180" t="str">
        <v>https://www.facebook.com/tuoitreconganquangnam/</v>
      </c>
      <c r="D180" t="str">
        <v>-</v>
      </c>
      <c r="E180" t="str">
        <v/>
      </c>
      <c r="F180" t="str">
        <v>-</v>
      </c>
      <c r="G180" t="str">
        <v>-</v>
      </c>
    </row>
    <row r="181" xml:space="preserve">
      <c r="A181">
        <v>31180</v>
      </c>
      <c r="B181" t="str" xml:space="preserve">
        <f xml:space="preserve">HYPERLINK("https://qppl.quangnam.gov.vn/Default.aspx?TabID=71&amp;VB=41260", "UBND Ủy ban nhân dân phường Cửa Đại _x000d__x000d__x000d_
 _x000d__x000d__x000d_
  tỉnh Quảng Nam")</f>
        <v xml:space="preserve">UBND Ủy ban nhân dân phường Cửa Đại _x000d__x000d__x000d_
 _x000d__x000d__x000d_
  tỉnh Quảng Nam</v>
      </c>
      <c r="C181" t="str">
        <v>https://qppl.quangnam.gov.vn/Default.aspx?TabID=71&amp;VB=41260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31181</v>
      </c>
      <c r="B182" t="str">
        <v>Cảnh sát cơ động tỉnh Nam Định tỉnh Nam Định</v>
      </c>
      <c r="C182" t="str">
        <v>-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31182</v>
      </c>
      <c r="B183" t="str">
        <f>HYPERLINK("https://namdinh.gov.vn/", "UBND Ủy ban nhân dânt cơ động tỉnh Nam Định tỉnh Nam Định")</f>
        <v>UBND Ủy ban nhân dânt cơ động tỉnh Nam Định tỉnh Nam Định</v>
      </c>
      <c r="C183" t="str">
        <v>https://namdinh.gov.vn/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31183</v>
      </c>
      <c r="B184" t="str">
        <v>Công an tỉnh Quảng Nam tỉnh Quảng Nam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31184</v>
      </c>
      <c r="B185" t="str">
        <f>HYPERLINK("https://vpubnd.quangnam.gov.vn/webcenter/portal/vpubnd", "UBND Ủy ban nhân dânn tỉnh Quảng Nam tỉnh Quảng Nam")</f>
        <v>UBND Ủy ban nhân dânn tỉnh Quảng Nam tỉnh Quảng Nam</v>
      </c>
      <c r="C185" t="str">
        <v>https://vpubnd.quangnam.gov.vn/webcenter/portal/vpubnd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31185</v>
      </c>
      <c r="B186" t="str">
        <v>Công an xã Vân Hội tỉnh Yên Bái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31186</v>
      </c>
      <c r="B187" t="str">
        <f>HYPERLINK("https://tranyen.yenbai.gov.vn/xa-thi-tran/xa-van-hoi", "UBND Ủy ban nhân dân xã Vân Hội tỉnh Yên Bái")</f>
        <v>UBND Ủy ban nhân dân xã Vân Hội tỉnh Yên Bái</v>
      </c>
      <c r="C187" t="str">
        <v>https://tranyen.yenbai.gov.vn/xa-thi-tran/xa-van-hoi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31187</v>
      </c>
      <c r="B188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188" t="str">
        <v>https://www.facebook.com/p/C%C3%B4ng-an-x%C3%A3-An-%E1%BA%A4p-Qu%E1%BB%B3nh-Ph%E1%BB%A5-Th%C3%A1i-B%C3%ACnh-100072376419877/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31188</v>
      </c>
      <c r="B189" t="str">
        <f>HYPERLINK("https://thaibinh.gov.vn/van-ban-phap-luat/van-ban-dieu-hanh/ban-hanh-dinh-muc-kinh-te-ky-thuat-ap-dung-cho-hoat-dong-khu.html", "UBND Ủy ban nhân dân xã An Ấp tỉnh Thái Bình")</f>
        <v>UBND Ủy ban nhân dân xã An Ấp tỉnh Thái Bình</v>
      </c>
      <c r="C189" t="str">
        <v>https://thaibinh.gov.vn/van-ban-phap-luat/van-ban-dieu-hanh/ban-hanh-dinh-muc-kinh-te-ky-thuat-ap-dung-cho-hoat-dong-khu.html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31189</v>
      </c>
      <c r="B190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190" t="str">
        <v>https://www.facebook.com/p/C%C3%B4ng-an-th%E1%BB%8B-tr%E1%BA%A5n-Tr%C3%A0-%C3%94n-100076167008723/?locale=vi_VN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31190</v>
      </c>
      <c r="B191" t="str">
        <f>HYPERLINK("https://traon.vinhlong.gov.vn/", "UBND Ủy ban nhân dân thị trấn Trà Ôn tỉnh Vĩnh Long")</f>
        <v>UBND Ủy ban nhân dân thị trấn Trà Ôn tỉnh Vĩnh Long</v>
      </c>
      <c r="C191" t="str">
        <v>https://traon.vinhlong.gov.vn/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31191</v>
      </c>
      <c r="B192" t="str">
        <f>HYPERLINK("https://www.facebook.com/congan.thaibinh.gov.vn/", "Công an tỉnh Thái Bình tỉnh Thái Bình")</f>
        <v>Công an tỉnh Thái Bình tỉnh Thái Bình</v>
      </c>
      <c r="C192" t="str">
        <v>https://www.facebook.com/congan.thaibinh.gov.vn/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31192</v>
      </c>
      <c r="B193" t="str">
        <f>HYPERLINK("https://thaibinh.gov.vn/", "UBND Ủy ban nhân dân tỉnh Thái Bình tỉnh Thái Bình")</f>
        <v>UBND Ủy ban nhân dân tỉnh Thái Bình tỉnh Thái Bình</v>
      </c>
      <c r="C193" t="str">
        <v>https://thaibinh.gov.vn/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31193</v>
      </c>
      <c r="B194" t="str">
        <f>HYPERLINK("https://www.facebook.com/p/C%C3%B4ng-An-T%E1%BB%89nh-B%E1%BA%AFc-Ninh-100067184832103/", "Công an xã Đông Cứu tỉnh Bắc Ninh")</f>
        <v>Công an xã Đông Cứu tỉnh Bắc Ninh</v>
      </c>
      <c r="C194" t="str">
        <v>https://www.facebook.com/p/C%C3%B4ng-An-T%E1%BB%89nh-B%E1%BA%AFc-Ninh-100067184832103/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31194</v>
      </c>
      <c r="B195" t="str">
        <f>HYPERLINK("https://www.bacninh.gov.vn/web/xa-dong-cuu/uy-ban-nhan-dan-xa", "UBND Ủy ban nhân dân xã Đông Cứu tỉnh Bắc Ninh")</f>
        <v>UBND Ủy ban nhân dân xã Đông Cứu tỉnh Bắc Ninh</v>
      </c>
      <c r="C195" t="str">
        <v>https://www.bacninh.gov.vn/web/xa-dong-cuu/uy-ban-nhan-dan-xa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31195</v>
      </c>
      <c r="B196" t="str">
        <v>Công an xã An Phú tỉnh Bình Phước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31196</v>
      </c>
      <c r="B197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197" t="str">
        <v>https://binhphuoc.gov.vn/vi/news/thong-bao-lay-y-kien-gop-y/ubnd-huyen-phu-rieng-thong-bao-chuyen-dia-diem-lam-viec-23925.html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31197</v>
      </c>
      <c r="B198" t="str">
        <v>Công an xã Đăk Tơ Pang tỉnh Gia Lai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31198</v>
      </c>
      <c r="B199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199" t="str">
        <v>https://kongchro.gialai.gov.vn/Xa-%C4%90ak-To-Pang/Chuyen-muc/Thong-bao/Uy-ban-nhan-dan-xa-%C4%90ak-To-Pang-kien-toan-Ban-Chi-%C4%91.aspx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31199</v>
      </c>
      <c r="B200" t="str">
        <v>Công an xã Đại Thắng tỉnh Nam Định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31200</v>
      </c>
      <c r="B201" t="str">
        <f>HYPERLINK("https://daithang.namdinh.gov.vn/", "UBND Ủy ban nhân dân xã Đại Thắng tỉnh Nam Định")</f>
        <v>UBND Ủy ban nhân dân xã Đại Thắng tỉnh Nam Định</v>
      </c>
      <c r="C201" t="str">
        <v>https://daithang.namdinh.gov.vn/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31201</v>
      </c>
      <c r="B202" t="str">
        <f>HYPERLINK("https://www.facebook.com/p/C%C3%B4ng-An-X%C3%A3-Long-T%C3%A2n-100072414188764/", "Công an xã Long Tân tỉnh Bình Phước")</f>
        <v>Công an xã Long Tân tỉnh Bình Phước</v>
      </c>
      <c r="C202" t="str">
        <v>https://www.facebook.com/p/C%C3%B4ng-An-X%C3%A3-Long-T%C3%A2n-100072414188764/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31202</v>
      </c>
      <c r="B203" t="str">
        <f>HYPERLINK("https://longtan.phurieng.binhphuoc.gov.vn/", "UBND Ủy ban nhân dân xã Long Tân tỉnh Bình Phước")</f>
        <v>UBND Ủy ban nhân dân xã Long Tân tỉnh Bình Phước</v>
      </c>
      <c r="C203" t="str">
        <v>https://longtan.phurieng.binhphuoc.gov.vn/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31203</v>
      </c>
      <c r="B204" t="str">
        <f>HYPERLINK("https://www.facebook.com/p/C%C3%B4ng-an-x%C3%A3-M%E1%BB%B9-Th%E1%BA%A1nh-An-B%E1%BA%BFn-Tre-100075841302470/", "Công an xã Mỹ Thạnh tỉnh Bến Tre")</f>
        <v>Công an xã Mỹ Thạnh tỉnh Bến Tre</v>
      </c>
      <c r="C204" t="str">
        <v>https://www.facebook.com/p/C%C3%B4ng-an-x%C3%A3-M%E1%BB%B9-Th%E1%BA%A1nh-An-B%E1%BA%BFn-Tre-100075841302470/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31204</v>
      </c>
      <c r="B205" t="str">
        <f>HYPERLINK("http://mythanhgiongtrom.bentre.gov.vn/", "UBND Ủy ban nhân dân xã Mỹ Thạnh tỉnh Bến Tre")</f>
        <v>UBND Ủy ban nhân dân xã Mỹ Thạnh tỉnh Bến Tre</v>
      </c>
      <c r="C205" t="str">
        <v>http://mythanhgiongtrom.bentre.gov.vn/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31205</v>
      </c>
      <c r="B206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206" t="str">
        <v>https://www.facebook.com/p/C%C3%B4ng-an-x%C3%A3-Hi%E1%BB%87p-C%C3%A1t-Nam-S%C3%A1ch-H%E1%BA%A3i-D%C6%B0%C6%A1ng-100072440046533/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31206</v>
      </c>
      <c r="B207" t="str">
        <f>HYPERLINK("http://hiepcat.namsach.haiduong.gov.vn/", "UBND Ủy ban nhân dân xã Hiệp Cát tỉnh Hải Dương")</f>
        <v>UBND Ủy ban nhân dân xã Hiệp Cát tỉnh Hải Dương</v>
      </c>
      <c r="C207" t="str">
        <v>http://hiepcat.namsach.haiduong.gov.vn/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31207</v>
      </c>
      <c r="B208" t="str">
        <f>HYPERLINK("https://www.facebook.com/Anninh24hnamdinh/", "Công an tỉnh Nam Định tỉnh Nam Định")</f>
        <v>Công an tỉnh Nam Định tỉnh Nam Định</v>
      </c>
      <c r="C208" t="str">
        <v>https://www.facebook.com/Anninh24hnamdinh/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31208</v>
      </c>
      <c r="B209" t="str">
        <f>HYPERLINK("https://namdinh.gov.vn/", "UBND Ủy ban nhân dân tỉnh Nam Định tỉnh Nam Định")</f>
        <v>UBND Ủy ban nhân dân tỉnh Nam Định tỉnh Nam Định</v>
      </c>
      <c r="C209" t="str">
        <v>https://namdinh.gov.vn/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31209</v>
      </c>
      <c r="B210" t="str">
        <v>Công an xã Hồ Bốn tỉnh Yên Bái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31210</v>
      </c>
      <c r="B211" t="str">
        <f>HYPERLINK("https://dichvucong.gov.vn/p/home/dvc-tthc-co-quan-chi-tiet.html?id=378816", "UBND Ủy ban nhân dân xã Hồ Bốn tỉnh Yên Bái")</f>
        <v>UBND Ủy ban nhân dân xã Hồ Bốn tỉnh Yên Bái</v>
      </c>
      <c r="C211" t="str">
        <v>https://dichvucong.gov.vn/p/home/dvc-tthc-co-quan-chi-tiet.html?id=378816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31211</v>
      </c>
      <c r="B212" t="str">
        <f>HYPERLINK("https://www.facebook.com/dtncatquangngai/", "Công an xã Quảng Nghĩa tỉnh Quảng Ninh")</f>
        <v>Công an xã Quảng Nghĩa tỉnh Quảng Ninh</v>
      </c>
      <c r="C212" t="str">
        <v>https://www.facebook.com/dtncatquangngai/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31212</v>
      </c>
      <c r="B213" t="str">
        <f>HYPERLINK("https://quangngai.gov.vn/", "UBND Ủy ban nhân dân xã Quảng Nghĩa tỉnh Quảng Ninh")</f>
        <v>UBND Ủy ban nhân dân xã Quảng Nghĩa tỉnh Quảng Ninh</v>
      </c>
      <c r="C213" t="str">
        <v>https://quangngai.gov.vn/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31213</v>
      </c>
      <c r="B214" t="str">
        <v>Công an xã Trị Quận tỉnh Phú Thọ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31214</v>
      </c>
      <c r="B215" t="str">
        <f>HYPERLINK("https://phuninh.phutho.gov.vn/", "UBND Ủy ban nhân dân xã Trị Quận tỉnh Phú Thọ")</f>
        <v>UBND Ủy ban nhân dân xã Trị Quận tỉnh Phú Thọ</v>
      </c>
      <c r="C215" t="str">
        <v>https://phuninh.phutho.gov.vn/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31215</v>
      </c>
      <c r="B216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16" t="str">
        <v>https://www.facebook.com/p/C%C3%B4ng-an-x%C3%A3-T%C3%A2n-D%C3%A2n-%C4%90%E1%BB%A9c-Th%E1%BB%8D-H%C3%A0-T%C4%A9nh-100072029606962/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31216</v>
      </c>
      <c r="B217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17" t="str">
        <v>https://ductho.hatinh.gov.vn/tandan/pages/2024-07-25/Khoi-cong-nha-tinh-nghia-cho-gia-dinh-chinh-sach-x-478365.aspx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31217</v>
      </c>
      <c r="B218" t="str">
        <v>Công an xã Tam Tiến tỉnh Quảng Nam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31218</v>
      </c>
      <c r="B219" t="str">
        <f>HYPERLINK("https://nuithanh.quangnam.gov.vn/webcenter/portal/nuithanh", "UBND Ủy ban nhân dân xã Tam Tiến tỉnh Quảng Nam")</f>
        <v>UBND Ủy ban nhân dân xã Tam Tiến tỉnh Quảng Nam</v>
      </c>
      <c r="C219" t="str">
        <v>https://nuithanh.quangnam.gov.vn/webcenter/portal/nuithanh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31219</v>
      </c>
      <c r="B220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20" t="str">
        <v>https://www.facebook.com/p/Tu%E1%BB%95i-tr%E1%BA%BB-C%C3%B4ng-an-huy%E1%BB%87n-Th%C3%A1i-Th%E1%BB%A5y-100083773900284/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31220</v>
      </c>
      <c r="B221" t="str">
        <f>HYPERLINK("https://thaithuy.thaibinh.gov.vn/", "UBND Ủy ban nhân dân xã Thuỵ Thanh tỉnh Thái Bình")</f>
        <v>UBND Ủy ban nhân dân xã Thuỵ Thanh tỉnh Thái Bình</v>
      </c>
      <c r="C221" t="str">
        <v>https://thaithuy.thaibinh.gov.vn/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31221</v>
      </c>
      <c r="B222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22" t="str">
        <v>https://www.facebook.com/p/C%C3%B4ng-an-x%C3%A3-N%C3%A0-T%E1%BA%A5u-th%C3%A0nh-ph%E1%BB%91-%C4%90i%E1%BB%87n-Bi%C3%AAn-Ph%E1%BB%A7-100072035016233/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31222</v>
      </c>
      <c r="B223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23" t="str">
        <v>https://stttt.dienbien.gov.vn/vi/about/danh-sach-nguoi-phat-ngon-tinh-dien-bien-nam-2018.html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31223</v>
      </c>
      <c r="B224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224" t="str">
        <v>https://www.facebook.com/p/C%C3%B4ng-an-ph%C6%B0%E1%BB%9Dng-K%E1%BB%B3-Trinh-th%E1%BB%8B-x%C3%A3-K%E1%BB%B3-Anh-H%C3%A0-T%C4%A9nh-100078038280365/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31224</v>
      </c>
      <c r="B225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225" t="str">
        <v>https://qppl.hatinh.gov.vn/vbpq.nsf/24A1E38996F0616B47258A91000B5EFE/$file/23.12.20-QD-dong-cua-mo-Thach-Anh-va-silic-cat-tai-phuong-Ky-Trinh-thi-xa-Ky-Anh(20.12.2023_16h13p24)_signed.pdf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31225</v>
      </c>
      <c r="B226" t="str">
        <v>Công an xã Vạn Phước tỉnh Khánh Hòa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31226</v>
      </c>
      <c r="B227" t="str">
        <f>HYPERLINK("https://vanphuoc.vanninh.khanhhoa.gov.vn/", "UBND Ủy ban nhân dân xã Vạn Phước tỉnh Khánh Hòa")</f>
        <v>UBND Ủy ban nhân dân xã Vạn Phước tỉnh Khánh Hòa</v>
      </c>
      <c r="C227" t="str">
        <v>https://vanphuoc.vanninh.khanhhoa.gov.vn/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31227</v>
      </c>
      <c r="B228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228" t="str">
        <v>https://www.facebook.com/p/Tu%E1%BB%95i-tr%E1%BA%BB-C%C3%B4ng-an-t%E1%BB%89nh-B%E1%BA%AFc-K%E1%BA%A1n-100057574024652/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31228</v>
      </c>
      <c r="B229" t="str">
        <f>HYPERLINK("https://bangthanh.pacnam.gov.vn/uy-ban-nhan-dan-xa/", "UBND Ủy ban nhân dân xã Bằng Thành tỉnh Bắc Kạn")</f>
        <v>UBND Ủy ban nhân dân xã Bằng Thành tỉnh Bắc Kạn</v>
      </c>
      <c r="C229" t="str">
        <v>https://bangthanh.pacnam.gov.vn/uy-ban-nhan-dan-xa/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31229</v>
      </c>
      <c r="B230" t="str">
        <v>Công an xã Yên Lâm tỉnh Tuyên Quang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31230</v>
      </c>
      <c r="B231" t="str">
        <f>HYPERLINK("http://congbao.tuyenquang.gov.vn/van-ban/van-ban/trang-799.html", "UBND Ủy ban nhân dân xã Yên Lâm tỉnh Tuyên Quang")</f>
        <v>UBND Ủy ban nhân dân xã Yên Lâm tỉnh Tuyên Quang</v>
      </c>
      <c r="C231" t="str">
        <v>http://congbao.tuyenquang.gov.vn/van-ban/van-ban/trang-799.html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31231</v>
      </c>
      <c r="B232" t="str">
        <v>Công an xã Mường Bo tỉnh Lào Cai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31232</v>
      </c>
      <c r="B233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33" t="str">
        <v>https://www.laocai.gov.vn/tin-trong-tinh/thu-tuong-chinh-phu-tang-bang-khen-truong-thon-kho-vang-xa-coc-lau-huyen-bac-ha-1302758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31233</v>
      </c>
      <c r="B234" t="str">
        <f>HYPERLINK("https://www.facebook.com/tuoitreconganquangnam/", "Công an xã Tam Hiệp tỉnh Quảng Nam")</f>
        <v>Công an xã Tam Hiệp tỉnh Quảng Nam</v>
      </c>
      <c r="C234" t="str">
        <v>https://www.facebook.com/tuoitreconganquangnam/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31234</v>
      </c>
      <c r="B235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235" t="str">
        <v>https://stc.quangnam.gov.vn/webcenter/portal/bantiepcongdan/pages_van-ban/chi-tiet?dDocName=PORTAL513627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31235</v>
      </c>
      <c r="B236" t="str">
        <f>HYPERLINK("https://www.facebook.com/reel/1394264471262745/", "Công an xã Nguyễn Trãi tỉnh Hưng Yên")</f>
        <v>Công an xã Nguyễn Trãi tỉnh Hưng Yên</v>
      </c>
      <c r="C236" t="str">
        <v>https://www.facebook.com/reel/1394264471262745/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31236</v>
      </c>
      <c r="B237" t="str">
        <f>HYPERLINK("https://anthi.hungyen.gov.vn/", "UBND Ủy ban nhân dân xã Nguyễn Trãi tỉnh Hưng Yên")</f>
        <v>UBND Ủy ban nhân dân xã Nguyễn Trãi tỉnh Hưng Yên</v>
      </c>
      <c r="C237" t="str">
        <v>https://anthi.hungyen.gov.vn/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31237</v>
      </c>
      <c r="B238" t="str">
        <v>Công an xã Tam Đàn tỉnh Nghệ An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31238</v>
      </c>
      <c r="B239" t="str">
        <f>HYPERLINK("https://namdan.nghean.gov.vn/", "UBND Ủy ban nhân dân xã Tam Đàn tỉnh Nghệ An")</f>
        <v>UBND Ủy ban nhân dân xã Tam Đàn tỉnh Nghệ An</v>
      </c>
      <c r="C239" t="str">
        <v>https://namdan.nghean.gov.vn/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31239</v>
      </c>
      <c r="B240" t="str">
        <f>HYPERLINK("https://www.facebook.com/doanthanhnienconganhanam/", "Công an xã Ngọc Sơn tỉnh Hà Nam")</f>
        <v>Công an xã Ngọc Sơn tỉnh Hà Nam</v>
      </c>
      <c r="C240" t="str">
        <v>https://www.facebook.com/doanthanhnienconganhanam/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31240</v>
      </c>
      <c r="B241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241" t="str">
        <v>https://stp.hanam.gov.vn/Pages/thong-bao-to-chuc-dau-gia-quyen-su-dung-dat-tai-xa-ngoc-son-huyen-kim-bang-637251157078117161.aspx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31241</v>
      </c>
      <c r="B242" t="str">
        <f>HYPERLINK("https://www.facebook.com/p/C%C3%B4ng-an-x%C3%A3-Y%C3%AAn-L%E1%BA%ADp-100073524621443/", "Công an xã Yên Lập tỉnh Tuyên Quang")</f>
        <v>Công an xã Yên Lập tỉnh Tuyên Quang</v>
      </c>
      <c r="C242" t="str">
        <v>https://www.facebook.com/p/C%C3%B4ng-an-x%C3%A3-Y%C3%AAn-L%E1%BA%ADp-100073524621443/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31242</v>
      </c>
      <c r="B243" t="str">
        <f>HYPERLINK("https://m.chiemhoa.gov.vn/ubnd-xa-thi-tran.html", "UBND Ủy ban nhân dân xã Yên Lập tỉnh Tuyên Quang")</f>
        <v>UBND Ủy ban nhân dân xã Yên Lập tỉnh Tuyên Quang</v>
      </c>
      <c r="C243" t="str">
        <v>https://m.chiemhoa.gov.vn/ubnd-xa-thi-tran.html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31243</v>
      </c>
      <c r="B244" t="str">
        <f>HYPERLINK("https://www.facebook.com/conganyenthuy/?locale=vi_VN", "Công an huyện Yên Thuỷ tỉnh Hòa Bình")</f>
        <v>Công an huyện Yên Thuỷ tỉnh Hòa Bình</v>
      </c>
      <c r="C244" t="str">
        <v>https://www.facebook.com/conganyenthuy/?locale=vi_VN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31244</v>
      </c>
      <c r="B245" t="str">
        <f>HYPERLINK("https://yenthuy.hoabinh.gov.vn/", "UBND Ủy ban nhân dân huyện Yên Thuỷ tỉnh Hòa Bình")</f>
        <v>UBND Ủy ban nhân dân huyện Yên Thuỷ tỉnh Hòa Bình</v>
      </c>
      <c r="C245" t="str">
        <v>https://yenthuy.hoabinh.gov.vn/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31245</v>
      </c>
      <c r="B246" t="str">
        <v>Công an thị trấn Phương Sơn tỉnh Bắc Giang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31246</v>
      </c>
      <c r="B247" t="str">
        <f>HYPERLINK("https://bacgiang.gov.vn/web/ubnd-xa-phuong-son", "UBND Ủy ban nhân dân thị trấn Phương Sơn tỉnh Bắc Giang")</f>
        <v>UBND Ủy ban nhân dân thị trấn Phương Sơn tỉnh Bắc Giang</v>
      </c>
      <c r="C247" t="str">
        <v>https://bacgiang.gov.vn/web/ubnd-xa-phuong-son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31247</v>
      </c>
      <c r="B248" t="str">
        <f>HYPERLINK("https://www.facebook.com/335240251352885", "Công an xã Phong Hiền tỉnh THỪA THIÊN HUẾ")</f>
        <v>Công an xã Phong Hiền tỉnh THỪA THIÊN HUẾ</v>
      </c>
      <c r="C248" t="str">
        <v>https://www.facebook.com/335240251352885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31248</v>
      </c>
      <c r="B249" t="str">
        <f>HYPERLINK("https://phonghien.thuathienhue.gov.vn/", "UBND Ủy ban nhân dân xã Phong Hiền tỉnh THỪA THIÊN HUẾ")</f>
        <v>UBND Ủy ban nhân dân xã Phong Hiền tỉnh THỪA THIÊN HUẾ</v>
      </c>
      <c r="C249" t="str">
        <v>https://phonghien.thuathienhue.gov.vn/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31249</v>
      </c>
      <c r="B250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250" t="str">
        <v>https://www.facebook.com/p/C%C3%B4ng-an-x%C3%A3-Kha-S%C6%A1n-huy%E1%BB%87n-Ph%C3%BA-B%C3%ACnh-t%E1%BB%89nh-Th%C3%A1i-Nguy%C3%AAn-100074959407128/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31250</v>
      </c>
      <c r="B251" t="str">
        <f>HYPERLINK("https://phubinh.thainguyen.gov.vn/xa-kha-son", "UBND Ủy ban nhân dân xã Kha Sơn tỉnh Thái Nguyên")</f>
        <v>UBND Ủy ban nhân dân xã Kha Sơn tỉnh Thái Nguyên</v>
      </c>
      <c r="C251" t="str">
        <v>https://phubinh.thainguyen.gov.vn/xa-kha-son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31251</v>
      </c>
      <c r="B25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52" t="str">
        <v>https://www.facebook.com/p/Tu%E1%BB%95i-tr%E1%BA%BB-C%C3%B4ng-an-huy%E1%BB%87n-M%C3%AA-Linh-100072183319533/?locale=vi_VN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31252</v>
      </c>
      <c r="B253" t="str">
        <f>HYPERLINK("https://melinh.hanoi.gov.vn/", "UBND Ủy ban nhân dân huyện Mê Linh thành phố Hà Nội")</f>
        <v>UBND Ủy ban nhân dân huyện Mê Linh thành phố Hà Nội</v>
      </c>
      <c r="C253" t="str">
        <v>https://melinh.hanoi.gov.vn/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31253</v>
      </c>
      <c r="B254" t="str">
        <f>HYPERLINK("https://www.facebook.com/groups/toi.yeu.xa.thuong.vuc.huyen.chuong.my/", "Công an xã Thượng Vực thành phố Hà Nội")</f>
        <v>Công an xã Thượng Vực thành phố Hà Nội</v>
      </c>
      <c r="C254" t="str">
        <v>https://www.facebook.com/groups/toi.yeu.xa.thuong.vuc.huyen.chuong.my/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31254</v>
      </c>
      <c r="B255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55" t="str">
        <v>https://chuongmy.hanoi.gov.vn/tin-van-hoa-xa-hoi/-/news/pde1maEQe4QT/28859.html;jsessionid=ZuG4C-+TunbmdhlISpXH436a.node66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31255</v>
      </c>
      <c r="B256" t="str">
        <v>Công an xã Chiềng Pằn tỉnh Sơn La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31256</v>
      </c>
      <c r="B257" t="str">
        <f>HYPERLINK("https://yenchau.sonla.gov.vn/?pageid=31386&amp;p_field=3758", "UBND Ủy ban nhân dân xã Chiềng Pằn tỉnh Sơn La")</f>
        <v>UBND Ủy ban nhân dân xã Chiềng Pằn tỉnh Sơn La</v>
      </c>
      <c r="C257" t="str">
        <v>https://yenchau.sonla.gov.vn/?pageid=31386&amp;p_field=3758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31257</v>
      </c>
      <c r="B258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58" t="str">
        <v>https://www.facebook.com/p/Tu%E1%BB%95i-Tr%E1%BA%BB-C%C3%B4ng-An-Huy%E1%BB%87n-Ch%C6%B0%C6%A1ng-M%E1%BB%B9-100028578047777/?locale=el_GR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31258</v>
      </c>
      <c r="B259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59" t="str">
        <v>https://chuongmy.hanoi.gov.vn/tin-noi-bat/-/asset_publisher/yy9z8Nun5PC2/content/truong-thcs-ngoc-hoa-to-chuc-le-ky-niem-60-nam-ngay-thanh-lap-truong-va-41-nam-ngay-nha-giao-viet-nam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31259</v>
      </c>
      <c r="B260" t="str">
        <f>HYPERLINK("https://www.facebook.com/p/C%C3%B4ng-an-x%C3%A3-L%C3%A3ng-Ng%C3%A2m-100075829493020/", "Công an xã Lãng Ngâm tỉnh Bắc Ninh")</f>
        <v>Công an xã Lãng Ngâm tỉnh Bắc Ninh</v>
      </c>
      <c r="C260" t="str">
        <v>https://www.facebook.com/p/C%C3%B4ng-an-x%C3%A3-L%C3%A3ng-Ng%C3%A2m-100075829493020/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31260</v>
      </c>
      <c r="B261" t="str">
        <f>HYPERLINK("https://www.bacninh.gov.vn/web/xa-lang-ngam/uy-ban-nhan-dan-xa", "UBND Ủy ban nhân dân xã Lãng Ngâm tỉnh Bắc Ninh")</f>
        <v>UBND Ủy ban nhân dân xã Lãng Ngâm tỉnh Bắc Ninh</v>
      </c>
      <c r="C261" t="str">
        <v>https://www.bacninh.gov.vn/web/xa-lang-ngam/uy-ban-nhan-dan-xa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31261</v>
      </c>
      <c r="B262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62" t="str">
        <v>https://www.facebook.com/p/C%C3%B4ng-An-Th%C3%A0nh-Ph%E1%BB%91-H%C6%B0ng-Y%C3%AAn-100057576334172/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31262</v>
      </c>
      <c r="B263" t="str">
        <f>HYPERLINK("https://hungyen.gov.vn/", "UBND Ủy ban nhân dân thành phố Hưng Yên tỉnh Hưng Yên")</f>
        <v>UBND Ủy ban nhân dân thành phố Hưng Yên tỉnh Hưng Yên</v>
      </c>
      <c r="C263" t="str">
        <v>https://hungyen.gov.vn/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31263</v>
      </c>
      <c r="B264" t="str">
        <f>HYPERLINK("https://www.facebook.com/catphochiminhofficial/?locale=vi_VN", "Công an thành phố Hồ Chí Minh thành phố Hồ Chí Minh")</f>
        <v>Công an thành phố Hồ Chí Minh thành phố Hồ Chí Minh</v>
      </c>
      <c r="C264" t="str">
        <v>https://www.facebook.com/catphochiminhofficial/?locale=vi_VN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31264</v>
      </c>
      <c r="B265" t="str">
        <f>HYPERLINK("https://vpub.hochiminhcity.gov.vn/", "UBND Ủy ban nhân dân thành phố Hồ Chí Minh thành phố Hồ Chí Minh")</f>
        <v>UBND Ủy ban nhân dân thành phố Hồ Chí Minh thành phố Hồ Chí Minh</v>
      </c>
      <c r="C265" t="str">
        <v>https://vpub.hochiminhcity.gov.vn/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31265</v>
      </c>
      <c r="B266" t="str">
        <f>HYPERLINK("https://www.facebook.com/p/C%C3%B4ng-an-x%C3%A3-%C4%90%E1%BA%A1i-Ph%C3%BA-100075927830130/", "Công an xã Đại Phú tỉnh Tuyên Quang")</f>
        <v>Công an xã Đại Phú tỉnh Tuyên Quang</v>
      </c>
      <c r="C266" t="str">
        <v>https://www.facebook.com/p/C%C3%B4ng-an-x%C3%A3-%C4%90%E1%BA%A1i-Ph%C3%BA-100075927830130/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31266</v>
      </c>
      <c r="B267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267" t="str">
        <v>https://m.nongthonmoituyenquang.gov.vn/media/files/2018/X%C3%A3-%C4%90%E1%BA%A1i-Ph%C3%BA.pdf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31267</v>
      </c>
      <c r="B268" t="str">
        <f>HYPERLINK("https://www.facebook.com/people/C%C3%B4ng-An-X%C3%A3-Minh-L%E1%BB%99c/100075944591201/", "Công an xã Minh Lộc tỉnh Thanh Hóa")</f>
        <v>Công an xã Minh Lộc tỉnh Thanh Hóa</v>
      </c>
      <c r="C268" t="str">
        <v>https://www.facebook.com/people/C%C3%B4ng-An-X%C3%A3-Minh-L%E1%BB%99c/100075944591201/</v>
      </c>
      <c r="D268" t="str">
        <v>0986443456</v>
      </c>
      <c r="E268" t="str">
        <v>-</v>
      </c>
      <c r="F268" t="str">
        <v>-</v>
      </c>
      <c r="G268" t="str">
        <v>-</v>
      </c>
    </row>
    <row r="269">
      <c r="A269">
        <v>31268</v>
      </c>
      <c r="B269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269" t="str">
        <v>https://qppl.thanhhoa.gov.vn/vbpq_thanhhoa.nsf/0A29DBB4FE57586947258488003C059B/$file/d4007.signed.pdf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31269</v>
      </c>
      <c r="B270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270" t="str">
        <v>https://www.facebook.com/p/C%C3%B4ng-an-x%C3%A3-B%E1%BA%A3o-Thanh-Ph%C3%B9-Ninh-Ph%C3%BA-Th%E1%BB%8D-100075947355602/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31270</v>
      </c>
      <c r="B271" t="str">
        <f>HYPERLINK("https://phuninh.phutho.gov.vn/", "UBND Ủy ban nhân dân xã Bảo Thanh tỉnh Phú Thọ")</f>
        <v>UBND Ủy ban nhân dân xã Bảo Thanh tỉnh Phú Thọ</v>
      </c>
      <c r="C271" t="str">
        <v>https://phuninh.phutho.gov.vn/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31271</v>
      </c>
      <c r="B272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272" t="str">
        <v>https://www.facebook.com/p/C%C3%B4ng-an-x%C3%A3-Y%C3%AAn-Ph%E1%BB%A5-Y%C3%AAn-Phong-B%E1%BA%AFc-Ninh-100075965263068/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31272</v>
      </c>
      <c r="B273" t="str">
        <f>HYPERLINK("https://www.bacninh.gov.vn/web/ubnd-xa-yen-phu/ubnd-xa-yen-phu", "UBND Ủy ban nhân dân xã Yên Phụ tỉnh Bắc Ninh")</f>
        <v>UBND Ủy ban nhân dân xã Yên Phụ tỉnh Bắc Ninh</v>
      </c>
      <c r="C273" t="str">
        <v>https://www.bacninh.gov.vn/web/ubnd-xa-yen-phu/ubnd-xa-yen-phu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31273</v>
      </c>
      <c r="B274" t="str">
        <f>HYPERLINK("https://www.facebook.com/tuoitreconganbacgiang/", "Công an tỉnh Bắc Giang tỉnh Bắc Giang")</f>
        <v>Công an tỉnh Bắc Giang tỉnh Bắc Giang</v>
      </c>
      <c r="C274" t="str">
        <v>https://www.facebook.com/tuoitreconganbacgiang/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31274</v>
      </c>
      <c r="B275" t="str">
        <f>HYPERLINK("https://bacgiang.gov.vn/", "UBND Ủy ban nhân dân tỉnh Bắc Giang tỉnh Bắc Giang")</f>
        <v>UBND Ủy ban nhân dân tỉnh Bắc Giang tỉnh Bắc Giang</v>
      </c>
      <c r="C275" t="str">
        <v>https://bacgiang.gov.vn/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31275</v>
      </c>
      <c r="B276" t="str">
        <f>HYPERLINK("https://www.facebook.com/TuoitreConganVinhPhuc/", "Công an tỉnh Vĩnh Phúc tỉnh Vĩnh Phúc")</f>
        <v>Công an tỉnh Vĩnh Phúc tỉnh Vĩnh Phúc</v>
      </c>
      <c r="C276" t="str">
        <v>https://www.facebook.com/TuoitreConganVinhPhuc/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31276</v>
      </c>
      <c r="B277" t="str">
        <f>HYPERLINK("https://vinhphuc.gov.vn/", "UBND Ủy ban nhân dân tỉnh Vĩnh Phúc tỉnh Vĩnh Phúc")</f>
        <v>UBND Ủy ban nhân dân tỉnh Vĩnh Phúc tỉnh Vĩnh Phúc</v>
      </c>
      <c r="C277" t="str">
        <v>https://vinhphuc.gov.vn/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31277</v>
      </c>
      <c r="B278" t="str">
        <v>Công an xã Lương Hòa tỉnh Long An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31278</v>
      </c>
      <c r="B279" t="str">
        <f>HYPERLINK("https://luonghoa.benluc.longan.gov.vn/uy-ban-nhan-dan", "UBND Ủy ban nhân dân xã Lương Hòa tỉnh Long An")</f>
        <v>UBND Ủy ban nhân dân xã Lương Hòa tỉnh Long An</v>
      </c>
      <c r="C279" t="str">
        <v>https://luonghoa.benluc.longan.gov.vn/uy-ban-nhan-dan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31279</v>
      </c>
      <c r="B280" t="str">
        <f>HYPERLINK("https://www.facebook.com/groups/toi.yeu.xa.thuy.xuan.tien.huyen.chuong.my/", "Công an xã Thủy Xuân Tiên thành phố Hà Nội")</f>
        <v>Công an xã Thủy Xuân Tiên thành phố Hà Nội</v>
      </c>
      <c r="C280" t="str">
        <v>https://www.facebook.com/groups/toi.yeu.xa.thuy.xuan.tien.huyen.chuong.my/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31280</v>
      </c>
      <c r="B281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81" t="str">
        <v>https://thuyxuantien.chuongmy.hanoi.gov.vn/gioi-thieu/co-cau-to-chuc/uy-ban-nhan-dan-thi-tran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31281</v>
      </c>
      <c r="B28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82" t="str">
        <v>https://www.facebook.com/p/C%C3%B4ng-an-x%C3%A3-Qu%E1%BA%A3ng-Ti%C3%AAn-Th%E1%BB%8B-x%C3%A3-Ba-%C4%90%E1%BB%93n-100072202249710/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31282</v>
      </c>
      <c r="B283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83" t="str">
        <v>https://dbnd.quangbinh.gov.vn/chi-tiet-tin/-/view-article/1/1515633979427/1689756165816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31283</v>
      </c>
      <c r="B284" t="str">
        <v>Công an xã Thuỵ Hương thành phố Hải Phòng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31284</v>
      </c>
      <c r="B285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85" t="str">
        <v>https://kienthuy.haiphong.gov.vn/cac-xa-thi-tran/xa-thuy-huong-308420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31285</v>
      </c>
      <c r="B286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286" t="str">
        <v>https://www.facebook.com/p/C%C3%B4ng-an-th%E1%BB%8B-tr%E1%BA%A5n-Tr%C3%A0-%C3%94n-100076167008723/?locale=vi_VN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31286</v>
      </c>
      <c r="B287" t="str">
        <f>HYPERLINK("https://traon.vinhlong.gov.vn/", "UBND Ủy ban nhân dân thị trấn Trà Ôn tỉnh Vĩnh Long")</f>
        <v>UBND Ủy ban nhân dân thị trấn Trà Ôn tỉnh Vĩnh Long</v>
      </c>
      <c r="C287" t="str">
        <v>https://traon.vinhlong.gov.vn/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31287</v>
      </c>
      <c r="B288" t="str">
        <f>HYPERLINK("https://www.facebook.com/congan.thaibinh.gov.vn/", "Công an tỉnh Thái Bình tỉnh Thái Bình")</f>
        <v>Công an tỉnh Thái Bình tỉnh Thái Bình</v>
      </c>
      <c r="C288" t="str">
        <v>https://www.facebook.com/congan.thaibinh.gov.vn/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31288</v>
      </c>
      <c r="B289" t="str">
        <f>HYPERLINK("https://thaibinh.gov.vn/", "UBND Ủy ban nhân dân tỉnh Thái Bình tỉnh Thái Bình")</f>
        <v>UBND Ủy ban nhân dân tỉnh Thái Bình tỉnh Thái Bình</v>
      </c>
      <c r="C289" t="str">
        <v>https://thaibinh.gov.vn/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31289</v>
      </c>
      <c r="B290" t="str">
        <f>HYPERLINK("https://www.facebook.com/p/C%C3%B4ng-An-T%E1%BB%89nh-B%E1%BA%AFc-Ninh-100067184832103/", "Công an xã Đông Cứu tỉnh Bắc Ninh")</f>
        <v>Công an xã Đông Cứu tỉnh Bắc Ninh</v>
      </c>
      <c r="C290" t="str">
        <v>https://www.facebook.com/p/C%C3%B4ng-An-T%E1%BB%89nh-B%E1%BA%AFc-Ninh-100067184832103/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31290</v>
      </c>
      <c r="B291" t="str">
        <f>HYPERLINK("https://www.bacninh.gov.vn/web/xa-dong-cuu/uy-ban-nhan-dan-xa", "UBND Ủy ban nhân dân xã Đông Cứu tỉnh Bắc Ninh")</f>
        <v>UBND Ủy ban nhân dân xã Đông Cứu tỉnh Bắc Ninh</v>
      </c>
      <c r="C291" t="str">
        <v>https://www.bacninh.gov.vn/web/xa-dong-cuu/uy-ban-nhan-dan-xa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31291</v>
      </c>
      <c r="B292" t="str">
        <v>Công an xã An Phú tỉnh Bình Phước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31292</v>
      </c>
      <c r="B293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293" t="str">
        <v>https://binhphuoc.gov.vn/vi/news/thong-bao-lay-y-kien-gop-y/ubnd-huyen-phu-rieng-thong-bao-chuyen-dia-diem-lam-viec-23925.html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31293</v>
      </c>
      <c r="B294" t="str">
        <v>Công an xã Đăk Tơ Pang tỉnh Gia Lai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31294</v>
      </c>
      <c r="B295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295" t="str">
        <v>https://kongchro.gialai.gov.vn/Xa-%C4%90ak-To-Pang/Chuyen-muc/Thong-bao/Uy-ban-nhan-dan-xa-%C4%90ak-To-Pang-kien-toan-Ban-Chi-%C4%91.aspx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31295</v>
      </c>
      <c r="B296" t="str">
        <f>HYPERLINK("https://www.facebook.com/ConganhuyenTienHai/", "Công an huyện Tiền Hải tỉnh Thái Bình")</f>
        <v>Công an huyện Tiền Hải tỉnh Thái Bình</v>
      </c>
      <c r="C296" t="str">
        <v>https://www.facebook.com/ConganhuyenTienHai/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31296</v>
      </c>
      <c r="B297" t="str">
        <f>HYPERLINK("https://tienhai.thaibinh.gov.vn/", "UBND Ủy ban nhân dân huyện Tiền Hải tỉnh Thái Bình")</f>
        <v>UBND Ủy ban nhân dân huyện Tiền Hải tỉnh Thái Bình</v>
      </c>
      <c r="C297" t="str">
        <v>https://tienhai.thaibinh.gov.vn/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31297</v>
      </c>
      <c r="B298" t="str">
        <v>Công an xã Mường Bo tỉnh Lào Cai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31298</v>
      </c>
      <c r="B299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99" t="str">
        <v>https://www.laocai.gov.vn/tin-trong-tinh/thu-tuong-chinh-phu-tang-bang-khen-truong-thon-kho-vang-xa-coc-lau-huyen-bac-ha-1302758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31299</v>
      </c>
      <c r="B300" t="str">
        <f>HYPERLINK("https://www.facebook.com/tuoitreconganquangnam/", "Công an xã Tam Hiệp tỉnh Quảng Nam")</f>
        <v>Công an xã Tam Hiệp tỉnh Quảng Nam</v>
      </c>
      <c r="C300" t="str">
        <v>https://www.facebook.com/tuoitreconganquangnam/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31300</v>
      </c>
      <c r="B301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301" t="str">
        <v>https://stc.quangnam.gov.vn/webcenter/portal/bantiepcongdan/pages_van-ban/chi-tiet?dDocName=PORTAL513627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31301</v>
      </c>
      <c r="B302" t="str">
        <f>HYPERLINK("https://www.facebook.com/p/Tu%E1%BB%95i-tr%E1%BA%BB-C%C3%B4ng-an-Th%C3%A0nh-ph%E1%BB%91-V%C4%A9nh-Y%C3%AAn-100066497717181/?locale=gl_ES", "Công an xã châu lý tỉnh Nghệ An")</f>
        <v>Công an xã châu lý tỉnh Nghệ An</v>
      </c>
      <c r="C302" t="str">
        <v>https://www.facebook.com/p/Tu%E1%BB%95i-tr%E1%BA%BB-C%C3%B4ng-an-Th%C3%A0nh-ph%E1%BB%91-V%C4%A9nh-Y%C3%AAn-100066497717181/?locale=gl_ES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31302</v>
      </c>
      <c r="B303" t="str">
        <f>HYPERLINK("https://chauly.quyhop.nghean.gov.vn/", "UBND Ủy ban nhân dân xã châu lý tỉnh Nghệ An")</f>
        <v>UBND Ủy ban nhân dân xã châu lý tỉnh Nghệ An</v>
      </c>
      <c r="C303" t="str">
        <v>https://chauly.quyhop.nghean.gov.vn/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31303</v>
      </c>
      <c r="B304" t="str">
        <v>Công an xã Kim Lư tỉnh Bắc Kạn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31304</v>
      </c>
      <c r="B305" t="str">
        <f>HYPERLINK("https://dichvucong.gov.vn/p/home/dvc-tthc-co-quan-chi-tiet.html?id=400446", "UBND Ủy ban nhân dân xã Kim Lư tỉnh Bắc Kạn")</f>
        <v>UBND Ủy ban nhân dân xã Kim Lư tỉnh Bắc Kạn</v>
      </c>
      <c r="C305" t="str">
        <v>https://dichvucong.gov.vn/p/home/dvc-tthc-co-quan-chi-tiet.html?id=400446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31305</v>
      </c>
      <c r="B306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306" t="str">
        <v>https://www.facebook.com/p/C%C3%B4ng-an-x%C3%A3-An-Ph%C6%B0%E1%BB%9Bc-huy%E1%BB%87n-Ch%C3%A2u-Th%C3%A0nh-100076481667672/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31306</v>
      </c>
      <c r="B307" t="str">
        <f>HYPERLINK("http://anphuoc.chauthanh.bentre.gov.vn/", "UBND Ủy ban nhân dân xã An Phước tỉnh Bến Tre")</f>
        <v>UBND Ủy ban nhân dân xã An Phước tỉnh Bến Tre</v>
      </c>
      <c r="C307" t="str">
        <v>http://anphuoc.chauthanh.bentre.gov.vn/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31307</v>
      </c>
      <c r="B308" t="str">
        <v>Công an huyện Châu Thành tỉnh Hậu Giang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31308</v>
      </c>
      <c r="B309" t="str">
        <f>HYPERLINK("https://chauthanh.haugiang.gov.vn/", "UBND Ủy ban nhân dân huyện Châu Thành tỉnh Hậu Giang")</f>
        <v>UBND Ủy ban nhân dân huyện Châu Thành tỉnh Hậu Giang</v>
      </c>
      <c r="C309" t="str">
        <v>https://chauthanh.haugiang.gov.vn/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31309</v>
      </c>
      <c r="B310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310" t="str">
        <v>https://www.facebook.com/p/C%C3%B4ng-an-ph%C6%B0%E1%BB%9Dng-T%C3%A2n-Th%E1%BB%8Bnh-100076493200543/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31310</v>
      </c>
      <c r="B311" t="str">
        <f>HYPERLINK("https://tanthinh.thainguyencity.gov.vn/gioi-thieu", "UBND Ủy ban nhân dân phường Tân Thịnh tỉnh Thái Nguyên")</f>
        <v>UBND Ủy ban nhân dân phường Tân Thịnh tỉnh Thái Nguyên</v>
      </c>
      <c r="C311" t="str">
        <v>https://tanthinh.thainguyencity.gov.vn/gioi-thieu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31311</v>
      </c>
      <c r="B312" t="str">
        <f>HYPERLINK("https://www.facebook.com/p/C%C3%B4ng-an-x%C3%A3-Kim-B%C3%B4i-100065479419555/", "Công an huyện Kim Bôi tỉnh Hòa Bình")</f>
        <v>Công an huyện Kim Bôi tỉnh Hòa Bình</v>
      </c>
      <c r="C312" t="str">
        <v>https://www.facebook.com/p/C%C3%B4ng-an-x%C3%A3-Kim-B%C3%B4i-100065479419555/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31312</v>
      </c>
      <c r="B313" t="str">
        <f>HYPERLINK("https://kimboi.hoabinh.gov.vn/", "UBND Ủy ban nhân dân huyện Kim Bôi tỉnh Hòa Bình")</f>
        <v>UBND Ủy ban nhân dân huyện Kim Bôi tỉnh Hòa Bình</v>
      </c>
      <c r="C313" t="str">
        <v>https://kimboi.hoabinh.gov.vn/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31313</v>
      </c>
      <c r="B314" t="str">
        <v>Công an huyện Giao Thuỷ tỉnh Nam Định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31314</v>
      </c>
      <c r="B315" t="str">
        <f>HYPERLINK("https://giaothuy.namdinh.gov.vn/", "UBND Ủy ban nhân dânn huyện Giao Thuỷ tỉnh Nam Định")</f>
        <v>UBND Ủy ban nhân dânn huyện Giao Thuỷ tỉnh Nam Định</v>
      </c>
      <c r="C315" t="str">
        <v>https://giaothuy.namdinh.gov.vn/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31315</v>
      </c>
      <c r="B316" t="str">
        <v>Công an tỉnh Vĩnh Long tỉnh Vĩnh Long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31316</v>
      </c>
      <c r="B317" t="str">
        <f>HYPERLINK("https://vinhlong.gov.vn/", "UBND Ủy ban nhân dânn tỉnh Vĩnh Long tỉnh Vĩnh Long")</f>
        <v>UBND Ủy ban nhân dânn tỉnh Vĩnh Long tỉnh Vĩnh Long</v>
      </c>
      <c r="C317" t="str">
        <v>https://vinhlong.gov.vn/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31317</v>
      </c>
      <c r="B318" t="str">
        <f>HYPERLINK("https://www.facebook.com/groups/toi.yeu.xa.thuy.xuan.tien.huyen.chuong.my/", "Công an xã Thủy Xuân Tiên thành phố Hà Nội")</f>
        <v>Công an xã Thủy Xuân Tiên thành phố Hà Nội</v>
      </c>
      <c r="C318" t="str">
        <v>https://www.facebook.com/groups/toi.yeu.xa.thuy.xuan.tien.huyen.chuong.my/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31318</v>
      </c>
      <c r="B319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319" t="str">
        <v>https://thuyxuantien.chuongmy.hanoi.gov.vn/gioi-thieu/co-cau-to-chuc/uy-ban-nhan-dan-thi-tran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31319</v>
      </c>
      <c r="B320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320" t="str">
        <v>https://www.facebook.com/p/C%C3%B4ng-an-x%C3%A3-Qu%E1%BA%A3ng-Ti%C3%AAn-Th%E1%BB%8B-x%C3%A3-Ba-%C4%90%E1%BB%93n-100072202249710/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31320</v>
      </c>
      <c r="B321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321" t="str">
        <v>https://dbnd.quangbinh.gov.vn/chi-tiet-tin/-/view-article/1/1515633979427/1689756165816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31321</v>
      </c>
      <c r="B322" t="str">
        <v>Công an xã Thuỵ Hương thành phố Hải Phòng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31322</v>
      </c>
      <c r="B32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323" t="str">
        <v>https://kienthuy.haiphong.gov.vn/cac-xa-thi-tran/xa-thuy-huong-308420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31323</v>
      </c>
      <c r="B324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324" t="str">
        <v>https://www.facebook.com/p/C%C3%B4ng-an-x%C3%A3-B%E1%BB%99c-Nhi%C3%AAu-huy%E1%BB%87n-%C4%90%E1%BB%8Bnh-Ho%C3%A1-t%E1%BB%89nh-Th%C3%A1i-Nguy%C3%AAn-100069541244812/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31324</v>
      </c>
      <c r="B325" t="str">
        <f>HYPERLINK("http://bocnhieu.dinhhoa.thainguyen.gov.vn/tin-xa-phuong", "UBND Ủy ban nhân dân xã Bộc Nhiêu tỉnh Thái Nguyên")</f>
        <v>UBND Ủy ban nhân dân xã Bộc Nhiêu tỉnh Thái Nguyên</v>
      </c>
      <c r="C325" t="str">
        <v>http://bocnhieu.dinhhoa.thainguyen.gov.vn/tin-xa-phuong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31325</v>
      </c>
      <c r="B326" t="str">
        <f>HYPERLINK("https://www.facebook.com/congancamthuy/", "Công an huyện Cẩm Thuỷ tỉnh Thanh Hóa")</f>
        <v>Công an huyện Cẩm Thuỷ tỉnh Thanh Hóa</v>
      </c>
      <c r="C326" t="str">
        <v>https://www.facebook.com/congancamthuy/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31326</v>
      </c>
      <c r="B327" t="str">
        <f>HYPERLINK("https://camphu.camthuy.thanhhoa.gov.vn/", "UBND Ủy ban nhân dân huyện Cẩm Thuỷ tỉnh Thanh Hóa")</f>
        <v>UBND Ủy ban nhân dân huyện Cẩm Thuỷ tỉnh Thanh Hóa</v>
      </c>
      <c r="C327" t="str">
        <v>https://camphu.camthuy.thanhhoa.gov.vn/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31327</v>
      </c>
      <c r="B328" t="str">
        <f>HYPERLINK("https://www.facebook.com/phongchaybinhthuan/?locale=vi_VN", "Công an tỉnh Bình Thuận tỉnh Bình Thuận")</f>
        <v>Công an tỉnh Bình Thuận tỉnh Bình Thuận</v>
      </c>
      <c r="C328" t="str">
        <v>https://www.facebook.com/phongchaybinhthuan/?locale=vi_VN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31328</v>
      </c>
      <c r="B329" t="str">
        <f>HYPERLINK("https://binhthuan.gov.vn/", "UBND Ủy ban nhân dân tỉnh Bình Thuận tỉnh Bình Thuận")</f>
        <v>UBND Ủy ban nhân dân tỉnh Bình Thuận tỉnh Bình Thuận</v>
      </c>
      <c r="C329" t="str">
        <v>https://binhthuan.gov.vn/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31329</v>
      </c>
      <c r="B330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330" t="str">
        <v>https://www.facebook.com/p/C%C3%B4ng-an-ph%C6%B0%E1%BB%9Dng-K%E1%BB%B3-Trinh-th%E1%BB%8B-x%C3%A3-K%E1%BB%B3-Anh-H%C3%A0-T%C4%A9nh-100078038280365/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31330</v>
      </c>
      <c r="B331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331" t="str">
        <v>https://qppl.hatinh.gov.vn/vbpq.nsf/24A1E38996F0616B47258A91000B5EFE/$file/23.12.20-QD-dong-cua-mo-Thach-Anh-va-silic-cat-tai-phuong-Ky-Trinh-thi-xa-Ky-Anh(20.12.2023_16h13p24)_signed.pdf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31331</v>
      </c>
      <c r="B332" t="str">
        <v>Công an xã Vạn Phước tỉnh Khánh Hòa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31332</v>
      </c>
      <c r="B333" t="str">
        <f>HYPERLINK("https://vanphuoc.vanninh.khanhhoa.gov.vn/", "UBND Ủy ban nhân dân xã Vạn Phước tỉnh Khánh Hòa")</f>
        <v>UBND Ủy ban nhân dân xã Vạn Phước tỉnh Khánh Hòa</v>
      </c>
      <c r="C333" t="str">
        <v>https://vanphuoc.vanninh.khanhhoa.gov.vn/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31333</v>
      </c>
      <c r="B334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334" t="str">
        <v>https://www.facebook.com/p/Tu%E1%BB%95i-tr%E1%BA%BB-C%C3%B4ng-an-t%E1%BB%89nh-B%E1%BA%AFc-K%E1%BA%A1n-100057574024652/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31334</v>
      </c>
      <c r="B335" t="str">
        <f>HYPERLINK("https://bangthanh.pacnam.gov.vn/uy-ban-nhan-dan-xa/", "UBND Ủy ban nhân dân xã Bằng Thành tỉnh Bắc Kạn")</f>
        <v>UBND Ủy ban nhân dân xã Bằng Thành tỉnh Bắc Kạn</v>
      </c>
      <c r="C335" t="str">
        <v>https://bangthanh.pacnam.gov.vn/uy-ban-nhan-dan-xa/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31335</v>
      </c>
      <c r="B336" t="str">
        <v>Công an xã Yên Lâm tỉnh Tuyên Quang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31336</v>
      </c>
      <c r="B337" t="str">
        <f>HYPERLINK("http://congbao.tuyenquang.gov.vn/van-ban/van-ban/trang-799.html", "UBND Ủy ban nhân dân xã Yên Lâm tỉnh Tuyên Quang")</f>
        <v>UBND Ủy ban nhân dân xã Yên Lâm tỉnh Tuyên Quang</v>
      </c>
      <c r="C337" t="str">
        <v>http://congbao.tuyenquang.gov.vn/van-ban/van-ban/trang-799.html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31337</v>
      </c>
      <c r="B338" t="str">
        <v>Công an xã Phước Tân tỉnh Bình Phước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31338</v>
      </c>
      <c r="B339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339" t="str">
        <v>https://mc.ninhthuan.gov.vn/portaldvc/KenhTin/dich-vu-cong-truc-tuyen.aspx?_dv=000-21-32-H43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31339</v>
      </c>
      <c r="B340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340" t="str">
        <v>https://www.facebook.com/p/C%C3%B4ng-an-x%C3%A3-V%C5%A9-L%E1%BB%85-huy%E1%BB%87n-B%E1%BA%AFc-S%C6%A1n-t%E1%BB%89nh-L%E1%BA%A1ng-S%C6%A1n-100078475732959/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31340</v>
      </c>
      <c r="B341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341" t="str">
        <v>https://bacson.langson.gov.vn/upload/105419/20231214/411ce321b547391058201df134274dfbTB_2089_20UBND.pdf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31341</v>
      </c>
      <c r="B342" t="str">
        <f>HYPERLINK("https://www.facebook.com/profile.php?id=100078868363461&amp;locale=ms_MY&amp;_rdr", "Công an xã Sơn Trung tỉnh Hà Tĩnh")</f>
        <v>Công an xã Sơn Trung tỉnh Hà Tĩnh</v>
      </c>
      <c r="C342" t="str">
        <v>https://www.facebook.com/profile.php?id=100078868363461&amp;locale=ms_MY&amp;_rdr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31342</v>
      </c>
      <c r="B343" t="str">
        <f>HYPERLINK("https://xasontrung.hatinh.gov.vn/", "UBND Ủy ban nhân dân xã Sơn Trung tỉnh Hà Tĩnh")</f>
        <v>UBND Ủy ban nhân dân xã Sơn Trung tỉnh Hà Tĩnh</v>
      </c>
      <c r="C343" t="str">
        <v>https://xasontrung.hatinh.gov.vn/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31343</v>
      </c>
      <c r="B344" t="str">
        <v>Công an huyện Tri Tôn tỉnh An Giang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31344</v>
      </c>
      <c r="B345" t="str">
        <f>HYPERLINK("https://triton.angiang.gov.vn/wps/portal/Home", "UBND Ủy ban nhân dân huyện Tri Tôn tỉnh An Giang")</f>
        <v>UBND Ủy ban nhân dân huyện Tri Tôn tỉnh An Giang</v>
      </c>
      <c r="C345" t="str">
        <v>https://triton.angiang.gov.vn/wps/portal/Home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31345</v>
      </c>
      <c r="B346" t="str">
        <v>Công an xã Đại An tỉnh Phú Thọ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31346</v>
      </c>
      <c r="B347" t="str">
        <f>HYPERLINK("https://phutho.phutan.angiang.gov.vn/", "UBND Ủy ban nhân dân xã Đại An tỉnh Phú Thọ")</f>
        <v>UBND Ủy ban nhân dân xã Đại An tỉnh Phú Thọ</v>
      </c>
      <c r="C347" t="str">
        <v>https://phutho.phutan.angiang.gov.vn/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31347</v>
      </c>
      <c r="B348" t="str">
        <f>HYPERLINK("https://www.facebook.com/TuoitreConganbentre/", "Công an tỉnh Bến Tre tỉnh Bến Tre")</f>
        <v>Công an tỉnh Bến Tre tỉnh Bến Tre</v>
      </c>
      <c r="C348" t="str">
        <v>https://www.facebook.com/TuoitreConganbentre/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31348</v>
      </c>
      <c r="B349" t="str">
        <f>HYPERLINK("https://bentre.gov.vn/", "UBND Ủy ban nhân dân tỉnh Bến Tre tỉnh Bến Tre")</f>
        <v>UBND Ủy ban nhân dân tỉnh Bến Tre tỉnh Bến Tre</v>
      </c>
      <c r="C349" t="str">
        <v>https://bentre.gov.vn/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31349</v>
      </c>
      <c r="B350" t="str">
        <f>HYPERLINK("https://www.facebook.com/tuoitreconganlangson/", "Công an xã Đồng Ý tỉnh Lạng Sơn")</f>
        <v>Công an xã Đồng Ý tỉnh Lạng Sơn</v>
      </c>
      <c r="C350" t="str">
        <v>https://www.facebook.com/tuoitreconganlangson/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31350</v>
      </c>
      <c r="B351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351" t="str">
        <v>https://langson.gov.vn/tin-moi/lanh-dao-ubnd-tinh-du-le-don-bang-cong-nhan-xa-dong-y-huyen-bac-son-dat-chuan-nong-thon-moi-kieu-mau-nam-2023.html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31351</v>
      </c>
      <c r="B352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352" t="str">
        <v>https://www.facebook.com/p/C%C3%B4ng-an-x%C3%A3-Ch%C3%A2n-L%C3%BD-huy%E1%BB%87n-L%C3%BD-Nh%C3%A2n-T%E1%BB%89nh-H%C3%A0-Nam-100079501745675/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31352</v>
      </c>
      <c r="B353" t="str">
        <f>HYPERLINK("https://lynhan.hanam.gov.vn/Pages/Thong-tin-ve-lanh-%C4%91ao-xa--thi-tran792346957.aspx", "UBND Ủy ban nhân dân xã Chân Lý tỉnh Hà Nam")</f>
        <v>UBND Ủy ban nhân dân xã Chân Lý tỉnh Hà Nam</v>
      </c>
      <c r="C353" t="str">
        <v>https://lynhan.hanam.gov.vn/Pages/Thong-tin-ve-lanh-%C4%91ao-xa--thi-tran792346957.aspx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31353</v>
      </c>
      <c r="B354" t="str">
        <v>Công an xã Đức Lân tỉnh Quảng Ngãi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31354</v>
      </c>
      <c r="B355" t="str">
        <f>HYPERLINK("https://quangngai.gov.vn/web/xa-duc-lan/trang-chu", "UBND Ủy ban nhân dân xã Đức Lân tỉnh Quảng Ngãi")</f>
        <v>UBND Ủy ban nhân dân xã Đức Lân tỉnh Quảng Ngãi</v>
      </c>
      <c r="C355" t="str">
        <v>https://quangngai.gov.vn/web/xa-duc-lan/trang-chu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31355</v>
      </c>
      <c r="B356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356" t="str">
        <v>https://www.facebook.com/p/C%C3%B4ng-an-x%C3%A3-T%C3%A2n-D%C3%A2n-%C4%90%E1%BB%A9c-Th%E1%BB%8D-H%C3%A0-T%C4%A9nh-100072029606962/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31356</v>
      </c>
      <c r="B357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357" t="str">
        <v>https://ductho.hatinh.gov.vn/tandan/pages/2024-07-25/Khoi-cong-nha-tinh-nghia-cho-gia-dinh-chinh-sach-x-478365.aspx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31357</v>
      </c>
      <c r="B358" t="str">
        <v>Công an xã Tam Tiến tỉnh Quảng Nam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31358</v>
      </c>
      <c r="B359" t="str">
        <f>HYPERLINK("https://nuithanh.quangnam.gov.vn/webcenter/portal/nuithanh", "UBND Ủy ban nhân dân xã Tam Tiến tỉnh Quảng Nam")</f>
        <v>UBND Ủy ban nhân dân xã Tam Tiến tỉnh Quảng Nam</v>
      </c>
      <c r="C359" t="str">
        <v>https://nuithanh.quangnam.gov.vn/webcenter/portal/nuithanh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31359</v>
      </c>
      <c r="B360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360" t="str">
        <v>https://www.facebook.com/p/Tu%E1%BB%95i-tr%E1%BA%BB-C%C3%B4ng-an-huy%E1%BB%87n-Th%C3%A1i-Th%E1%BB%A5y-100083773900284/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31360</v>
      </c>
      <c r="B361" t="str">
        <f>HYPERLINK("https://thaithuy.thaibinh.gov.vn/", "UBND Ủy ban nhân dân xã Thuỵ Thanh tỉnh Thái Bình")</f>
        <v>UBND Ủy ban nhân dân xã Thuỵ Thanh tỉnh Thái Bình</v>
      </c>
      <c r="C361" t="str">
        <v>https://thaithuy.thaibinh.gov.vn/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31361</v>
      </c>
      <c r="B362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362" t="str">
        <v>https://www.facebook.com/p/C%C3%B4ng-an-x%C3%A3-N%C3%A0-T%E1%BA%A5u-th%C3%A0nh-ph%E1%BB%91-%C4%90i%E1%BB%87n-Bi%C3%AAn-Ph%E1%BB%A7-100072035016233/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31362</v>
      </c>
      <c r="B363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363" t="str">
        <v>https://stttt.dienbien.gov.vn/vi/about/danh-sach-nguoi-phat-ngon-tinh-dien-bien-nam-2018.html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31363</v>
      </c>
      <c r="B364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364" t="str">
        <v>https://www.facebook.com/p/Tu%E1%BB%95i-tr%E1%BA%BB-C%C3%B4ng-an-huy%E1%BB%87n-M%C3%AA-Linh-100072183319533/?locale=vi_VN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31364</v>
      </c>
      <c r="B365" t="str">
        <f>HYPERLINK("https://melinh.hanoi.gov.vn/", "UBND Ủy ban nhân dân huyện Mê Linh thành phố Hà Nội")</f>
        <v>UBND Ủy ban nhân dân huyện Mê Linh thành phố Hà Nội</v>
      </c>
      <c r="C365" t="str">
        <v>https://melinh.hanoi.gov.vn/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31365</v>
      </c>
      <c r="B366" t="str">
        <f>HYPERLINK("https://www.facebook.com/groups/toi.yeu.xa.thuong.vuc.huyen.chuong.my/", "Công an xã Thượng Vực thành phố Hà Nội")</f>
        <v>Công an xã Thượng Vực thành phố Hà Nội</v>
      </c>
      <c r="C366" t="str">
        <v>https://www.facebook.com/groups/toi.yeu.xa.thuong.vuc.huyen.chuong.my/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31366</v>
      </c>
      <c r="B367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367" t="str">
        <v>https://chuongmy.hanoi.gov.vn/tin-van-hoa-xa-hoi/-/news/pde1maEQe4QT/28859.html;jsessionid=ZuG4C-+TunbmdhlISpXH436a.node66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31367</v>
      </c>
      <c r="B368" t="str">
        <f>HYPERLINK("https://www.facebook.com/profile.php?id=100072188300088", "Công an xã Chiềng Pằn tỉnh Sơn La")</f>
        <v>Công an xã Chiềng Pằn tỉnh Sơn La</v>
      </c>
      <c r="C368" t="str">
        <v>https://www.facebook.com/profile.php?id=100072188300088</v>
      </c>
      <c r="D368" t="str">
        <v>0335403888</v>
      </c>
      <c r="E368" t="str">
        <v>-</v>
      </c>
      <c r="F368" t="str">
        <f>HYPERLINK("mailto:caxchiengpan@gmail.com", "caxchiengpan@gmail.com")</f>
        <v>caxchiengpan@gmail.com</v>
      </c>
      <c r="G368" t="str">
        <v>Bản Thồng Phiêng, xã Chiềng Pằn, huyện Yên Châu, tỉnh Sơn La, Son La, Vietnam</v>
      </c>
    </row>
    <row r="369">
      <c r="A369">
        <v>31368</v>
      </c>
      <c r="B369" t="str">
        <f>HYPERLINK("https://yenchau.sonla.gov.vn/?pageid=31386&amp;p_field=3758", "UBND Ủy ban nhân dân xã Chiềng Pằn tỉnh Sơn La")</f>
        <v>UBND Ủy ban nhân dân xã Chiềng Pằn tỉnh Sơn La</v>
      </c>
      <c r="C369" t="str">
        <v>https://yenchau.sonla.gov.vn/?pageid=31386&amp;p_field=3758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31369</v>
      </c>
      <c r="B370" t="str">
        <f>HYPERLINK("https://www.facebook.com/groups/toi.yeu.xa.ngoc.hoa.huyen.chuong.my/", "Công an xã Ngọc Hoà thành phố Hà Nội")</f>
        <v>Công an xã Ngọc Hoà thành phố Hà Nội</v>
      </c>
      <c r="C370" t="str">
        <v>https://www.facebook.com/groups/toi.yeu.xa.ngoc.hoa.huyen.chuong.my/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31370</v>
      </c>
      <c r="B371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371" t="str">
        <v>https://chuongmy.hanoi.gov.vn/tin-noi-bat/-/asset_publisher/yy9z8Nun5PC2/content/truong-thcs-ngoc-hoa-to-chuc-le-ky-niem-60-nam-ngay-thanh-lap-truong-va-41-nam-ngay-nha-giao-viet-nam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31371</v>
      </c>
      <c r="B372" t="str">
        <f>HYPERLINK("https://www.facebook.com/p/Tu%E1%BB%95i-tr%E1%BA%BB-C%C3%B4ng-an-t%E1%BB%89nh-Ki%C3%AAn-Giang-100064349125717/", "Công an xã Thạnh Đông tỉnh Kiên Giang")</f>
        <v>Công an xã Thạnh Đông tỉnh Kiên Giang</v>
      </c>
      <c r="C372" t="str">
        <v>https://www.facebook.com/p/Tu%E1%BB%95i-tr%E1%BA%BB-C%C3%B4ng-an-t%E1%BB%89nh-Ki%C3%AAn-Giang-100064349125717/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31372</v>
      </c>
      <c r="B373" t="str">
        <f>HYPERLINK("https://tanchau.tayninh.gov.vn/vi/page/Uy-ban-nhan-dan-xa-Thanh-Dong.html", "UBND Ủy ban nhân dân xã Thạnh Đông tỉnh Kiên Giang")</f>
        <v>UBND Ủy ban nhân dân xã Thạnh Đông tỉnh Kiên Giang</v>
      </c>
      <c r="C373" t="str">
        <v>https://tanchau.tayninh.gov.vn/vi/page/Uy-ban-nhan-dan-xa-Thanh-Dong.html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31373</v>
      </c>
      <c r="B374" t="str">
        <f>HYPERLINK("https://www.facebook.com/p/C%C3%B4ng-an-x%C3%A3-Li%C3%AAn-Hoa-Ph%C3%B9-Ninh-Ph%C3%BA-Th%E1%BB%8D-100082110200923/", "Công an xã Liên Hoa tỉnh Phú Thọ")</f>
        <v>Công an xã Liên Hoa tỉnh Phú Thọ</v>
      </c>
      <c r="C374" t="str">
        <v>https://www.facebook.com/p/C%C3%B4ng-an-x%C3%A3-Li%C3%AAn-Hoa-Ph%C3%B9-Ninh-Ph%C3%BA-Th%E1%BB%8D-100082110200923/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31374</v>
      </c>
      <c r="B375" t="str">
        <f>HYPERLINK("https://lienhoa.phuninh.phutho.gov.vn/gioi-thieu/co-cau-to-chuc/", "UBND Ủy ban nhân dân xã Liên Hoa tỉnh Phú Thọ")</f>
        <v>UBND Ủy ban nhân dân xã Liên Hoa tỉnh Phú Thọ</v>
      </c>
      <c r="C375" t="str">
        <v>https://lienhoa.phuninh.phutho.gov.vn/gioi-thieu/co-cau-to-chuc/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31375</v>
      </c>
      <c r="B376" t="str">
        <f>HYPERLINK("https://www.facebook.com/people/C%C3%B4ng-an-t%E1%BB%89nh-Qu%E1%BA%A3ng-Tr%E1%BB%8B/61567068835674/?_rdr", "Công an tỉnh Quảng Trị tỉnh Quảng Trị")</f>
        <v>Công an tỉnh Quảng Trị tỉnh Quảng Trị</v>
      </c>
      <c r="C376" t="str">
        <v>https://www.facebook.com/people/C%C3%B4ng-an-t%E1%BB%89nh-Qu%E1%BA%A3ng-Tr%E1%BB%8B/61567068835674/?_rdr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31376</v>
      </c>
      <c r="B377" t="str">
        <f>HYPERLINK("https://www.quangtri.gov.vn/", "UBND Ủy ban nhân dântỉnh Quảng Trị tỉnh Quảng Trị")</f>
        <v>UBND Ủy ban nhân dântỉnh Quảng Trị tỉnh Quảng Trị</v>
      </c>
      <c r="C377" t="str">
        <v>https://www.quangtri.gov.vn/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31377</v>
      </c>
      <c r="B378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378" t="str">
        <v>https://www.facebook.com/p/C%C3%B4ng-an-x%C3%A3-C%C3%B9-V%C3%A2n-huy%E1%BB%87n-%C4%90%E1%BA%A1i-T%E1%BB%AB-t%E1%BB%89nh-Th%C3%A1i-Nguy%C3%AAn-100082798402298/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31378</v>
      </c>
      <c r="B379" t="str">
        <f>HYPERLINK("https://cuvan.daitu.thainguyen.gov.vn/", "UBND Ủy ban nhân dân xã Cù Vân tỉnh Thái Nguyên")</f>
        <v>UBND Ủy ban nhân dân xã Cù Vân tỉnh Thái Nguyên</v>
      </c>
      <c r="C379" t="str">
        <v>https://cuvan.daitu.thainguyen.gov.vn/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31379</v>
      </c>
      <c r="B380" t="str">
        <f>HYPERLINK("https://www.facebook.com/p/C%C3%B4ng-an-X%C3%A3-Kim-%C4%90%E1%BB%A9c-100072062261654/?_rdr", "Công an xã Kim Đức tỉnh Phú Thọ")</f>
        <v>Công an xã Kim Đức tỉnh Phú Thọ</v>
      </c>
      <c r="C380" t="str">
        <v>https://www.facebook.com/p/C%C3%B4ng-an-X%C3%A3-Kim-%C4%90%E1%BB%A9c-100072062261654/?_rdr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31380</v>
      </c>
      <c r="B381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381" t="str">
        <v>http://svhttdl.phutho.gov.vn/tin/le-don-nhan-bang-xep-hang-di-tich-lich-su-van-hoa-cap-tinh-mieu-lai-len-xa-kim-duc-thanh-pho-viet-tri-tinh-phu-tho_2651.html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31381</v>
      </c>
      <c r="B382" t="str">
        <v>Công an xã Liên Minh tỉnh Nam Định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31382</v>
      </c>
      <c r="B383" t="str">
        <f>HYPERLINK("https://lienminh.namdinh.gov.vn/", "UBND Ủy ban nhân dân xã Liên Minh tỉnh Nam Định")</f>
        <v>UBND Ủy ban nhân dân xã Liên Minh tỉnh Nam Định</v>
      </c>
      <c r="C383" t="str">
        <v>https://lienminh.namdinh.gov.vn/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31383</v>
      </c>
      <c r="B384" t="str">
        <f>HYPERLINK("https://www.facebook.com/p/C%C3%B4ng-an-x%C3%A3-V%C4%A9nh-B%C3%ACnh-100072074544071/", "Công an xã Vĩnh Bình thành phố Cần Thơ")</f>
        <v>Công an xã Vĩnh Bình thành phố Cần Thơ</v>
      </c>
      <c r="C384" t="str">
        <v>https://www.facebook.com/p/C%C3%B4ng-an-x%C3%A3-V%C4%A9nh-B%C3%ACnh-100072074544071/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31384</v>
      </c>
      <c r="B385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385" t="str">
        <v>https://vienkiemsat.cantho.gov.vn/tang-qua-cho-cac-ho-ngheo-va-ho-can-ngheo-nhan-dip-tet-quan-dan-tai-xa-vinh-binh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31385</v>
      </c>
      <c r="B386" t="str">
        <v>Công an huyện Gia Lâm thành phố Hà Nội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31386</v>
      </c>
      <c r="B387" t="str">
        <f>HYPERLINK("http://gialam.hanoi.gov.vn/", "UBND Ủy ban nhân dân huyện Gia Lâm thành phố Hà Nội")</f>
        <v>UBND Ủy ban nhân dân huyện Gia Lâm thành phố Hà Nội</v>
      </c>
      <c r="C387" t="str">
        <v>http://gialam.hanoi.gov.vn/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31387</v>
      </c>
      <c r="B388" t="str">
        <v>Công an xã Việt Thuận tỉnh Thái Bình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31388</v>
      </c>
      <c r="B389" t="str">
        <f>HYPERLINK("https://vuthu.thaibinh.gov.vn/", "UBND Ủy ban nhân dân xã Việt Thuận tỉnh Thái Bình")</f>
        <v>UBND Ủy ban nhân dân xã Việt Thuận tỉnh Thái Bình</v>
      </c>
      <c r="C389" t="str">
        <v>https://vuthu.thaibinh.gov.vn/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31389</v>
      </c>
      <c r="B390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390" t="str">
        <v>https://www.facebook.com/p/C%C3%B4ng-an-x%C3%A3-Quang-Kim-huy%E1%BB%87n-B%C3%A1t-X%C3%A1t-L%C3%A0o-Cai-100083057086428/?_rdr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31390</v>
      </c>
      <c r="B391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391" t="str">
        <v>https://hdnd.laocai.gov.vn/xa-phuong-thi-tran/ky-hop-thu-nhat-hdnd-xa-quang-kim-khoa-xix-nhiem-ky-2021-2026-593140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31391</v>
      </c>
      <c r="B392" t="str">
        <f>HYPERLINK("https://www.facebook.com/p/C%C3%B4ng-an-x%C3%A3-Ch%C3%AD-T%C3%A2n-100070525734695/?locale=fy_NL", "Công an xã Chí Tân tỉnh Hưng Yên")</f>
        <v>Công an xã Chí Tân tỉnh Hưng Yên</v>
      </c>
      <c r="C392" t="str">
        <v>https://www.facebook.com/p/C%C3%B4ng-an-x%C3%A3-Ch%C3%AD-T%C3%A2n-100070525734695/?locale=fy_NL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31392</v>
      </c>
      <c r="B393" t="str">
        <f>HYPERLINK("https://www.quangninh.gov.vn/donvi/xahiephoa/Trang/ChiTietTinTuc.aspx?nid=943", "UBND Ủy ban nhân dân xã Chí Tân tỉnh Hưng Yên")</f>
        <v>UBND Ủy ban nhân dân xã Chí Tân tỉnh Hưng Yên</v>
      </c>
      <c r="C393" t="str">
        <v>https://www.quangninh.gov.vn/donvi/xahiephoa/Trang/ChiTietTinTuc.aspx?nid=943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31393</v>
      </c>
      <c r="B394" t="str">
        <f>HYPERLINK("https://www.facebook.com/p/C%C3%B4ng-an-x%C3%A3-Ng%E1%BB%8Dc-Quan-100022836976673/", "Công an xã Ngọc Quan tỉnh Phú Thọ")</f>
        <v>Công an xã Ngọc Quan tỉnh Phú Thọ</v>
      </c>
      <c r="C394" t="str">
        <v>https://www.facebook.com/p/C%C3%B4ng-an-x%C3%A3-Ng%E1%BB%8Dc-Quan-100022836976673/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31394</v>
      </c>
      <c r="B395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395" t="str">
        <v>https://doanhung.phutho.gov.vn/Chuyen-muc-tin/Chi-tiet-tin/tabid/92/title/15599/ctitle/3/language/vi-VN/Default.aspx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31395</v>
      </c>
      <c r="B396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396" t="str">
        <v>https://www.facebook.com/pages/C%C3%B4ng%20An%20Huy%E1%BB%87n%20%C4%90%E1%BA%A1i%20T%E1%BB%AB%20T%E1%BB%89nh%20Th%C3%A1i%20Nguy%C3%AAn/1659910630732881/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31396</v>
      </c>
      <c r="B397" t="str">
        <f>HYPERLINK("https://daitu.thainguyen.gov.vn/", "UBND Ủy ban nhân dân huyện Đại Từ tỉnh Thái Nguyên")</f>
        <v>UBND Ủy ban nhân dân huyện Đại Từ tỉnh Thái Nguyên</v>
      </c>
      <c r="C397" t="str">
        <v>https://daitu.thainguyen.gov.vn/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31397</v>
      </c>
      <c r="B398" t="str">
        <v>Công an xã An Hòa Tây tỉnh Bến Tre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31398</v>
      </c>
      <c r="B399" t="str">
        <f>HYPERLINK("https://bentre.gov.vn/Documents/848_danh_sach%20nguoi%20phat%20ngon.pdf", "UBND Ủy ban nhân dân xã An Hòa Tây tỉnh Bến Tre")</f>
        <v>UBND Ủy ban nhân dân xã An Hòa Tây tỉnh Bến Tre</v>
      </c>
      <c r="C399" t="str">
        <v>https://bentre.gov.vn/Documents/848_danh_sach%20nguoi%20phat%20ngon.pdf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31399</v>
      </c>
      <c r="B400" t="str">
        <v>Công an phường Đại Xuân thành phố Hà Nội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31400</v>
      </c>
      <c r="B401" t="str">
        <f>HYPERLINK("https://thanhxuan.hanoi.gov.vn/", "UBND Ủy ban nhân dân phường Đại Xuân thành phố Hà Nội")</f>
        <v>UBND Ủy ban nhân dân phường Đại Xuân thành phố Hà Nội</v>
      </c>
      <c r="C401" t="str">
        <v>https://thanhxuan.hanoi.gov.vn/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31401</v>
      </c>
      <c r="B402" t="str">
        <f>HYPERLINK("https://www.facebook.com/CADKN/", "Công an xã Đạ K'Nàng tỉnh Lâm Đồng")</f>
        <v>Công an xã Đạ K'Nàng tỉnh Lâm Đồng</v>
      </c>
      <c r="C402" t="str">
        <v>https://www.facebook.com/CADKN/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31402</v>
      </c>
      <c r="B403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403" t="str">
        <v>https://lamdong.gov.vn/sites/damrong/gioithieu/danhbahuyen/SitePages/ubnd-cac-xa.aspx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31403</v>
      </c>
      <c r="B404" t="str">
        <v>Công an xã Đạo Viện tỉnh Tuyên Quang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31404</v>
      </c>
      <c r="B405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405" t="str">
        <v>https://m.hdndtuyenquang.gov.vn/dai-bieu-voi-cu-tri/tra-loi-y-kien/yen-son/xa-dao-vien.html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31405</v>
      </c>
      <c r="B406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406" t="str">
        <v>https://www.facebook.com/p/C%C3%B4ng-an-x%C3%A3-%C4%90%E1%BA%B7ng-L%E1%BB%85-huy%E1%BB%87n-%C3%82n-Thi-t%E1%BB%89nh-H%C6%B0ng-Y%C3%AAn-100070670761232/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31406</v>
      </c>
      <c r="B407" t="str">
        <f>HYPERLINK("https://dichvucong.hungyen.gov.vn/dichvucong/hotline", "UBND Ủy ban nhân dân xã Đặng Lễ tỉnh Hưng Yên")</f>
        <v>UBND Ủy ban nhân dân xã Đặng Lễ tỉnh Hưng Yên</v>
      </c>
      <c r="C407" t="str">
        <v>https://dichvucong.hungyen.gov.vn/dichvucong/hotline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31407</v>
      </c>
      <c r="B408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408" t="str">
        <v>https://www.facebook.com/p/C%C3%B4ng-An-x%C3%A3-%C4%90%E1%BB%8Bnh-B%C3%ACnh-Y%C3%AAn-%C4%90%E1%BB%8Bnh-Thanh-Ho%C3%A1-100083486191339/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31408</v>
      </c>
      <c r="B409" t="str">
        <f>HYPERLINK("https://kimson.ninhbinh.gov.vn/gioi-thieu/xa-dinh-hoa", "UBND Ủy ban nhân dân xã Định Bình tỉnh Thanh Hóa")</f>
        <v>UBND Ủy ban nhân dân xã Định Bình tỉnh Thanh Hóa</v>
      </c>
      <c r="C409" t="str">
        <v>https://kimson.ninhbinh.gov.vn/gioi-thieu/xa-dinh-hoa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31409</v>
      </c>
      <c r="B410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410" t="str">
        <v>https://www.facebook.com/p/Tu%E1%BB%95i-tr%E1%BA%BB-C%C3%B4ng-an-huy%E1%BB%87n-M%C3%AA-Linh-100072183319533/?locale=vi_VN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31410</v>
      </c>
      <c r="B411" t="str">
        <f>HYPERLINK("https://melinh.hanoi.gov.vn/", "UBND Ủy ban nhân dân huyện Mê Linh thành phố Hà Nội")</f>
        <v>UBND Ủy ban nhân dân huyện Mê Linh thành phố Hà Nội</v>
      </c>
      <c r="C411" t="str">
        <v>https://melinh.hanoi.gov.vn/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31411</v>
      </c>
      <c r="B412" t="str">
        <f>HYPERLINK("https://www.facebook.com/groups/toi.yeu.xa.thuong.vuc.huyen.chuong.my/", "Công an xã Thượng Vực thành phố Hà Nội")</f>
        <v>Công an xã Thượng Vực thành phố Hà Nội</v>
      </c>
      <c r="C412" t="str">
        <v>https://www.facebook.com/groups/toi.yeu.xa.thuong.vuc.huyen.chuong.my/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31412</v>
      </c>
      <c r="B413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413" t="str">
        <v>https://chuongmy.hanoi.gov.vn/tin-van-hoa-xa-hoi/-/news/pde1maEQe4QT/28859.html;jsessionid=ZuG4C-+TunbmdhlISpXH436a.node66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31413</v>
      </c>
      <c r="B414" t="str">
        <f>HYPERLINK("https://www.facebook.com/profile.php?id=100072188300088", "Công an xã Chiềng Pằn tỉnh Sơn La")</f>
        <v>Công an xã Chiềng Pằn tỉnh Sơn La</v>
      </c>
      <c r="C414" t="str">
        <v>https://www.facebook.com/profile.php?id=100072188300088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31414</v>
      </c>
      <c r="B415" t="str">
        <f>HYPERLINK("https://yenchau.sonla.gov.vn/?pageid=31386&amp;p_field=3758", "UBND Ủy ban nhân dân xã Chiềng Pằn tỉnh Sơn La")</f>
        <v>UBND Ủy ban nhân dân xã Chiềng Pằn tỉnh Sơn La</v>
      </c>
      <c r="C415" t="str">
        <v>https://yenchau.sonla.gov.vn/?pageid=31386&amp;p_field=3758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31415</v>
      </c>
      <c r="B416" t="str">
        <f>HYPERLINK("https://www.facebook.com/groups/toi.yeu.xa.ngoc.hoa.huyen.chuong.my/", "Công an xã Ngọc Hoà thành phố Hà Nội")</f>
        <v>Công an xã Ngọc Hoà thành phố Hà Nội</v>
      </c>
      <c r="C416" t="str">
        <v>https://www.facebook.com/groups/toi.yeu.xa.ngoc.hoa.huyen.chuong.my/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31416</v>
      </c>
      <c r="B417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417" t="str">
        <v>https://chuongmy.hanoi.gov.vn/tin-noi-bat/-/asset_publisher/yy9z8Nun5PC2/content/truong-thcs-ngoc-hoa-to-chuc-le-ky-niem-60-nam-ngay-thanh-lap-truong-va-41-nam-ngay-nha-giao-viet-nam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31417</v>
      </c>
      <c r="B418" t="str">
        <f>HYPERLINK("https://www.facebook.com/100079671240551/photos/494625456536492/?_rdr", "Công an xã Úc Kỳ tỉnh Thái Nguyên")</f>
        <v>Công an xã Úc Kỳ tỉnh Thái Nguyên</v>
      </c>
      <c r="C418" t="str">
        <v>https://www.facebook.com/100079671240551/photos/494625456536492/?_rdr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31418</v>
      </c>
      <c r="B419" t="str">
        <f>HYPERLINK("https://phubinh.thainguyen.gov.vn/xa-uc-ky", "UBND Ủy ban nhân dân xã Úc Kỳ tỉnh Thái Nguyên")</f>
        <v>UBND Ủy ban nhân dân xã Úc Kỳ tỉnh Thái Nguyên</v>
      </c>
      <c r="C419" t="str">
        <v>https://phubinh.thainguyen.gov.vn/xa-uc-ky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31419</v>
      </c>
      <c r="B420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420" t="str">
        <v>https://www.facebook.com/p/C%C3%B4ng-an-X%C3%A3-%C4%90%C3%A0o-Vi%C3%AAn-Th%E1%BB%8B-x%C3%A3-Qu%E1%BA%BF-V%C3%B5-100082317493607/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31420</v>
      </c>
      <c r="B421" t="str">
        <f>HYPERLINK("https://quevo.bacninh.gov.vn/news/-/details/22344/xa-ao-vien", "UBND Ủy ban nhân dân xã Đào Viên tỉnh Bắc Ninh")</f>
        <v>UBND Ủy ban nhân dân xã Đào Viên tỉnh Bắc Ninh</v>
      </c>
      <c r="C421" t="str">
        <v>https://quevo.bacninh.gov.vn/news/-/details/22344/xa-ao-vien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31421</v>
      </c>
      <c r="B422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422" t="str">
        <v>https://www.facebook.com/p/C%C3%B4ng-an-x%C3%A3-%C4%90%C3%A0o-X%C3%A1-huy%E1%BB%87n-Ph%C3%BA-B%C3%ACnh-t%E1%BB%89nh-Th%C3%A1i-Nguy%C3%AAn-100071540445476/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31422</v>
      </c>
      <c r="B423" t="str">
        <f>HYPERLINK("https://phubinh.thainguyen.gov.vn/xa-dao-xa", "UBND Ủy ban nhân dân xã Đào Xá tỉnh Thái Nguyên")</f>
        <v>UBND Ủy ban nhân dân xã Đào Xá tỉnh Thái Nguyên</v>
      </c>
      <c r="C423" t="str">
        <v>https://phubinh.thainguyen.gov.vn/xa-dao-xa</v>
      </c>
      <c r="D423" t="str">
        <v>-</v>
      </c>
      <c r="E423" t="str">
        <v>-</v>
      </c>
      <c r="F423" t="str">
        <v>-</v>
      </c>
      <c r="G423" t="str">
        <v>-</v>
      </c>
    </row>
    <row r="424" xml:space="preserve">
      <c r="A424">
        <v>31423</v>
      </c>
      <c r="B424" t="str" xml:space="preserve">
        <f xml:space="preserve">HYPERLINK("https://www.facebook.com/p/C%C3%B4ng-an-x%C3%A3-%C4%90%C3%A0-S%C6%A1n-100067119197567/", "Công an xã Đà Sơn _x000d__x000d__x000d_
 _x000d__x000d__x000d_
  tỉnh Nghệ An")</f>
        <v xml:space="preserve">Công an xã Đà Sơn _x000d__x000d__x000d_
 _x000d__x000d__x000d_
  tỉnh Nghệ An</v>
      </c>
      <c r="C424" t="str">
        <v>https://www.facebook.com/p/C%C3%B4ng-an-x%C3%A3-%C4%90%C3%A0-S%C6%A1n-100067119197567/</v>
      </c>
      <c r="D424" t="str">
        <v>-</v>
      </c>
      <c r="E424" t="str">
        <v/>
      </c>
      <c r="F424" t="str">
        <v>-</v>
      </c>
      <c r="G424" t="str">
        <v>-</v>
      </c>
    </row>
    <row r="425" xml:space="preserve">
      <c r="A425">
        <v>31424</v>
      </c>
      <c r="B425" t="str" xml:space="preserve">
        <f xml:space="preserve">HYPERLINK("https://dason.doluong.nghean.gov.vn/", "UBND Ủy ban nhân dân xã Đà Sơn _x000d__x000d__x000d_
 _x000d__x000d__x000d_
  tỉnh Nghệ An")</f>
        <v xml:space="preserve">UBND Ủy ban nhân dân xã Đà Sơn _x000d__x000d__x000d_
 _x000d__x000d__x000d_
  tỉnh Nghệ An</v>
      </c>
      <c r="C425" t="str">
        <v>https://dason.doluong.nghean.gov.vn/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31425</v>
      </c>
      <c r="B426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426" t="str">
        <v>https://www.facebook.com/p/C%C3%B4ng-an-x%C3%A3-%C4%90%C3%A1-%C4%90%E1%BB%8F-huy%E1%BB%87n-Ph%C3%B9-Y%C3%AAn-t%E1%BB%89nh-S%C6%A1n-La-100069499724470/?locale=nn_NO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31426</v>
      </c>
      <c r="B427" t="str">
        <f>HYPERLINK("https://dado.phuyen.sonla.gov.vn/uy-ban-nhan-dan", "UBND Ủy ban nhân dân xã Đá Đỏ tỉnh Sơn La")</f>
        <v>UBND Ủy ban nhân dân xã Đá Đỏ tỉnh Sơn La</v>
      </c>
      <c r="C427" t="str">
        <v>https://dado.phuyen.sonla.gov.vn/uy-ban-nhan-dan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31427</v>
      </c>
      <c r="B428" t="str">
        <f>HYPERLINK("https://www.facebook.com/groups/toi.yeu.xa.thuy.xuan.tien.huyen.chuong.my/", "Công an xã Thủy Xuân Tiên thành phố Hà Nội")</f>
        <v>Công an xã Thủy Xuân Tiên thành phố Hà Nội</v>
      </c>
      <c r="C428" t="str">
        <v>https://www.facebook.com/groups/toi.yeu.xa.thuy.xuan.tien.huyen.chuong.my/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31428</v>
      </c>
      <c r="B429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429" t="str">
        <v>https://thuyxuantien.chuongmy.hanoi.gov.vn/gioi-thieu/co-cau-to-chuc/uy-ban-nhan-dan-thi-tran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31429</v>
      </c>
      <c r="B430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430" t="str">
        <v>https://www.facebook.com/p/C%C3%B4ng-an-x%C3%A3-Qu%E1%BA%A3ng-Ti%C3%AAn-Th%E1%BB%8B-x%C3%A3-Ba-%C4%90%E1%BB%93n-100072202249710/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31430</v>
      </c>
      <c r="B431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431" t="str">
        <v>https://dbnd.quangbinh.gov.vn/chi-tiet-tin/-/view-article/1/1515633979427/1689756165816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31431</v>
      </c>
      <c r="B432" t="str">
        <v>Công an xã Thuỵ Hương thành phố Hải Phòng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31432</v>
      </c>
      <c r="B43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433" t="str">
        <v>https://kienthuy.haiphong.gov.vn/cac-xa-thi-tran/xa-thuy-huong-308420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31433</v>
      </c>
      <c r="B434" t="str">
        <f>HYPERLINK("https://www.facebook.com/p/C%C3%B4ng-an-x%C3%A3-Long-Th%E1%BB%8D-100082443905683/", "Công an xã Long An tỉnh Đồng Nai")</f>
        <v>Công an xã Long An tỉnh Đồng Nai</v>
      </c>
      <c r="C434" t="str">
        <v>https://www.facebook.com/p/C%C3%B4ng-an-x%C3%A3-Long-Th%E1%BB%8D-100082443905683/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31434</v>
      </c>
      <c r="B435" t="str">
        <f>HYPERLINK("https://longthanh.dongnai.gov.vn/", "UBND Ủy ban nhân dân xã Long An tỉnh Đồng Nai")</f>
        <v>UBND Ủy ban nhân dân xã Long An tỉnh Đồng Nai</v>
      </c>
      <c r="C435" t="str">
        <v>https://longthanh.dongnai.gov.vn/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31435</v>
      </c>
      <c r="B436" t="str">
        <f>HYPERLINK("https://www.facebook.com/p/C%C3%B4ng-An-x%C3%A3-Nh%E1%BB%8B-Tr%C6%B0%E1%BB%9Dng-100070518379236/", "Công an xã Nhị Trường tỉnh Trà Vinh")</f>
        <v>Công an xã Nhị Trường tỉnh Trà Vinh</v>
      </c>
      <c r="C436" t="str">
        <v>https://www.facebook.com/p/C%C3%B4ng-An-x%C3%A3-Nh%E1%BB%8B-Tr%C6%B0%E1%BB%9Dng-100070518379236/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31436</v>
      </c>
      <c r="B437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437" t="str">
        <v>https://nongthonmoi.travinh.gov.vn/nhi-truong-ve-dich-nong-thon-moi-nam-2021/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31437</v>
      </c>
      <c r="B438" t="str">
        <f>HYPERLINK("https://www.facebook.com/tdlongan/?locale=vi_VN", "Công an tỉnh Long An tỉnh Long An")</f>
        <v>Công an tỉnh Long An tỉnh Long An</v>
      </c>
      <c r="C438" t="str">
        <v>https://www.facebook.com/tdlongan/?locale=vi_VN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31438</v>
      </c>
      <c r="B439" t="str">
        <f>HYPERLINK("https://www.longan.gov.vn/", "UBND Ủy ban nhân dân tỉnh Long An tỉnh Long An")</f>
        <v>UBND Ủy ban nhân dân tỉnh Long An tỉnh Long An</v>
      </c>
      <c r="C439" t="str">
        <v>https://www.longan.gov.vn/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31439</v>
      </c>
      <c r="B440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440" t="str">
        <v>https://www.facebook.com/p/C%E1%BB%95ng-th%C3%B4ng-tin-%C4%91i%E1%BB%87n-t%E1%BB%AD-UBND-x%C3%A3-Tam-B%C3%ACnh-100064514929795/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31440</v>
      </c>
      <c r="B441" t="str">
        <f>HYPERLINK("https://cailay.tiengiang.gov.vn/cac-xa", "UBND Ủy ban nhân dân xã Tam Bình tỉnh TIỀN GIANG")</f>
        <v>UBND Ủy ban nhân dân xã Tam Bình tỉnh TIỀN GIANG</v>
      </c>
      <c r="C441" t="str">
        <v>https://cailay.tiengiang.gov.vn/cac-xa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31441</v>
      </c>
      <c r="B442" t="str">
        <f>HYPERLINK("https://www.facebook.com/p/C%C3%B4ng-an-x%C3%A3-Th%E1%BA%A1ch-H%E1%BB%99i-100064363196517/", "Công an xã Thạch Hội tỉnh Hà Tĩnh")</f>
        <v>Công an xã Thạch Hội tỉnh Hà Tĩnh</v>
      </c>
      <c r="C442" t="str">
        <v>https://www.facebook.com/p/C%C3%B4ng-an-x%C3%A3-Th%E1%BA%A1ch-H%E1%BB%99i-100064363196517/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31442</v>
      </c>
      <c r="B443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443" t="str">
        <v>https://thachha.hatinh.gov.vn/portal/pages/2023-12-07/UBND-huyen-Thach-Ha-to-chuc-doi-thoai-chinh-sach-v-472761.aspx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31443</v>
      </c>
      <c r="B444" t="str">
        <v>Cảnh sát Thi hành án hình sự và Hỗ trợ tư pháp Phú Thiện tỉnh Gia Lai</v>
      </c>
      <c r="C444" t="str">
        <v>https://www.facebook.com/thahspt/</v>
      </c>
      <c r="D444" t="str">
        <v>-</v>
      </c>
      <c r="E444" t="str">
        <v>-</v>
      </c>
      <c r="F444" t="str">
        <v>-</v>
      </c>
      <c r="G444" t="str">
        <v>Thị trấn Phú Thiện, Phú Thiện, Pleiku, Vietnam</v>
      </c>
    </row>
    <row r="445">
      <c r="A445">
        <v>31444</v>
      </c>
      <c r="B445" t="str">
        <f>HYPERLINK("https://vksnd.gialai.gov.vn/VKSND-huyen-thi-xa-thanh-pho/vksnd-huyen-kbang-kiem-sat-viec-to-chuc-tiem-vac-xin-phong-covid-19-lan-02-cho-cac-doi-tuong-bi-giam-giu-va-pham-nhan-1855.html", "UBND Ủy ban nhân dânt Thi hành án hình sự và Hỗ trợ tư pháp Phú Thiện tỉnh Gia Lai")</f>
        <v>UBND Ủy ban nhân dânt Thi hành án hình sự và Hỗ trợ tư pháp Phú Thiện tỉnh Gia Lai</v>
      </c>
      <c r="C445" t="str">
        <v>https://vksnd.gialai.gov.vn/VKSND-huyen-thi-xa-thanh-pho/vksnd-huyen-kbang-kiem-sat-viec-to-chuc-tiem-vac-xin-phong-covid-19-lan-02-cho-cac-doi-tuong-bi-giam-giu-va-pham-nhan-1855.html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31445</v>
      </c>
      <c r="B446" t="str">
        <f>HYPERLINK("https://www.facebook.com/CongantinhPhuTho19/", "Công an tỉnh Phú Thọ tỉnh Phú Thọ")</f>
        <v>Công an tỉnh Phú Thọ tỉnh Phú Thọ</v>
      </c>
      <c r="C446" t="str">
        <v>https://www.facebook.com/CongantinhPhuTho19/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31446</v>
      </c>
      <c r="B447" t="str">
        <f>HYPERLINK("https://phutho.gov.vn/Pages/Index.aspx", "UBND Ủy ban nhân dân tỉnh Phú Thọ tỉnh Phú Thọ")</f>
        <v>UBND Ủy ban nhân dân tỉnh Phú Thọ tỉnh Phú Thọ</v>
      </c>
      <c r="C447" t="str">
        <v>https://phutho.gov.vn/Pages/Index.aspx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31447</v>
      </c>
      <c r="B448" t="str">
        <f>HYPERLINK("https://www.facebook.com/ConganThuDo/?locale=vi_VN", "Công an thành phố Hà Nội thành phố Hà Nội")</f>
        <v>Công an thành phố Hà Nội thành phố Hà Nội</v>
      </c>
      <c r="C448" t="str">
        <v>https://www.facebook.com/ConganThuDo/?locale=vi_VN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31448</v>
      </c>
      <c r="B449" t="str">
        <f>HYPERLINK("https://hanoi.gov.vn/", "UBND Ủy ban nhân dân thành phố Hà Nội thành phố Hà Nội")</f>
        <v>UBND Ủy ban nhân dân thành phố Hà Nội thành phố Hà Nội</v>
      </c>
      <c r="C449" t="str">
        <v>https://hanoi.gov.vn/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31449</v>
      </c>
      <c r="B450" t="str">
        <f>HYPERLINK("https://www.facebook.com/conganhuyenlucngan/?locale=fo_FO", "Công an huyện Lục Ngạn tỉnh Bắc Giang")</f>
        <v>Công an huyện Lục Ngạn tỉnh Bắc Giang</v>
      </c>
      <c r="C450" t="str">
        <v>https://www.facebook.com/conganhuyenlucngan/?locale=fo_FO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31450</v>
      </c>
      <c r="B451" t="str">
        <f>HYPERLINK("https://lucngan.bacgiang.gov.vn/", "UBND Ủy ban nhân dân huyện Lục Ngạn tỉnh Bắc Giang")</f>
        <v>UBND Ủy ban nhân dân huyện Lục Ngạn tỉnh Bắc Giang</v>
      </c>
      <c r="C451" t="str">
        <v>https://lucngan.bacgiang.gov.vn/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31451</v>
      </c>
      <c r="B452" t="str">
        <f>HYPERLINK("https://www.facebook.com/p/C%C3%B4ng-an-x%C3%A3-C%C3%A1t-Th%E1%BB%8Bnh-100063712560146/", "Công an xã Cát Thịnh tỉnh Yên Bái")</f>
        <v>Công an xã Cát Thịnh tỉnh Yên Bái</v>
      </c>
      <c r="C452" t="str">
        <v>https://www.facebook.com/p/C%C3%B4ng-an-x%C3%A3-C%C3%A1t-Th%E1%BB%8Bnh-100063712560146/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31452</v>
      </c>
      <c r="B453" t="str">
        <f>HYPERLINK("https://vanchan.yenbai.gov.vn/cac-xa-thi-tran/xa-cat-thinh", "UBND Ủy ban nhân dân xã Cát Thịnh tỉnh Yên Bái")</f>
        <v>UBND Ủy ban nhân dân xã Cát Thịnh tỉnh Yên Bái</v>
      </c>
      <c r="C453" t="str">
        <v>https://vanchan.yenbai.gov.vn/cac-xa-thi-tran/xa-cat-thinh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31453</v>
      </c>
      <c r="B454" t="str">
        <f>HYPERLINK("https://www.facebook.com/conganxuanhoa.tx/?locale=vi_VN", "Công an xã Xuân Hóa tỉnh Thanh Hóa")</f>
        <v>Công an xã Xuân Hóa tỉnh Thanh Hóa</v>
      </c>
      <c r="C454" t="str">
        <v>https://www.facebook.com/conganxuanhoa.tx/?locale=vi_VN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31454</v>
      </c>
      <c r="B455" t="str">
        <f>HYPERLINK("https://xuansinh.thoxuan.thanhhoa.gov.vn/web/trang-chu/bo-may-hanh-chinh/bo-may-hanh-chinh-uy-ban-nhan-dan-xa-xuan-sinh.html", "UBND Ủy ban nhân dân xã Xuân Hóa tỉnh Thanh Hóa")</f>
        <v>UBND Ủy ban nhân dân xã Xuân Hóa tỉnh Thanh Hóa</v>
      </c>
      <c r="C455" t="str">
        <v>https://xuansinh.thoxuan.thanhhoa.gov.vn/web/trang-chu/bo-may-hanh-chinh/bo-may-hanh-chinh-uy-ban-nhan-dan-xa-xuan-sinh.html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31455</v>
      </c>
      <c r="B456" t="str">
        <f>HYPERLINK("https://www.facebook.com/p/C%C3%B4ng-An-X%C3%A3-C%C3%B2-N%C3%B2i-Mai-S%C6%A1n-S%C6%A1n-La-100069518322279/", "Công an xã Cò Nòi tỉnh Sơn La")</f>
        <v>Công an xã Cò Nòi tỉnh Sơn La</v>
      </c>
      <c r="C456" t="str">
        <v>https://www.facebook.com/p/C%C3%B4ng-An-X%C3%A3-C%C3%B2-N%C3%B2i-Mai-S%C6%A1n-S%C6%A1n-La-100069518322279/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31456</v>
      </c>
      <c r="B457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457" t="str">
        <v>https://sonla.gov.vn/tin-van-hoa-xa-hoi/dong-chi-chu-tich-ubnd-huyen-du-ngay-hoi-dai-doan-ket-toan-dan-toc-tai-ban-me-lech-xa-co-noi-735712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31457</v>
      </c>
      <c r="B458" t="str">
        <f>HYPERLINK("https://www.facebook.com/p/C%C3%B4ng-an-x%C3%A3-C%C3%B4-Ba-B%E1%BA%A3o-L%E1%BA%A1c-100083408823742/", "Công an xã Cô Ba tỉnh Cao Bằng")</f>
        <v>Công an xã Cô Ba tỉnh Cao Bằng</v>
      </c>
      <c r="C458" t="str">
        <v>https://www.facebook.com/p/C%C3%B4ng-an-x%C3%A3-C%C3%B4-Ba-B%E1%BA%A3o-L%E1%BA%A1c-100083408823742/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31458</v>
      </c>
      <c r="B459" t="str">
        <f>HYPERLINK("http://coba.baolac.caobang.gov.vn/", "UBND Ủy ban nhân dân xã Cô Ba tỉnh Cao Bằng")</f>
        <v>UBND Ủy ban nhân dân xã Cô Ba tỉnh Cao Bằng</v>
      </c>
      <c r="C459" t="str">
        <v>http://coba.baolac.caobang.gov.vn/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31459</v>
      </c>
      <c r="B460" t="str">
        <f>HYPERLINK("https://www.facebook.com/p/C%C3%B4ng-an-x%C3%A3-C%C3%B4ng-B%E1%BA%B1ng-huy%E1%BB%87n-P%C3%A1c-N%E1%BA%B7m-t%E1%BB%89nh-B%E1%BA%AFc-K%E1%BA%A1n-100079579266880/", "Công an xã Công Bằng tỉnh Bắc Kạn")</f>
        <v>Công an xã Công Bằng tỉnh Bắc Kạn</v>
      </c>
      <c r="C460" t="str">
        <v>https://www.facebook.com/p/C%C3%B4ng-an-x%C3%A3-C%C3%B4ng-B%E1%BA%B1ng-huy%E1%BB%87n-P%C3%A1c-N%E1%BA%B7m-t%E1%BB%89nh-B%E1%BA%AFc-K%E1%BA%A1n-100079579266880/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31460</v>
      </c>
      <c r="B461" t="str">
        <f>HYPERLINK("https://congbang.pacnam.gov.vn/", "UBND Ủy ban nhân dân xã Công Bằng tỉnh Bắc Kạn")</f>
        <v>UBND Ủy ban nhân dân xã Công Bằng tỉnh Bắc Kạn</v>
      </c>
      <c r="C461" t="str">
        <v>https://congbang.pacnam.gov.vn/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31461</v>
      </c>
      <c r="B462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462" t="str">
        <v>https://www.facebook.com/p/C%C3%B4ng-an-x%C3%A3-C%C3%B4ng-Li%C3%AAm-CA-huy%E1%BB%87n-N%C3%B4ng-C%E1%BB%91ng-100063767244389/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31462</v>
      </c>
      <c r="B463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463" t="str">
        <v>https://congliem.nongcong.thanhhoa.gov.vn/web/trang-chu/can-bo-chuc-ubnd-xa-cong-liem.html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31463</v>
      </c>
      <c r="B464" t="str">
        <f>HYPERLINK("https://www.facebook.com/profile.php?id=100072399193016", "Công an xã Đại Thắng tỉnh Nam Định")</f>
        <v>Công an xã Đại Thắng tỉnh Nam Định</v>
      </c>
      <c r="C464" t="str">
        <v>https://www.facebook.com/profile.php?id=100072399193016</v>
      </c>
      <c r="D464" t="str">
        <v>-</v>
      </c>
      <c r="E464" t="str">
        <v/>
      </c>
      <c r="F464" t="str">
        <v>-</v>
      </c>
      <c r="G464" t="str">
        <v>Thiện An - Đại Thắng - Vụ Bản - Nam Định, Nam Định, Vietnam</v>
      </c>
    </row>
    <row r="465">
      <c r="A465">
        <v>31464</v>
      </c>
      <c r="B465" t="str">
        <f>HYPERLINK("https://daithang.namdinh.gov.vn/", "UBND Ủy ban nhân dân xã Đại Thắng tỉnh Nam Định")</f>
        <v>UBND Ủy ban nhân dân xã Đại Thắng tỉnh Nam Định</v>
      </c>
      <c r="C465" t="str">
        <v>https://daithang.namdinh.gov.vn/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31465</v>
      </c>
      <c r="B466" t="str">
        <f>HYPERLINK("https://www.facebook.com/p/C%C3%B4ng-An-X%C3%A3-Long-T%C3%A2n-100072414188764/", "Công an xã Long Tân tỉnh Bình Phước")</f>
        <v>Công an xã Long Tân tỉnh Bình Phước</v>
      </c>
      <c r="C466" t="str">
        <v>https://www.facebook.com/p/C%C3%B4ng-An-X%C3%A3-Long-T%C3%A2n-100072414188764/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31466</v>
      </c>
      <c r="B467" t="str">
        <f>HYPERLINK("https://longtan.phurieng.binhphuoc.gov.vn/", "UBND Ủy ban nhân dân xã Long Tân tỉnh Bình Phước")</f>
        <v>UBND Ủy ban nhân dân xã Long Tân tỉnh Bình Phước</v>
      </c>
      <c r="C467" t="str">
        <v>https://longtan.phurieng.binhphuoc.gov.vn/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31467</v>
      </c>
      <c r="B468" t="str">
        <f>HYPERLINK("https://www.facebook.com/p/C%C3%B4ng-an-x%C3%A3-M%E1%BB%B9-Th%E1%BA%A1nh-An-B%E1%BA%BFn-Tre-100075841302470/", "Công an xã Mỹ Thạnh tỉnh Bến Tre")</f>
        <v>Công an xã Mỹ Thạnh tỉnh Bến Tre</v>
      </c>
      <c r="C468" t="str">
        <v>https://www.facebook.com/p/C%C3%B4ng-an-x%C3%A3-M%E1%BB%B9-Th%E1%BA%A1nh-An-B%E1%BA%BFn-Tre-100075841302470/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31468</v>
      </c>
      <c r="B469" t="str">
        <f>HYPERLINK("http://mythanhgiongtrom.bentre.gov.vn/", "UBND Ủy ban nhân dân xã Mỹ Thạnh tỉnh Bến Tre")</f>
        <v>UBND Ủy ban nhân dân xã Mỹ Thạnh tỉnh Bến Tre</v>
      </c>
      <c r="C469" t="str">
        <v>http://mythanhgiongtrom.bentre.gov.vn/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31469</v>
      </c>
      <c r="B470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470" t="str">
        <v>https://www.facebook.com/p/C%C3%B4ng-an-x%C3%A3-Hi%E1%BB%87p-C%C3%A1t-Nam-S%C3%A1ch-H%E1%BA%A3i-D%C6%B0%C6%A1ng-100072440046533/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31470</v>
      </c>
      <c r="B471" t="str">
        <f>HYPERLINK("http://hiepcat.namsach.haiduong.gov.vn/", "UBND Ủy ban nhân dân xã Hiệp Cát tỉnh Hải Dương")</f>
        <v>UBND Ủy ban nhân dân xã Hiệp Cát tỉnh Hải Dương</v>
      </c>
      <c r="C471" t="str">
        <v>http://hiepcat.namsach.haiduong.gov.vn/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31471</v>
      </c>
      <c r="B472" t="str">
        <f>HYPERLINK("https://www.facebook.com/Anninh24hnamdinh/", "Công an tỉnh Nam Định tỉnh Nam Định")</f>
        <v>Công an tỉnh Nam Định tỉnh Nam Định</v>
      </c>
      <c r="C472" t="str">
        <v>https://www.facebook.com/Anninh24hnamdinh/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31472</v>
      </c>
      <c r="B473" t="str">
        <f>HYPERLINK("https://namdinh.gov.vn/", "UBND Ủy ban nhân dân tỉnh Nam Định tỉnh Nam Định")</f>
        <v>UBND Ủy ban nhân dân tỉnh Nam Định tỉnh Nam Định</v>
      </c>
      <c r="C473" t="str">
        <v>https://namdinh.gov.vn/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31473</v>
      </c>
      <c r="B474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474" t="str">
        <v>https://www.facebook.com/p/C%C3%B4ng-an-x%C3%A3-Quang-Kim-huy%E1%BB%87n-B%C3%A1t-X%C3%A1t-L%C3%A0o-Cai-100083057086428/?_rdr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31474</v>
      </c>
      <c r="B475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475" t="str">
        <v>https://hdnd.laocai.gov.vn/xa-phuong-thi-tran/ky-hop-thu-nhat-hdnd-xa-quang-kim-khoa-xix-nhiem-ky-2021-2026-593140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31475</v>
      </c>
      <c r="B476" t="str">
        <f>HYPERLINK("https://www.facebook.com/p/C%C3%B4ng-an-x%C3%A3-Ch%C3%AD-T%C3%A2n-100070525734695/?locale=fy_NL", "Công an xã Chí Tân tỉnh Hưng Yên")</f>
        <v>Công an xã Chí Tân tỉnh Hưng Yên</v>
      </c>
      <c r="C476" t="str">
        <v>https://www.facebook.com/p/C%C3%B4ng-an-x%C3%A3-Ch%C3%AD-T%C3%A2n-100070525734695/?locale=fy_NL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31476</v>
      </c>
      <c r="B477" t="str">
        <f>HYPERLINK("https://www.quangninh.gov.vn/donvi/xahiephoa/Trang/ChiTietTinTuc.aspx?nid=943", "UBND Ủy ban nhân dân xã Chí Tân tỉnh Hưng Yên")</f>
        <v>UBND Ủy ban nhân dân xã Chí Tân tỉnh Hưng Yên</v>
      </c>
      <c r="C477" t="str">
        <v>https://www.quangninh.gov.vn/donvi/xahiephoa/Trang/ChiTietTinTuc.aspx?nid=943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31477</v>
      </c>
      <c r="B478" t="str">
        <f>HYPERLINK("https://www.facebook.com/p/C%C3%B4ng-an-x%C3%A3-Ng%E1%BB%8Dc-Quan-100022836976673/", "Công an xã Ngọc Quan tỉnh Phú Thọ")</f>
        <v>Công an xã Ngọc Quan tỉnh Phú Thọ</v>
      </c>
      <c r="C478" t="str">
        <v>https://www.facebook.com/p/C%C3%B4ng-an-x%C3%A3-Ng%E1%BB%8Dc-Quan-100022836976673/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31478</v>
      </c>
      <c r="B479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479" t="str">
        <v>https://doanhung.phutho.gov.vn/Chuyen-muc-tin/Chi-tiet-tin/tabid/92/title/15599/ctitle/3/language/vi-VN/Default.aspx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31479</v>
      </c>
      <c r="B480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480" t="str">
        <v>https://www.facebook.com/pages/C%C3%B4ng%20An%20Huy%E1%BB%87n%20%C4%90%E1%BA%A1i%20T%E1%BB%AB%20T%E1%BB%89nh%20Th%C3%A1i%20Nguy%C3%AAn/1659910630732881/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31480</v>
      </c>
      <c r="B481" t="str">
        <f>HYPERLINK("https://daitu.thainguyen.gov.vn/", "UBND Ủy ban nhân dân huyện Đại Từ tỉnh Thái Nguyên")</f>
        <v>UBND Ủy ban nhân dân huyện Đại Từ tỉnh Thái Nguyên</v>
      </c>
      <c r="C481" t="str">
        <v>https://daitu.thainguyen.gov.vn/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31481</v>
      </c>
      <c r="B482" t="str">
        <v>Công an xã An Hoà Tây tỉnh Bến Tre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31482</v>
      </c>
      <c r="B483" t="str">
        <f>HYPERLINK("https://bentre.gov.vn/Documents/848_danh_sach%20nguoi%20phat%20ngon.pdf", "UBND Ủy ban nhân dân xã An Hoà Tây tỉnh Bến Tre")</f>
        <v>UBND Ủy ban nhân dân xã An Hoà Tây tỉnh Bến Tre</v>
      </c>
      <c r="C483" t="str">
        <v>https://bentre.gov.vn/Documents/848_danh_sach%20nguoi%20phat%20ngon.pdf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31483</v>
      </c>
      <c r="B484" t="str">
        <f>HYPERLINK("https://www.facebook.com/groups/toi.yeu.xa.thuy.xuan.tien.huyen.chuong.my/", "Công an xã Thủy Xuân Tiên thành phố Hà Nội")</f>
        <v>Công an xã Thủy Xuân Tiên thành phố Hà Nội</v>
      </c>
      <c r="C484" t="str">
        <v>https://www.facebook.com/groups/toi.yeu.xa.thuy.xuan.tien.huyen.chuong.my/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31484</v>
      </c>
      <c r="B485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485" t="str">
        <v>https://thuyxuantien.chuongmy.hanoi.gov.vn/gioi-thieu/co-cau-to-chuc/uy-ban-nhan-dan-thi-tran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31485</v>
      </c>
      <c r="B486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486" t="str">
        <v>https://www.facebook.com/p/C%C3%B4ng-an-x%C3%A3-Qu%E1%BA%A3ng-Ti%C3%AAn-Th%E1%BB%8B-x%C3%A3-Ba-%C4%90%E1%BB%93n-100072202249710/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31486</v>
      </c>
      <c r="B487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487" t="str">
        <v>https://dbnd.quangbinh.gov.vn/chi-tiet-tin/-/view-article/1/1515633979427/1689756165816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31487</v>
      </c>
      <c r="B488" t="str">
        <v>Công an xã Thuỵ Hương thành phố Hải Phòng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31488</v>
      </c>
      <c r="B489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489" t="str">
        <v>https://kienthuy.haiphong.gov.vn/cac-xa-thi-tran/xa-thuy-huong-308420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31489</v>
      </c>
      <c r="B490" t="str">
        <f>HYPERLINK("https://www.facebook.com/p/C%C3%B4ng-an-x%C3%A3-Ph%C6%B0%E1%BB%9Bc-T%C3%A2n-huy%E1%BB%87n-Ph%C3%BA-Ri%E1%BB%81ng-100084934592090/?locale=vi_VN", "Công an xã Phước Tân tỉnh Bình Phước")</f>
        <v>Công an xã Phước Tân tỉnh Bình Phước</v>
      </c>
      <c r="C490" t="str">
        <v>https://www.facebook.com/p/C%C3%B4ng-an-x%C3%A3-Ph%C6%B0%E1%BB%9Bc-T%C3%A2n-huy%E1%BB%87n-Ph%C3%BA-Ri%E1%BB%81ng-100084934592090/?locale=vi_VN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31490</v>
      </c>
      <c r="B491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491" t="str">
        <v>https://mc.ninhthuan.gov.vn/portaldvc/KenhTin/dich-vu-cong-truc-tuyen.aspx?_dv=000-21-32-H43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31491</v>
      </c>
      <c r="B492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492" t="str">
        <v>https://www.facebook.com/p/C%C3%B4ng-an-x%C3%A3-V%C5%A9-L%E1%BB%85-huy%E1%BB%87n-B%E1%BA%AFc-S%C6%A1n-t%E1%BB%89nh-L%E1%BA%A1ng-S%C6%A1n-100078475732959/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31492</v>
      </c>
      <c r="B493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493" t="str">
        <v>https://bacson.langson.gov.vn/upload/105419/20231214/411ce321b547391058201df134274dfbTB_2089_20UBND.pdf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31493</v>
      </c>
      <c r="B494" t="str">
        <f>HYPERLINK("https://www.facebook.com/profile.php?id=100078868363461&amp;locale=ms_MY&amp;_rdr", "Công an xã Sơn Trung tỉnh Hà Tĩnh")</f>
        <v>Công an xã Sơn Trung tỉnh Hà Tĩnh</v>
      </c>
      <c r="C494" t="str">
        <v>https://www.facebook.com/profile.php?id=100078868363461&amp;locale=ms_MY&amp;_rdr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31494</v>
      </c>
      <c r="B495" t="str">
        <f>HYPERLINK("https://xasontrung.hatinh.gov.vn/", "UBND Ủy ban nhân dân xã Sơn Trung tỉnh Hà Tĩnh")</f>
        <v>UBND Ủy ban nhân dân xã Sơn Trung tỉnh Hà Tĩnh</v>
      </c>
      <c r="C495" t="str">
        <v>https://xasontrung.hatinh.gov.vn/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31495</v>
      </c>
      <c r="B496" t="str">
        <f>HYPERLINK("https://www.facebook.com/pages/C%C3%B4ng%20An%20Huy%E1%BB%87n%20Tri%20T%C3%B4n/649169801768785/", "Công an huyện Tri Tôn tỉnh An Giang")</f>
        <v>Công an huyện Tri Tôn tỉnh An Giang</v>
      </c>
      <c r="C496" t="str">
        <v>https://www.facebook.com/pages/C%C3%B4ng%20An%20Huy%E1%BB%87n%20Tri%20T%C3%B4n/649169801768785/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31496</v>
      </c>
      <c r="B497" t="str">
        <f>HYPERLINK("https://triton.angiang.gov.vn/wps/portal/Home", "UBND Ủy ban nhân dân huyện Tri Tôn tỉnh An Giang")</f>
        <v>UBND Ủy ban nhân dân huyện Tri Tôn tỉnh An Giang</v>
      </c>
      <c r="C497" t="str">
        <v>https://triton.angiang.gov.vn/wps/portal/Home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31497</v>
      </c>
      <c r="B498" t="str">
        <f>HYPERLINK("https://www.facebook.com/pages/C%C3%B4ng%20An%20T%E1%BB%89nh%20Ngh%E1%BB%87%20An/165424950312440/", "Công an tỉnh Nghệ An tỉnh Nghệ An")</f>
        <v>Công an tỉnh Nghệ An tỉnh Nghệ An</v>
      </c>
      <c r="C498" t="str">
        <v>https://www.facebook.com/pages/C%C3%B4ng%20An%20T%E1%BB%89nh%20Ngh%E1%BB%87%20An/165424950312440/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31498</v>
      </c>
      <c r="B499" t="str">
        <f>HYPERLINK("https://www.nghean.gov.vn/", "UBND Ủy ban nhân dân tỉnh Nghệ An tỉnh Nghệ An")</f>
        <v>UBND Ủy ban nhân dân tỉnh Nghệ An tỉnh Nghệ An</v>
      </c>
      <c r="C499" t="str">
        <v>https://www.nghean.gov.vn/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31499</v>
      </c>
      <c r="B500" t="str">
        <f>HYPERLINK("https://www.facebook.com/phongchaybinhthuan/?locale=vi_VN", "Công an tỉnh Bình Thuận tỉnh Bình Thuận")</f>
        <v>Công an tỉnh Bình Thuận tỉnh Bình Thuận</v>
      </c>
      <c r="C500" t="str">
        <v>https://www.facebook.com/phongchaybinhthuan/?locale=vi_VN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31500</v>
      </c>
      <c r="B501" t="str">
        <f>HYPERLINK("https://binhthuan.gov.vn/", "UBND Ủy ban nhân dân tỉnh Bình Thuận tỉnh Bình Thuận")</f>
        <v>UBND Ủy ban nhân dân tỉnh Bình Thuận tỉnh Bình Thuận</v>
      </c>
      <c r="C501" t="str">
        <v>https://binhthuan.gov.vn/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31501</v>
      </c>
      <c r="B502" t="str">
        <f>HYPERLINK("https://www.facebook.com/conganhatinh/", "Công an tỉnh Hà Tĩnh tỉnh Hà Tĩnh")</f>
        <v>Công an tỉnh Hà Tĩnh tỉnh Hà Tĩnh</v>
      </c>
      <c r="C502" t="str">
        <v>https://www.facebook.com/conganhatinh/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31502</v>
      </c>
      <c r="B503" t="str">
        <f>HYPERLINK("https://hatinh.gov.vn/", "UBND Ủy ban nhân dân tỉnh Hà Tĩnh tỉnh Hà Tĩnh")</f>
        <v>UBND Ủy ban nhân dân tỉnh Hà Tĩnh tỉnh Hà Tĩnh</v>
      </c>
      <c r="C503" t="str">
        <v>https://hatinh.gov.vn/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31503</v>
      </c>
      <c r="B504" t="str">
        <v>Trại tạm giam Tây Ninh tỉnh TÂY NINH</v>
      </c>
      <c r="C504" t="str">
        <v>https://www.facebook.com/traitamgiamtayninh/?locale=vi_VN</v>
      </c>
      <c r="D504" t="str">
        <v>-</v>
      </c>
      <c r="E504" t="str">
        <v>-</v>
      </c>
      <c r="F504" t="str">
        <v>B4thanhdien@gmail.com</v>
      </c>
      <c r="G504" t="str">
        <v>Tây Ninh, Vietnam</v>
      </c>
    </row>
    <row r="505">
      <c r="A505">
        <v>31504</v>
      </c>
      <c r="B505" t="str">
        <f>HYPERLINK("https://www.tayninh.gov.vn/", "UBND Ủy ban nhân dânm giam Tây Ninh tỉnh TÂY NINH")</f>
        <v>UBND Ủy ban nhân dânm giam Tây Ninh tỉnh TÂY NINH</v>
      </c>
      <c r="C505" t="str">
        <v>https://www.tayninh.gov.vn/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31505</v>
      </c>
      <c r="B506" t="str">
        <f>HYPERLINK("https://www.facebook.com/p/C%C3%B4ng-an-x%C3%A3-Ch%C3%A2u-B%C3%ACnh-100069726939590/", "Công an xã Châu Bình tỉnh Bến Tre")</f>
        <v>Công an xã Châu Bình tỉnh Bến Tre</v>
      </c>
      <c r="C506" t="str">
        <v>https://www.facebook.com/p/C%C3%B4ng-an-x%C3%A3-Ch%C3%A2u-B%C3%ACnh-100069726939590/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31506</v>
      </c>
      <c r="B507" t="str">
        <f>HYPERLINK("http://chaubinh.giongtrom.bentre.gov.vn/", "UBND Ủy ban nhân dân xã Châu Bình tỉnh Bến Tre")</f>
        <v>UBND Ủy ban nhân dân xã Châu Bình tỉnh Bến Tre</v>
      </c>
      <c r="C507" t="str">
        <v>http://chaubinh.giongtrom.bentre.gov.vn/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31507</v>
      </c>
      <c r="B508" t="str">
        <f>HYPERLINK("https://www.facebook.com/p/C%C3%B4ng-An-x%C3%A3-M%C6%B0%E1%BB%9Dng-So-100069787908812/?_rdr", "Công an xã Mường So tỉnh Lai Châu")</f>
        <v>Công an xã Mường So tỉnh Lai Châu</v>
      </c>
      <c r="C508" t="str">
        <v>https://www.facebook.com/p/C%C3%B4ng-An-x%C3%A3-M%C6%B0%E1%BB%9Dng-So-100069787908812/?_rdr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31508</v>
      </c>
      <c r="B509" t="str">
        <f>HYPERLINK("https://muongte.laichau.gov.vn/", "UBND Ủy ban nhân dân xã Mường So tỉnh Lai Châu")</f>
        <v>UBND Ủy ban nhân dân xã Mường So tỉnh Lai Châu</v>
      </c>
      <c r="C509" t="str">
        <v>https://muongte.laichau.gov.vn/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31509</v>
      </c>
      <c r="B510" t="str">
        <f>HYPERLINK("https://www.facebook.com/pages/Cong%20An%20Huyen%20Giong%20Trom/552014178144054/", "Công an huyện Giồng Trôm tỉnh Bến Tre")</f>
        <v>Công an huyện Giồng Trôm tỉnh Bến Tre</v>
      </c>
      <c r="C510" t="str">
        <v>https://www.facebook.com/pages/Cong%20An%20Huyen%20Giong%20Trom/552014178144054/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31510</v>
      </c>
      <c r="B511" t="str">
        <f>HYPERLINK("https://giongtrom.bentre.gov.vn/", "UBND Ủy ban nhân dânn huyện Giồng Trôm tỉnh Bến Tre")</f>
        <v>UBND Ủy ban nhân dânn huyện Giồng Trôm tỉnh Bến Tre</v>
      </c>
      <c r="C511" t="str">
        <v>https://giongtrom.bentre.gov.vn/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31511</v>
      </c>
      <c r="B512" t="str">
        <f>HYPERLINK("https://www.facebook.com/profile.php?id=100069866522888", "Công an xã Chiềng Sàng tỉnh Sơn La")</f>
        <v>Công an xã Chiềng Sàng tỉnh Sơn La</v>
      </c>
      <c r="C512" t="str">
        <v>https://www.facebook.com/profile.php?id=100069866522888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31512</v>
      </c>
      <c r="B513" t="str">
        <f>HYPERLINK("https://yenchau.sonla.gov.vn/?pageid=31386&amp;p_field=3758", "UBND Ủy ban nhân dân xã Chiềng Sàng tỉnh Sơn La")</f>
        <v>UBND Ủy ban nhân dân xã Chiềng Sàng tỉnh Sơn La</v>
      </c>
      <c r="C513" t="str">
        <v>https://yenchau.sonla.gov.vn/?pageid=31386&amp;p_field=3758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31513</v>
      </c>
      <c r="B514" t="str">
        <f>HYPERLINK("https://www.facebook.com/p/C%C3%B4ng-an-x%C3%A3-Ph%C6%B0%E1%BB%9Bc-T%C3%A2n-100078407517853/", "Công an xã Phước Tân tỉnh Phú Yên")</f>
        <v>Công an xã Phước Tân tỉnh Phú Yên</v>
      </c>
      <c r="C514" t="str">
        <v>https://www.facebook.com/p/C%C3%B4ng-an-x%C3%A3-Ph%C6%B0%E1%BB%9Bc-T%C3%A2n-100078407517853/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31514</v>
      </c>
      <c r="B515" t="str">
        <f>HYPERLINK("https://sonhoa.phuyen.gov.vn/van-hoa-xa-hoi/to-chuc-le-don-nhan-bang-xep-hang-di-tich-lich-su-cap-tinh-dia-diem-xay-ra-vu-tham-sat-nui-lo-772126", "UBND Ủy ban nhân dân xã Phước Tân tỉnh Phú Yên")</f>
        <v>UBND Ủy ban nhân dân xã Phước Tân tỉnh Phú Yên</v>
      </c>
      <c r="C515" t="str">
        <v>https://sonhoa.phuyen.gov.vn/van-hoa-xa-hoi/to-chuc-le-don-nhan-bang-xep-hang-di-tich-lich-su-cap-tinh-dia-diem-xay-ra-vu-tham-sat-nui-lo-772126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31515</v>
      </c>
      <c r="B516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516" t="str">
        <v>https://www.facebook.com/p/C%C3%B4ng-an-x%C3%A3-V%C5%A9-L%E1%BB%85-huy%E1%BB%87n-B%E1%BA%AFc-S%C6%A1n-t%E1%BB%89nh-L%E1%BA%A1ng-S%C6%A1n-100078475732959/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31516</v>
      </c>
      <c r="B517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517" t="str">
        <v>https://bacson.langson.gov.vn/upload/105419/20231214/411ce321b547391058201df134274dfbTB_2089_20UBND.pdf</v>
      </c>
      <c r="D517" t="str">
        <v>-</v>
      </c>
      <c r="E517" t="str">
        <v>-</v>
      </c>
      <c r="F517" t="str">
        <v>-</v>
      </c>
      <c r="G517" t="str">
        <v>-</v>
      </c>
    </row>
    <row r="518" xml:space="preserve">
      <c r="A518">
        <v>31517</v>
      </c>
      <c r="B518" t="str" xml:space="preserve">
        <f xml:space="preserve">HYPERLINK("https://www.facebook.com/profile.php?id=100078868363461&amp;locale=ms_MY&amp;_rdr", "Công an xã Sơn Trung _x000d__x000d__x000d_
 _x000d__x000d__x000d_
  tỉnh Hà Tĩnh")</f>
        <v xml:space="preserve">Công an xã Sơn Trung _x000d__x000d__x000d_
 _x000d__x000d__x000d_
  tỉnh Hà Tĩnh</v>
      </c>
      <c r="C518" t="str">
        <v>https://www.facebook.com/profile.php?id=100078868363461&amp;locale=ms_MY&amp;_rdr</v>
      </c>
      <c r="D518" t="str">
        <v>-</v>
      </c>
      <c r="E518" t="str">
        <v/>
      </c>
      <c r="F518" t="str">
        <v>-</v>
      </c>
      <c r="G518" t="str">
        <v>-</v>
      </c>
    </row>
    <row r="519" xml:space="preserve">
      <c r="A519">
        <v>31518</v>
      </c>
      <c r="B519" t="str" xml:space="preserve">
        <f xml:space="preserve">HYPERLINK("https://xasontrung.hatinh.gov.vn/", "UBND Ủy ban nhân dân xã Sơn Trung _x000d__x000d__x000d_
 _x000d__x000d__x000d_
  tỉnh Hà Tĩnh")</f>
        <v xml:space="preserve">UBND Ủy ban nhân dân xã Sơn Trung _x000d__x000d__x000d_
 _x000d__x000d__x000d_
  tỉnh Hà Tĩnh</v>
      </c>
      <c r="C519" t="str">
        <v>https://xasontrung.hatinh.gov.vn/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31519</v>
      </c>
      <c r="B520" t="str">
        <f>HYPERLINK("https://www.facebook.com/pages/C%C3%B4ng%20An%20Huy%E1%BB%87n%20Tri%20T%C3%B4n/649169801768785/", "Công an huyện Tri Tôn tỉnh An Giang")</f>
        <v>Công an huyện Tri Tôn tỉnh An Giang</v>
      </c>
      <c r="C520" t="str">
        <v>https://www.facebook.com/pages/C%C3%B4ng%20An%20Huy%E1%BB%87n%20Tri%20T%C3%B4n/649169801768785/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31520</v>
      </c>
      <c r="B521" t="str">
        <f>HYPERLINK("https://triton.angiang.gov.vn/wps/portal/Home", "UBND Ủy ban nhân dân huyện Tri Tôn tỉnh An Giang")</f>
        <v>UBND Ủy ban nhân dân huyện Tri Tôn tỉnh An Giang</v>
      </c>
      <c r="C521" t="str">
        <v>https://triton.angiang.gov.vn/wps/portal/Home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31521</v>
      </c>
      <c r="B522" t="str">
        <v>Công an xã Đại An tỉnh Phú Thọ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31522</v>
      </c>
      <c r="B523" t="str">
        <f>HYPERLINK("https://phutho.phutan.angiang.gov.vn/", "UBND Ủy ban nhân dân xã Đại An tỉnh Phú Thọ")</f>
        <v>UBND Ủy ban nhân dân xã Đại An tỉnh Phú Thọ</v>
      </c>
      <c r="C523" t="str">
        <v>https://phutho.phutan.angiang.gov.vn/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31523</v>
      </c>
      <c r="B524" t="str">
        <f>HYPERLINK("https://www.facebook.com/TuoitreConganCaoBang/?locale=vi_VN", "Công an tỉnh Cao Bằng tỉnh Cao Bằng")</f>
        <v>Công an tỉnh Cao Bằng tỉnh Cao Bằng</v>
      </c>
      <c r="C524" t="str">
        <v>https://www.facebook.com/TuoitreConganCaoBang/?locale=vi_VN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31524</v>
      </c>
      <c r="B525" t="str">
        <f>HYPERLINK("https://caobang.gov.vn/uy-ban-nhan-dan-tinh", "UBND Ủy ban nhân dân tỉnh Cao Bằng tỉnh Cao Bằng")</f>
        <v>UBND Ủy ban nhân dân tỉnh Cao Bằng tỉnh Cao Bằng</v>
      </c>
      <c r="C525" t="str">
        <v>https://caobang.gov.vn/uy-ban-nhan-dan-tinh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31525</v>
      </c>
      <c r="B526" t="str">
        <f>HYPERLINK("https://www.facebook.com/pages/C%C3%B4ng%20An%20T%E1%BB%89nh%20Ngh%E1%BB%87%20An/165424950312440/", "Công an tỉnh Nghệ An tỉnh Nghệ An")</f>
        <v>Công an tỉnh Nghệ An tỉnh Nghệ An</v>
      </c>
      <c r="C526" t="str">
        <v>https://www.facebook.com/pages/C%C3%B4ng%20An%20T%E1%BB%89nh%20Ngh%E1%BB%87%20An/165424950312440/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31526</v>
      </c>
      <c r="B527" t="str">
        <f>HYPERLINK("https://www.nghean.gov.vn/", "UBND Ủy ban nhân dân tỉnh Nghệ An tỉnh Nghệ An")</f>
        <v>UBND Ủy ban nhân dân tỉnh Nghệ An tỉnh Nghệ An</v>
      </c>
      <c r="C527" t="str">
        <v>https://www.nghean.gov.vn/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31527</v>
      </c>
      <c r="B528" t="str">
        <f>HYPERLINK("https://www.facebook.com/ConganThuDo/?locale=vi_VN", "Công an thành phố Hà Nội thành phố Hà Nội")</f>
        <v>Công an thành phố Hà Nội thành phố Hà Nội</v>
      </c>
      <c r="C528" t="str">
        <v>https://www.facebook.com/ConganThuDo/?locale=vi_VN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31528</v>
      </c>
      <c r="B529" t="str">
        <f>HYPERLINK("https://hanoi.gov.vn/", "UBND Ủy ban nhân dân thành phố Hà Nội thành phố Hà Nội")</f>
        <v>UBND Ủy ban nhân dân thành phố Hà Nội thành phố Hà Nội</v>
      </c>
      <c r="C529" t="str">
        <v>https://hanoi.gov.vn/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31529</v>
      </c>
      <c r="B530" t="str">
        <f>HYPERLINK("https://www.facebook.com/TSMT.tuyenquang2015/?locale=vi_VN", "Công an thành phố Tuyên Quang tỉnh Tuyên Quang")</f>
        <v>Công an thành phố Tuyên Quang tỉnh Tuyên Quang</v>
      </c>
      <c r="C530" t="str">
        <v>https://www.facebook.com/TSMT.tuyenquang2015/?locale=vi_VN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31530</v>
      </c>
      <c r="B531" t="str">
        <f>HYPERLINK("https://thanhpho.tuyenquang.gov.vn/", "UBND Ủy ban nhân dân thành phố Tuyên Quang tỉnh Tuyên Quang")</f>
        <v>UBND Ủy ban nhân dân thành phố Tuyên Quang tỉnh Tuyên Quang</v>
      </c>
      <c r="C531" t="str">
        <v>https://thanhpho.tuyenquang.gov.vn/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31531</v>
      </c>
      <c r="B532" t="str">
        <f>HYPERLINK("https://www.facebook.com/p/C%C3%B4ng-an-x%C3%A3-%C4%90%E1%BB%A9c-B%C3%ACnh-%C4%90%C3%B4ng-100069991207869/?_rdr", "Công an xã Đức Bình Đông tỉnh Phú Yên")</f>
        <v>Công an xã Đức Bình Đông tỉnh Phú Yên</v>
      </c>
      <c r="C532" t="str">
        <v>https://www.facebook.com/p/C%C3%B4ng-an-x%C3%A3-%C4%90%E1%BB%A9c-B%C3%ACnh-%C4%90%C3%B4ng-100069991207869/?_rdr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31532</v>
      </c>
      <c r="B533" t="str">
        <f>HYPERLINK("https://ducbinhdong.songhinh.phuyen.gov.vn/", "UBND Ủy ban nhân dân xã Đức Bình Đông tỉnh Phú Yên")</f>
        <v>UBND Ủy ban nhân dân xã Đức Bình Đông tỉnh Phú Yên</v>
      </c>
      <c r="C533" t="str">
        <v>https://ducbinhdong.songhinh.phuyen.gov.vn/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31533</v>
      </c>
      <c r="B534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534" t="str">
        <v>https://www.facebook.com/p/C%C3%B4ng-an-huy%E1%BB%87n-B%C3%ACnh-Giang-H%E1%BA%A3i-D%C6%B0%C6%A1ng-100070047815358/?locale=vi_VN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31534</v>
      </c>
      <c r="B535" t="str">
        <f>HYPERLINK("https://binhgiang.haiduong.gov.vn/", "UBND Ủy ban nhân dân huyện Bình Giang tỉnh Hải Dương")</f>
        <v>UBND Ủy ban nhân dân huyện Bình Giang tỉnh Hải Dương</v>
      </c>
      <c r="C535" t="str">
        <v>https://binhgiang.haiduong.gov.vn/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31535</v>
      </c>
      <c r="B536" t="str">
        <v>Công an xã Trường Xuân thành phố Cần Thơ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31536</v>
      </c>
      <c r="B537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537" t="str">
        <v>https://dichvucong.gov.vn/p/home/dvc-tthc-co-quan-chi-tiet.html?id=409956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31537</v>
      </c>
      <c r="B538" t="str">
        <f>HYPERLINK("https://www.facebook.com/profile.php?id=100070101512093", "Công an xã Bắc Lương tỉnh Thanh Hóa")</f>
        <v>Công an xã Bắc Lương tỉnh Thanh Hóa</v>
      </c>
      <c r="C538" t="str">
        <v>https://www.facebook.com/profile.php?id=100070101512093</v>
      </c>
      <c r="D538" t="str">
        <v>0914266862</v>
      </c>
      <c r="E538" t="str">
        <v>-</v>
      </c>
      <c r="F538" t="str">
        <v>-</v>
      </c>
      <c r="G538" t="str">
        <v>Thôn Mỹ Hạ, Bắc Lương, Thọ Xuân, Thanh Hóa, Vietnam</v>
      </c>
    </row>
    <row r="539">
      <c r="A539">
        <v>31538</v>
      </c>
      <c r="B539" t="str">
        <f>HYPERLINK("https://bacluong.thoxuan.thanhhoa.gov.vn/", "UBND Ủy ban nhân dân xã Bắc Lương tỉnh Thanh Hóa")</f>
        <v>UBND Ủy ban nhân dân xã Bắc Lương tỉnh Thanh Hóa</v>
      </c>
      <c r="C539" t="str">
        <v>https://bacluong.thoxuan.thanhhoa.gov.vn/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31539</v>
      </c>
      <c r="B540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540" t="str">
        <v>https://www.facebook.com/p/C%C3%B4ng-an-x%C3%A3-H%C6%B0ng-Kh%C3%A1nh-Trung-A-100070163977598/?locale=vi_VN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31540</v>
      </c>
      <c r="B541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541" t="str">
        <v>https://bentre.gov.vn/news/Pages/Tintucsukien.aspx?Term=B%E1%BA%BFn%20Tre%20v%E1%BB%9Bi%20c%C3%B4ng%20d%C3%A2n&amp;ItemID=36492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31541</v>
      </c>
      <c r="B542" t="str">
        <f>HYPERLINK("https://www.facebook.com/p/C%C3%B4ng-an-ph%C6%B0%E1%BB%9Dng-Qu%E1%BA%A3ng-H%C6%B0ng-TP-Thanh-H%C3%B3a-100075713480192/?locale=ms_MY&amp;_rdr", "Công an phường Quảng Hưng tỉnh Thanh Hóa")</f>
        <v>Công an phường Quảng Hưng tỉnh Thanh Hóa</v>
      </c>
      <c r="C542" t="str">
        <v>https://www.facebook.com/p/C%C3%B4ng-an-ph%C6%B0%E1%BB%9Dng-Qu%E1%BA%A3ng-H%C6%B0ng-TP-Thanh-H%C3%B3a-100075713480192/?locale=ms_MY&amp;_rdr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31542</v>
      </c>
      <c r="B543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543" t="str">
        <v>https://kntc.thanhhoa.gov.vn/kntc.nsf/8B7B11ADD65ADB7D4725877A000C15D3/$file/DT-VBDTPT936332298-10-20211634804359487tungct22.10.2021_08h43p58_giangld_22-10-2021-08-51-13_signed.pdf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31543</v>
      </c>
      <c r="B544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544" t="str">
        <v>https://www.facebook.com/p/C%C3%B4ng-an-ph%C6%B0%E1%BB%9Dng-Qu%E1%BA%A3ng-Th%C3%A0nh-TP-Thanh-H%C3%B3a-100063456555126/?locale=vi_VN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31544</v>
      </c>
      <c r="B545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545" t="str">
        <v>https://tpthanhhoa.thanhhoa.gov.vn/web/gioi-thieu-chung/tin-tuc/van-hoa-xa-hoi/pho-thanh-cong-phuong-quang-thanh-don-nhan-danh-hieu-pho-kieu-mau.html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31545</v>
      </c>
      <c r="B546" t="str">
        <f>HYPERLINK("https://www.facebook.com/capquangthinh.th.vn/?locale=vi_VN", "Công an phường Quảng Thịnh tỉnh Thanh Hóa")</f>
        <v>Công an phường Quảng Thịnh tỉnh Thanh Hóa</v>
      </c>
      <c r="C546" t="str">
        <v>https://www.facebook.com/capquangthinh.th.vn/?locale=vi_VN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31546</v>
      </c>
      <c r="B547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547" t="str">
        <v>https://tpthanhhoa.thanhhoa.gov.vn/web/gioi-thieu-chung/tin-tuc/quoc-phong-an-ninh/phuong-quang-thinh-to-chuc-ngay-hoi-toan-dan-bao-ve-an-ninh-to-quoc.html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31547</v>
      </c>
      <c r="B548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548" t="str">
        <v>https://www.facebook.com/p/C%C3%B4ng-an-Ph%C6%B0%E1%BB%9Dng-Qu%E1%BA%A3ng-Vinh-TP-S%E1%BA%A7m-S%C6%A1n-100063519010262/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31548</v>
      </c>
      <c r="B549" t="str">
        <f>HYPERLINK("https://quangvinh.samson.thanhhoa.gov.vn/", "UBND Ủy ban nhân dân phường Quảng Vinh tỉnh Thanh Hóa")</f>
        <v>UBND Ủy ban nhân dân phường Quảng Vinh tỉnh Thanh Hóa</v>
      </c>
      <c r="C549" t="str">
        <v>https://quangvinh.samson.thanhhoa.gov.vn/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31549</v>
      </c>
      <c r="B550" t="str">
        <v>Công an xã Việt Thuận tỉnh Thái Bình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31550</v>
      </c>
      <c r="B551" t="str">
        <f>HYPERLINK("https://vuthu.thaibinh.gov.vn/", "UBND Ủy ban nhân dân xã Việt Thuận tỉnh Thái Bình")</f>
        <v>UBND Ủy ban nhân dân xã Việt Thuận tỉnh Thái Bình</v>
      </c>
      <c r="C551" t="str">
        <v>https://vuthu.thaibinh.gov.vn/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31551</v>
      </c>
      <c r="B552" t="str">
        <f>HYPERLINK("https://www.facebook.com/p/C%C3%B4ng-an-x%C3%A3-S%C6%A1n-H%C3%B3a-huy%E1%BB%87n-Tuy%C3%AAn-H%C3%B3a-100065121855321/", "Công an xã Sơn Hóa tỉnh Quảng Bình")</f>
        <v>Công an xã Sơn Hóa tỉnh Quảng Bình</v>
      </c>
      <c r="C552" t="str">
        <v>https://www.facebook.com/p/C%C3%B4ng-an-x%C3%A3-S%C6%A1n-H%C3%B3a-huy%E1%BB%87n-Tuy%C3%AAn-H%C3%B3a-100065121855321/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31552</v>
      </c>
      <c r="B553" t="str">
        <f>HYPERLINK("https://sonhoa.quangbinh.gov.vn/", "UBND Ủy ban nhân dân xã Sơn Hóa tỉnh Quảng Bình")</f>
        <v>UBND Ủy ban nhân dân xã Sơn Hóa tỉnh Quảng Bình</v>
      </c>
      <c r="C553" t="str">
        <v>https://sonhoa.quangbinh.gov.vn/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31553</v>
      </c>
      <c r="B554" t="str">
        <f>HYPERLINK("https://www.facebook.com/caxsonhai/", "Công an xã Sơn Hải tỉnh Nghệ An")</f>
        <v>Công an xã Sơn Hải tỉnh Nghệ An</v>
      </c>
      <c r="C554" t="str">
        <v>https://www.facebook.com/caxsonhai/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31554</v>
      </c>
      <c r="B555" t="str">
        <f>HYPERLINK("https://sonthanh.yenthanh.nghean.gov.vn/to-chuc-bo-may/uy-ban-nhan-dan.html", "UBND Ủy ban nhân dân xã Sơn Hải tỉnh Nghệ An")</f>
        <v>UBND Ủy ban nhân dân xã Sơn Hải tỉnh Nghệ An</v>
      </c>
      <c r="C555" t="str">
        <v>https://sonthanh.yenthanh.nghean.gov.vn/to-chuc-bo-may/uy-ban-nhan-dan.html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31555</v>
      </c>
      <c r="B556" t="str">
        <f>HYPERLINK("https://www.facebook.com/profile.php?id=100072170514315", "Công an xã Sơn Lập tỉnh Cao Bằng")</f>
        <v>Công an xã Sơn Lập tỉnh Cao Bằng</v>
      </c>
      <c r="C556" t="str">
        <v>https://www.facebook.com/profile.php?id=100072170514315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31556</v>
      </c>
      <c r="B557" t="str">
        <f>HYPERLINK("http://sonlap.baolac.caobang.gov.vn/", "UBND Ủy ban nhân dân xã Sơn Lập tỉnh Cao Bằng")</f>
        <v>UBND Ủy ban nhân dân xã Sơn Lập tỉnh Cao Bằng</v>
      </c>
      <c r="C557" t="str">
        <v>http://sonlap.baolac.caobang.gov.vn/</v>
      </c>
      <c r="D557" t="str">
        <v>-</v>
      </c>
      <c r="E557" t="str">
        <v>-</v>
      </c>
      <c r="F557" t="str">
        <v>-</v>
      </c>
      <c r="G557" t="str">
        <v>-</v>
      </c>
    </row>
    <row r="558" xml:space="preserve">
      <c r="A558">
        <v>31557</v>
      </c>
      <c r="B558" t="str" xml:space="preserve">
        <f xml:space="preserve">HYPERLINK("https://www.facebook.com/100063469841997", "Công an xã Sơn Lễ _x000d__x000d__x000d_
 _x000d__x000d__x000d_
  tỉnh Hà Tĩnh")</f>
        <v xml:space="preserve">Công an xã Sơn Lễ _x000d__x000d__x000d_
 _x000d__x000d__x000d_
  tỉnh Hà Tĩnh</v>
      </c>
      <c r="C558" t="str">
        <v>https://www.facebook.com/100063469841997</v>
      </c>
      <c r="D558" t="str">
        <v>-</v>
      </c>
      <c r="E558" t="str">
        <v/>
      </c>
      <c r="F558" t="str">
        <v>-</v>
      </c>
      <c r="G558" t="str">
        <v>-</v>
      </c>
    </row>
    <row r="559" xml:space="preserve">
      <c r="A559">
        <v>31558</v>
      </c>
      <c r="B559" t="str" xml:space="preserve">
        <f xml:space="preserve">HYPERLINK("https://xasonle.hatinh.gov.vn/", "UBND Ủy ban nhân dân xã Sơn Lễ _x000d__x000d__x000d_
 _x000d__x000d__x000d_
  tỉnh Hà Tĩnh")</f>
        <v xml:space="preserve">UBND Ủy ban nhân dân xã Sơn Lễ _x000d__x000d__x000d_
 _x000d__x000d__x000d_
  tỉnh Hà Tĩnh</v>
      </c>
      <c r="C559" t="str">
        <v>https://xasonle.hatinh.gov.vn/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31559</v>
      </c>
      <c r="B560" t="str">
        <f>HYPERLINK("https://www.facebook.com/p/C%C3%B4ng-an-x%C3%A3-S%C6%A1n-L%E1%BB%99-B%E1%BA%A3o-L%E1%BA%A1c-100077335206296/?_rdr", "Công an xã Sơn Lộ tỉnh Cao Bằng")</f>
        <v>Công an xã Sơn Lộ tỉnh Cao Bằng</v>
      </c>
      <c r="C560" t="str">
        <v>https://www.facebook.com/p/C%C3%B4ng-an-x%C3%A3-S%C6%A1n-L%E1%BB%99-B%E1%BA%A3o-L%E1%BA%A1c-100077335206296/?_rdr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31560</v>
      </c>
      <c r="B561" t="str">
        <f>HYPERLINK("http://sonlo.baolac.caobang.gov.vn/", "UBND Ủy ban nhân dân xã Sơn Lộ tỉnh Cao Bằng")</f>
        <v>UBND Ủy ban nhân dân xã Sơn Lộ tỉnh Cao Bằng</v>
      </c>
      <c r="C561" t="str">
        <v>http://sonlo.baolac.caobang.gov.vn/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31561</v>
      </c>
      <c r="B562" t="str">
        <f>HYPERLINK("https://www.facebook.com/p/Tu%E1%BB%95i-tr%E1%BA%BB-C%C3%B4ng-an-huy%E1%BB%87n-%C4%90%C3%A0-B%E1%BA%AFc-100064551649842/", "Công an huyện Đà Bắc tỉnh Hòa Bình")</f>
        <v>Công an huyện Đà Bắc tỉnh Hòa Bình</v>
      </c>
      <c r="C562" t="str">
        <v>https://www.facebook.com/p/Tu%E1%BB%95i-tr%E1%BA%BB-C%C3%B4ng-an-huy%E1%BB%87n-%C4%90%C3%A0-B%E1%BA%AFc-100064551649842/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31562</v>
      </c>
      <c r="B563" t="str">
        <f>HYPERLINK("https://www.hoabinh.gov.vn/huyen-da-bac", "UBND Ủy ban nhân dân huyện Đà Bắc tỉnh Hòa Bình")</f>
        <v>UBND Ủy ban nhân dân huyện Đà Bắc tỉnh Hòa Bình</v>
      </c>
      <c r="C563" t="str">
        <v>https://www.hoabinh.gov.vn/huyen-da-bac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31563</v>
      </c>
      <c r="B564" t="str">
        <f>HYPERLINK("https://www.facebook.com/p/C%C3%B4ng-An-Th%E1%BB%8B-Tr%E1%BA%A5n-B%C3%A1t-X%C3%A1t-100080062719160/", "Công an huyện Bát Xát tỉnh Lào Cai")</f>
        <v>Công an huyện Bát Xát tỉnh Lào Cai</v>
      </c>
      <c r="C564" t="str">
        <v>https://www.facebook.com/p/C%C3%B4ng-An-Th%E1%BB%8B-Tr%E1%BA%A5n-B%C3%A1t-X%C3%A1t-100080062719160/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31564</v>
      </c>
      <c r="B565" t="str">
        <f>HYPERLINK("https://batxat.laocai.gov.vn/", "UBND Ủy ban nhân dân huyện Bát Xát tỉnh Lào Cai")</f>
        <v>UBND Ủy ban nhân dân huyện Bát Xát tỉnh Lào Cai</v>
      </c>
      <c r="C565" t="str">
        <v>https://batxat.laocai.gov.vn/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31565</v>
      </c>
      <c r="B566" t="str">
        <f>HYPERLINK("https://www.facebook.com/tintuccattien/?locale=vi_VN", "Công an huyện Cát Tiên tỉnh Lâm Đồng")</f>
        <v>Công an huyện Cát Tiên tỉnh Lâm Đồng</v>
      </c>
      <c r="C566" t="str">
        <v>https://www.facebook.com/tintuccattien/?locale=vi_VN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31566</v>
      </c>
      <c r="B567" t="str">
        <f>HYPERLINK("https://cattien.lamdong.gov.vn/", "UBND Ủy ban nhân dân huyện Cát Tiên tỉnh Lâm Đồng")</f>
        <v>UBND Ủy ban nhân dân huyện Cát Tiên tỉnh Lâm Đồng</v>
      </c>
      <c r="C567" t="str">
        <v>https://cattien.lamdong.gov.vn/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31567</v>
      </c>
      <c r="B568" t="str">
        <f>HYPERLINK("https://www.facebook.com/ANTTculaodung/", "Công an huyện Cù Lao Dung tỉnh Sóc Trăng")</f>
        <v>Công an huyện Cù Lao Dung tỉnh Sóc Trăng</v>
      </c>
      <c r="C568" t="str">
        <v>https://www.facebook.com/ANTTculaodung/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31568</v>
      </c>
      <c r="B569" t="str">
        <f>HYPERLINK("https://culaodung.soctrang.gov.vn/", "UBND Ủy ban nhân dân huyện Cù Lao Dung tỉnh Sóc Trăng")</f>
        <v>UBND Ủy ban nhân dân huyện Cù Lao Dung tỉnh Sóc Trăng</v>
      </c>
      <c r="C569" t="str">
        <v>https://culaodung.soctrang.gov.vn/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31569</v>
      </c>
      <c r="B570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570" t="str">
        <v>https://www.facebook.com/p/Tu%E1%BB%95i-tr%E1%BA%BB-C%C3%B4ng-An-huy%E1%BB%87n-Duy%C3%AAn-H%E1%BA%A3i-100063624304273/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31570</v>
      </c>
      <c r="B571" t="str">
        <f>HYPERLINK("https://duyenhai.travinh.gov.vn/", "UBND Ủy ban nhân dân huyện Duyên Hải tỉnh Trà Vinh")</f>
        <v>UBND Ủy ban nhân dân huyện Duyên Hải tỉnh Trà Vinh</v>
      </c>
      <c r="C571" t="str">
        <v>https://duyenhai.travinh.gov.vn/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31571</v>
      </c>
      <c r="B572" t="str">
        <f>HYPERLINK("https://www.facebook.com/p/C%C3%B4ng-an-x%C3%A3-Kim-B%C3%B4i-100065479419555/", "Công an huyện Kim Bôi tỉnh Hòa Bình")</f>
        <v>Công an huyện Kim Bôi tỉnh Hòa Bình</v>
      </c>
      <c r="C572" t="str">
        <v>https://www.facebook.com/p/C%C3%B4ng-an-x%C3%A3-Kim-B%C3%B4i-100065479419555/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31572</v>
      </c>
      <c r="B573" t="str">
        <f>HYPERLINK("https://kimboi.hoabinh.gov.vn/", "UBND Ủy ban nhân dân huyện Kim Bôi tỉnh Hòa Bình")</f>
        <v>UBND Ủy ban nhân dân huyện Kim Bôi tỉnh Hòa Bình</v>
      </c>
      <c r="C573" t="str">
        <v>https://kimboi.hoabinh.gov.vn/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31573</v>
      </c>
      <c r="B574" t="str">
        <f>HYPERLINK("https://www.facebook.com/p/Tu%E1%BB%95i-tr%E1%BA%BB-C%C3%B4ng-an-huy%E1%BB%87n-L%E1%BA%A1c-Th%E1%BB%A7y-100055980434412/", "Công an huyện Lạc Thủy tỉnh Hòa Bình")</f>
        <v>Công an huyện Lạc Thủy tỉnh Hòa Bình</v>
      </c>
      <c r="C574" t="str">
        <v>https://www.facebook.com/p/Tu%E1%BB%95i-tr%E1%BA%BB-C%C3%B4ng-an-huy%E1%BB%87n-L%E1%BA%A1c-Th%E1%BB%A7y-100055980434412/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31574</v>
      </c>
      <c r="B575" t="str">
        <f>HYPERLINK("https://lacthuy.hoabinh.gov.vn/", "UBND Ủy ban nhân dân huyện Lạc Thủy tỉnh Hòa Bình")</f>
        <v>UBND Ủy ban nhân dân huyện Lạc Thủy tỉnh Hòa Bình</v>
      </c>
      <c r="C575" t="str">
        <v>https://lacthuy.hoabinh.gov.vn/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31575</v>
      </c>
      <c r="B576" t="str">
        <f>HYPERLINK("https://www.facebook.com/pages/C%C3%B4ng%20An%20Huy%E1%BB%87n%20M%E1%BB%B9%20%C4%90%E1%BB%A9c/1464767866906396/", "Công an huyện Mỹ Đức thành phố Hà Nội")</f>
        <v>Công an huyện Mỹ Đức thành phố Hà Nội</v>
      </c>
      <c r="C576" t="str">
        <v>https://www.facebook.com/pages/C%C3%B4ng%20An%20Huy%E1%BB%87n%20M%E1%BB%B9%20%C4%90%E1%BB%A9c/1464767866906396/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31576</v>
      </c>
      <c r="B577" t="str">
        <f>HYPERLINK("http://myduc.hanoi.gov.vn/", "UBND Ủy ban nhân dân huyện Mỹ Đức thành phố Hà Nội")</f>
        <v>UBND Ủy ban nhân dân huyện Mỹ Đức thành phố Hà Nội</v>
      </c>
      <c r="C577" t="str">
        <v>http://myduc.hanoi.gov.vn/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31577</v>
      </c>
      <c r="B578" t="str">
        <f>HYPERLINK("https://www.facebook.com/p/C%C3%B4ng-an-x%C3%A3-Nguy%C3%AAn-Ph%C3%BAc-100069703407091/?locale=vi_VN", "Công an xã Nguyên Phúc tỉnh Bắc Kạn")</f>
        <v>Công an xã Nguyên Phúc tỉnh Bắc Kạn</v>
      </c>
      <c r="C578" t="str">
        <v>https://www.facebook.com/p/C%C3%B4ng-an-x%C3%A3-Nguy%C3%AAn-Ph%C3%BAc-100069703407091/?locale=vi_VN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31578</v>
      </c>
      <c r="B579" t="str">
        <f>HYPERLINK("https://nguyenphuc.bachthong.gov.vn/", "UBND Ủy ban nhân dân xã Nguyên Phúc tỉnh Bắc Kạn")</f>
        <v>UBND Ủy ban nhân dân xã Nguyên Phúc tỉnh Bắc Kạn</v>
      </c>
      <c r="C579" t="str">
        <v>https://nguyenphuc.bachthong.gov.vn/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31579</v>
      </c>
      <c r="B580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580" t="str">
        <v>https://www.facebook.com/p/C%C3%B4ng-an-x%C3%A3-Nguy%C3%AAn-X%C3%A1-%C4%90%C3%B4ng-H%C6%B0ng-Th%C3%A1i-B%C3%ACnh-100075874274651/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31580</v>
      </c>
      <c r="B581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581" t="str">
        <v>https://soxaydung.thaibinh.gov.vn/tin-tuc/-du-an-phat-trien-nha-o-thuong-mai-khu-dan-cu-thon-thai-xa-n.html</v>
      </c>
      <c r="D581" t="str">
        <v>-</v>
      </c>
      <c r="E581" t="str">
        <v>-</v>
      </c>
      <c r="F581" t="str">
        <v>-</v>
      </c>
      <c r="G581" t="str">
        <v>-</v>
      </c>
    </row>
    <row r="582" xml:space="preserve">
      <c r="A582">
        <v>31581</v>
      </c>
      <c r="B582" t="str" xml:space="preserve">
        <f xml:space="preserve">HYPERLINK("https://www.facebook.com/profile.php?id=100076276771450", "Công an xã Nguyệt Đức _x000d__x000d__x000d_
 _x000d__x000d__x000d_
  tỉnh Bắc Ninh")</f>
        <v xml:space="preserve">Công an xã Nguyệt Đức _x000d__x000d__x000d_
 _x000d__x000d__x000d_
  tỉnh Bắc Ninh</v>
      </c>
      <c r="C582" t="str">
        <v>https://www.facebook.com/profile.php?id=100076276771450</v>
      </c>
      <c r="D582" t="str">
        <v>0985040681</v>
      </c>
      <c r="E582" t="str">
        <v>-</v>
      </c>
      <c r="F582" t="str">
        <v>-</v>
      </c>
      <c r="G582" t="str">
        <v>Bac Ninh, Vietnam</v>
      </c>
    </row>
    <row r="583" xml:space="preserve">
      <c r="A583">
        <v>31582</v>
      </c>
      <c r="B583" t="str" xml:space="preserve">
        <f xml:space="preserve">HYPERLINK("https://bacninh.gov.vn/news/-/details/20182/tam-inh-chi-cong-tac-bi-thu-ang-uy-va-chu-tich-ubnd-xa-nguyet-uc", "UBND Ủy ban nhân dân xã Nguyệt Đức _x000d__x000d__x000d_
 _x000d__x000d__x000d_
  tỉnh Bắc Ninh")</f>
        <v xml:space="preserve">UBND Ủy ban nhân dân xã Nguyệt Đức _x000d__x000d__x000d_
 _x000d__x000d__x000d_
  tỉnh Bắc Ninh</v>
      </c>
      <c r="C583" t="str">
        <v>https://bacninh.gov.vn/news/-/details/20182/tam-inh-chi-cong-tac-bi-thu-ang-uy-va-chu-tich-ubnd-xa-nguyet-uc</v>
      </c>
      <c r="D583" t="str">
        <v>-</v>
      </c>
      <c r="E583" t="str">
        <v>-</v>
      </c>
      <c r="F583" t="str">
        <v>-</v>
      </c>
      <c r="G583" t="str">
        <v>-</v>
      </c>
    </row>
    <row r="584" xml:space="preserve">
      <c r="A584">
        <v>31583</v>
      </c>
      <c r="B584" t="str" xml:space="preserve">
        <f xml:space="preserve">HYPERLINK("https://www.facebook.com/p/C%C3%B4ng-an-x%C3%A3-Ch%C3%ADnh-L%C3%BD-L%C3%BD-Nh%C3%A2n-H%C3%A0-Nam-100083445454609/", "Công an xã Nhân Chính _x000d__x000d__x000d_
 _x000d__x000d__x000d_
  tỉnh Hà Nam")</f>
        <v xml:space="preserve">Công an xã Nhân Chính _x000d__x000d__x000d_
 _x000d__x000d__x000d_
  tỉnh Hà Nam</v>
      </c>
      <c r="C584" t="str">
        <v>https://www.facebook.com/p/C%C3%B4ng-an-x%C3%A3-Ch%C3%ADnh-L%C3%BD-L%C3%BD-Nh%C3%A2n-H%C3%A0-Nam-100083445454609/</v>
      </c>
      <c r="D584" t="str">
        <v>-</v>
      </c>
      <c r="E584" t="str">
        <v/>
      </c>
      <c r="F584" t="str">
        <v>-</v>
      </c>
      <c r="G584" t="str">
        <v>-</v>
      </c>
    </row>
    <row r="585" xml:space="preserve">
      <c r="A585">
        <v>31584</v>
      </c>
      <c r="B585" t="str" xml:space="preserve">
        <f xml:space="preserve">HYPERLINK("https://lynhan.hanam.gov.vn/Pages/Thong-tin-ve-lanh-%C4%91ao-xa--thi-tran792346957.aspx", "UBND Ủy ban nhân dân xã Nhân Chính _x000d__x000d__x000d_
 _x000d__x000d__x000d_
  tỉnh Hà Nam")</f>
        <v xml:space="preserve">UBND Ủy ban nhân dân xã Nhân Chính _x000d__x000d__x000d_
 _x000d__x000d__x000d_
  tỉnh Hà Nam</v>
      </c>
      <c r="C585" t="str">
        <v>https://lynhan.hanam.gov.vn/Pages/Thong-tin-ve-lanh-%C4%91ao-xa--thi-tran792346957.aspx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31585</v>
      </c>
      <c r="B586" t="str">
        <f>HYPERLINK("https://www.facebook.com/pages/X%C3%A3%20Nh%C3%A2n%20Khang/1317645678321115/", "Công an xã Nhân Khang tỉnh Hà Nam")</f>
        <v>Công an xã Nhân Khang tỉnh Hà Nam</v>
      </c>
      <c r="C586" t="str">
        <v>https://www.facebook.com/pages/X%C3%A3%20Nh%C3%A2n%20Khang/1317645678321115/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31586</v>
      </c>
      <c r="B587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587" t="str">
        <v>https://lynhan.hanam.gov.vn/Pages/Thong-tin-ve-lanh-%C4%91ao-xa--thi-tran792346957.aspx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31587</v>
      </c>
      <c r="B588" t="str">
        <f>HYPERLINK("https://www.facebook.com/p/C%C3%B4ng-an-X%C3%A3-H%E1%BA%A3i-H%C6%B0ng-100072486316808/?locale=vi_VN", "Công an xã Hải Hưng tỉnh Quảng Trị")</f>
        <v>Công an xã Hải Hưng tỉnh Quảng Trị</v>
      </c>
      <c r="C588" t="str">
        <v>https://www.facebook.com/p/C%C3%B4ng-an-X%C3%A3-H%E1%BA%A3i-H%C6%B0ng-100072486316808/?locale=vi_VN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31588</v>
      </c>
      <c r="B589" t="str">
        <f>HYPERLINK("https://haihung.hailang.quangtri.gov.vn/", "UBND Ủy ban nhân dân xã Hải Hưng tỉnh Quảng Trị")</f>
        <v>UBND Ủy ban nhân dân xã Hải Hưng tỉnh Quảng Trị</v>
      </c>
      <c r="C589" t="str">
        <v>https://haihung.hailang.quangtri.gov.vn/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31589</v>
      </c>
      <c r="B590" t="str">
        <f>HYPERLINK("https://www.facebook.com/p/ANTT-x%C3%A3-H%E1%BA%A3i-Phong-100057256787673/", "Công an xã Hải Phong tỉnh Quảng Trị")</f>
        <v>Công an xã Hải Phong tỉnh Quảng Trị</v>
      </c>
      <c r="C590" t="str">
        <v>https://www.facebook.com/p/ANTT-x%C3%A3-H%E1%BA%A3i-Phong-100057256787673/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31590</v>
      </c>
      <c r="B591" t="str">
        <f>HYPERLINK("https://haiphong.hailang.quangtri.gov.vn/%E1%BB%A6y-ban-nh%C3%A2n-d%C3%A2n", "UBND Ủy ban nhân dân xã Hải Phong tỉnh Quảng Trị")</f>
        <v>UBND Ủy ban nhân dân xã Hải Phong tỉnh Quảng Trị</v>
      </c>
      <c r="C591" t="str">
        <v>https://haiphong.hailang.quangtri.gov.vn/%E1%BB%A6y-ban-nh%C3%A2n-d%C3%A2n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31591</v>
      </c>
      <c r="B592" t="str">
        <v>Công an xã Hải Quy tỉnh Quảng Trị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31592</v>
      </c>
      <c r="B593" t="str">
        <f>HYPERLINK("https://haiquy.hailang.quangtri.gov.vn/", "UBND Ủy ban nhân dân xã Hải Quy tỉnh Quảng Trị")</f>
        <v>UBND Ủy ban nhân dân xã Hải Quy tỉnh Quảng Trị</v>
      </c>
      <c r="C593" t="str">
        <v>https://haiquy.hailang.quangtri.gov.vn/</v>
      </c>
      <c r="D593" t="str">
        <v>-</v>
      </c>
      <c r="E593" t="str">
        <v>-</v>
      </c>
      <c r="F593" t="str">
        <v>-</v>
      </c>
      <c r="G593" t="str">
        <v>-</v>
      </c>
    </row>
    <row r="594" xml:space="preserve">
      <c r="A594">
        <v>31593</v>
      </c>
      <c r="B594" t="str" xml:space="preserve">
        <v xml:space="preserve">Công an xã Hải Thượng _x000d__x000d__x000d_
 _x000d__x000d__x000d_
  tỉnh Quảng Trị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 xml:space="preserve">
      <c r="A595">
        <v>31594</v>
      </c>
      <c r="B595" t="str" xml:space="preserve">
        <f xml:space="preserve">HYPERLINK("https://haithuong.hailang.quangtri.gov.vn/", "UBND Ủy ban nhân dân xã Hải Thượng _x000d__x000d__x000d_
 _x000d__x000d__x000d_
  tỉnh Quảng Trị")</f>
        <v xml:space="preserve">UBND Ủy ban nhân dân xã Hải Thượng _x000d__x000d__x000d_
 _x000d__x000d__x000d_
  tỉnh Quảng Trị</v>
      </c>
      <c r="C595" t="str">
        <v>https://haithuong.hailang.quangtri.gov.vn/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31595</v>
      </c>
      <c r="B596" t="str">
        <f>HYPERLINK("https://www.facebook.com/p/ANTT-X%C3%A3-H%E1%BB%93-%C4%90%E1%BA%AFc-Ki%E1%BB%87n-100071757072418/", "Công an xã Hồ Đắc Kiện tỉnh Sóc Trăng")</f>
        <v>Công an xã Hồ Đắc Kiện tỉnh Sóc Trăng</v>
      </c>
      <c r="C596" t="str">
        <v>https://www.facebook.com/p/ANTT-X%C3%A3-H%E1%BB%93-%C4%90%E1%BA%AFc-Ki%E1%BB%87n-100071757072418/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31596</v>
      </c>
      <c r="B597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597" t="str">
        <v>https://soctrang.gov.vn/ubnd-stg/4/469/54333/361035/Tin-huyen--thi-xa--thanh-pho/Xa-Ho-Dac-Kien-dat-chuan-xa-nong-thon-moi-nang-cao.aspx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31597</v>
      </c>
      <c r="B598" t="str">
        <f>HYPERLINK("https://www.facebook.com/groups/toi.yeu.xa.thuy.xuan.tien.huyen.chuong.my/", "Công an xã Thủy Xuân Tiên thành phố Hà Nội")</f>
        <v>Công an xã Thủy Xuân Tiên thành phố Hà Nội</v>
      </c>
      <c r="C598" t="str">
        <v>https://www.facebook.com/groups/toi.yeu.xa.thuy.xuan.tien.huyen.chuong.my/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31598</v>
      </c>
      <c r="B599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599" t="str">
        <v>https://thuyxuantien.chuongmy.hanoi.gov.vn/gioi-thieu/co-cau-to-chuc/uy-ban-nhan-dan-thi-tran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31599</v>
      </c>
      <c r="B600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600" t="str">
        <v>https://www.facebook.com/p/C%C3%B4ng-an-x%C3%A3-Qu%E1%BA%A3ng-Ti%C3%AAn-Th%E1%BB%8B-x%C3%A3-Ba-%C4%90%E1%BB%93n-100072202249710/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31600</v>
      </c>
      <c r="B601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601" t="str">
        <v>https://dbnd.quangbinh.gov.vn/chi-tiet-tin/-/view-article/1/1515633979427/1689756165816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31601</v>
      </c>
      <c r="B602" t="str">
        <v>Công an xã Thuỵ Hương thành phố Hải Phòng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31602</v>
      </c>
      <c r="B60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603" t="str">
        <v>https://kienthuy.haiphong.gov.vn/cac-xa-thi-tran/xa-thuy-huong-308420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31603</v>
      </c>
      <c r="B604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604" t="str">
        <v>https://www.facebook.com/p/C%C3%B4ng-an-x%C3%A3-Quang-Kim-huy%E1%BB%87n-B%C3%A1t-X%C3%A1t-L%C3%A0o-Cai-100083057086428/?_rdr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31604</v>
      </c>
      <c r="B605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605" t="str">
        <v>https://hdnd.laocai.gov.vn/xa-phuong-thi-tran/ky-hop-thu-nhat-hdnd-xa-quang-kim-khoa-xix-nhiem-ky-2021-2026-593140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31605</v>
      </c>
      <c r="B606" t="str">
        <f>HYPERLINK("https://www.facebook.com/p/C%C3%B4ng-an-x%C3%A3-Ch%C3%AD-T%C3%A2n-100070525734695/?locale=fy_NL", "Công an xã Chí Tân tỉnh Hưng Yên")</f>
        <v>Công an xã Chí Tân tỉnh Hưng Yên</v>
      </c>
      <c r="C606" t="str">
        <v>https://www.facebook.com/p/C%C3%B4ng-an-x%C3%A3-Ch%C3%AD-T%C3%A2n-100070525734695/?locale=fy_NL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31606</v>
      </c>
      <c r="B607" t="str">
        <f>HYPERLINK("https://www.quangninh.gov.vn/donvi/xahiephoa/Trang/ChiTietTinTuc.aspx?nid=943", "UBND Ủy ban nhân dân xã Chí Tân tỉnh Hưng Yên")</f>
        <v>UBND Ủy ban nhân dân xã Chí Tân tỉnh Hưng Yên</v>
      </c>
      <c r="C607" t="str">
        <v>https://www.quangninh.gov.vn/donvi/xahiephoa/Trang/ChiTietTinTuc.aspx?nid=943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31607</v>
      </c>
      <c r="B608" t="str">
        <f>HYPERLINK("https://www.facebook.com/p/C%C3%B4ng-an-x%C3%A3-Ng%E1%BB%8Dc-Quan-100022836976673/", "Công an xã Ngọc Quan tỉnh Phú Thọ")</f>
        <v>Công an xã Ngọc Quan tỉnh Phú Thọ</v>
      </c>
      <c r="C608" t="str">
        <v>https://www.facebook.com/p/C%C3%B4ng-an-x%C3%A3-Ng%E1%BB%8Dc-Quan-100022836976673/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31608</v>
      </c>
      <c r="B609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609" t="str">
        <v>https://doanhung.phutho.gov.vn/Chuyen-muc-tin/Chi-tiet-tin/tabid/92/title/15599/ctitle/3/language/vi-VN/Default.aspx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31609</v>
      </c>
      <c r="B610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610" t="str">
        <v>https://www.facebook.com/pages/C%C3%B4ng%20An%20Huy%E1%BB%87n%20%C4%90%E1%BA%A1i%20T%E1%BB%AB%20T%E1%BB%89nh%20Th%C3%A1i%20Nguy%C3%AAn/1659910630732881/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31610</v>
      </c>
      <c r="B611" t="str">
        <f>HYPERLINK("https://daitu.thainguyen.gov.vn/", "UBND Ủy ban nhân dân huyện Đại Từ tỉnh Thái Nguyên")</f>
        <v>UBND Ủy ban nhân dân huyện Đại Từ tỉnh Thái Nguyên</v>
      </c>
      <c r="C611" t="str">
        <v>https://daitu.thainguyen.gov.vn/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31611</v>
      </c>
      <c r="B612" t="str">
        <v>Công an xã An Hoà Tây tỉnh Bến Tre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31612</v>
      </c>
      <c r="B613" t="str">
        <f>HYPERLINK("https://bentre.gov.vn/Documents/848_danh_sach%20nguoi%20phat%20ngon.pdf", "UBND Ủy ban nhân dân xã An Hoà Tây tỉnh Bến Tre")</f>
        <v>UBND Ủy ban nhân dân xã An Hoà Tây tỉnh Bến Tre</v>
      </c>
      <c r="C613" t="str">
        <v>https://bentre.gov.vn/Documents/848_danh_sach%20nguoi%20phat%20ngon.pdf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31613</v>
      </c>
      <c r="B614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614" t="str">
        <v>https://www.facebook.com/p/Tu%E1%BB%95i-tr%E1%BA%BB-C%C3%B4ng-an-huy%E1%BB%87n-M%C3%AA-Linh-100072183319533/?locale=vi_VN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31614</v>
      </c>
      <c r="B615" t="str">
        <f>HYPERLINK("https://melinh.hanoi.gov.vn/", "UBND Ủy ban nhân dân huyện Mê Linh thành phố Hà Nội")</f>
        <v>UBND Ủy ban nhân dân huyện Mê Linh thành phố Hà Nội</v>
      </c>
      <c r="C615" t="str">
        <v>https://melinh.hanoi.gov.vn/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31615</v>
      </c>
      <c r="B616" t="str">
        <f>HYPERLINK("https://www.facebook.com/groups/toi.yeu.xa.thuong.vuc.huyen.chuong.my/", "Công an xã Thượng Vực thành phố Hà Nội")</f>
        <v>Công an xã Thượng Vực thành phố Hà Nội</v>
      </c>
      <c r="C616" t="str">
        <v>https://www.facebook.com/groups/toi.yeu.xa.thuong.vuc.huyen.chuong.my/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31616</v>
      </c>
      <c r="B617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617" t="str">
        <v>https://chuongmy.hanoi.gov.vn/tin-van-hoa-xa-hoi/-/news/pde1maEQe4QT/28859.html;jsessionid=ZuG4C-+TunbmdhlISpXH436a.node66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31617</v>
      </c>
      <c r="B618" t="str">
        <v>Công an xã Chiềng Pằn tỉnh Sơn La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31618</v>
      </c>
      <c r="B619" t="str">
        <f>HYPERLINK("https://yenchau.sonla.gov.vn/?pageid=31386&amp;p_field=3758", "UBND Ủy ban nhân dân xã Chiềng Pằn tỉnh Sơn La")</f>
        <v>UBND Ủy ban nhân dân xã Chiềng Pằn tỉnh Sơn La</v>
      </c>
      <c r="C619" t="str">
        <v>https://yenchau.sonla.gov.vn/?pageid=31386&amp;p_field=3758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31619</v>
      </c>
      <c r="B620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620" t="str">
        <v>https://www.facebook.com/p/Tu%E1%BB%95i-Tr%E1%BA%BB-C%C3%B4ng-An-Huy%E1%BB%87n-Ch%C6%B0%C6%A1ng-M%E1%BB%B9-100028578047777/?locale=el_GR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31620</v>
      </c>
      <c r="B621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621" t="str">
        <v>https://chuongmy.hanoi.gov.vn/tin-noi-bat/-/asset_publisher/yy9z8Nun5PC2/content/truong-thcs-ngoc-hoa-to-chuc-le-ky-niem-60-nam-ngay-thanh-lap-truong-va-41-nam-ngay-nha-giao-viet-nam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31621</v>
      </c>
      <c r="B622" t="str">
        <f>HYPERLINK("https://www.facebook.com/p/C%C3%B4ng-an-x%C3%A3-Ph%C6%B0%E1%BB%9Bc-T%C3%A2n-100078407517853/", "Công an xã Phước Tân tỉnh Phú Yên")</f>
        <v>Công an xã Phước Tân tỉnh Phú Yên</v>
      </c>
      <c r="C622" t="str">
        <v>https://www.facebook.com/p/C%C3%B4ng-an-x%C3%A3-Ph%C6%B0%E1%BB%9Bc-T%C3%A2n-100078407517853/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31622</v>
      </c>
      <c r="B623" t="str">
        <f>HYPERLINK("https://phuoctan.sonhoa.phuyen.gov.vn/", "UBND Ủy ban nhân dân xã Phước Tân tỉnh Phú Yên")</f>
        <v>UBND Ủy ban nhân dân xã Phước Tân tỉnh Phú Yên</v>
      </c>
      <c r="C623" t="str">
        <v>https://phuoctan.sonhoa.phuyen.gov.vn/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31623</v>
      </c>
      <c r="B624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624" t="str">
        <v>https://www.facebook.com/p/C%C3%B4ng-an-x%C3%A3-V%C5%A9-L%E1%BB%85-huy%E1%BB%87n-B%E1%BA%AFc-S%C6%A1n-t%E1%BB%89nh-L%E1%BA%A1ng-S%C6%A1n-100078475732959/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31624</v>
      </c>
      <c r="B625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625" t="str">
        <v>https://bacson.langson.gov.vn/upload/105419/20231214/411ce321b547391058201df134274dfbTB_2089_20UBND.pdf</v>
      </c>
      <c r="D625" t="str">
        <v>-</v>
      </c>
      <c r="E625" t="str">
        <v>-</v>
      </c>
      <c r="F625" t="str">
        <v>-</v>
      </c>
      <c r="G625" t="str">
        <v>-</v>
      </c>
    </row>
    <row r="626" xml:space="preserve">
      <c r="A626">
        <v>31625</v>
      </c>
      <c r="B626" t="str" xml:space="preserve">
        <f xml:space="preserve">HYPERLINK("https://www.facebook.com/profile.php?id=100078868363461&amp;locale=ms_MY&amp;_rdr", "Công an xã Sơn Trung _x000d__x000d__x000d_
 _x000d__x000d__x000d_
  tỉnh Hà Tĩnh")</f>
        <v xml:space="preserve">Công an xã Sơn Trung _x000d__x000d__x000d_
 _x000d__x000d__x000d_
  tỉnh Hà Tĩnh</v>
      </c>
      <c r="C626" t="str">
        <v>https://www.facebook.com/profile.php?id=100078868363461&amp;locale=ms_MY&amp;_rdr</v>
      </c>
      <c r="D626" t="str">
        <v>-</v>
      </c>
      <c r="E626" t="str">
        <v/>
      </c>
      <c r="F626" t="str">
        <v>-</v>
      </c>
      <c r="G626" t="str">
        <v>-</v>
      </c>
    </row>
    <row r="627" xml:space="preserve">
      <c r="A627">
        <v>31626</v>
      </c>
      <c r="B627" t="str" xml:space="preserve">
        <f xml:space="preserve">HYPERLINK("https://xasontrung.hatinh.gov.vn/", "UBND Ủy ban nhân dân xã Sơn Trung _x000d__x000d__x000d_
 _x000d__x000d__x000d_
  tỉnh Hà Tĩnh")</f>
        <v xml:space="preserve">UBND Ủy ban nhân dân xã Sơn Trung _x000d__x000d__x000d_
 _x000d__x000d__x000d_
  tỉnh Hà Tĩnh</v>
      </c>
      <c r="C627" t="str">
        <v>https://xasontrung.hatinh.gov.vn/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31627</v>
      </c>
      <c r="B628" t="str">
        <f>HYPERLINK("https://www.facebook.com/pages/C%C3%B4ng%20An%20Huy%E1%BB%87n%20Tri%20T%C3%B4n/649169801768785/", "Công an huyện Tri Tôn tỉnh An Giang")</f>
        <v>Công an huyện Tri Tôn tỉnh An Giang</v>
      </c>
      <c r="C628" t="str">
        <v>https://www.facebook.com/pages/C%C3%B4ng%20An%20Huy%E1%BB%87n%20Tri%20T%C3%B4n/649169801768785/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31628</v>
      </c>
      <c r="B629" t="str">
        <f>HYPERLINK("https://triton.angiang.gov.vn/wps/portal/Home", "UBND Ủy ban nhân dân huyện Tri Tôn tỉnh An Giang")</f>
        <v>UBND Ủy ban nhân dân huyện Tri Tôn tỉnh An Giang</v>
      </c>
      <c r="C629" t="str">
        <v>https://triton.angiang.gov.vn/wps/portal/Home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31629</v>
      </c>
      <c r="B630" t="str">
        <v>Công an xã Đại An tỉnh Phú Thọ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31630</v>
      </c>
      <c r="B631" t="str">
        <f>HYPERLINK("https://phutho.phutan.angiang.gov.vn/", "UBND Ủy ban nhân dân xã Đại An tỉnh Phú Thọ")</f>
        <v>UBND Ủy ban nhân dân xã Đại An tỉnh Phú Thọ</v>
      </c>
      <c r="C631" t="str">
        <v>https://phutho.phutan.angiang.gov.vn/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31631</v>
      </c>
      <c r="B632" t="str">
        <f>HYPERLINK("https://www.facebook.com/p/C%C3%B4ng-an-X%C3%A3-Kim-%C4%90%E1%BB%A9c-100072062261654/?_rdr", "Công an xã Kim Đức tỉnh Phú Thọ")</f>
        <v>Công an xã Kim Đức tỉnh Phú Thọ</v>
      </c>
      <c r="C632" t="str">
        <v>https://www.facebook.com/p/C%C3%B4ng-an-X%C3%A3-Kim-%C4%90%E1%BB%A9c-100072062261654/?_rdr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31632</v>
      </c>
      <c r="B633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633" t="str">
        <v>http://svhttdl.phutho.gov.vn/tin/le-don-nhan-bang-xep-hang-di-tich-lich-su-van-hoa-cap-tinh-mieu-lai-len-xa-kim-duc-thanh-pho-viet-tri-tinh-phu-tho_2651.html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31633</v>
      </c>
      <c r="B634" t="str">
        <v>Công an xã Liên Minh tỉnh Nam Định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31634</v>
      </c>
      <c r="B635" t="str">
        <f>HYPERLINK("https://lienminh.namdinh.gov.vn/", "UBND Ủy ban nhân dân xã Liên Minh tỉnh Nam Định")</f>
        <v>UBND Ủy ban nhân dân xã Liên Minh tỉnh Nam Định</v>
      </c>
      <c r="C635" t="str">
        <v>https://lienminh.namdinh.gov.vn/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31635</v>
      </c>
      <c r="B636" t="str">
        <f>HYPERLINK("https://www.facebook.com/p/C%C3%B4ng-an-x%C3%A3-V%C4%A9nh-B%C3%ACnh-100072074544071/", "Công an xã Vĩnh Bình thành phố Cần Thơ")</f>
        <v>Công an xã Vĩnh Bình thành phố Cần Thơ</v>
      </c>
      <c r="C636" t="str">
        <v>https://www.facebook.com/p/C%C3%B4ng-an-x%C3%A3-V%C4%A9nh-B%C3%ACnh-100072074544071/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31636</v>
      </c>
      <c r="B637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637" t="str">
        <v>https://vienkiemsat.cantho.gov.vn/tang-qua-cho-cac-ho-ngheo-va-ho-can-ngheo-nhan-dip-tet-quan-dan-tai-xa-vinh-binh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31637</v>
      </c>
      <c r="B638" t="str">
        <v>Công an huyện Gia Lâm thành phố Hà Nội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31638</v>
      </c>
      <c r="B639" t="str">
        <f>HYPERLINK("http://gialam.hanoi.gov.vn/", "UBND Ủy ban nhân dân huyện Gia Lâm thành phố Hà Nội")</f>
        <v>UBND Ủy ban nhân dân huyện Gia Lâm thành phố Hà Nội</v>
      </c>
      <c r="C639" t="str">
        <v>http://gialam.hanoi.gov.vn/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31639</v>
      </c>
      <c r="B640" t="str">
        <v>Công an xã Việt Thuận tỉnh Thái Bình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31640</v>
      </c>
      <c r="B641" t="str">
        <f>HYPERLINK("https://vuthu.thaibinh.gov.vn/", "UBND Ủy ban nhân dân xã Việt Thuận tỉnh Thái Bình")</f>
        <v>UBND Ủy ban nhân dân xã Việt Thuận tỉnh Thái Bình</v>
      </c>
      <c r="C641" t="str">
        <v>https://vuthu.thaibinh.gov.vn/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31641</v>
      </c>
      <c r="B642" t="str">
        <f>HYPERLINK("https://www.facebook.com/p/C%C3%B4ng-an-x%C3%A3-Nguy%E1%BB%85n-Tr%C3%A3i-huy%E1%BB%87n-%C3%82n-Thi-H%C6%B0ng-Y%C3%AAn-100072976639244/?locale=ru_RU", "Công an xã Nguyễn Trãi tỉnh Hưng Yên")</f>
        <v>Công an xã Nguyễn Trãi tỉnh Hưng Yên</v>
      </c>
      <c r="C642" t="str">
        <v>https://www.facebook.com/p/C%C3%B4ng-an-x%C3%A3-Nguy%E1%BB%85n-Tr%C3%A3i-huy%E1%BB%87n-%C3%82n-Thi-H%C6%B0ng-Y%C3%AAn-100072976639244/?locale=ru_RU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31642</v>
      </c>
      <c r="B643" t="str">
        <f>HYPERLINK("https://anthi.hungyen.gov.vn/", "UBND Ủy ban nhân dân xã Nguyễn Trãi tỉnh Hưng Yên")</f>
        <v>UBND Ủy ban nhân dân xã Nguyễn Trãi tỉnh Hưng Yên</v>
      </c>
      <c r="C643" t="str">
        <v>https://anthi.hungyen.gov.vn/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31643</v>
      </c>
      <c r="B644" t="str">
        <f>HYPERLINK("https://www.facebook.com/p/C%C3%B4ng-an-x%C3%A3-Tam-%C4%90%C3%A0n-100073004180063/", "Công an xã Tam Đàn tỉnh Nghệ An")</f>
        <v>Công an xã Tam Đàn tỉnh Nghệ An</v>
      </c>
      <c r="C644" t="str">
        <v>https://www.facebook.com/p/C%C3%B4ng-an-x%C3%A3-Tam-%C4%90%C3%A0n-100073004180063/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31644</v>
      </c>
      <c r="B645" t="str">
        <f>HYPERLINK("https://namdan.nghean.gov.vn/", "UBND Ủy ban nhân dân xã Tam Đàn tỉnh Nghệ An")</f>
        <v>UBND Ủy ban nhân dân xã Tam Đàn tỉnh Nghệ An</v>
      </c>
      <c r="C645" t="str">
        <v>https://namdan.nghean.gov.vn/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31645</v>
      </c>
      <c r="B646" t="str">
        <f>HYPERLINK("https://www.facebook.com/p/C%C3%B4ng-An-X%C3%A3-Ng%E1%BB%8Dc-S%C6%A1n-100073179020047/?_rdr", "Công an xã Ngọc Sơn tỉnh Hà Nam")</f>
        <v>Công an xã Ngọc Sơn tỉnh Hà Nam</v>
      </c>
      <c r="C646" t="str">
        <v>https://www.facebook.com/p/C%C3%B4ng-An-X%C3%A3-Ng%E1%BB%8Dc-S%C6%A1n-100073179020047/?_rdr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31646</v>
      </c>
      <c r="B647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647" t="str">
        <v>https://stp.hanam.gov.vn/Pages/thong-bao-to-chuc-dau-gia-quyen-su-dung-dat-tai-xa-ngoc-son-huyen-kim-bang-637251157078117161.aspx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31647</v>
      </c>
      <c r="B648" t="str">
        <f>HYPERLINK("https://www.facebook.com/p/C%C3%B4ng-an-x%C3%A3-Y%C3%AAn-L%E1%BA%ADp-100073524621443/", "Công an xã Yên Lập tỉnh Tuyên Quang")</f>
        <v>Công an xã Yên Lập tỉnh Tuyên Quang</v>
      </c>
      <c r="C648" t="str">
        <v>https://www.facebook.com/p/C%C3%B4ng-an-x%C3%A3-Y%C3%AAn-L%E1%BA%ADp-100073524621443/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31648</v>
      </c>
      <c r="B649" t="str">
        <f>HYPERLINK("https://m.chiemhoa.gov.vn/ubnd-xa-thi-tran.html", "UBND Ủy ban nhân dân xã Yên Lập tỉnh Tuyên Quang")</f>
        <v>UBND Ủy ban nhân dân xã Yên Lập tỉnh Tuyên Quang</v>
      </c>
      <c r="C649" t="str">
        <v>https://m.chiemhoa.gov.vn/ubnd-xa-thi-tran.html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31649</v>
      </c>
      <c r="B650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650" t="str">
        <v>https://www.facebook.com/p/C%C3%B4ng-an-x%C3%A3-Y%C3%AAn-Ph%E1%BB%A5-Y%C3%AAn-Phong-B%E1%BA%AFc-Ninh-100075965263068/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31650</v>
      </c>
      <c r="B651" t="str">
        <f>HYPERLINK("https://www.bacninh.gov.vn/web/ubnd-xa-yen-phu/ubnd-xa-yen-phu", "UBND Ủy ban nhân dân xã Yên Phụ tỉnh Bắc Ninh")</f>
        <v>UBND Ủy ban nhân dân xã Yên Phụ tỉnh Bắc Ninh</v>
      </c>
      <c r="C651" t="str">
        <v>https://www.bacninh.gov.vn/web/ubnd-xa-yen-phu/ubnd-xa-yen-phu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31651</v>
      </c>
      <c r="B652" t="str">
        <f>HYPERLINK("https://www.facebook.com/TuoitreConganVinhPhuc/", "Công an tỉnh Vĩnh Phúc tỉnh Vĩnh Phúc")</f>
        <v>Công an tỉnh Vĩnh Phúc tỉnh Vĩnh Phúc</v>
      </c>
      <c r="C652" t="str">
        <v>https://www.facebook.com/TuoitreConganVinhPhuc/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31652</v>
      </c>
      <c r="B653" t="str">
        <f>HYPERLINK("https://vinhphuc.gov.vn/", "UBND Ủy ban nhân dân tỉnh Vĩnh Phúc tỉnh Vĩnh Phúc")</f>
        <v>UBND Ủy ban nhân dân tỉnh Vĩnh Phúc tỉnh Vĩnh Phúc</v>
      </c>
      <c r="C653" t="str">
        <v>https://vinhphuc.gov.vn/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31653</v>
      </c>
      <c r="B654" t="str">
        <f>HYPERLINK("https://www.facebook.com/people/C%C3%B4ng-an-x%C3%A3-L%C6%B0%C6%A1ng-H%C3%B2a/100076063975613/", "Công an xã Lương Hòa tỉnh Long An")</f>
        <v>Công an xã Lương Hòa tỉnh Long An</v>
      </c>
      <c r="C654" t="str">
        <v>https://www.facebook.com/people/C%C3%B4ng-an-x%C3%A3-L%C6%B0%C6%A1ng-H%C3%B2a/100076063975613/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31654</v>
      </c>
      <c r="B655" t="str">
        <f>HYPERLINK("https://luonghoa.benluc.longan.gov.vn/uy-ban-nhan-dan", "UBND Ủy ban nhân dân xã Lương Hòa tỉnh Long An")</f>
        <v>UBND Ủy ban nhân dân xã Lương Hòa tỉnh Long An</v>
      </c>
      <c r="C655" t="str">
        <v>https://luonghoa.benluc.longan.gov.vn/uy-ban-nhan-dan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31655</v>
      </c>
      <c r="B656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656" t="str">
        <v>https://www.facebook.com/p/C%C3%B4ng-an-ph%C6%B0%E1%BB%9Dng-%C4%90%C3%B4ng-H%E1%BA%A3i-TPTH-100076661276024/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31656</v>
      </c>
      <c r="B657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657" t="str">
        <v>https://tpthanhhoa.thanhhoa.gov.vn/web/gioi-thieu-chung/bo-may-to-chuc/cac-phong-ban-chuyen-mon/page/2.htx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31657</v>
      </c>
      <c r="B658" t="str">
        <v>Công an phường Đông Mai thành phố Hà Nội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31658</v>
      </c>
      <c r="B659" t="str">
        <f>HYPERLINK("http://dongmai.hadong.hanoi.gov.vn/", "UBND Ủy ban nhân dân phường Đông Mai thành phố Hà Nội")</f>
        <v>UBND Ủy ban nhân dân phường Đông Mai thành phố Hà Nội</v>
      </c>
      <c r="C659" t="str">
        <v>http://dongmai.hadong.hanoi.gov.vn/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31659</v>
      </c>
      <c r="B660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660" t="str">
        <v>https://www.facebook.com/p/C%C3%B4ng-an-ph%C6%B0%E1%BB%9Dng-%C4%90%C3%B4ng-Th%E1%BB%8D-TP-Thanh-H%C3%B3a-100063579787116/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31660</v>
      </c>
      <c r="B661" t="str">
        <f>HYPERLINK("https://dongtho.tpthanhhoa.thanhhoa.gov.vn/trang-chu", "UBND Ủy ban nhân dân phường Đông Thọ tỉnh Thanh Hóa")</f>
        <v>UBND Ủy ban nhân dân phường Đông Thọ tỉnh Thanh Hóa</v>
      </c>
      <c r="C661" t="str">
        <v>https://dongtho.tpthanhhoa.thanhhoa.gov.vn/trang-chu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31661</v>
      </c>
      <c r="B662" t="str">
        <v>Công an phường Đông Vệ tỉnh Thanh Hóa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31662</v>
      </c>
      <c r="B663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663" t="str">
        <v>https://dongve.tpthanhhoa.thanhhoa.gov.vn/cai-cach-hanh-chinh/ubnd-phuong-dong-ve-trien-khai-thuc-hien-quyet-dinh-68-2024-qd-ubnd-ngay-29-10-2024-cua-ubnd-tin-275461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31663</v>
      </c>
      <c r="B664" t="str">
        <f>HYPERLINK("https://www.facebook.com/p/C%C3%B4ng-an-ph%C6%B0%E1%BB%9Dng-%C4%90%E1%BA%ADu-Li%C3%AAu-Th%E1%BB%8B-x%C3%A3-H%E1%BB%93ng-L%C4%A9nh-H%C3%A0-T%C4%A9nh-100069141701263/", "Công an phường Đậu Liêu")</f>
        <v>Công an phường Đậu Liêu</v>
      </c>
      <c r="C664" t="str">
        <v>https://www.facebook.com/p/C%C3%B4ng-an-ph%C6%B0%E1%BB%9Dng-%C4%90%E1%BA%ADu-Li%C3%AAu-Th%E1%BB%8B-x%C3%A3-H%E1%BB%93ng-L%C4%A9nh-H%C3%A0-T%C4%A9nh-100069141701263/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31664</v>
      </c>
      <c r="B665" t="str">
        <f>HYPERLINK("https://daulieu.hatinh.gov.vn/", "UBND Ủy ban nhân dân phường Đậu Liêu")</f>
        <v>UBND Ủy ban nhân dân phường Đậu Liêu</v>
      </c>
      <c r="C665" t="str">
        <v>https://daulieu.hatinh.gov.vn/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31665</v>
      </c>
      <c r="B666" t="str">
        <f>HYPERLINK("https://www.facebook.com/tuoitrecongancamau/?locale=vi_VN", "Công an tỉnh Cà Mau tỉnh Cà Mau")</f>
        <v>Công an tỉnh Cà Mau tỉnh Cà Mau</v>
      </c>
      <c r="C666" t="str">
        <v>https://www.facebook.com/tuoitrecongancamau/?locale=vi_VN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31666</v>
      </c>
      <c r="B667" t="str">
        <f>HYPERLINK("https://www.camau.gov.vn/", "UBND Ủy ban nhân dân tỉnh Cà Mau tỉnh Cà Mau")</f>
        <v>UBND Ủy ban nhân dân tỉnh Cà Mau tỉnh Cà Mau</v>
      </c>
      <c r="C667" t="str">
        <v>https://www.camau.gov.vn/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31667</v>
      </c>
      <c r="B668" t="str">
        <f>HYPERLINK("https://www.facebook.com/ChiCucKiemLamCaoBang/", "Công an tỉnhCao Bằng tỉnh Cao Bằng")</f>
        <v>Công an tỉnhCao Bằng tỉnh Cao Bằng</v>
      </c>
      <c r="C668" t="str">
        <v>https://www.facebook.com/ChiCucKiemLamCaoBang/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31668</v>
      </c>
      <c r="B669" t="str">
        <f>HYPERLINK("http://duchong.trungkhanh.caobang.gov.vn/dang-uy", "UBND Ủy ban nhân dân tỉnhCao Bằng tỉnh Cao Bằng")</f>
        <v>UBND Ủy ban nhân dân tỉnhCao Bằng tỉnh Cao Bằng</v>
      </c>
      <c r="C669" t="str">
        <v>http://duchong.trungkhanh.caobang.gov.vn/dang-uy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31669</v>
      </c>
      <c r="B670" t="str">
        <v>Công an huyện Quốc Oai thành phố Hà Nội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31670</v>
      </c>
      <c r="B671" t="str">
        <f>HYPERLINK("https://quocoai.hanoi.gov.vn/", "UBND Ủy ban nhân dân huyện Quốc Oai thành phố Hà Nội")</f>
        <v>UBND Ủy ban nhân dân huyện Quốc Oai thành phố Hà Nội</v>
      </c>
      <c r="C671" t="str">
        <v>https://quocoai.hanoi.gov.vn/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31671</v>
      </c>
      <c r="B67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672" t="str">
        <v>https://www.facebook.com/p/Tu%E1%BB%95i-tr%E1%BA%BB-C%C3%B4ng-an-huy%E1%BB%87n-M%C3%AA-Linh-100072183319533/?locale=vi_VN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31672</v>
      </c>
      <c r="B673" t="str">
        <f>HYPERLINK("https://melinh.hanoi.gov.vn/", "UBND Ủy ban nhân dân huyện Mê Linh thành phố Hà Nội")</f>
        <v>UBND Ủy ban nhân dân huyện Mê Linh thành phố Hà Nội</v>
      </c>
      <c r="C673" t="str">
        <v>https://melinh.hanoi.gov.vn/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31673</v>
      </c>
      <c r="B674" t="str">
        <f>HYPERLINK("https://www.facebook.com/groups/toi.yeu.xa.thuong.vuc.huyen.chuong.my/", "Công an xã Thượng Vực thành phố Hà Nội")</f>
        <v>Công an xã Thượng Vực thành phố Hà Nội</v>
      </c>
      <c r="C674" t="str">
        <v>https://www.facebook.com/groups/toi.yeu.xa.thuong.vuc.huyen.chuong.my/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31674</v>
      </c>
      <c r="B675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675" t="str">
        <v>https://chuongmy.hanoi.gov.vn/tin-van-hoa-xa-hoi/-/news/pde1maEQe4QT/28859.html;jsessionid=ZuG4C-+TunbmdhlISpXH436a.node66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31675</v>
      </c>
      <c r="B676" t="str">
        <f>HYPERLINK("https://www.facebook.com/profile.php?id=100072188300088", "Công an xã Chiềng Pằn tỉnh Sơn La")</f>
        <v>Công an xã Chiềng Pằn tỉnh Sơn La</v>
      </c>
      <c r="C676" t="str">
        <v>https://www.facebook.com/profile.php?id=100072188300088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31676</v>
      </c>
      <c r="B677" t="str">
        <f>HYPERLINK("https://yenchau.sonla.gov.vn/?pageid=31386&amp;p_field=3758", "UBND Ủy ban nhân dân xã Chiềng Pằn tỉnh Sơn La")</f>
        <v>UBND Ủy ban nhân dân xã Chiềng Pằn tỉnh Sơn La</v>
      </c>
      <c r="C677" t="str">
        <v>https://yenchau.sonla.gov.vn/?pageid=31386&amp;p_field=3758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31677</v>
      </c>
      <c r="B678" t="str">
        <f>HYPERLINK("https://www.facebook.com/groups/toi.yeu.xa.ngoc.hoa.huyen.chuong.my/", "Công an xã Ngọc Hoà thành phố Hà Nội")</f>
        <v>Công an xã Ngọc Hoà thành phố Hà Nội</v>
      </c>
      <c r="C678" t="str">
        <v>https://www.facebook.com/groups/toi.yeu.xa.ngoc.hoa.huyen.chuong.my/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31678</v>
      </c>
      <c r="B679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679" t="str">
        <v>https://chuongmy.hanoi.gov.vn/tin-noi-bat/-/asset_publisher/yy9z8Nun5PC2/content/truong-thcs-ngoc-hoa-to-chuc-le-ky-niem-60-nam-ngay-thanh-lap-truong-va-41-nam-ngay-nha-giao-viet-nam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31679</v>
      </c>
      <c r="B680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680" t="str">
        <v>https://www.facebook.com/p/C%C3%B4ng-an-x%C3%A3-Quang-Kim-huy%E1%BB%87n-B%C3%A1t-X%C3%A1t-L%C3%A0o-Cai-100083057086428/?_rdr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31680</v>
      </c>
      <c r="B681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681" t="str">
        <v>https://hdnd.laocai.gov.vn/xa-phuong-thi-tran/ky-hop-thu-nhat-hdnd-xa-quang-kim-khoa-xix-nhiem-ky-2021-2026-593140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31681</v>
      </c>
      <c r="B682" t="str">
        <f>HYPERLINK("https://www.facebook.com/p/C%C3%B4ng-an-x%C3%A3-Ch%C3%AD-T%C3%A2n-100070525734695/?locale=fy_NL", "Công an xã Chí Tân tỉnh Hưng Yên")</f>
        <v>Công an xã Chí Tân tỉnh Hưng Yên</v>
      </c>
      <c r="C682" t="str">
        <v>https://www.facebook.com/p/C%C3%B4ng-an-x%C3%A3-Ch%C3%AD-T%C3%A2n-100070525734695/?locale=fy_NL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31682</v>
      </c>
      <c r="B683" t="str">
        <f>HYPERLINK("https://www.quangninh.gov.vn/donvi/xahiephoa/Trang/ChiTietTinTuc.aspx?nid=943", "UBND Ủy ban nhân dân xã Chí Tân tỉnh Hưng Yên")</f>
        <v>UBND Ủy ban nhân dân xã Chí Tân tỉnh Hưng Yên</v>
      </c>
      <c r="C683" t="str">
        <v>https://www.quangninh.gov.vn/donvi/xahiephoa/Trang/ChiTietTinTuc.aspx?nid=943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31683</v>
      </c>
      <c r="B684" t="str">
        <f>HYPERLINK("https://www.facebook.com/p/C%C3%B4ng-an-x%C3%A3-Ng%E1%BB%8Dc-Quan-100022836976673/", "Công an xã Ngọc Quan tỉnh Phú Thọ")</f>
        <v>Công an xã Ngọc Quan tỉnh Phú Thọ</v>
      </c>
      <c r="C684" t="str">
        <v>https://www.facebook.com/p/C%C3%B4ng-an-x%C3%A3-Ng%E1%BB%8Dc-Quan-100022836976673/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31684</v>
      </c>
      <c r="B685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685" t="str">
        <v>https://doanhung.phutho.gov.vn/Chuyen-muc-tin/Chi-tiet-tin/tabid/92/title/15599/ctitle/3/language/vi-VN/Default.aspx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31685</v>
      </c>
      <c r="B686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686" t="str">
        <v>https://www.facebook.com/pages/C%C3%B4ng%20An%20Huy%E1%BB%87n%20%C4%90%E1%BA%A1i%20T%E1%BB%AB%20T%E1%BB%89nh%20Th%C3%A1i%20Nguy%C3%AAn/1659910630732881/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31686</v>
      </c>
      <c r="B687" t="str">
        <f>HYPERLINK("https://daitu.thainguyen.gov.vn/", "UBND Ủy ban nhân dân huyện Đại Từ tỉnh Thái Nguyên")</f>
        <v>UBND Ủy ban nhân dân huyện Đại Từ tỉnh Thái Nguyên</v>
      </c>
      <c r="C687" t="str">
        <v>https://daitu.thainguyen.gov.vn/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31687</v>
      </c>
      <c r="B688" t="str">
        <v>Công an xã An Hoà Tây tỉnh Bến Tre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31688</v>
      </c>
      <c r="B689" t="str">
        <f>HYPERLINK("https://bentre.gov.vn/Documents/848_danh_sach%20nguoi%20phat%20ngon.pdf", "UBND Ủy ban nhân dân xã An Hoà Tây tỉnh Bến Tre")</f>
        <v>UBND Ủy ban nhân dân xã An Hoà Tây tỉnh Bến Tre</v>
      </c>
      <c r="C689" t="str">
        <v>https://bentre.gov.vn/Documents/848_danh_sach%20nguoi%20phat%20ngon.pdf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31689</v>
      </c>
      <c r="B690" t="str">
        <f>HYPERLINK("https://www.facebook.com/p/C%C3%B4ng-an-th%C3%A0nh-ph%E1%BB%91-Tam-%C4%90i%E1%BB%87p-100069074291255/", "Công an thành phố Tam Điệp tỉnh Ninh Bình")</f>
        <v>Công an thành phố Tam Điệp tỉnh Ninh Bình</v>
      </c>
      <c r="C690" t="str">
        <v>https://www.facebook.com/p/C%C3%B4ng-an-th%C3%A0nh-ph%E1%BB%91-Tam-%C4%90i%E1%BB%87p-100069074291255/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31690</v>
      </c>
      <c r="B691" t="str">
        <f>HYPERLINK("https://tamdiep.ninhbinh.gov.vn/", "UBND Ủy ban nhân dân thành phố Tam Điệp tỉnh Ninh Bình")</f>
        <v>UBND Ủy ban nhân dân thành phố Tam Điệp tỉnh Ninh Bình</v>
      </c>
      <c r="C691" t="str">
        <v>https://tamdiep.ninhbinh.gov.vn/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31691</v>
      </c>
      <c r="B692" t="str">
        <f>HYPERLINK("https://www.facebook.com/tuoitreconganthanhphotayninh/?locale=vi_VN", "Công an thành phố Tây Ninh tỉnh TÂY NINH")</f>
        <v>Công an thành phố Tây Ninh tỉnh TÂY NINH</v>
      </c>
      <c r="C692" t="str">
        <v>https://www.facebook.com/tuoitreconganthanhphotayninh/?locale=vi_VN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31692</v>
      </c>
      <c r="B693" t="str">
        <f>HYPERLINK("https://www.tayninh.gov.vn/", "UBND Ủy ban nhân dân thành phố Tây Ninh tỉnh TÂY NINH")</f>
        <v>UBND Ủy ban nhân dân thành phố Tây Ninh tỉnh TÂY NINH</v>
      </c>
      <c r="C693" t="str">
        <v>https://www.tayninh.gov.vn/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31693</v>
      </c>
      <c r="B694" t="str">
        <f>HYPERLINK("https://www.facebook.com/conganthixabadon/?locale=vi_VN", "Công an thị xã Ba Đồn tỉnh Quảng Bình")</f>
        <v>Công an thị xã Ba Đồn tỉnh Quảng Bình</v>
      </c>
      <c r="C694" t="str">
        <v>https://www.facebook.com/conganthixabadon/?locale=vi_VN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31694</v>
      </c>
      <c r="B695" t="str">
        <f>HYPERLINK("https://badon.quangbinh.gov.vn/", "UBND Ủy ban nhân dân thị xã Ba Đồn tỉnh Quảng Bình")</f>
        <v>UBND Ủy ban nhân dân thị xã Ba Đồn tỉnh Quảng Bình</v>
      </c>
      <c r="C695" t="str">
        <v>https://badon.quangbinh.gov.vn/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31695</v>
      </c>
      <c r="B696" t="str">
        <f>HYPERLINK("https://www.facebook.com/xnctthue/", "Công an tỉnh Thừa Thiên Huế tỉnh THỪA THIÊN HUẾ")</f>
        <v>Công an tỉnh Thừa Thiên Huế tỉnh THỪA THIÊN HUẾ</v>
      </c>
      <c r="C696" t="str">
        <v>https://www.facebook.com/xnctthue/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31696</v>
      </c>
      <c r="B697" t="str">
        <f>HYPERLINK("https://thuathienhue.gov.vn/", "UBND Ủy ban nhân dân tỉnh Thừa Thiên Huế tỉnh THỪA THIÊN HUẾ")</f>
        <v>UBND Ủy ban nhân dân tỉnh Thừa Thiên Huế tỉnh THỪA THIÊN HUẾ</v>
      </c>
      <c r="C697" t="str">
        <v>https://thuathienhue.gov.vn/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31697</v>
      </c>
      <c r="B698" t="str">
        <f>HYPERLINK("https://www.facebook.com/TuoitreCongantinhBinhDinh/", "Công an tỉnh Bình Định tỉnh Bình Định")</f>
        <v>Công an tỉnh Bình Định tỉnh Bình Định</v>
      </c>
      <c r="C698" t="str">
        <v>https://www.facebook.com/TuoitreCongantinhBinhDinh/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31698</v>
      </c>
      <c r="B699" t="str">
        <f>HYPERLINK("https://binhdinh.gov.vn/", "UBND Ủy ban nhân dân tỉnh Bình Định tỉnh Bình Định")</f>
        <v>UBND Ủy ban nhân dân tỉnh Bình Định tỉnh Bình Định</v>
      </c>
      <c r="C699" t="str">
        <v>https://binhdinh.gov.vn/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31699</v>
      </c>
      <c r="B700" t="str">
        <f>HYPERLINK("https://www.facebook.com/tuoitreconganvinhlong/", "Công an tỉnh Vĩnh Long tỉnh Vĩnh Long")</f>
        <v>Công an tỉnh Vĩnh Long tỉnh Vĩnh Long</v>
      </c>
      <c r="C700" t="str">
        <v>https://www.facebook.com/tuoitreconganvinhlong/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31700</v>
      </c>
      <c r="B701" t="str">
        <f>HYPERLINK("https://vinhlong.gov.vn/", "UBND Ủy ban nhân dân tỉnh Vĩnh Long tỉnh Vĩnh Long")</f>
        <v>UBND Ủy ban nhân dân tỉnh Vĩnh Long tỉnh Vĩnh Long</v>
      </c>
      <c r="C701" t="str">
        <v>https://vinhlong.gov.vn/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31701</v>
      </c>
      <c r="B702" t="str">
        <f>HYPERLINK("https://www.facebook.com/TuoitreConganVinhPhuc/", "Công an tỉnh Vĩnh Phúc tỉnh Vĩnh Phúc")</f>
        <v>Công an tỉnh Vĩnh Phúc tỉnh Vĩnh Phúc</v>
      </c>
      <c r="C702" t="str">
        <v>https://www.facebook.com/TuoitreConganVinhPhuc/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31702</v>
      </c>
      <c r="B703" t="str">
        <f>HYPERLINK("https://vinhphuc.gov.vn/", "UBND Ủy ban nhân dân tỉnh Vĩnh Phúc tỉnh Vĩnh Phúc")</f>
        <v>UBND Ủy ban nhân dân tỉnh Vĩnh Phúc tỉnh Vĩnh Phúc</v>
      </c>
      <c r="C703" t="str">
        <v>https://vinhphuc.gov.vn/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31703</v>
      </c>
      <c r="B704" t="str">
        <f>HYPERLINK("https://www.facebook.com/tuoitreconganxathanhtrach/?locale=vi_VN", "Công an xã Thanh Trạch tỉnh Quảng Bình")</f>
        <v>Công an xã Thanh Trạch tỉnh Quảng Bình</v>
      </c>
      <c r="C704" t="str">
        <v>https://www.facebook.com/tuoitreconganxathanhtrach/?locale=vi_VN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31704</v>
      </c>
      <c r="B705" t="str">
        <f>HYPERLINK("https://thanhtrach.quangbinh.gov.vn/", "UBND Ủy ban nhân dân xã Thanh Trạch tỉnh Quảng Bình")</f>
        <v>UBND Ủy ban nhân dân xã Thanh Trạch tỉnh Quảng Bình</v>
      </c>
      <c r="C705" t="str">
        <v>https://thanhtrach.quangbinh.gov.vn/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31705</v>
      </c>
      <c r="B706" t="str">
        <f>HYPERLINK("https://www.facebook.com/tuoitredakto/", "Công an huyện Đăk Tô tỉnh Kon Tum")</f>
        <v>Công an huyện Đăk Tô tỉnh Kon Tum</v>
      </c>
      <c r="C706" t="str">
        <v>https://www.facebook.com/tuoitredakto/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31706</v>
      </c>
      <c r="B707" t="str">
        <f>HYPERLINK("https://huyendakto.kontum.gov.vn/", "UBND Ủy ban nhân dân huyện Đăk Tô tỉnh Kon Tum")</f>
        <v>UBND Ủy ban nhân dân huyện Đăk Tô tỉnh Kon Tum</v>
      </c>
      <c r="C707" t="str">
        <v>https://huyendakto.kontum.gov.vn/</v>
      </c>
      <c r="D707" t="str">
        <v>-</v>
      </c>
      <c r="E707" t="str">
        <v>-</v>
      </c>
      <c r="F707" t="str">
        <v>-</v>
      </c>
      <c r="G707" t="str">
        <v>-</v>
      </c>
    </row>
    <row r="708" xml:space="preserve">
      <c r="A708">
        <v>31707</v>
      </c>
      <c r="B708" t="str" xml:space="preserve">
        <f xml:space="preserve">HYPERLINK("https://www.facebook.com/ubndxaeatieu/", "Công an phường Ea Tam _x000d__x000d__x000d_
 _x000d__x000d__x000d_
  tỉnh Đắk Lắk")</f>
        <v xml:space="preserve">Công an phường Ea Tam _x000d__x000d__x000d_
 _x000d__x000d__x000d_
  tỉnh Đắk Lắk</v>
      </c>
      <c r="C708" t="str">
        <v>https://www.facebook.com/ubndxaeatieu/</v>
      </c>
      <c r="D708" t="str">
        <v>-</v>
      </c>
      <c r="E708" t="str">
        <v/>
      </c>
      <c r="F708" t="str">
        <v>-</v>
      </c>
      <c r="G708" t="str">
        <v>-</v>
      </c>
    </row>
    <row r="709" xml:space="preserve">
      <c r="A709">
        <v>31708</v>
      </c>
      <c r="B709" t="str" xml:space="preserve">
        <f xml:space="preserve">HYPERLINK("http://tuan.buonmathuot.daklak.gov.vn/dia-chi-va-so-dien-thoai-cua-21-xa-phuong-5.html", "UBND Ủy ban nhân dân phường Ea Tam _x000d__x000d__x000d_
 _x000d__x000d__x000d_
  tỉnh Đắk Lắk")</f>
        <v xml:space="preserve">UBND Ủy ban nhân dân phường Ea Tam _x000d__x000d__x000d_
 _x000d__x000d__x000d_
  tỉnh Đắk Lắk</v>
      </c>
      <c r="C709" t="str">
        <v>http://tuan.buonmathuot.daklak.gov.vn/dia-chi-va-so-dien-thoai-cua-21-xa-phuong-5.html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31709</v>
      </c>
      <c r="B710" t="str">
        <f>HYPERLINK("https://www.facebook.com/catgialai/", "Công an tỉnh Gia Lai tỉnh Gia Lai")</f>
        <v>Công an tỉnh Gia Lai tỉnh Gia Lai</v>
      </c>
      <c r="C710" t="str">
        <v>https://www.facebook.com/catgialai/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31710</v>
      </c>
      <c r="B711" t="str">
        <f>HYPERLINK("https://gialai.gov.vn/", "UBND Ủy ban nhân dân tỉnh Gia Lai tỉnh Gia Lai")</f>
        <v>UBND Ủy ban nhân dân tỉnh Gia Lai tỉnh Gia Lai</v>
      </c>
      <c r="C711" t="str">
        <v>https://gialai.gov.vn/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31711</v>
      </c>
      <c r="B712" t="str">
        <f>HYPERLINK("https://www.facebook.com/ConganThanhHoaOfficial/?locale=vi_VN", "Công an tỉnh Thanh Hóa tỉnh Thanh Hóa")</f>
        <v>Công an tỉnh Thanh Hóa tỉnh Thanh Hóa</v>
      </c>
      <c r="C712" t="str">
        <v>https://www.facebook.com/ConganThanhHoaOfficial/?locale=vi_VN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31712</v>
      </c>
      <c r="B713" t="str">
        <f>HYPERLINK("http://www.thanhhoa.gov.vn/", "UBND Ủy ban nhân dân tỉnh Thanh Hóa tỉnh Thanh Hóa")</f>
        <v>UBND Ủy ban nhân dân tỉnh Thanh Hóa tỉnh Thanh Hóa</v>
      </c>
      <c r="C713" t="str">
        <v>http://www.thanhhoa.gov.vn/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31713</v>
      </c>
      <c r="B714" t="str">
        <f>HYPERLINK("https://www.facebook.com/p/C%C3%B4ng-An-T%E1%BB%89nh-B%E1%BA%AFc-Ninh-100067184832103/", "Công an tỉnh Bắc Ninh tỉnh Bắc Ninh")</f>
        <v>Công an tỉnh Bắc Ninh tỉnh Bắc Ninh</v>
      </c>
      <c r="C714" t="str">
        <v>https://www.facebook.com/p/C%C3%B4ng-An-T%E1%BB%89nh-B%E1%BA%AFc-Ninh-100067184832103/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31714</v>
      </c>
      <c r="B715" t="str">
        <f>HYPERLINK("https://bacninh.gov.vn/", "UBND Ủy ban nhân dânn tỉnh Bắc Ninh tỉnh Bắc Ninh")</f>
        <v>UBND Ủy ban nhân dânn tỉnh Bắc Ninh tỉnh Bắc Ninh</v>
      </c>
      <c r="C715" t="str">
        <v>https://bacninh.gov.vn/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31715</v>
      </c>
      <c r="B716" t="str">
        <f>HYPERLINK("https://www.facebook.com/p/C%C3%B4ng-An-T%E1%BB%89nh-B%E1%BA%AFc-Ninh-100067184832103/", "Công an tỉnh Bắc Ninh tỉnh Bắc Ninh")</f>
        <v>Công an tỉnh Bắc Ninh tỉnh Bắc Ninh</v>
      </c>
      <c r="C716" t="str">
        <v>https://www.facebook.com/p/C%C3%B4ng-An-T%E1%BB%89nh-B%E1%BA%AFc-Ninh-100067184832103/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31716</v>
      </c>
      <c r="B717" t="str">
        <f>HYPERLINK("https://bacninh.gov.vn/", "UBND Ủy ban nhân dânn tỉnh Bắc Ninh tỉnh Bắc Ninh")</f>
        <v>UBND Ủy ban nhân dânn tỉnh Bắc Ninh tỉnh Bắc Ninh</v>
      </c>
      <c r="C717" t="str">
        <v>https://bacninh.gov.vn/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31717</v>
      </c>
      <c r="B718" t="str">
        <v>Công an xã Vĩnh Trung tỉnh Quảng Ninh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31718</v>
      </c>
      <c r="B719" t="str">
        <f>HYPERLINK(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, "UBND Ủy ban nhân dân xã Vĩnh Trung tỉnh Quảng Ninh")</f>
        <v>UBND Ủy ban nhân dân xã Vĩnh Trung tỉnh Quảng Ninh</v>
      </c>
      <c r="C719" t="str">
        <v>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31719</v>
      </c>
      <c r="B720" t="str">
        <f>HYPERLINK("https://www.facebook.com/Vinhandanphucv/", "Công an xã Thượng Cốc tỉnh Hòa Bình")</f>
        <v>Công an xã Thượng Cốc tỉnh Hòa Bình</v>
      </c>
      <c r="C720" t="str">
        <v>https://www.facebook.com/Vinhandanphucv/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31720</v>
      </c>
      <c r="B721" t="str">
        <f>HYPERLINK("https://xathuongcoc.hoabinh.gov.vn/", "UBND Ủy ban nhân dân xã Thượng Cốc tỉnh Hòa Bình")</f>
        <v>UBND Ủy ban nhân dân xã Thượng Cốc tỉnh Hòa Bình</v>
      </c>
      <c r="C721" t="str">
        <v>https://xathuongcoc.hoabinh.gov.vn/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31721</v>
      </c>
      <c r="B722" t="str">
        <f>HYPERLINK("https://www.facebook.com/vinhandanphucvu198/", "Công an thị xã Hồng Lĩnh tỉnh Hà Tĩnh")</f>
        <v>Công an thị xã Hồng Lĩnh tỉnh Hà Tĩnh</v>
      </c>
      <c r="C722" t="str">
        <v>https://www.facebook.com/vinhandanphucvu198/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31722</v>
      </c>
      <c r="B723" t="str">
        <f>HYPERLINK("https://honglinh.hatinh.gov.vn/", "UBND Ủy ban nhân dân thị xã Hồng Lĩnh tỉnh Hà Tĩnh")</f>
        <v>UBND Ủy ban nhân dân thị xã Hồng Lĩnh tỉnh Hà Tĩnh</v>
      </c>
      <c r="C723" t="str">
        <v>https://honglinh.hatinh.gov.vn/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31723</v>
      </c>
      <c r="B724" t="str">
        <f>HYPERLINK("https://www.facebook.com/tuoitreconganvinhlong/", "Công an tỉnh Vĩnh Long tỉnh Vĩnh Long")</f>
        <v>Công an tỉnh Vĩnh Long tỉnh Vĩnh Long</v>
      </c>
      <c r="C724" t="str">
        <v>https://www.facebook.com/tuoitreconganvinhlong/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31724</v>
      </c>
      <c r="B725" t="str">
        <f>HYPERLINK("https://vinhlong.gov.vn/", "UBND Ủy ban nhân dân tỉnh Vĩnh Long tỉnh Vĩnh Long")</f>
        <v>UBND Ủy ban nhân dân tỉnh Vĩnh Long tỉnh Vĩnh Long</v>
      </c>
      <c r="C725" t="str">
        <v>https://vinhlong.gov.vn/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31725</v>
      </c>
      <c r="B726" t="str">
        <f>HYPERLINK("https://www.facebook.com/catphatinh/?locale=vi_VN", "Công an thành phố Hà Tĩnh tỉnh Hà Tĩnh")</f>
        <v>Công an thành phố Hà Tĩnh tỉnh Hà Tĩnh</v>
      </c>
      <c r="C726" t="str">
        <v>https://www.facebook.com/catphatinh/?locale=vi_VN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31726</v>
      </c>
      <c r="B727" t="str">
        <f>HYPERLINK("https://hatinh.gov.vn/", "UBND Ủy ban nhân dân thành phố Hà Tĩnh tỉnh Hà Tĩnh")</f>
        <v>UBND Ủy ban nhân dân thành phố Hà Tĩnh tỉnh Hà Tĩnh</v>
      </c>
      <c r="C727" t="str">
        <v>https://hatinh.gov.vn/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31727</v>
      </c>
      <c r="B728" t="str">
        <f>HYPERLINK("https://www.facebook.com/congantpdanang/", "Công an thành phố Đà Nẵng thành phố Đà Nẵng")</f>
        <v>Công an thành phố Đà Nẵng thành phố Đà Nẵng</v>
      </c>
      <c r="C728" t="str">
        <v>https://www.facebook.com/congantpdanang/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31728</v>
      </c>
      <c r="B729" t="str">
        <f>HYPERLINK("https://www.danang.gov.vn/", "UBND Ủy ban nhân dân thành phố Đà Nẵng thành phố Đà Nẵng")</f>
        <v>UBND Ủy ban nhân dân thành phố Đà Nẵng thành phố Đà Nẵng</v>
      </c>
      <c r="C729" t="str">
        <v>https://www.danang.gov.vn/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31729</v>
      </c>
      <c r="B730" t="str">
        <f>HYPERLINK("https://www.facebook.com/conganlt/", "Công an huyện Lệ Thủy tỉnh Quảng Bình")</f>
        <v>Công an huyện Lệ Thủy tỉnh Quảng Bình</v>
      </c>
      <c r="C730" t="str">
        <v>https://www.facebook.com/conganlt/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31730</v>
      </c>
      <c r="B731" t="str">
        <f>HYPERLINK("https://lethuy.quangbinh.gov.vn/", "UBND Ủy ban nhân dân huyện Lệ Thủy tỉnh Quảng Bình")</f>
        <v>UBND Ủy ban nhân dân huyện Lệ Thủy tỉnh Quảng Bình</v>
      </c>
      <c r="C731" t="str">
        <v>https://lethuy.quangbinh.gov.vn/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31731</v>
      </c>
      <c r="B732" t="str">
        <f>HYPERLINK("https://www.facebook.com/conganlt/", "Công an huyện Lệ Thủy tỉnh Quảng Bình")</f>
        <v>Công an huyện Lệ Thủy tỉnh Quảng Bình</v>
      </c>
      <c r="C732" t="str">
        <v>https://www.facebook.com/conganlt/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31732</v>
      </c>
      <c r="B733" t="str">
        <f>HYPERLINK("https://lethuy.quangbinh.gov.vn/", "UBND Ủy ban nhân dân huyện Lệ Thủy tỉnh Quảng Bình")</f>
        <v>UBND Ủy ban nhân dân huyện Lệ Thủy tỉnh Quảng Bình</v>
      </c>
      <c r="C733" t="str">
        <v>https://lethuy.quangbinh.gov.vn/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31733</v>
      </c>
      <c r="B734" t="str">
        <f>HYPERLINK("https://www.facebook.com/p/C%C3%B4ng-an-huy%E1%BB%87n-%C4%90%E1%BB%A9c-C%C6%A1-100057245957638/", "Công an huyện Đức Cơ tỉnh Gia Lai")</f>
        <v>Công an huyện Đức Cơ tỉnh Gia Lai</v>
      </c>
      <c r="C734" t="str">
        <v>https://www.facebook.com/p/C%C3%B4ng-an-huy%E1%BB%87n-%C4%90%E1%BB%A9c-C%C6%A1-100057245957638/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31734</v>
      </c>
      <c r="B735" t="str">
        <f>HYPERLINK("https://ducco.gialai.gov.vn/Home.aspx", "UBND Ủy ban nhân dân huyện Đức Cơ tỉnh Gia Lai")</f>
        <v>UBND Ủy ban nhân dân huyện Đức Cơ tỉnh Gia Lai</v>
      </c>
      <c r="C735" t="str">
        <v>https://ducco.gialai.gov.vn/Home.aspx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31735</v>
      </c>
      <c r="B736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736" t="str">
        <v>https://www.facebook.com/p/C%C3%B4ng-an-Th%E1%BB%8B-tr%E1%BA%A5n-Tam-B%C3%ACnh-V%C4%A9nh-Long-100082785603823/?locale=ms_MY&amp;_rdr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31736</v>
      </c>
      <c r="B737" t="str">
        <f>HYPERLINK("https://tambinh.vinhlong.gov.vn/", "UBND Ủy ban nhân dân huyện Tam Bình tỉnh Vĩnh Long")</f>
        <v>UBND Ủy ban nhân dân huyện Tam Bình tỉnh Vĩnh Long</v>
      </c>
      <c r="C737" t="str">
        <v>https://tambinh.vinhlong.gov.vn/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31737</v>
      </c>
      <c r="B738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738" t="str">
        <v>https://www.facebook.com/p/C%C3%B4ng-an-Th%E1%BB%8B-tr%E1%BA%A5n-Tam-B%C3%ACnh-V%C4%A9nh-Long-100082785603823/?locale=ms_MY&amp;_rdr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31738</v>
      </c>
      <c r="B739" t="str">
        <f>HYPERLINK("https://tambinh.vinhlong.gov.vn/", "UBND Ủy ban nhân dân huyện Tam Bình tỉnh Vĩnh Long")</f>
        <v>UBND Ủy ban nhân dân huyện Tam Bình tỉnh Vĩnh Long</v>
      </c>
      <c r="C739" t="str">
        <v>https://tambinh.vinhlong.gov.vn/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31739</v>
      </c>
      <c r="B740" t="str">
        <f>HYPERLINK("https://www.facebook.com/tuoitreconganbaclieu/?locale=vi_VN", "Công an tỉnh Bạc Liêu tỉnh Bạc Liêu")</f>
        <v>Công an tỉnh Bạc Liêu tỉnh Bạc Liêu</v>
      </c>
      <c r="C740" t="str">
        <v>https://www.facebook.com/tuoitreconganbaclieu/?locale=vi_VN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31740</v>
      </c>
      <c r="B741" t="str">
        <f>HYPERLINK("https://baclieu.gov.vn/", "UBND Ủy ban nhân dân tỉnh Bạc Liêu tỉnh Bạc Liêu")</f>
        <v>UBND Ủy ban nhân dân tỉnh Bạc Liêu tỉnh Bạc Liêu</v>
      </c>
      <c r="C741" t="str">
        <v>https://baclieu.gov.vn/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31741</v>
      </c>
      <c r="B742" t="str">
        <f>HYPERLINK("https://www.facebook.com/antttxvc/?locale=vi_VN", "Công an xã Vĩnh Châu tỉnh Sóc Trăng")</f>
        <v>Công an xã Vĩnh Châu tỉnh Sóc Trăng</v>
      </c>
      <c r="C742" t="str">
        <v>https://www.facebook.com/antttxvc/?locale=vi_VN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31742</v>
      </c>
      <c r="B743" t="str">
        <f>HYPERLINK("https://vinhchau.soctrang.gov.vn/", "UBND Ủy ban nhân dân xã Vĩnh Châu tỉnh Sóc Trăng")</f>
        <v>UBND Ủy ban nhân dân xã Vĩnh Châu tỉnh Sóc Trăng</v>
      </c>
      <c r="C743" t="str">
        <v>https://vinhchau.soctrang.gov.vn/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31743</v>
      </c>
      <c r="B744" t="str">
        <f>HYPERLINK("https://www.facebook.com/XaPhiHung0853504567/", "Công an xã Toàn Sơn tỉnh Hòa Bình")</f>
        <v>Công an xã Toàn Sơn tỉnh Hòa Bình</v>
      </c>
      <c r="C744" t="str">
        <v>https://www.facebook.com/XaPhiHung0853504567/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31744</v>
      </c>
      <c r="B745" t="str">
        <f>HYPERLINK("https://www.hoabinh.gov.vn/tin-chi-tiet/-/bai-viet/tang-50-suat-qua-tet-cho-nguoi-ngheo-xa-toan-son-huyen-a-bac-41652-1102.html", "UBND Ủy ban nhân dân xã Toàn Sơn tỉnh Hòa Bình")</f>
        <v>UBND Ủy ban nhân dân xã Toàn Sơn tỉnh Hòa Bình</v>
      </c>
      <c r="C745" t="str">
        <v>https://www.hoabinh.gov.vn/tin-chi-tiet/-/bai-viet/tang-50-suat-qua-tet-cho-nguoi-ngheo-xa-toan-son-huyen-a-bac-41652-1102.html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31745</v>
      </c>
      <c r="B746" t="str">
        <v>Công an xã Thượng Quảng tỉnh THỪA THIÊN HUẾ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31746</v>
      </c>
      <c r="B747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747" t="str">
        <v>https://thuongquang.thuathienhue.gov.vn/?gd=4&amp;cn=16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31747</v>
      </c>
      <c r="B748" t="str">
        <f>HYPERLINK("https://www.facebook.com/xuatnhapcanhquangtri/", "Công an tỉnh Quảng Trị tỉnh Quảng Trị")</f>
        <v>Công an tỉnh Quảng Trị tỉnh Quảng Trị</v>
      </c>
      <c r="C748" t="str">
        <v>https://www.facebook.com/xuatnhapcanhquangtri/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31748</v>
      </c>
      <c r="B749" t="str">
        <f>HYPERLINK("https://www.quangtri.gov.vn/", "UBND Ủy ban nhân dân tỉnh Quảng Trị tỉnh Quảng Trị")</f>
        <v>UBND Ủy ban nhân dân tỉnh Quảng Trị tỉnh Quảng Trị</v>
      </c>
      <c r="C749" t="str">
        <v>https://www.quangtri.gov.vn/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31749</v>
      </c>
      <c r="B750" t="str">
        <f>HYPERLINK("https://www.facebook.com/ConganhuyenDakDoa/", "Công an huyện Đak Đoa tỉnh Gia Lai")</f>
        <v>Công an huyện Đak Đoa tỉnh Gia Lai</v>
      </c>
      <c r="C750" t="str">
        <v>https://www.facebook.com/ConganhuyenDakDoa/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31750</v>
      </c>
      <c r="B751" t="str">
        <f>HYPERLINK("https://dakdoa.gialai.gov.vn/", "UBND Ủy ban nhân dân huyện Đak Đoa tỉnh Gia Lai")</f>
        <v>UBND Ủy ban nhân dân huyện Đak Đoa tỉnh Gia Lai</v>
      </c>
      <c r="C751" t="str">
        <v>https://dakdoa.gialai.gov.vn/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31751</v>
      </c>
      <c r="B752" t="str">
        <f>HYPERLINK("https://www.facebook.com/conganhatinh/", "Công an tỉnh Hà Tĩnh tỉnh Hà Tĩnh")</f>
        <v>Công an tỉnh Hà Tĩnh tỉnh Hà Tĩnh</v>
      </c>
      <c r="C752" t="str">
        <v>https://www.facebook.com/conganhatinh/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31752</v>
      </c>
      <c r="B753" t="str">
        <f>HYPERLINK("https://hatinh.gov.vn/", "UBND Ủy ban nhân dân tỉnh Hà Tĩnh tỉnh Hà Tĩnh")</f>
        <v>UBND Ủy ban nhân dân tỉnh Hà Tĩnh tỉnh Hà Tĩnh</v>
      </c>
      <c r="C753" t="str">
        <v>https://hatinh.gov.vn/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31753</v>
      </c>
      <c r="B754" t="str">
        <f>HYPERLINK("https://www.facebook.com/conganhatinh/", "Công an tỉnh Hà Tĩnh tỉnh Hà Tĩnh")</f>
        <v>Công an tỉnh Hà Tĩnh tỉnh Hà Tĩnh</v>
      </c>
      <c r="C754" t="str">
        <v>https://www.facebook.com/conganhatinh/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31754</v>
      </c>
      <c r="B755" t="str">
        <f>HYPERLINK("https://hatinh.gov.vn/", "UBND Ủy ban nhân dân tỉnh Hà Tĩnh tỉnh Hà Tĩnh")</f>
        <v>UBND Ủy ban nhân dân tỉnh Hà Tĩnh tỉnh Hà Tĩnh</v>
      </c>
      <c r="C755" t="str">
        <v>https://hatinh.gov.vn/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31755</v>
      </c>
      <c r="B756" t="str">
        <f>HYPERLINK("https://www.facebook.com/tuoitreconganninhbinh/", "Công an tỉnh Ninh Bình tỉnh Ninh Bình")</f>
        <v>Công an tỉnh Ninh Bình tỉnh Ninh Bình</v>
      </c>
      <c r="C756" t="str">
        <v>https://www.facebook.com/tuoitreconganninhbinh/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31756</v>
      </c>
      <c r="B757" t="str">
        <f>HYPERLINK("https://ninhbinh.gov.vn/", "UBND Ủy ban nhân dân tỉnh Ninh Bình tỉnh Ninh Bình")</f>
        <v>UBND Ủy ban nhân dân tỉnh Ninh Bình tỉnh Ninh Bình</v>
      </c>
      <c r="C757" t="str">
        <v>https://ninhbinh.gov.vn/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31757</v>
      </c>
      <c r="B758" t="str">
        <f>HYPERLINK("https://www.facebook.com/doanthanhniencongantayninh/", "Công an tỉnh Tây Ninh tỉnh TÂY NINH")</f>
        <v>Công an tỉnh Tây Ninh tỉnh TÂY NINH</v>
      </c>
      <c r="C758" t="str">
        <v>https://www.facebook.com/doanthanhniencongantayninh/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31758</v>
      </c>
      <c r="B759" t="str">
        <f>HYPERLINK("https://www.tayninh.gov.vn/", "UBND Ủy ban nhân dân tỉnh Tây Ninh tỉnh TÂY NINH")</f>
        <v>UBND Ủy ban nhân dân tỉnh Tây Ninh tỉnh TÂY NINH</v>
      </c>
      <c r="C759" t="str">
        <v>https://www.tayninh.gov.vn/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31759</v>
      </c>
      <c r="B760" t="str">
        <f>HYPERLINK("https://www.facebook.com/tuoitreconganvinhlong/", "Công an tỉnh Vĩnh Long tỉnh Vĩnh Long")</f>
        <v>Công an tỉnh Vĩnh Long tỉnh Vĩnh Long</v>
      </c>
      <c r="C760" t="str">
        <v>https://www.facebook.com/tuoitreconganvinhlong/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31760</v>
      </c>
      <c r="B761" t="str">
        <f>HYPERLINK("https://vinhlong.gov.vn/", "UBND Ủy ban nhân dân tỉnh Vĩnh Long tỉnh Vĩnh Long")</f>
        <v>UBND Ủy ban nhân dân tỉnh Vĩnh Long tỉnh Vĩnh Long</v>
      </c>
      <c r="C761" t="str">
        <v>https://vinhlong.gov.vn/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31761</v>
      </c>
      <c r="B762" t="str">
        <f>HYPERLINK("https://www.facebook.com/CongAnTinhDienBien/", "Công an tỉnh Điện Biên tỉnh Điện Biên")</f>
        <v>Công an tỉnh Điện Biên tỉnh Điện Biên</v>
      </c>
      <c r="C762" t="str">
        <v>https://www.facebook.com/CongAnTinhDienBien/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31762</v>
      </c>
      <c r="B763" t="str">
        <f>HYPERLINK("https://qppl.dienbien.gov.vn/", "UBND Ủy ban nhân dânn tỉnh Điện Biên tỉnh Điện Biên")</f>
        <v>UBND Ủy ban nhân dânn tỉnh Điện Biên tỉnh Điện Biên</v>
      </c>
      <c r="C763" t="str">
        <v>https://qppl.dienbien.gov.vn/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31763</v>
      </c>
      <c r="B764" t="str">
        <f>HYPERLINK("https://www.facebook.com/xnctthue/", "Công an tỉnh Thừa Thiên Huế tỉnh THỪA THIÊN HUẾ")</f>
        <v>Công an tỉnh Thừa Thiên Huế tỉnh THỪA THIÊN HUẾ</v>
      </c>
      <c r="C764" t="str">
        <v>https://www.facebook.com/xnctthue/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31764</v>
      </c>
      <c r="B765" t="str">
        <f>HYPERLINK("https://thuathienhue.gov.vn/", "UBND Ủy ban nhân dân tỉnh Thừa Thiên Huế tỉnh THỪA THIÊN HUẾ")</f>
        <v>UBND Ủy ban nhân dân tỉnh Thừa Thiên Huế tỉnh THỪA THIÊN HUẾ</v>
      </c>
      <c r="C765" t="str">
        <v>https://thuathienhue.gov.vn/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31765</v>
      </c>
      <c r="B766" t="str">
        <f>HYPERLINK("https://www.facebook.com/Xuanthuy05017/", "Công an xã Xuân Thuỷ tỉnh Hòa Bình")</f>
        <v>Công an xã Xuân Thuỷ tỉnh Hòa Bình</v>
      </c>
      <c r="C766" t="str">
        <v>https://www.facebook.com/Xuanthuy05017/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31766</v>
      </c>
      <c r="B767" t="str">
        <f>HYPERLINK("https://xuanthuy.quangbinh.gov.vn/", "UBND Ủy ban nhân dân xã Xuân Thuỷ tỉnh Hòa Bình")</f>
        <v>UBND Ủy ban nhân dân xã Xuân Thuỷ tỉnh Hòa Bình</v>
      </c>
      <c r="C767" t="str">
        <v>https://xuanthuy.quangbinh.gov.vn/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31767</v>
      </c>
      <c r="B768" t="str">
        <f>HYPERLINK("https://www.facebook.com/xuatnhapcanhquangtri/", "Công an tỉnh Quảng Trị tỉnh Quảng Trị")</f>
        <v>Công an tỉnh Quảng Trị tỉnh Quảng Trị</v>
      </c>
      <c r="C768" t="str">
        <v>https://www.facebook.com/xuatnhapcanhquangtri/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31768</v>
      </c>
      <c r="B769" t="str">
        <f>HYPERLINK("https://www.quangtri.gov.vn/", "UBND Ủy ban nhân dân tỉnh Quảng Trị tỉnh Quảng Trị")</f>
        <v>UBND Ủy ban nhân dân tỉnh Quảng Trị tỉnh Quảng Trị</v>
      </c>
      <c r="C769" t="str">
        <v>https://www.quangtri.gov.vn/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31769</v>
      </c>
      <c r="B770" t="str">
        <f>HYPERLINK("https://www.facebook.com/yenbangcand/", "Công an xã Yên Bằng tỉnh Nam Định")</f>
        <v>Công an xã Yên Bằng tỉnh Nam Định</v>
      </c>
      <c r="C770" t="str">
        <v>https://www.facebook.com/yenbangcand/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31770</v>
      </c>
      <c r="B771" t="str">
        <f>HYPERLINK("https://yendong.namdinh.gov.vn/uy-ban-nhan-dan", "UBND Ủy ban nhân dân xã Yên Bằng tỉnh Nam Định")</f>
        <v>UBND Ủy ban nhân dân xã Yên Bằng tỉnh Nam Định</v>
      </c>
      <c r="C771" t="str">
        <v>https://yendong.namdinh.gov.vn/uy-ban-nhan-dan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31771</v>
      </c>
      <c r="B772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772" t="str">
        <v>https://www.facebook.com/p/C%C3%B4ng-an-x%C3%A3-Y%C3%AAn-%C4%90%E1%BB%93ng-huy%E1%BB%87n-Y%C3%AAn-M%C3%B4-t%E1%BB%89nh-Ninh-B%C3%ACnh-100083270363034/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31772</v>
      </c>
      <c r="B773" t="str">
        <f>HYPERLINK("https://yendong.yenmo.ninhbinh.gov.vn/", "UBND Ủy ban nhân dân xã Yên Đồng tỉnh Ninh Bình")</f>
        <v>UBND Ủy ban nhân dân xã Yên Đồng tỉnh Ninh Bình</v>
      </c>
      <c r="C773" t="str">
        <v>https://yendong.yenmo.ninhbinh.gov.vn/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31773</v>
      </c>
      <c r="B774" t="str">
        <f>HYPERLINK("https://www.facebook.com/pages/X%C3%A3%20Long%20H%E1%BA%B9%20Huy%E1%BB%87n%20Thu%E1%BA%ADn%20Ch%C3%A2u%20T%E1%BB%89nh%20S%C6%A1n%20La/127513957959988/", "Công an xã Long Hẹ tỉnh Sơn La")</f>
        <v>Công an xã Long Hẹ tỉnh Sơn La</v>
      </c>
      <c r="C774" t="str">
        <v>https://www.facebook.com/pages/X%C3%A3%20Long%20H%E1%BA%B9%20Huy%E1%BB%87n%20Thu%E1%BA%ADn%20Ch%C3%A2u%20T%E1%BB%89nh%20S%C6%A1n%20La/127513957959988/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31774</v>
      </c>
      <c r="B775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775" t="str">
        <v>https://sonla.gov.vn/4/469/61715/478330/hoi-dong-nhan-dan-tinh/danh-sach-thuong-truc-hdnd-tinh-son-la-khoa-xiv-nhiem-ky-2016-2021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31775</v>
      </c>
      <c r="B776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776" t="str">
        <v>https://www.facebook.com/p/C%C3%B4ng-an-x%C3%A3-Chi-L%C4%83ng-B%E1%BA%AFc-huy%E1%BB%87n-Thanh-Mi%E1%BB%87n-T%E1%BB%89nh-H%E1%BA%A3i-D%C6%B0%C6%A1ng-100022755397109/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31776</v>
      </c>
      <c r="B777" t="str">
        <f>HYPERLINK("http://chilangbac.thanhmien.haiduong.gov.vn/", "UBND Ủy ban nhân dân xã Chi Lăng Bắc tỉnh Hải Dương")</f>
        <v>UBND Ủy ban nhân dân xã Chi Lăng Bắc tỉnh Hải Dương</v>
      </c>
      <c r="C777" t="str">
        <v>http://chilangbac.thanhmien.haiduong.gov.vn/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31777</v>
      </c>
      <c r="B778" t="str">
        <v>Công an xã Giới Phiên tỉnh Yên Bái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31778</v>
      </c>
      <c r="B779" t="str">
        <f>HYPERLINK("https://gioiphien.thanhphoyenbai.yenbai.gov.vn/", "UBND Ủy ban nhân dân xã Giới Phiên tỉnh Yên Bái")</f>
        <v>UBND Ủy ban nhân dân xã Giới Phiên tỉnh Yên Bái</v>
      </c>
      <c r="C779" t="str">
        <v>https://gioiphien.thanhphoyenbai.yenbai.gov.vn/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31779</v>
      </c>
      <c r="B780" t="str">
        <f>HYPERLINK("https://www.facebook.com/p/C%C3%B4ng-an-x%C3%A3-L%C3%AA-H%E1%BB%93-100064560319193/?locale=mk_MK", "Công an xã Lê Hồ thành phố Hà Nội")</f>
        <v>Công an xã Lê Hồ thành phố Hà Nội</v>
      </c>
      <c r="C780" t="str">
        <v>https://www.facebook.com/p/C%C3%B4ng-an-x%C3%A3-L%C3%AA-H%E1%BB%93-100064560319193/?locale=mk_MK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31780</v>
      </c>
      <c r="B781" t="str">
        <f>HYPERLINK("https://danphuong.hanoi.gov.vn/", "UBND Ủy ban nhân dân xã Lê Hồ thành phố Hà Nội")</f>
        <v>UBND Ủy ban nhân dân xã Lê Hồ thành phố Hà Nội</v>
      </c>
      <c r="C781" t="str">
        <v>https://danphuong.hanoi.gov.vn/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31781</v>
      </c>
      <c r="B782" t="str">
        <f>HYPERLINK("https://www.facebook.com/p/C%C3%B4ng-an-x%C3%A3-Ia-Yok-huy%E1%BB%87n-Ia-Grai-100062978302445/", "Công an xã Ia Yok tỉnh Gia Lai")</f>
        <v>Công an xã Ia Yok tỉnh Gia Lai</v>
      </c>
      <c r="C782" t="str">
        <v>https://www.facebook.com/p/C%C3%B4ng-an-x%C3%A3-Ia-Yok-huy%E1%BB%87n-Ia-Grai-100062978302445/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31782</v>
      </c>
      <c r="B783" t="str">
        <f>HYPERLINK("https://iagrai.gialai.gov.vn/xa-ia-yok/Trang-chu", "UBND Ủy ban nhân dân xã Ia Yok tỉnh Gia Lai")</f>
        <v>UBND Ủy ban nhân dân xã Ia Yok tỉnh Gia Lai</v>
      </c>
      <c r="C783" t="str">
        <v>https://iagrai.gialai.gov.vn/xa-ia-yok/Trang-chu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31783</v>
      </c>
      <c r="B784" t="str">
        <f>HYPERLINK("https://www.facebook.com/p/C%C3%B4ng-an-X%C3%A3-H%E1%BA%A1nh-Ph%C3%BAc-Huy%E1%BB%87n-Qu%E1%BA%A3ng-Ho%C3%A0-Cao-B%E1%BA%B1ng-100069915618140/", "Công an xã Hạnh Phúc tỉnh Cao Bằng")</f>
        <v>Công an xã Hạnh Phúc tỉnh Cao Bằng</v>
      </c>
      <c r="C784" t="str">
        <v>https://www.facebook.com/p/C%C3%B4ng-an-X%C3%A3-H%E1%BA%A1nh-Ph%C3%BAc-Huy%E1%BB%87n-Qu%E1%BA%A3ng-Ho%C3%A0-Cao-B%E1%BA%B1ng-100069915618140/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31784</v>
      </c>
      <c r="B785" t="str">
        <f>HYPERLINK("https://hanhphuc.quanghoa.caobang.gov.vn/", "UBND Ủy ban nhân dân xã Hạnh Phúc tỉnh Cao Bằng")</f>
        <v>UBND Ủy ban nhân dân xã Hạnh Phúc tỉnh Cao Bằng</v>
      </c>
      <c r="C785" t="str">
        <v>https://hanhphuc.quanghoa.caobang.gov.vn/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31785</v>
      </c>
      <c r="B786" t="str">
        <f>HYPERLINK("https://www.facebook.com/people/C%C3%B4ng-an-x%C3%A3-Song-An/100064150955544/", "Công an xã Song An tỉnh Gia Lai")</f>
        <v>Công an xã Song An tỉnh Gia Lai</v>
      </c>
      <c r="C786" t="str">
        <v>https://www.facebook.com/people/C%C3%B4ng-an-x%C3%A3-Song-An/100064150955544/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31786</v>
      </c>
      <c r="B787" t="str">
        <f>HYPERLINK("https://ankhe.gialai.gov.vn/Xa-Song-An/Gioi-thieu.aspx", "UBND Ủy ban nhân dân xã Song An tỉnh Gia Lai")</f>
        <v>UBND Ủy ban nhân dân xã Song An tỉnh Gia Lai</v>
      </c>
      <c r="C787" t="str">
        <v>https://ankhe.gialai.gov.vn/Xa-Song-An/Gioi-thieu.aspx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31787</v>
      </c>
      <c r="B788" t="str">
        <f>HYPERLINK("https://www.facebook.com/p/Tu%E1%BB%95i-tr%E1%BA%BB-C%C3%B4ng-an-TP-S%E1%BA%A7m-S%C6%A1n-100069346653553/?locale=gn_PY", "Công an xã Sơn Hà tỉnh Thanh Hóa")</f>
        <v>Công an xã Sơn Hà tỉnh Thanh Hóa</v>
      </c>
      <c r="C788" t="str">
        <v>https://www.facebook.com/p/Tu%E1%BB%95i-tr%E1%BA%BB-C%C3%B4ng-an-TP-S%E1%BA%A7m-S%C6%A1n-100069346653553/?locale=gn_PY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31788</v>
      </c>
      <c r="B789" t="str">
        <f>HYPERLINK("https://hason.hatrung.thanhhoa.gov.vn/", "UBND Ủy ban nhân dân xã Sơn Hà tỉnh Thanh Hóa")</f>
        <v>UBND Ủy ban nhân dân xã Sơn Hà tỉnh Thanh Hóa</v>
      </c>
      <c r="C789" t="str">
        <v>https://hason.hatrung.thanhhoa.gov.vn/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31789</v>
      </c>
      <c r="B790" t="str">
        <f>HYPERLINK("https://www.facebook.com/100064053129850", "Công an xã Sơn Thủy tỉnh Thanh Hóa")</f>
        <v>Công an xã Sơn Thủy tỉnh Thanh Hóa</v>
      </c>
      <c r="C790" t="str">
        <v>https://www.facebook.com/100064053129850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31790</v>
      </c>
      <c r="B791" t="str">
        <f>HYPERLINK("https://qppl.thanhhoa.gov.vn/vbpq_thanhhoa.nsf/2861FBBB8FF0E4F7472585E300385253/$file/DT-VBDTPT257804135-9-20201600055522568chanth14.09.2020_11h01p36_quyenpd_14-09-2020-14-18-51_signed.pdf", "UBND Ủy ban nhân dân xã Sơn Thủy tỉnh Thanh Hóa")</f>
        <v>UBND Ủy ban nhân dân xã Sơn Thủy tỉnh Thanh Hóa</v>
      </c>
      <c r="C791" t="str">
        <v>https://qppl.thanhhoa.gov.vn/vbpq_thanhhoa.nsf/2861FBBB8FF0E4F7472585E300385253/$file/DT-VBDTPT257804135-9-20201600055522568chanth14.09.2020_11h01p36_quyenpd_14-09-2020-14-18-51_signed.pdf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31791</v>
      </c>
      <c r="B792" t="str">
        <f>HYPERLINK("https://www.facebook.com/phamthaipolice/", "Công an phường Phạm Thái tỉnh Hải Dương")</f>
        <v>Công an phường Phạm Thái tỉnh Hải Dương</v>
      </c>
      <c r="C792" t="str">
        <v>https://www.facebook.com/phamthaipolice/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31792</v>
      </c>
      <c r="B793" t="str">
        <f>HYPERLINK("http://phamthai.kinhmon.haiduong.gov.vn/", "UBND Ủy ban nhân dân phường Phạm Thái tỉnh Hải Dương")</f>
        <v>UBND Ủy ban nhân dân phường Phạm Thái tỉnh Hải Dương</v>
      </c>
      <c r="C793" t="str">
        <v>http://phamthai.kinhmon.haiduong.gov.vn/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31793</v>
      </c>
      <c r="B794" t="str">
        <f>HYPERLINK("https://www.facebook.com/conganthitranlangchanh/", "Công an thị trấn Lang Chánh tỉnh Thanh Hóa")</f>
        <v>Công an thị trấn Lang Chánh tỉnh Thanh Hóa</v>
      </c>
      <c r="C794" t="str">
        <v>https://www.facebook.com/conganthitranlangchanh/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31794</v>
      </c>
      <c r="B795" t="str">
        <f>HYPERLINK("https://thitran.langchanh.thanhhoa.gov.vn/", "UBND Ủy ban nhân dân thị trấn Lang Chánh tỉnh Thanh Hóa")</f>
        <v>UBND Ủy ban nhân dân thị trấn Lang Chánh tỉnh Thanh Hóa</v>
      </c>
      <c r="C795" t="str">
        <v>https://thitran.langchanh.thanhhoa.gov.vn/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31795</v>
      </c>
      <c r="B796" t="str">
        <f>HYPERLINK("https://www.facebook.com/people/C%C3%B4ng-an-huy%E1%BB%87n-Y%C3%AAn-M%C3%B4/100033535308059/", "Công an xã Yên Thắng tỉnh Ninh Bình")</f>
        <v>Công an xã Yên Thắng tỉnh Ninh Bình</v>
      </c>
      <c r="C796" t="str">
        <v>https://www.facebook.com/people/C%C3%B4ng-an-huy%E1%BB%87n-Y%C3%AAn-M%C3%B4/100033535308059/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31796</v>
      </c>
      <c r="B797" t="str">
        <f>HYPERLINK("http://yenthang.yenmo.ninhbinh.gov.vn/", "UBND Ủy ban nhân dân xã Yên Thắng tỉnh Ninh Bình")</f>
        <v>UBND Ủy ban nhân dân xã Yên Thắng tỉnh Ninh Bình</v>
      </c>
      <c r="C797" t="str">
        <v>http://yenthang.yenmo.ninhbinh.gov.vn/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31797</v>
      </c>
      <c r="B798" t="str">
        <f>HYPERLINK("https://www.facebook.com/profile.php?id=100063912340776", "Công an xã Trí Nang tỉnh Thanh Hóa")</f>
        <v>Công an xã Trí Nang tỉnh Thanh Hóa</v>
      </c>
      <c r="C798" t="str">
        <v>https://www.facebook.com/profile.php?id=100063912340776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31798</v>
      </c>
      <c r="B799" t="str">
        <f>HYPERLINK("https://trinang.langchanh.thanhhoa.gov.vn/", "UBND Ủy ban nhân dân xã Trí Nang tỉnh Thanh Hóa")</f>
        <v>UBND Ủy ban nhân dân xã Trí Nang tỉnh Thanh Hóa</v>
      </c>
      <c r="C799" t="str">
        <v>https://trinang.langchanh.thanhhoa.gov.vn/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31799</v>
      </c>
      <c r="B800" t="str">
        <f>HYPERLINK("https://www.facebook.com/p/C%C3%B4ng-an-x%C3%A3-Giao-T%C3%A2n-Giao-Th%E1%BB%A7y-Nam-%C4%90%E1%BB%8Bnh-100071876779388/", "Công an xã Giao An tỉnh Nam Định")</f>
        <v>Công an xã Giao An tỉnh Nam Định</v>
      </c>
      <c r="C800" t="str">
        <v>https://www.facebook.com/p/C%C3%B4ng-an-x%C3%A3-Giao-T%C3%A2n-Giao-Th%E1%BB%A7y-Nam-%C4%90%E1%BB%8Bnh-100071876779388/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31800</v>
      </c>
      <c r="B801" t="str">
        <f>HYPERLINK("https://giaothien.namdinh.gov.vn/to-chuc-bo-may", "UBND Ủy ban nhân dân xã Giao An tỉnh Nam Định")</f>
        <v>UBND Ủy ban nhân dân xã Giao An tỉnh Nam Định</v>
      </c>
      <c r="C801" t="str">
        <v>https://giaothien.namdinh.gov.vn/to-chuc-bo-may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31801</v>
      </c>
      <c r="B802" t="str">
        <f>HYPERLINK("https://www.facebook.com/conganxatanphuc/", "Công an xã Tân Phúc tỉnh Thanh Hóa")</f>
        <v>Công an xã Tân Phúc tỉnh Thanh Hóa</v>
      </c>
      <c r="C802" t="str">
        <v>https://www.facebook.com/conganxatanphuc/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31802</v>
      </c>
      <c r="B803" t="str">
        <f>HYPERLINK("https://tanphuc.langchanh.thanhhoa.gov.vn/", "UBND Ủy ban nhân dân xã Tân Phúc tỉnh Thanh Hóa")</f>
        <v>UBND Ủy ban nhân dân xã Tân Phúc tỉnh Thanh Hóa</v>
      </c>
      <c r="C803" t="str">
        <v>https://tanphuc.langchanh.thanhhoa.gov.vn/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31803</v>
      </c>
      <c r="B804" t="str">
        <f>HYPERLINK("https://www.facebook.com/p/C%C3%B4ng-an-x%C3%A3-Tam-V%C4%83n-100049882940769/?_rdr", "Công an xã Tam Văn tỉnh Thanh Hóa")</f>
        <v>Công an xã Tam Văn tỉnh Thanh Hóa</v>
      </c>
      <c r="C804" t="str">
        <v>https://www.facebook.com/p/C%C3%B4ng-an-x%C3%A3-Tam-V%C4%83n-100049882940769/?_rdr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31804</v>
      </c>
      <c r="B805" t="str">
        <f>HYPERLINK("https://tamvan.langchanh.thanhhoa.gov.vn/", "UBND Ủy ban nhân dân xã Tam Văn tỉnh Thanh Hóa")</f>
        <v>UBND Ủy ban nhân dân xã Tam Văn tỉnh Thanh Hóa</v>
      </c>
      <c r="C805" t="str">
        <v>https://tamvan.langchanh.thanhhoa.gov.vn/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31805</v>
      </c>
      <c r="B806" t="str">
        <f>HYPERLINK("https://www.facebook.com/huyhoangbocand/", "Công an xã Đồng Lương tỉnh Thanh Hóa")</f>
        <v>Công an xã Đồng Lương tỉnh Thanh Hóa</v>
      </c>
      <c r="C806" t="str">
        <v>https://www.facebook.com/huyhoangbocand/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31806</v>
      </c>
      <c r="B807" t="str">
        <f>HYPERLINK("https://dongluong.langchanh.thanhhoa.gov.vn/", "UBND Ủy ban nhân dân xã Đồng Lương tỉnh Thanh Hóa")</f>
        <v>UBND Ủy ban nhân dân xã Đồng Lương tỉnh Thanh Hóa</v>
      </c>
      <c r="C807" t="str">
        <v>https://dongluong.langchanh.thanhhoa.gov.vn/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31807</v>
      </c>
      <c r="B808" t="str">
        <f>HYPERLINK("https://www.facebook.com/capLamSon/?locale=vi_VN", "Công an xã Lam Sơn tỉnh Thanh Hóa")</f>
        <v>Công an xã Lam Sơn tỉnh Thanh Hóa</v>
      </c>
      <c r="C808" t="str">
        <v>https://www.facebook.com/capLamSon/?locale=vi_VN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31808</v>
      </c>
      <c r="B809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809" t="str">
        <v>https://lamson.thoxuan.thanhhoa.gov.vn/web/trang-chu/bo-may-hanh-chinh/uy-ban-nhan-dan-xa/thanh-vien-uy-ban-nhan-dan-va-cong-chuc-thi-tran-lam-son.html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31809</v>
      </c>
      <c r="B810" t="str">
        <f>HYPERLINK("https://www.facebook.com/p/C%C3%B4ng-an-Huy%E1%BB%87n-M%E1%BB%B9-L%E1%BB%99c-Nam-%C4%90%E1%BB%8Bnh-100071974110040/?locale=vi_VN", "Công an thị trấn Mỹ Lộc tỉnh Nam Định")</f>
        <v>Công an thị trấn Mỹ Lộc tỉnh Nam Định</v>
      </c>
      <c r="C810" t="str">
        <v>https://www.facebook.com/p/C%C3%B4ng-an-Huy%E1%BB%87n-M%E1%BB%B9-L%E1%BB%99c-Nam-%C4%90%E1%BB%8Bnh-100071974110040/?locale=vi_VN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31810</v>
      </c>
      <c r="B811" t="str">
        <f>HYPERLINK("https://myloc.namdinh.gov.vn/", "UBND Ủy ban nhân dân thị trấn Mỹ Lộc tỉnh Nam Định")</f>
        <v>UBND Ủy ban nhân dân thị trấn Mỹ Lộc tỉnh Nam Định</v>
      </c>
      <c r="C811" t="str">
        <v>https://myloc.namdinh.gov.vn/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31811</v>
      </c>
      <c r="B812" t="str">
        <f>HYPERLINK("https://www.facebook.com/p/C%C3%B4ng-an-x%C3%A3-Th%C3%BAy-S%C6%A1n-100063901999033/?_rdr", "Công an xã Thúy Sơn tỉnh Thanh Hóa")</f>
        <v>Công an xã Thúy Sơn tỉnh Thanh Hóa</v>
      </c>
      <c r="C812" t="str">
        <v>https://www.facebook.com/p/C%C3%B4ng-an-x%C3%A3-Th%C3%BAy-S%C6%A1n-100063901999033/?_rdr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31812</v>
      </c>
      <c r="B813" t="str">
        <f>HYPERLINK("http://thuyson.ngoclac.thanhhoa.gov.vn/van-ban-cua-xa", "UBND Ủy ban nhân dân xã Thúy Sơn tỉnh Thanh Hóa")</f>
        <v>UBND Ủy ban nhân dân xã Thúy Sơn tỉnh Thanh Hóa</v>
      </c>
      <c r="C813" t="str">
        <v>http://thuyson.ngoclac.thanhhoa.gov.vn/van-ban-cua-xa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31813</v>
      </c>
      <c r="B814" t="str">
        <f>HYPERLINK("https://www.facebook.com/p/C%C3%B4ng-an-x%C3%A3-Ng%E1%BB%8Dc-Kh%C3%AA-Tr%C3%B9ng-Kh%C3%A1nh-Cao-B%E1%BA%B1ng-100069683026199/", "Công an xã Ngọc Khê tỉnh Cao Bằng")</f>
        <v>Công an xã Ngọc Khê tỉnh Cao Bằng</v>
      </c>
      <c r="C814" t="str">
        <v>https://www.facebook.com/p/C%C3%B4ng-an-x%C3%A3-Ng%E1%BB%8Dc-Kh%C3%AA-Tr%C3%B9ng-Kh%C3%A1nh-Cao-B%E1%BA%B1ng-100069683026199/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31814</v>
      </c>
      <c r="B815" t="str">
        <f>HYPERLINK("https://trungkhanh.caobang.gov.vn/1352/34154/94766/xa-ngoc-khe", "UBND Ủy ban nhân dân xã Ngọc Khê tỉnh Cao Bằng")</f>
        <v>UBND Ủy ban nhân dân xã Ngọc Khê tỉnh Cao Bằng</v>
      </c>
      <c r="C815" t="str">
        <v>https://trungkhanh.caobang.gov.vn/1352/34154/94766/xa-ngoc-khe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31815</v>
      </c>
      <c r="B816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816" t="str">
        <v>https://www.facebook.com/people/C%C3%B4ng-an-x%C3%A3-Ng%E1%BB%8Dc-Trung-huy%E1%BB%87n-Ng%E1%BB%8Dc-L%E1%BA%B7c-t%E1%BB%89nh-Thanh-H%C3%B3a/100063645006724/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31816</v>
      </c>
      <c r="B817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817" t="str">
        <v>https://ngoctrung.ngoclac.thanhhoa.gov.vn/tin-tuc-su-kien/uy-ban-nhan-dan-xa-to-chuc-hoi-nghi-trien-khai-ky-niem-60-nam-thanh-lap-xa-254870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31817</v>
      </c>
      <c r="B81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818" t="str">
        <v>https://www.facebook.com/p/C%C3%B4ng-an-Huy%E1%BB%87n-Ng%E1%BB%8Dc-L%E1%BA%B7c-t%E1%BB%89nh-Thanh-Ho%C3%A1-100064202226018/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31818</v>
      </c>
      <c r="B819" t="str">
        <f>HYPERLINK("http://ngocson.ngoclac.thanhhoa.gov.vn/", "UBND Ủy ban nhân dân huyện Ngọc Lặc tỉnh Thanh Hóa")</f>
        <v>UBND Ủy ban nhân dân huyện Ngọc Lặc tỉnh Thanh Hóa</v>
      </c>
      <c r="C819" t="str">
        <v>http://ngocson.ngoclac.thanhhoa.gov.vn/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31819</v>
      </c>
      <c r="B820" t="str">
        <f>HYPERLINK("https://www.facebook.com/DoanxaPhucThinh/", "Công an xã Phúc Thịnh tỉnh Thanh Hóa")</f>
        <v>Công an xã Phúc Thịnh tỉnh Thanh Hóa</v>
      </c>
      <c r="C820" t="str">
        <v>https://www.facebook.com/DoanxaPhucThinh/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31820</v>
      </c>
      <c r="B821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821" t="str">
        <v>https://phucthinh.ngoclac.thanhhoa.gov.vn/chuc-nang-nhiem-vu-quyen-han/quyet-dinh-249881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31821</v>
      </c>
      <c r="B822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822" t="str">
        <v>https://www.facebook.com/people/C%C3%B4ng-an-x%C3%A3-Ng%E1%BB%8Dc-Trung-huy%E1%BB%87n-Ng%E1%BB%8Dc-L%E1%BA%B7c-t%E1%BB%89nh-Thanh-H%C3%B3a/100063645006724/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31822</v>
      </c>
      <c r="B823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823" t="str">
        <v>https://ngoctrung.ngoclac.thanhhoa.gov.vn/tin-tuc-su-kien/uy-ban-nhan-dan-xa-to-chuc-hoi-nghi-trien-khai-ky-niem-60-nam-thanh-lap-xa-254870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31823</v>
      </c>
      <c r="B824" t="str">
        <f>HYPERLINK("https://www.facebook.com/conganxaquangtrunghuyenthongnhat/", "Công an xã Quang Trung tỉnh Đồng Nai")</f>
        <v>Công an xã Quang Trung tỉnh Đồng Nai</v>
      </c>
      <c r="C824" t="str">
        <v>https://www.facebook.com/conganxaquangtrunghuyenthongnhat/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31824</v>
      </c>
      <c r="B825" t="str">
        <f>HYPERLINK("https://thongnhat.dongnai.gov.vn/Pages/gioithieu.aspx?CatID=8", "UBND Ủy ban nhân dân xã Quang Trung tỉnh Đồng Nai")</f>
        <v>UBND Ủy ban nhân dân xã Quang Trung tỉnh Đồng Nai</v>
      </c>
      <c r="C825" t="str">
        <v>https://thongnhat.dongnai.gov.vn/Pages/gioithieu.aspx?CatID=8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31825</v>
      </c>
      <c r="B826" t="str">
        <f>HYPERLINK("https://www.facebook.com/p/C%C3%B4ng-an-x%C3%A3-Quang-Trung-huy%E1%BB%87n-Ng%E1%BB%8Dc-L%E1%BA%B7c-t%E1%BB%89nh-Thanh-H%C3%B3a-100064039745299/?_rdr", "Công an xã Quang Trung tỉnh Thanh Hóa")</f>
        <v>Công an xã Quang Trung tỉnh Thanh Hóa</v>
      </c>
      <c r="C826" t="str">
        <v>https://www.facebook.com/p/C%C3%B4ng-an-x%C3%A3-Quang-Trung-huy%E1%BB%87n-Ng%E1%BB%8Dc-L%E1%BA%B7c-t%E1%BB%89nh-Thanh-H%C3%B3a-100064039745299/?_rdr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31826</v>
      </c>
      <c r="B827" t="str">
        <f>HYPERLINK("https://quangtrung.bimson.thanhhoa.gov.vn/", "UBND Ủy ban nhân dân xã Quang Trung tỉnh Thanh Hóa")</f>
        <v>UBND Ủy ban nhân dân xã Quang Trung tỉnh Thanh Hóa</v>
      </c>
      <c r="C827" t="str">
        <v>https://quangtrung.bimson.thanhhoa.gov.vn/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31827</v>
      </c>
      <c r="B828" t="str">
        <f>HYPERLINK("https://www.facebook.com/Conganxadongthinh/", "Công an xã Đồng Thịnh tỉnh Thanh Hóa")</f>
        <v>Công an xã Đồng Thịnh tỉnh Thanh Hóa</v>
      </c>
      <c r="C828" t="str">
        <v>https://www.facebook.com/Conganxadongthinh/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31828</v>
      </c>
      <c r="B829" t="str">
        <f>HYPERLINK("https://dongthinh.ngoclac.thanhhoa.gov.vn/chuyen-doi-so", "UBND Ủy ban nhân dân xã Đồng Thịnh tỉnh Thanh Hóa")</f>
        <v>UBND Ủy ban nhân dân xã Đồng Thịnh tỉnh Thanh Hóa</v>
      </c>
      <c r="C829" t="str">
        <v>https://dongthinh.ngoclac.thanhhoa.gov.vn/chuyen-doi-so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31829</v>
      </c>
      <c r="B830" t="str">
        <f>HYPERLINK("https://www.facebook.com/conganxaphungminh15109/?locale=vi_VN", "Công an xã Phùng Minh tỉnh Thanh Hóa")</f>
        <v>Công an xã Phùng Minh tỉnh Thanh Hóa</v>
      </c>
      <c r="C830" t="str">
        <v>https://www.facebook.com/conganxaphungminh15109/?locale=vi_VN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31830</v>
      </c>
      <c r="B831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831" t="str">
        <v>https://phungminh.ngoclac.thanhhoa.gov.vn/tin-tuc-su-kien/uy-ban-nhan-dan-xa-phung-minh-to-chuc-le-ra-mat-luc-luong-tham-gia-bao-ve-an-ninh-trat-tu-o-co-s-249235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31831</v>
      </c>
      <c r="B832" t="str">
        <f>HYPERLINK("https://www.facebook.com/p/C%C3%B4ng-an-x%C3%A3-Ph%C3%BAc-Th%E1%BB%8Bnh-huy%E1%BB%87n-Ng%E1%BB%8Dc-L%E1%BA%B7c-t%E1%BB%89nh-Thanh-Ho%C3%A1-100037192226173/?locale=it_IT", "Công an xã Phúc Thịnh tỉnh Thanh Hóa")</f>
        <v>Công an xã Phúc Thịnh tỉnh Thanh Hóa</v>
      </c>
      <c r="C832" t="str">
        <v>https://www.facebook.com/p/C%C3%B4ng-an-x%C3%A3-Ph%C3%BAc-Th%E1%BB%8Bnh-huy%E1%BB%87n-Ng%E1%BB%8Dc-L%E1%BA%B7c-t%E1%BB%89nh-Thanh-Ho%C3%A1-100037192226173/?locale=it_IT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31832</v>
      </c>
      <c r="B833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833" t="str">
        <v>https://phucthinh.ngoclac.thanhhoa.gov.vn/chuc-nang-nhiem-vu-quyen-han/quyet-dinh-249881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31833</v>
      </c>
      <c r="B834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834" t="str">
        <v>https://www.facebook.com/p/C%C3%B4ng-an-Huy%E1%BB%87n-Ng%E1%BB%8Dc-L%E1%BA%B7c-t%E1%BB%89nh-Thanh-Ho%C3%A1-100064202226018/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31834</v>
      </c>
      <c r="B835" t="str">
        <f>HYPERLINK("https://dichvucong.gov.vn/p/home/dvc-tthc-bonganh-tinhtp.html?id2=373270&amp;name2=UBND%20huy%E1%BB%87n%20Ng%E1%BB%8Dc%20L%E1%BA%B7c&amp;name1=UBND%20t%E1%BB%89nh%20Thanh%20Ho%C3%A1&amp;id1=371854&amp;type_tinh_bo=2&amp;lan=2", "UBND Ủy ban nhân dân huyện Ngọc Lặc tỉnh Thanh Hóa")</f>
        <v>UBND Ủy ban nhân dân huyện Ngọc Lặc tỉnh Thanh Hóa</v>
      </c>
      <c r="C835" t="str">
        <v>https://dichvucong.gov.vn/p/home/dvc-tthc-bonganh-tinhtp.html?id2=373270&amp;name2=UBND%20huy%E1%BB%87n%20Ng%E1%BB%8Dc%20L%E1%BA%B7c&amp;name1=UBND%20t%E1%BB%89nh%20Thanh%20Ho%C3%A1&amp;id1=371854&amp;type_tinh_bo=2&amp;lan=2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31835</v>
      </c>
      <c r="B836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836" t="str">
        <v>https://www.facebook.com/p/C%C3%B4ng-an-x%C3%A3-Ki%C3%AAn-Th%E1%BB%8D-huy%E1%BB%87n-Ng%E1%BB%8Dc-L%E1%BA%B7c-100032787444019/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31836</v>
      </c>
      <c r="B837" t="str">
        <f>HYPERLINK("https://kientho.ngoclac.thanhhoa.gov.vn/file/download/637384705.html", "UBND Ủy ban nhân dân xã Kiên Thọ tỉnh Thanh Hóa")</f>
        <v>UBND Ủy ban nhân dân xã Kiên Thọ tỉnh Thanh Hóa</v>
      </c>
      <c r="C837" t="str">
        <v>https://kientho.ngoclac.thanhhoa.gov.vn/file/download/637384705.html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31837</v>
      </c>
      <c r="B838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838" t="str">
        <v>https://www.facebook.com/p/C%C3%B4ng-an-x%C3%A3-Ki%C3%AAn-Th%E1%BB%8D-huy%E1%BB%87n-Ng%E1%BB%8Dc-L%E1%BA%B7c-100032787444019/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31838</v>
      </c>
      <c r="B839" t="str">
        <f>HYPERLINK("https://kientho.ngoclac.thanhhoa.gov.vn/file/download/637384705.html", "UBND Ủy ban nhân dân xã Kiên Thọ tỉnh Thanh Hóa")</f>
        <v>UBND Ủy ban nhân dân xã Kiên Thọ tỉnh Thanh Hóa</v>
      </c>
      <c r="C839" t="str">
        <v>https://kientho.ngoclac.thanhhoa.gov.vn/file/download/637384705.html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31839</v>
      </c>
      <c r="B840" t="str">
        <f>HYPERLINK("https://www.facebook.com/congancamvan/", "Công an xã Cẩm Vân tỉnh Thanh Hóa")</f>
        <v>Công an xã Cẩm Vân tỉnh Thanh Hóa</v>
      </c>
      <c r="C840" t="str">
        <v>https://www.facebook.com/congancamvan/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31840</v>
      </c>
      <c r="B841" t="str">
        <f>HYPERLINK("https://camvan.camthuy.thanhhoa.gov.vn/web/danh-ba-co-quan-chuc-nang", "UBND Ủy ban nhân dân xã Cẩm Vân tỉnh Thanh Hóa")</f>
        <v>UBND Ủy ban nhân dân xã Cẩm Vân tỉnh Thanh Hóa</v>
      </c>
      <c r="C841" t="str">
        <v>https://camvan.camthuy.thanhhoa.gov.vn/web/danh-ba-co-quan-chuc-nang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31841</v>
      </c>
      <c r="B842" t="str">
        <f>HYPERLINK("https://www.facebook.com/congancamphu/", "Công an xã Cẩm Phú tỉnh Thanh Hóa")</f>
        <v>Công an xã Cẩm Phú tỉnh Thanh Hóa</v>
      </c>
      <c r="C842" t="str">
        <v>https://www.facebook.com/congancamphu/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31842</v>
      </c>
      <c r="B843" t="str">
        <f>HYPERLINK("https://camphu.camthuy.thanhhoa.gov.vn/", "UBND Ủy ban nhân dân xã Cẩm Phú tỉnh Thanh Hóa")</f>
        <v>UBND Ủy ban nhân dân xã Cẩm Phú tỉnh Thanh Hóa</v>
      </c>
      <c r="C843" t="str">
        <v>https://camphu.camthuy.thanhhoa.gov.vn/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31843</v>
      </c>
      <c r="B844" t="str">
        <f>HYPERLINK("https://www.facebook.com/congancamphu/", "Công an xã Cẩm Phú tỉnh Thanh Hóa")</f>
        <v>Công an xã Cẩm Phú tỉnh Thanh Hóa</v>
      </c>
      <c r="C844" t="str">
        <v>https://www.facebook.com/congancamphu/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31844</v>
      </c>
      <c r="B845" t="str">
        <f>HYPERLINK("https://camphu.camthuy.thanhhoa.gov.vn/", "UBND Ủy ban nhân dân xã Cẩm Phú tỉnh Thanh Hóa")</f>
        <v>UBND Ủy ban nhân dân xã Cẩm Phú tỉnh Thanh Hóa</v>
      </c>
      <c r="C845" t="str">
        <v>https://camphu.camthuy.thanhhoa.gov.vn/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31845</v>
      </c>
      <c r="B846" t="str">
        <f>HYPERLINK("https://www.facebook.com/TSMT.tuyenquang2015/?locale=vi_VN", "Công an thành phố Tuyên Quang tỉnh Tuyên Quang")</f>
        <v>Công an thành phố Tuyên Quang tỉnh Tuyên Quang</v>
      </c>
      <c r="C846" t="str">
        <v>https://www.facebook.com/TSMT.tuyenquang2015/?locale=vi_VN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31846</v>
      </c>
      <c r="B847" t="str">
        <f>HYPERLINK("https://thanhpho.tuyenquang.gov.vn/", "UBND Ủy ban nhân dân thành phố Tuyên Quang tỉnh Tuyên Quang")</f>
        <v>UBND Ủy ban nhân dân thành phố Tuyên Quang tỉnh Tuyên Quang</v>
      </c>
      <c r="C847" t="str">
        <v>https://thanhpho.tuyenquang.gov.vn/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31847</v>
      </c>
      <c r="B848" t="str">
        <f>HYPERLINK("https://www.facebook.com/p/C%C3%B4ng-an-x%C3%A3-C%E1%BA%A9m-T%C3%A2m-C%E1%BA%A9m-Th%E1%BB%A7y-100034707926299/", "Công an xã Cẩm Tâm tỉnh Thanh Hóa")</f>
        <v>Công an xã Cẩm Tâm tỉnh Thanh Hóa</v>
      </c>
      <c r="C848" t="str">
        <v>https://www.facebook.com/p/C%C3%B4ng-an-x%C3%A3-C%E1%BA%A9m-T%C3%A2m-C%E1%BA%A9m-Th%E1%BB%A7y-100034707926299/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31848</v>
      </c>
      <c r="B849" t="str">
        <f>HYPERLINK("https://camtam.camthuy.thanhhoa.gov.vn/", "UBND Ủy ban nhân dân xã Cẩm Tâm tỉnh Thanh Hóa")</f>
        <v>UBND Ủy ban nhân dân xã Cẩm Tâm tỉnh Thanh Hóa</v>
      </c>
      <c r="C849" t="str">
        <v>https://camtam.camthuy.thanhhoa.gov.vn/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31849</v>
      </c>
      <c r="B850" t="str">
        <f>HYPERLINK("https://www.facebook.com/CAXaCamDue/", "Công an xã Cẩm Duệ tỉnh Hà Tĩnh")</f>
        <v>Công an xã Cẩm Duệ tỉnh Hà Tĩnh</v>
      </c>
      <c r="C850" t="str">
        <v>https://www.facebook.com/CAXaCamDue/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31850</v>
      </c>
      <c r="B851" t="str">
        <f>HYPERLINK("https://camdue.camxuyen.hatinh.gov.vn/", "UBND Ủy ban nhân dân xã Cẩm Duệ tỉnh Hà Tĩnh")</f>
        <v>UBND Ủy ban nhân dân xã Cẩm Duệ tỉnh Hà Tĩnh</v>
      </c>
      <c r="C851" t="str">
        <v>https://camdue.camxuyen.hatinh.gov.vn/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31851</v>
      </c>
      <c r="B852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852" t="str">
        <v>https://www.facebook.com/p/C%C3%B4ng-an-x%C3%A3-Cam-Th%E1%BB%A7y-L%E1%BB%87-Th%E1%BB%A7y-Qu%E1%BA%A3ng-B%C3%ACnh-100071457885760/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31852</v>
      </c>
      <c r="B853" t="str">
        <f>HYPERLINK("https://quangbinh.gov.vn/chi-tiet-tin/-/view-article/1/14012495784457/1543516149197", "UBND Ủy ban nhân dân xã Cam Thủy tỉnh Quảng Bình")</f>
        <v>UBND Ủy ban nhân dân xã Cam Thủy tỉnh Quảng Bình</v>
      </c>
      <c r="C853" t="str">
        <v>https://quangbinh.gov.vn/chi-tiet-tin/-/view-article/1/14012495784457/1543516149197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31853</v>
      </c>
      <c r="B854" t="str">
        <f>HYPERLINK("https://www.facebook.com/p/C%C3%B4ng-an-x%C3%A3-C%E1%BA%A9m-Long-C%E1%BA%A9m-Th%E1%BB%A7y-100063570279651/", "Công an xã Cẩm Long tỉnh Thanh Hóa")</f>
        <v>Công an xã Cẩm Long tỉnh Thanh Hóa</v>
      </c>
      <c r="C854" t="str">
        <v>https://www.facebook.com/p/C%C3%B4ng-an-x%C3%A3-C%E1%BA%A9m-Long-C%E1%BA%A9m-Th%E1%BB%A7y-100063570279651/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31854</v>
      </c>
      <c r="B855" t="str">
        <f>HYPERLINK("https://camlong.camthuy.thanhhoa.gov.vn/", "UBND Ủy ban nhân dân xã Cẩm Long tỉnh Thanh Hóa")</f>
        <v>UBND Ủy ban nhân dân xã Cẩm Long tỉnh Thanh Hóa</v>
      </c>
      <c r="C855" t="str">
        <v>https://camlong.camthuy.thanhhoa.gov.vn/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31855</v>
      </c>
      <c r="B856" t="str">
        <f>HYPERLINK("https://www.facebook.com/p/C%C3%B4ng-an-x%C3%A3-%C4%90i%C3%AAu-L%C6%B0%C6%A1ng-C%E1%BA%A9m-Kh%C3%AA-100072458779777/", "Công an xã Điêu Lương tỉnh Phú Thọ")</f>
        <v>Công an xã Điêu Lương tỉnh Phú Thọ</v>
      </c>
      <c r="C856" t="str">
        <v>https://www.facebook.com/p/C%C3%B4ng-an-x%C3%A3-%C4%90i%C3%AAu-L%C6%B0%C6%A1ng-C%E1%BA%A9m-Kh%C3%AA-100072458779777/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31856</v>
      </c>
      <c r="B857" t="str">
        <f>HYPERLINK("https://dieuluong.camkhe.phutho.gov.vn/Chuyen-muc-tin/t/uy-ban-nhan-dan/ctitle/601?AspxAutoDetectCookieSupport=1", "UBND Ủy ban nhân dân xã Điêu Lương tỉnh Phú Thọ")</f>
        <v>UBND Ủy ban nhân dân xã Điêu Lương tỉnh Phú Thọ</v>
      </c>
      <c r="C857" t="str">
        <v>https://dieuluong.camkhe.phutho.gov.vn/Chuyen-muc-tin/t/uy-ban-nhan-dan/ctitle/601?AspxAutoDetectCookieSupport=1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31857</v>
      </c>
      <c r="B858" t="str">
        <f>HYPERLINK("https://www.facebook.com/congancamthuy/", "Công an huyện Cẩm Thủy tỉnh Thanh Hóa")</f>
        <v>Công an huyện Cẩm Thủy tỉnh Thanh Hóa</v>
      </c>
      <c r="C858" t="str">
        <v>https://www.facebook.com/congancamthuy/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31858</v>
      </c>
      <c r="B859" t="str">
        <f>HYPERLINK("https://camphu.camthuy.thanhhoa.gov.vn/", "UBND Ủy ban nhân dân huyện Cẩm Thủy tỉnh Thanh Hóa")</f>
        <v>UBND Ủy ban nhân dân huyện Cẩm Thủy tỉnh Thanh Hóa</v>
      </c>
      <c r="C859" t="str">
        <v>https://camphu.camthuy.thanhhoa.gov.vn/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31859</v>
      </c>
      <c r="B860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860" t="str">
        <v>https://www.facebook.com/p/C%C3%B4ng-an-x%C3%A3-C%E1%BA%A9m-Nh%C6%B0%E1%BB%A3ng-C%E1%BA%A9m-Xuy%C3%AAn-H%C3%A0-T%C4%A9nh-100064930291252/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31860</v>
      </c>
      <c r="B861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861" t="str">
        <v>https://hscvcx.hatinh.gov.vn/camxuyen/vbpq.nsf/85C8BF3ACA6A1D2E472587710032E375/$file/QU%C3%9D%203%20B%C3%81O%20C%C3%81O%20CCHC.doc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31861</v>
      </c>
      <c r="B862" t="str">
        <f>HYPERLINK("https://www.facebook.com/p/C%C3%B4ng-an-huy%E1%BB%87n-C%E1%BA%A9m-Gi%C3%A0ng-H%E1%BA%A3i-D%C6%B0%C6%A1ng-100069362282975/", "Công an huyện Cẩm Giàng tỉnh Hải Dương")</f>
        <v>Công an huyện Cẩm Giàng tỉnh Hải Dương</v>
      </c>
      <c r="C862" t="str">
        <v>https://www.facebook.com/p/C%C3%B4ng-an-huy%E1%BB%87n-C%E1%BA%A9m-Gi%C3%A0ng-H%E1%BA%A3i-D%C6%B0%C6%A1ng-100069362282975/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31862</v>
      </c>
      <c r="B863" t="str">
        <f>HYPERLINK("https://camgiang.haiduong.gov.vn/", "UBND Ủy ban nhân dân huyện Cẩm Giàng tỉnh Hải Dương")</f>
        <v>UBND Ủy ban nhân dân huyện Cẩm Giàng tỉnh Hải Dương</v>
      </c>
      <c r="C863" t="str">
        <v>https://camgiang.haiduong.gov.vn/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31863</v>
      </c>
      <c r="B864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864" t="str">
        <v>https://www.facebook.com/p/C%C3%B4ng-An-X%C3%A3-Ng%E1%BB%8Dc-Li%C3%AAn-Huy%E1%BB%87n-C%E1%BA%A9m-Gi%C3%A0ng-T%E1%BB%89nh-H%E1%BA%A3i-D%C6%B0%C6%A1ng-100069746058764/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31864</v>
      </c>
      <c r="B865" t="str">
        <f>HYPERLINK("http://ngoclien.camgiang.haiduong.gov.vn/", "UBND Ủy ban nhân dân xã Ngọc Liên tỉnh Hải Dương")</f>
        <v>UBND Ủy ban nhân dân xã Ngọc Liên tỉnh Hải Dương</v>
      </c>
      <c r="C865" t="str">
        <v>http://ngoclien.camgiang.haiduong.gov.vn/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31865</v>
      </c>
      <c r="B866" t="str">
        <f>HYPERLINK("https://www.facebook.com/profile.php?id=61565896341505", "Công an huyện Tân Kỳ tỉnh Nghệ An")</f>
        <v>Công an huyện Tân Kỳ tỉnh Nghệ An</v>
      </c>
      <c r="C866" t="str">
        <v>https://www.facebook.com/profile.php?id=61565896341505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31866</v>
      </c>
      <c r="B867" t="str">
        <f>HYPERLINK("https://tanky.nghean.gov.vn/", "UBND Ủy ban nhân dân huyện Tân Kỳ tỉnh Nghệ An")</f>
        <v>UBND Ủy ban nhân dân huyện Tân Kỳ tỉnh Nghệ An</v>
      </c>
      <c r="C867" t="str">
        <v>https://tanky.nghean.gov.vn/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31867</v>
      </c>
      <c r="B868" t="str">
        <f>HYPERLINK("https://www.facebook.com/p/C%C3%B4ng-an-x%C3%A3-C%E1%BA%A5p-D%E1%BA%ABn-C%E1%BA%A9m-Kh%C3%AA-100071669444177/?_rdr", "Công an xã Cấp Dẫn tỉnh Phú Thọ")</f>
        <v>Công an xã Cấp Dẫn tỉnh Phú Thọ</v>
      </c>
      <c r="C868" t="str">
        <v>https://www.facebook.com/p/C%C3%B4ng-an-x%C3%A3-C%E1%BA%A5p-D%E1%BA%ABn-C%E1%BA%A9m-Kh%C3%AA-100071669444177/?_rdr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31868</v>
      </c>
      <c r="B869" t="str">
        <f>HYPERLINK("https://capdan.camkhe.phutho.gov.vn/Chuyen-muc-tin/t/uy-ban-nhan-dan/ctitle/244?AspxAutoDetectCookieSupport=1", "UBND Ủy ban nhân dân xã Cấp Dẫn tỉnh Phú Thọ")</f>
        <v>UBND Ủy ban nhân dân xã Cấp Dẫn tỉnh Phú Thọ</v>
      </c>
      <c r="C869" t="str">
        <v>https://capdan.camkhe.phutho.gov.vn/Chuyen-muc-tin/t/uy-ban-nhan-dan/ctitle/244?AspxAutoDetectCookieSupport=1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31869</v>
      </c>
      <c r="B870" t="str">
        <f>HYPERLINK("https://www.facebook.com/congancamtrung/", "Công an xã Cẩm Trung tỉnh Hà Tĩnh")</f>
        <v>Công an xã Cẩm Trung tỉnh Hà Tĩnh</v>
      </c>
      <c r="C870" t="str">
        <v>https://www.facebook.com/congancamtrung/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31870</v>
      </c>
      <c r="B871" t="str">
        <f>HYPERLINK("https://camtrung.camxuyen.hatinh.gov.vn/", "UBND Ủy ban nhân dân xã Cẩm Trung tỉnh Hà Tĩnh")</f>
        <v>UBND Ủy ban nhân dân xã Cẩm Trung tỉnh Hà Tĩnh</v>
      </c>
      <c r="C871" t="str">
        <v>https://camtrung.camxuyen.hatinh.gov.vn/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31871</v>
      </c>
      <c r="B872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872" t="str">
        <v>https://www.facebook.com/p/C%C3%B4ng-an-x%C3%A3-Th%E1%BA%A1ch-C%E1%BA%A9m-huy%E1%BB%87n-Th%E1%BA%A1ch-Th%C3%A0nh-t%E1%BB%89nh-Thanh-Ho%C3%A1-100066621591231/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31872</v>
      </c>
      <c r="B873" t="str">
        <f>HYPERLINK("https://thachcam.thachthanh.thanhhoa.gov.vn/chuc-nang-nhiem-vu", "UBND Ủy ban nhân dân xã Thạch Cẩm tỉnh Thanh Hóa")</f>
        <v>UBND Ủy ban nhân dân xã Thạch Cẩm tỉnh Thanh Hóa</v>
      </c>
      <c r="C873" t="str">
        <v>https://thachcam.thachthanh.thanhhoa.gov.vn/chuc-nang-nhiem-vu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31873</v>
      </c>
      <c r="B874" t="str">
        <f>HYPERLINK("https://www.facebook.com/Conganxaphukhecamkhe/", "Công an xã Phú Khê tỉnh Phú Thọ")</f>
        <v>Công an xã Phú Khê tỉnh Phú Thọ</v>
      </c>
      <c r="C874" t="str">
        <v>https://www.facebook.com/Conganxaphukhecamkhe/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31874</v>
      </c>
      <c r="B875" t="str">
        <f>HYPERLINK("https://phukhe.camkhe.phutho.gov.vn/Chuyen-muc-tin/Chi-tiet-tin/t/uy-ban-nhan-dan/title/14877/ctitle/626?AspxAutoDetectCookieSupport=1", "UBND Ủy ban nhân dân xã Phú Khê tỉnh Phú Thọ")</f>
        <v>UBND Ủy ban nhân dân xã Phú Khê tỉnh Phú Thọ</v>
      </c>
      <c r="C875" t="str">
        <v>https://phukhe.camkhe.phutho.gov.vn/Chuyen-muc-tin/Chi-tiet-tin/t/uy-ban-nhan-dan/title/14877/ctitle/626?AspxAutoDetectCookieSupport=1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31875</v>
      </c>
      <c r="B876" t="str">
        <f>HYPERLINK("https://www.facebook.com/p/C%C3%B4ng-an-x%C3%A3-Xu%C3%A2n-Thu%E1%BB%B7-100066347632750/?locale=fr_CA", "Công an xã Xuân Thủy tỉnh Nam Định")</f>
        <v>Công an xã Xuân Thủy tỉnh Nam Định</v>
      </c>
      <c r="C876" t="str">
        <v>https://www.facebook.com/p/C%C3%B4ng-an-x%C3%A3-Xu%C3%A2n-Thu%E1%BB%B7-100066347632750/?locale=fr_CA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31876</v>
      </c>
      <c r="B877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877" t="str">
        <v>https://dichvucong.namdinh.gov.vn/portaldvc/KenhTin/dich-vu-cong-truc-tuyen.aspx?_dv=E4662776-0DAA-C999-A752-B2C23C32899B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31877</v>
      </c>
      <c r="B878" t="str">
        <f>HYPERLINK("https://www.facebook.com/ngoxa.ca/", "Công an xã Ngô Xá tỉnh Phú Thọ")</f>
        <v>Công an xã Ngô Xá tỉnh Phú Thọ</v>
      </c>
      <c r="C878" t="str">
        <v>https://www.facebook.com/ngoxa.ca/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31878</v>
      </c>
      <c r="B879" t="str">
        <f>HYPERLINK("https://ngoxa.camkhe.phutho.gov.vn/Chuyen-muc-tin/t/uy-ban-nhan-dan/ctitle/576?AspxAutoDetectCookieSupport=1", "UBND Ủy ban nhân dân xã Ngô Xá tỉnh Phú Thọ")</f>
        <v>UBND Ủy ban nhân dân xã Ngô Xá tỉnh Phú Thọ</v>
      </c>
      <c r="C879" t="str">
        <v>https://ngoxa.camkhe.phutho.gov.vn/Chuyen-muc-tin/t/uy-ban-nhan-dan/ctitle/576?AspxAutoDetectCookieSupport=1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31879</v>
      </c>
      <c r="B880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880" t="str">
        <v>https://www.facebook.com/p/C%C3%B4ng-an-x%C3%A3-T%C3%A2n-Tr%C6%B0%E1%BB%9Dng-C%E1%BA%A9m-Gi%C3%A0ng-H%E1%BA%A3i-D%C6%B0%C6%A1ng-100072472502974/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31880</v>
      </c>
      <c r="B881" t="str">
        <f>HYPERLINK("http://tantruong.camgiang.haiduong.gov.vn/", "UBND Ủy ban nhân dân xã Tân Trường tỉnh Hải Dương")</f>
        <v>UBND Ủy ban nhân dân xã Tân Trường tỉnh Hải Dương</v>
      </c>
      <c r="C881" t="str">
        <v>http://tantruong.camgiang.haiduong.gov.vn/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31881</v>
      </c>
      <c r="B882" t="str">
        <f>HYPERLINK("https://www.facebook.com/p/C%C3%B4ng-an-huy%E1%BB%87n-Thanh-Thu%E1%BB%B7-100063605989453/", "Công an huyện Thanh Thuỷ tỉnh Phú Thọ")</f>
        <v>Công an huyện Thanh Thuỷ tỉnh Phú Thọ</v>
      </c>
      <c r="C882" t="str">
        <v>https://www.facebook.com/p/C%C3%B4ng-an-huy%E1%BB%87n-Thanh-Thu%E1%BB%B7-100063605989453/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31882</v>
      </c>
      <c r="B883" t="str">
        <f>HYPERLINK("https://thanhthuy.phutho.gov.vn/", "UBND Ủy ban nhân dân huyện Thanh Thuỷ tỉnh Phú Thọ")</f>
        <v>UBND Ủy ban nhân dân huyện Thanh Thuỷ tỉnh Phú Thọ</v>
      </c>
      <c r="C883" t="str">
        <v>https://thanhthuy.phutho.gov.vn/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31883</v>
      </c>
      <c r="B884" t="str">
        <f>HYPERLINK("https://www.facebook.com/p/C%C3%B4ng-An-X%C3%A3-Ng%E1%BB%8Dc-S%C6%A1n-Th%C3%A0nh-Ph%E1%BB%91-H%E1%BA%A3i-D%C6%B0%C6%A1ng-100071315772580/", "Công an xã Ngọc Sơn tỉnh Hải Dương")</f>
        <v>Công an xã Ngọc Sơn tỉnh Hải Dương</v>
      </c>
      <c r="C884" t="str">
        <v>https://www.facebook.com/p/C%C3%B4ng-An-X%C3%A3-Ng%E1%BB%8Dc-S%C6%A1n-Th%C3%A0nh-Ph%E1%BB%91-H%E1%BA%A3i-D%C6%B0%C6%A1ng-100071315772580/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31884</v>
      </c>
      <c r="B885" t="str">
        <f>HYPERLINK("http://ngocson.tphaiduong.haiduong.gov.vn/", "UBND Ủy ban nhân dân xã Ngọc Sơn tỉnh Hải Dương")</f>
        <v>UBND Ủy ban nhân dân xã Ngọc Sơn tỉnh Hải Dương</v>
      </c>
      <c r="C885" t="str">
        <v>http://ngocson.tphaiduong.haiduong.gov.vn/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31885</v>
      </c>
      <c r="B886" t="str">
        <f>HYPERLINK("https://www.facebook.com/caxcamchaucamthuy/?locale=vi_VN", "Công an xã Cẩm Châu tỉnh Thanh Hóa")</f>
        <v>Công an xã Cẩm Châu tỉnh Thanh Hóa</v>
      </c>
      <c r="C886" t="str">
        <v>https://www.facebook.com/caxcamchaucamthuy/?locale=vi_VN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31886</v>
      </c>
      <c r="B887" t="str">
        <f>HYPERLINK("https://camchau.camthuy.thanhhoa.gov.vn/", "UBND Ủy ban nhân dân xã Cẩm Châu tỉnh Thanh Hóa")</f>
        <v>UBND Ủy ban nhân dân xã Cẩm Châu tỉnh Thanh Hóa</v>
      </c>
      <c r="C887" t="str">
        <v>https://camchau.camthuy.thanhhoa.gov.vn/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31887</v>
      </c>
      <c r="B888" t="str">
        <f>HYPERLINK("https://www.facebook.com/congancamvan/", "Công an xã Cẩm Vân tỉnh Thanh Hóa")</f>
        <v>Công an xã Cẩm Vân tỉnh Thanh Hóa</v>
      </c>
      <c r="C888" t="str">
        <v>https://www.facebook.com/congancamvan/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31888</v>
      </c>
      <c r="B889" t="str">
        <f>HYPERLINK("https://camvan.camthuy.thanhhoa.gov.vn/web/danh-ba-co-quan-chuc-nang", "UBND Ủy ban nhân dân xã Cẩm Vân tỉnh Thanh Hóa")</f>
        <v>UBND Ủy ban nhân dân xã Cẩm Vân tỉnh Thanh Hóa</v>
      </c>
      <c r="C889" t="str">
        <v>https://camvan.camthuy.thanhhoa.gov.vn/web/danh-ba-co-quan-chuc-nang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31889</v>
      </c>
      <c r="B890" t="str">
        <f>HYPERLINK("https://www.facebook.com/congancamthuy/", "Công an huyện Cẩm Thuỷ tỉnh Thanh Hóa")</f>
        <v>Công an huyện Cẩm Thuỷ tỉnh Thanh Hóa</v>
      </c>
      <c r="C890" t="str">
        <v>https://www.facebook.com/congancamthuy/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31890</v>
      </c>
      <c r="B891" t="str">
        <f>HYPERLINK("https://camphu.camthuy.thanhhoa.gov.vn/", "UBND Ủy ban nhân dân huyện Cẩm Thuỷ tỉnh Thanh Hóa")</f>
        <v>UBND Ủy ban nhân dân huyện Cẩm Thuỷ tỉnh Thanh Hóa</v>
      </c>
      <c r="C891" t="str">
        <v>https://camphu.camthuy.thanhhoa.gov.vn/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31891</v>
      </c>
      <c r="B892" t="str">
        <f>HYPERLINK("https://www.facebook.com/Congankimtan/", "Công an thị trấn Kim Tân tỉnh Thanh Hóa")</f>
        <v>Công an thị trấn Kim Tân tỉnh Thanh Hóa</v>
      </c>
      <c r="C892" t="str">
        <v>https://www.facebook.com/Congankimtan/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31892</v>
      </c>
      <c r="B893" t="str">
        <f>HYPERLINK("https://kimtan.thachthanh.thanhhoa.gov.vn/trang-chu", "UBND Ủy ban nhân dân thị trấn Kim Tân tỉnh Thanh Hóa")</f>
        <v>UBND Ủy ban nhân dân thị trấn Kim Tân tỉnh Thanh Hóa</v>
      </c>
      <c r="C893" t="str">
        <v>https://kimtan.thachthanh.thanhhoa.gov.vn/trang-chu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31893</v>
      </c>
      <c r="B894" t="str">
        <v>Công an thị trấn Vân Du tỉnh Thanh Hóa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31894</v>
      </c>
      <c r="B895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895" t="str">
        <v>https://vandu.thachthanh.thanhhoa.gov.vn/van-ban-cua-xa/ke-hoach-chinh-trang-do-thi-tren-dia-ban-thi-tran-van-du-huyen-thach-thanh-giai-doan-2024-2025-191591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31895</v>
      </c>
      <c r="B896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896" t="str">
        <v>https://www.facebook.com/p/C%C3%B4ng-an-x%C3%A3-Th%C3%A0nh-T%C3%A2n-huy%E1%BB%87n-Th%E1%BA%A1ch-Th%C3%A0nh-t%E1%BB%89nh-Thanh-H%C3%B3a-100066669759630/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31896</v>
      </c>
      <c r="B897" t="str">
        <f>HYPERLINK("https://thanhtan.thachthanh.thanhhoa.gov.vn/thu-tuc-hanh-chinh", "UBND Ủy ban nhân dân xã Thành Tân tỉnh Thanh Hóa")</f>
        <v>UBND Ủy ban nhân dân xã Thành Tân tỉnh Thanh Hóa</v>
      </c>
      <c r="C897" t="str">
        <v>https://thanhtan.thachthanh.thanhhoa.gov.vn/thu-tuc-hanh-chinh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31897</v>
      </c>
      <c r="B898" t="str">
        <f>HYPERLINK("https://www.facebook.com/100030957087036", "Công an xã Thạch Lâm tỉnh Thanh Hóa")</f>
        <v>Công an xã Thạch Lâm tỉnh Thanh Hóa</v>
      </c>
      <c r="C898" t="str">
        <v>https://www.facebook.com/100030957087036</v>
      </c>
      <c r="D898" t="str">
        <v>-</v>
      </c>
      <c r="E898" t="str">
        <v>02373830113</v>
      </c>
      <c r="F898" t="str">
        <f>HYPERLINK("mailto:conganthachlam.thachthanh@gmail.com", "conganthachlam.thachthanh@gmail.com")</f>
        <v>conganthachlam.thachthanh@gmail.com</v>
      </c>
      <c r="G898" t="str">
        <v>Thạch Lâm, Thạch Thành, Thanh Hoá</v>
      </c>
    </row>
    <row r="899">
      <c r="A899">
        <v>31898</v>
      </c>
      <c r="B899" t="str">
        <f>HYPERLINK("https://thachlam.thachthanh.thanhhoa.gov.vn/lien-he", "UBND Ủy ban nhân dân xã Thạch Lâm tỉnh Thanh Hóa")</f>
        <v>UBND Ủy ban nhân dân xã Thạch Lâm tỉnh Thanh Hóa</v>
      </c>
      <c r="C899" t="str">
        <v>https://thachlam.thachthanh.thanhhoa.gov.vn/lien-he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31899</v>
      </c>
      <c r="B900" t="str">
        <f>HYPERLINK("https://www.facebook.com/caxthanhtho/", "Công an xã Thành Thọ tỉnh Thanh Hóa")</f>
        <v>Công an xã Thành Thọ tỉnh Thanh Hóa</v>
      </c>
      <c r="C900" t="str">
        <v>https://www.facebook.com/caxthanhtho/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31900</v>
      </c>
      <c r="B901" t="str">
        <f>HYPERLINK("https://thanhtho.thachthanh.thanhhoa.gov.vn/trang-chu/tp-168193", "UBND Ủy ban nhân dân xã Thành Thọ tỉnh Thanh Hóa")</f>
        <v>UBND Ủy ban nhân dân xã Thành Thọ tỉnh Thanh Hóa</v>
      </c>
      <c r="C901" t="str">
        <v>https://thanhtho.thachthanh.thanhhoa.gov.vn/trang-chu/tp-168193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31901</v>
      </c>
      <c r="B902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902" t="str">
        <v>https://www.facebook.com/p/C%C3%B4ng-an-x%C3%A3-Th%C3%A0nh-Y%C3%AAn-huy%E1%BB%87n-Th%E1%BA%A1ch-Th%C3%A0nh-100028768525191/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31902</v>
      </c>
      <c r="B903" t="str">
        <f>HYPERLINK("https://thanhyen.thachthanh.thanhhoa.gov.vn/uy-ban-nhan-dan", "UBND Ủy ban nhân dân xã Thành Yên tỉnh Thanh Hóa")</f>
        <v>UBND Ủy ban nhân dân xã Thành Yên tỉnh Thanh Hóa</v>
      </c>
      <c r="C903" t="str">
        <v>https://thanhyen.thachthanh.thanhhoa.gov.vn/uy-ban-nhan-dan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31903</v>
      </c>
      <c r="B904" t="str">
        <v>Công an xã Thạch Lâm tỉnh Cao Bằng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31904</v>
      </c>
      <c r="B905" t="str">
        <f>HYPERLINK("https://thachlam.baolam.caobang.gov.vn/", "UBND Ủy ban nhân dân xã Thạch Lâm tỉnh Cao Bằng")</f>
        <v>UBND Ủy ban nhân dân xã Thạch Lâm tỉnh Cao Bằng</v>
      </c>
      <c r="C905" t="str">
        <v>https://thachlam.baolam.caobang.gov.vn/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31905</v>
      </c>
      <c r="B906" t="str">
        <f>HYPERLINK("https://www.facebook.com/p/C%C3%B4ng-an-x%C3%A3-Th%E1%BA%A1ch-Long-huy%E1%BB%87n-Th%E1%BA%A1ch-Th%C3%A0nh-100065166872099/?_rdr", "Công an xã Thạch Long tỉnh Thanh Hóa")</f>
        <v>Công an xã Thạch Long tỉnh Thanh Hóa</v>
      </c>
      <c r="C906" t="str">
        <v>https://www.facebook.com/p/C%C3%B4ng-an-x%C3%A3-Th%E1%BA%A1ch-Long-huy%E1%BB%87n-Th%E1%BA%A1ch-Th%C3%A0nh-100065166872099/?_rdr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31906</v>
      </c>
      <c r="B907" t="str">
        <f>HYPERLINK("http://thachlong.thachthanh.thanhhoa.gov.vn/pho-bien-tuyen-truyen", "UBND Ủy ban nhân dân xã Thạch Long tỉnh Thanh Hóa")</f>
        <v>UBND Ủy ban nhân dân xã Thạch Long tỉnh Thanh Hóa</v>
      </c>
      <c r="C907" t="str">
        <v>http://thachlong.thachthanh.thanhhoa.gov.vn/pho-bien-tuyen-truyen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31907</v>
      </c>
      <c r="B908" t="str">
        <f>HYPERLINK("https://www.facebook.com/profile.php?id=61561032906200", "Công an xã Thành Tiến tỉnh Thanh Hóa")</f>
        <v>Công an xã Thành Tiến tỉnh Thanh Hóa</v>
      </c>
      <c r="C908" t="str">
        <v>https://www.facebook.com/profile.php?id=61561032906200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31908</v>
      </c>
      <c r="B909" t="str">
        <f>HYPERLINK("https://thanhtien.thachthanh.thanhhoa.gov.vn/dang-uy", "UBND Ủy ban nhân dân xã Thành Tiến tỉnh Thanh Hóa")</f>
        <v>UBND Ủy ban nhân dân xã Thành Tiến tỉnh Thanh Hóa</v>
      </c>
      <c r="C909" t="str">
        <v>https://thanhtien.thachthanh.thanhhoa.gov.vn/dang-uy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31909</v>
      </c>
      <c r="B910" t="str">
        <f>HYPERLINK("https://www.facebook.com/conganthachdong/", "Công an xã Thạch Đồng tỉnh Thanh Hóa")</f>
        <v>Công an xã Thạch Đồng tỉnh Thanh Hóa</v>
      </c>
      <c r="C910" t="str">
        <v>https://www.facebook.com/conganthachdong/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31910</v>
      </c>
      <c r="B911" t="str">
        <f>HYPERLINK("https://thachdong.thachthanh.thanhhoa.gov.vn/", "UBND Ủy ban nhân dân xã Thạch Đồng tỉnh Thanh Hóa")</f>
        <v>UBND Ủy ban nhân dân xã Thạch Đồng tỉnh Thanh Hóa</v>
      </c>
      <c r="C911" t="str">
        <v>https://thachdong.thachthanh.thanhhoa.gov.vn/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31911</v>
      </c>
      <c r="B912" t="str">
        <f>HYPERLINK("https://www.facebook.com/conganhuyenlucnam/?locale=vi_VN", "Công an huyện Lục Nam tỉnh Bắc Giang")</f>
        <v>Công an huyện Lục Nam tỉnh Bắc Giang</v>
      </c>
      <c r="C912" t="str">
        <v>https://www.facebook.com/conganhuyenlucnam/?locale=vi_VN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31912</v>
      </c>
      <c r="B913" t="str">
        <f>HYPERLINK("https://lucnam.bacgiang.gov.vn/", "UBND Ủy ban nhân dân huyện Lục Nam tỉnh Bắc Giang")</f>
        <v>UBND Ủy ban nhân dân huyện Lục Nam tỉnh Bắc Giang</v>
      </c>
      <c r="C913" t="str">
        <v>https://lucnam.bacgiang.gov.vn/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31913</v>
      </c>
      <c r="B914" t="str">
        <v>Công an xã Thành Trực tỉnh Thanh Hóa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31914</v>
      </c>
      <c r="B915" t="str">
        <f>HYPERLINK("https://thanhtruc.thachthanh.thanhhoa.gov.vn/trang-chu/lich-lam-viec-mua-dong-nam-2023-158862", "UBND Ủy ban nhân dân xã Thành Trực tỉnh Thanh Hóa")</f>
        <v>UBND Ủy ban nhân dân xã Thành Trực tỉnh Thanh Hóa</v>
      </c>
      <c r="C915" t="str">
        <v>https://thanhtruc.thachthanh.thanhhoa.gov.vn/trang-chu/lich-lam-viec-mua-dong-nam-2023-158862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31915</v>
      </c>
      <c r="B916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916" t="str">
        <v>https://www.facebook.com/p/C%C3%B4ng-an-x%C3%A3-Ng%E1%BB%8Dc-Tr%E1%BA%A1o-huy%E1%BB%87n-Th%E1%BA%A1ch-Th%C3%A0nh-t%E1%BB%89nh-Thanh-H%C3%B3a-100064534969257/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31916</v>
      </c>
      <c r="B917" t="str">
        <f>HYPERLINK("https://ngoctrao.thachthanh.thanhhoa.gov.vn/van-ban-cua-xa/thong-bao-lich-tiep-cong-dan-nam-2024-cua-chu-tich-ubnd-xa-tai-tru-so-tiep-cong-dan-xa-ngoc-trao-246727", "UBND Ủy ban nhân dân xã Ngọc Trạo tỉnh Thanh Hóa")</f>
        <v>UBND Ủy ban nhân dân xã Ngọc Trạo tỉnh Thanh Hóa</v>
      </c>
      <c r="C917" t="str">
        <v>https://ngoctrao.thachthanh.thanhhoa.gov.vn/van-ban-cua-xa/thong-bao-lich-tiep-cong-dan-nam-2024-cua-chu-tich-ubnd-xa-tai-tru-so-tiep-cong-dan-xa-ngoc-trao-246727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31917</v>
      </c>
      <c r="B918" t="str">
        <f>HYPERLINK("https://www.facebook.com/p/C%C3%B4ng-an-x%C3%A3-Th%C3%A0nh-Vinh-huy%E1%BB%87n-Th%E1%BA%A1ch-Th%C3%A0nh-t%E1%BB%89nh-Thanh-Ho%C3%A1-100063451046428/?_rdr", "Công an xã Thành Vinh tỉnh Thanh Hóa")</f>
        <v>Công an xã Thành Vinh tỉnh Thanh Hóa</v>
      </c>
      <c r="C918" t="str">
        <v>https://www.facebook.com/p/C%C3%B4ng-an-x%C3%A3-Th%C3%A0nh-Vinh-huy%E1%BB%87n-Th%E1%BA%A1ch-Th%C3%A0nh-t%E1%BB%89nh-Thanh-Ho%C3%A1-100063451046428/?_rdr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31918</v>
      </c>
      <c r="B919" t="str">
        <f>HYPERLINK("https://thanhvinh.thachthanh.thanhhoa.gov.vn/", "UBND Ủy ban nhân dân xã Thành Vinh tỉnh Thanh Hóa")</f>
        <v>UBND Ủy ban nhân dân xã Thành Vinh tỉnh Thanh Hóa</v>
      </c>
      <c r="C919" t="str">
        <v>https://thanhvinh.thachthanh.thanhhoa.gov.vn/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31919</v>
      </c>
      <c r="B920" t="str">
        <f>HYPERLINK("https://www.facebook.com/p/C%C3%B4ng-an-th%E1%BB%8B-tr%E1%BA%A5n-H%C3%A0-Trung-100072424748229/", "Công an thị trấn Hà Trung tỉnh Thanh Hóa")</f>
        <v>Công an thị trấn Hà Trung tỉnh Thanh Hóa</v>
      </c>
      <c r="C920" t="str">
        <v>https://www.facebook.com/p/C%C3%B4ng-an-th%E1%BB%8B-tr%E1%BA%A5n-H%C3%A0-Trung-100072424748229/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31920</v>
      </c>
      <c r="B921" t="str">
        <f>HYPERLINK("https://thitran.hatrung.thanhhoa.gov.vn/", "UBND Ủy ban nhân dân thị trấn Hà Trung tỉnh Thanh Hóa")</f>
        <v>UBND Ủy ban nhân dân thị trấn Hà Trung tỉnh Thanh Hóa</v>
      </c>
      <c r="C921" t="str">
        <v>https://thitran.hatrung.thanhhoa.gov.vn/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31921</v>
      </c>
      <c r="B922" t="str">
        <v>Công an xã Hà Đông tỉnh Thanh Hóa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31922</v>
      </c>
      <c r="B923" t="str">
        <f>HYPERLINK("https://hadong.hatrung.thanhhoa.gov.vn/", "UBND Ủy ban nhân dân xã Hà Đông tỉnh Thanh Hóa")</f>
        <v>UBND Ủy ban nhân dân xã Hà Đông tỉnh Thanh Hóa</v>
      </c>
      <c r="C923" t="str">
        <v>https://hadong.hatrung.thanhhoa.gov.vn/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31923</v>
      </c>
      <c r="B924" t="str">
        <f>HYPERLINK("https://www.facebook.com/p/C%C3%B4ng-an-H%C3%A0-Trung-61553601552271/?locale=vi_VN", "Công an huyện Hà Trung tỉnh Thanh Hóa")</f>
        <v>Công an huyện Hà Trung tỉnh Thanh Hóa</v>
      </c>
      <c r="C924" t="str">
        <v>https://www.facebook.com/p/C%C3%B4ng-an-H%C3%A0-Trung-61553601552271/?locale=vi_VN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31924</v>
      </c>
      <c r="B925" t="str">
        <f>HYPERLINK("https://thitran.hatrung.thanhhoa.gov.vn/", "UBND Ủy ban nhân dân huyện Hà Trung tỉnh Thanh Hóa")</f>
        <v>UBND Ủy ban nhân dân huyện Hà Trung tỉnh Thanh Hóa</v>
      </c>
      <c r="C925" t="str">
        <v>https://thitran.hatrung.thanhhoa.gov.vn/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31925</v>
      </c>
      <c r="B926" t="str">
        <f>HYPERLINK("https://www.facebook.com/conganvinhloc/", "Công an huyện Vĩnh Lộc tỉnh Thanh Hóa")</f>
        <v>Công an huyện Vĩnh Lộc tỉnh Thanh Hóa</v>
      </c>
      <c r="C926" t="str">
        <v>https://www.facebook.com/conganvinhloc/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31926</v>
      </c>
      <c r="B927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927" t="str">
        <v>https://benhviennhitrunguong.gov.vn/ky-ket-thoa-thuan-hop-tac-ho-tro-chuyen-mon-y-te-voi-ubnd-huyen-vinh-loc-tinh-thanh-hoa.html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31927</v>
      </c>
      <c r="B928" t="str">
        <f>HYPERLINK("https://www.facebook.com/cattvinhloc/", "Công an thị trấn Vĩnh Lộc tỉnh Thanh Hóa")</f>
        <v>Công an thị trấn Vĩnh Lộc tỉnh Thanh Hóa</v>
      </c>
      <c r="C928" t="str">
        <v>https://www.facebook.com/cattvinhloc/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31928</v>
      </c>
      <c r="B929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929" t="str">
        <v>https://thitran.vinhloc.thanhhoa.gov.vn/tin-tuc-su-kien/thi-tran-vinh-loc-khan-truong-ung-pho-voi-dieu-kien-thoi-tiet-mua-bao-179700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31929</v>
      </c>
      <c r="B930" t="str">
        <f>HYPERLINK("https://www.facebook.com/cattvinhloc/", "Công an thị trấn Vĩnh Lộc tỉnh Thanh Hóa")</f>
        <v>Công an thị trấn Vĩnh Lộc tỉnh Thanh Hóa</v>
      </c>
      <c r="C930" t="str">
        <v>https://www.facebook.com/cattvinhloc/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31930</v>
      </c>
      <c r="B931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931" t="str">
        <v>https://thitran.vinhloc.thanhhoa.gov.vn/tin-tuc-su-kien/thi-tran-vinh-loc-khan-truong-ung-pho-voi-dieu-kien-thoi-tiet-mua-bao-179700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31931</v>
      </c>
      <c r="B932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932" t="str">
        <v>https://www.facebook.com/p/C%C3%B4ng-an-x%C3%A3-V%C4%A9nh-Ti%E1%BA%BFn-V%C4%A9nh-L%E1%BB%99c-Thanh-H%C3%B3a-100064720270993/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31932</v>
      </c>
      <c r="B933" t="str">
        <f>HYPERLINK("https://vinhtien.vinhloc.thanhhoa.gov.vn/pho-bien-tuyen-truyen", "UBND Ủy ban nhân dân xã Vĩnh Tiến tỉnh Thanh Hóa")</f>
        <v>UBND Ủy ban nhân dân xã Vĩnh Tiến tỉnh Thanh Hóa</v>
      </c>
      <c r="C933" t="str">
        <v>https://vinhtien.vinhloc.thanhhoa.gov.vn/pho-bien-tuyen-truyen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31933</v>
      </c>
      <c r="B934" t="str">
        <f>HYPERLINK("https://www.facebook.com/conganvinhloc/", "Công an huyện Vĩnh Lộc tỉnh Thanh Hóa")</f>
        <v>Công an huyện Vĩnh Lộc tỉnh Thanh Hóa</v>
      </c>
      <c r="C934" t="str">
        <v>https://www.facebook.com/conganvinhloc/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31934</v>
      </c>
      <c r="B935" t="str">
        <f>HYPERLINK("https://dichvucong.gov.vn/p/home/dvc-tthc-bonganh-tinhtp.html?id2=372683&amp;name2=UBND%20huy%E1%BB%87n%20V%C4%A9nh%20L%E1%BB%99c&amp;name1=UBND%20t%E1%BB%89nh%20Thanh%20Ho%C3%A1&amp;id1=371854&amp;type_tinh_bo=2&amp;lan=2", "UBND Ủy ban nhân dân huyện Vĩnh Lộc tỉnh Thanh Hóa")</f>
        <v>UBND Ủy ban nhân dân huyện Vĩnh Lộc tỉnh Thanh Hóa</v>
      </c>
      <c r="C935" t="str">
        <v>https://dichvucong.gov.vn/p/home/dvc-tthc-bonganh-tinhtp.html?id2=372683&amp;name2=UBND%20huy%E1%BB%87n%20V%C4%A9nh%20L%E1%BB%99c&amp;name1=UBND%20t%E1%BB%89nh%20Thanh%20Ho%C3%A1&amp;id1=371854&amp;type_tinh_bo=2&amp;lan=2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31935</v>
      </c>
      <c r="B936" t="str">
        <f>HYPERLINK("https://www.facebook.com/p/C%C3%B4ng-an-x%C3%A3-V%C4%A9nh-Long-100068525307147/", "Công an xã Vĩnh Long tỉnh Quảng Trị")</f>
        <v>Công an xã Vĩnh Long tỉnh Quảng Trị</v>
      </c>
      <c r="C936" t="str">
        <v>https://www.facebook.com/p/C%C3%B4ng-an-x%C3%A3-V%C4%A9nh-Long-100068525307147/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31936</v>
      </c>
      <c r="B937" t="str">
        <f>HYPERLINK("https://vinhlong.vinhlinh.quangtri.gov.vn/", "UBND Ủy ban nhân dân xã Vĩnh Long tỉnh Quảng Trị")</f>
        <v>UBND Ủy ban nhân dân xã Vĩnh Long tỉnh Quảng Trị</v>
      </c>
      <c r="C937" t="str">
        <v>https://vinhlong.vinhlinh.quangtri.gov.vn/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31937</v>
      </c>
      <c r="B938" t="str">
        <f>HYPERLINK("https://www.facebook.com/ConganxaVinhHung67/", "Công an xã Vĩnh Hưng tỉnh Thanh Hóa")</f>
        <v>Công an xã Vĩnh Hưng tỉnh Thanh Hóa</v>
      </c>
      <c r="C938" t="str">
        <v>https://www.facebook.com/ConganxaVinhHung67/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31938</v>
      </c>
      <c r="B939" t="str">
        <f>HYPERLINK("https://vinhhung1.vinhloc.thanhhoa.gov.vn/trang-chu", "UBND Ủy ban nhân dân xã Vĩnh Hưng tỉnh Thanh Hóa")</f>
        <v>UBND Ủy ban nhân dân xã Vĩnh Hưng tỉnh Thanh Hóa</v>
      </c>
      <c r="C939" t="str">
        <v>https://vinhhung1.vinhloc.thanhhoa.gov.vn/trang-chu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31939</v>
      </c>
      <c r="B940" t="str">
        <f>HYPERLINK("https://www.facebook.com/caxlienminh/", "Công an xã Liên Minh tỉnh Hà Tĩnh")</f>
        <v>Công an xã Liên Minh tỉnh Hà Tĩnh</v>
      </c>
      <c r="C940" t="str">
        <v>https://www.facebook.com/caxlienminh/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31940</v>
      </c>
      <c r="B941" t="str">
        <f>HYPERLINK("https://lienminh.ductho.hatinh.gov.vn/LienMinh/KenhTin/chuc-nang-nhiem-vu.aspx", "UBND Ủy ban nhân dân xã Liên Minh tỉnh Hà Tĩnh")</f>
        <v>UBND Ủy ban nhân dân xã Liên Minh tỉnh Hà Tĩnh</v>
      </c>
      <c r="C941" t="str">
        <v>https://lienminh.ductho.hatinh.gov.vn/LienMinh/KenhTin/chuc-nang-nhiem-vu.aspx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31941</v>
      </c>
      <c r="B942" t="str">
        <f>HYPERLINK("https://www.facebook.com/p/C%C3%B4ng-an-x%C3%A3-Minh-T%C3%A2n-huy%E1%BB%87n-V%C4%A9nh-L%E1%BB%99c-Thanh-Ho%C3%A1-100063726841617/", "Công an xã Minh Tân tỉnh Thanh Hóa")</f>
        <v>Công an xã Minh Tân tỉnh Thanh Hóa</v>
      </c>
      <c r="C942" t="str">
        <v>https://www.facebook.com/p/C%C3%B4ng-an-x%C3%A3-Minh-T%C3%A2n-huy%E1%BB%87n-V%C4%A9nh-L%E1%BB%99c-Thanh-Ho%C3%A1-100063726841617/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31942</v>
      </c>
      <c r="B943" t="str">
        <f>HYPERLINK("https://minhtan.vinhloc.thanhhoa.gov.vn/chuyen-doi-so", "UBND Ủy ban nhân dân xã Minh Tân tỉnh Thanh Hóa")</f>
        <v>UBND Ủy ban nhân dân xã Minh Tân tỉnh Thanh Hóa</v>
      </c>
      <c r="C943" t="str">
        <v>https://minhtan.vinhloc.thanhhoa.gov.vn/chuyen-doi-so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31943</v>
      </c>
      <c r="B944" t="str">
        <f>HYPERLINK("https://www.facebook.com/p/Tu%E1%BB%95i-tr%E1%BA%BB-C%C3%B4ng-an-th%E1%BB%8B-tr%E1%BA%A5n-Quang-Minh-M%C3%AA-Linh-H%C3%A0-N%E1%BB%99i-100064507336713/?locale=vi_VN", "Công an thị trấn Quang Minh thành phố Hà Nội")</f>
        <v>Công an thị trấn Quang Minh thành phố Hà Nội</v>
      </c>
      <c r="C944" t="str">
        <v>https://www.facebook.com/p/Tu%E1%BB%95i-tr%E1%BA%BB-C%C3%B4ng-an-th%E1%BB%8B-tr%E1%BA%A5n-Quang-Minh-M%C3%AA-Linh-H%C3%A0-N%E1%BB%99i-100064507336713/?locale=vi_VN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31944</v>
      </c>
      <c r="B945" t="str">
        <f>HYPERLINK("https://melinh.hanoi.gov.vn/thi-tran-quang-minh.htm", "UBND Ủy ban nhân dân thị trấn Quang Minh thành phố Hà Nội")</f>
        <v>UBND Ủy ban nhân dân thị trấn Quang Minh thành phố Hà Nội</v>
      </c>
      <c r="C945" t="str">
        <v>https://melinh.hanoi.gov.vn/thi-tran-quang-minh.htm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31945</v>
      </c>
      <c r="B946" t="str">
        <f>HYPERLINK("https://www.facebook.com/Vinhdong05026/", "Công an xã Vĩnh Đồng tỉnh Hòa Bình")</f>
        <v>Công an xã Vĩnh Đồng tỉnh Hòa Bình</v>
      </c>
      <c r="C946" t="str">
        <v>https://www.facebook.com/Vinhdong05026/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31946</v>
      </c>
      <c r="B947" t="str">
        <v>UBND Ủy ban nhân dân xã Vĩnh Đồng tỉnh Hòa Bình</v>
      </c>
      <c r="C947" t="str">
        <v>-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31947</v>
      </c>
      <c r="B948" t="str">
        <f>HYPERLINK("https://www.facebook.com/policevinhchan/", "Công an xã Vĩnh Chân tỉnh Phú Thọ")</f>
        <v>Công an xã Vĩnh Chân tỉnh Phú Thọ</v>
      </c>
      <c r="C948" t="str">
        <v>https://www.facebook.com/policevinhchan/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31948</v>
      </c>
      <c r="B949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949" t="str">
        <v>http://congbao.phutho.gov.vn/cong-bao.html?a=1&amp;gazetteid=210603&amp;gazettetype=0&amp;publishyear=2024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31949</v>
      </c>
      <c r="B950" t="str">
        <f>HYPERLINK("https://www.facebook.com/TuoitreConganVinhPhuc/", "Công an tỉnh Vĩnh Phúc tỉnh Vĩnh Phúc")</f>
        <v>Công an tỉnh Vĩnh Phúc tỉnh Vĩnh Phúc</v>
      </c>
      <c r="C950" t="str">
        <v>https://www.facebook.com/TuoitreConganVinhPhuc/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31950</v>
      </c>
      <c r="B951" t="str">
        <f>HYPERLINK("https://vinhphuc.gov.vn/", "UBND Ủy ban nhân dân tỉnh Vĩnh Phúc tỉnh Vĩnh Phúc")</f>
        <v>UBND Ủy ban nhân dân tỉnh Vĩnh Phúc tỉnh Vĩnh Phúc</v>
      </c>
      <c r="C951" t="str">
        <v>https://vinhphuc.gov.vn/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31951</v>
      </c>
      <c r="B952" t="str">
        <f>HYPERLINK("https://www.facebook.com/vinhandanphucvu198/", "Công an thị xã Hồng Lĩnh tỉnh Hà Tĩnh")</f>
        <v>Công an thị xã Hồng Lĩnh tỉnh Hà Tĩnh</v>
      </c>
      <c r="C952" t="str">
        <v>https://www.facebook.com/vinhandanphucvu198/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31952</v>
      </c>
      <c r="B953" t="str">
        <f>HYPERLINK("https://honglinh.hatinh.gov.vn/", "UBND Ủy ban nhân dân thị xã Hồng Lĩnh tỉnh Hà Tĩnh")</f>
        <v>UBND Ủy ban nhân dân thị xã Hồng Lĩnh tỉnh Hà Tĩnh</v>
      </c>
      <c r="C953" t="str">
        <v>https://honglinh.hatinh.gov.vn/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31953</v>
      </c>
      <c r="B954" t="str">
        <f>HYPERLINK("https://www.facebook.com/p/C%C3%B4ng-An-V%C4%A9nh-Thanh-100069684464646/?locale=vi_VN", "Công an xã Vĩnh Thanh tỉnh Vĩnh Long")</f>
        <v>Công an xã Vĩnh Thanh tỉnh Vĩnh Long</v>
      </c>
      <c r="C954" t="str">
        <v>https://www.facebook.com/p/C%C3%B4ng-An-V%C4%A9nh-Thanh-100069684464646/?locale=vi_VN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31954</v>
      </c>
      <c r="B955" t="str">
        <f>HYPERLINK("https://vinhthanh.phuoclong.baclieu.gov.vn/Ban-tin-chi-tiet.html/008/4958/4977/08/202311270004743/Bantin_008_4957_4992_02", "UBND Ủy ban nhân dân xã Vĩnh Thanh tỉnh Vĩnh Long")</f>
        <v>UBND Ủy ban nhân dân xã Vĩnh Thanh tỉnh Vĩnh Long</v>
      </c>
      <c r="C955" t="str">
        <v>https://vinhthanh.phuoclong.baclieu.gov.vn/Ban-tin-chi-tiet.html/008/4958/4977/08/202311270004743/Bantin_008_4957_4992_02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31955</v>
      </c>
      <c r="B956" t="str">
        <f>HYPERLINK("https://www.facebook.com/p/C%C3%B4ng-an-x%C3%A3-Ninh-KhangV%C4%A9nh-L%E1%BB%99cThanh-H%C3%B3a-100066584436922/", "Công an xã Ninh Khang tỉnh Thanh Hóa")</f>
        <v>Công an xã Ninh Khang tỉnh Thanh Hóa</v>
      </c>
      <c r="C956" t="str">
        <v>https://www.facebook.com/p/C%C3%B4ng-an-x%C3%A3-Ninh-KhangV%C4%A9nh-L%E1%BB%99cThanh-H%C3%B3a-100066584436922/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31956</v>
      </c>
      <c r="B957" t="str">
        <f>HYPERLINK("https://ninhkhang.vinhloc.thanhhoa.gov.vn/", "UBND Ủy ban nhân dân xã Ninh Khang tỉnh Thanh Hóa")</f>
        <v>UBND Ủy ban nhân dân xã Ninh Khang tỉnh Thanh Hóa</v>
      </c>
      <c r="C957" t="str">
        <v>https://ninhkhang.vinhloc.thanhhoa.gov.vn/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31957</v>
      </c>
      <c r="B958" t="str">
        <f>HYPERLINK("https://www.facebook.com/Conganxayenthai123/", "Công an xã Yên Thái tỉnh Thanh Hóa")</f>
        <v>Công an xã Yên Thái tỉnh Thanh Hóa</v>
      </c>
      <c r="C958" t="str">
        <v>https://www.facebook.com/Conganxayenthai123/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31958</v>
      </c>
      <c r="B959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959" t="str">
        <v>https://qppl.thanhhoa.gov.vn/vbpq_thanhhoa.nsf/BC3DB1839DA003D6472587D70009C5D8/$file/DT-VBDTPT481831458-1-20221642757561107_tuandm_25-01-2022-17-46-43_signed.pdf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31959</v>
      </c>
      <c r="B960" t="str">
        <f>HYPERLINK("https://www.facebook.com/conganxatrungloc/?", "Công an xã Trung Lộc tỉnh Hà Tĩnh")</f>
        <v>Công an xã Trung Lộc tỉnh Hà Tĩnh</v>
      </c>
      <c r="C960" t="str">
        <v>https://www.facebook.com/conganxatrungloc/?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31960</v>
      </c>
      <c r="B961" t="str">
        <f>HYPERLINK("https://qlvbcl.hatinh.gov.vn/canloc/vbpq.nsf/886098B412417203472588F700072968/$file/Bao-cao-de-xuat-khao-sat-lap-Quy-hoach-xay-dung-nghia-trang-xa-Trung-Loc-10-11(ubcanloc)(11.11.2022_08h16p47).doc", "UBND Ủy ban nhân dân xã Trung Lộc tỉnh Hà Tĩnh")</f>
        <v>UBND Ủy ban nhân dân xã Trung Lộc tỉnh Hà Tĩnh</v>
      </c>
      <c r="C961" t="str">
        <v>https://qlvbcl.hatinh.gov.vn/canloc/vbpq.nsf/886098B412417203472588F700072968/$file/Bao-cao-de-xuat-khao-sat-lap-Quy-hoach-xay-dung-nghia-trang-xa-Trung-Loc-10-11(ubcanloc)(11.11.2022_08h16p47).doc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31961</v>
      </c>
      <c r="B962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962" t="str">
        <v>https://www.facebook.com/p/C%C3%B4ng-an-Th%E1%BB%8B-tr%E1%BA%A5n-Qu%C3%A1n-L%C3%A0o-huy%E1%BB%87n-Y%C3%AAn-%C4%90%E1%BB%8Bnh-t%E1%BB%89nh-Thanh-H%C3%B3a-100064238855289/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31962</v>
      </c>
      <c r="B963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963" t="str">
        <v>http://quanlao.yendinh.thanhhoa.gov.vn/portal/pages/Lanh-dao-thi-tran.aspx</v>
      </c>
      <c r="D963" t="str">
        <v>-</v>
      </c>
      <c r="E963" t="str">
        <v>-</v>
      </c>
      <c r="F963" t="str">
        <v>-</v>
      </c>
      <c r="G963" t="str">
        <v>-</v>
      </c>
    </row>
    <row r="964" xml:space="preserve">
      <c r="A964">
        <v>31963</v>
      </c>
      <c r="B964" t="str" xml:space="preserve">
        <f xml:space="preserve">HYPERLINK("https://www.facebook.com/CATTCauGiat/", "Công an thị trấn Cầu Giát _x000d__x000d__x000d_
 _x000d__x000d__x000d_
  tỉnh Nghệ An")</f>
        <v xml:space="preserve">Công an thị trấn Cầu Giát _x000d__x000d__x000d_
 _x000d__x000d__x000d_
  tỉnh Nghệ An</v>
      </c>
      <c r="C964" t="str">
        <v>https://www.facebook.com/CATTCauGiat/</v>
      </c>
      <c r="D964" t="str">
        <v>-</v>
      </c>
      <c r="E964" t="str">
        <v/>
      </c>
      <c r="F964" t="str">
        <v>-</v>
      </c>
      <c r="G964" t="str">
        <v>-</v>
      </c>
    </row>
    <row r="965" xml:space="preserve">
      <c r="A965">
        <v>31964</v>
      </c>
      <c r="B965" t="str" xml:space="preserve">
        <f xml:space="preserve">HYPERLINK("https://caugiat.quynhluu.nghean.gov.vn/", "UBND Ủy ban nhân dân thị trấn Cầu Giát _x000d__x000d__x000d_
 _x000d__x000d__x000d_
  tỉnh Nghệ An")</f>
        <v xml:space="preserve">UBND Ủy ban nhân dân thị trấn Cầu Giát _x000d__x000d__x000d_
 _x000d__x000d__x000d_
  tỉnh Nghệ An</v>
      </c>
      <c r="C965" t="str">
        <v>https://caugiat.quynhluu.nghean.gov.vn/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31965</v>
      </c>
      <c r="B966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966" t="str">
        <v>https://www.facebook.com/p/C%C3%B4ng-an-Th%E1%BB%8B-tr%E1%BA%A5n-T%C3%A2y-S%C6%A1n-huy%E1%BB%87n-H%C6%B0%C6%A1ng-S%C6%A1n-t%E1%BB%89nh-H%C3%A0-T%C4%A9nh-100068939418542/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31966</v>
      </c>
      <c r="B967" t="str">
        <f>HYPERLINK("https://thitrantayson.hatinh.gov.vn/portal/KenhTin/Gioi-thieu.aspx", "UBND Ủy ban nhân dân thị trấn Tây Sơn tỉnh Hà Tĩnh")</f>
        <v>UBND Ủy ban nhân dân thị trấn Tây Sơn tỉnh Hà Tĩnh</v>
      </c>
      <c r="C967" t="str">
        <v>https://thitrantayson.hatinh.gov.vn/portal/KenhTin/Gioi-thieu.aspx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31967</v>
      </c>
      <c r="B968" t="str">
        <f>HYPERLINK("https://www.facebook.com/Conganthitran2021/", "Công an thị trấn Bình Đại tỉnh Bến Tre")</f>
        <v>Công an thị trấn Bình Đại tỉnh Bến Tre</v>
      </c>
      <c r="C968" t="str">
        <v>https://www.facebook.com/Conganthitran2021/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31968</v>
      </c>
      <c r="B969" t="str">
        <f>HYPERLINK("https://binhdai.bentre.gov.vn/thitran", "UBND Ủy ban nhân dân thị trấn Bình Đại tỉnh Bến Tre")</f>
        <v>UBND Ủy ban nhân dân thị trấn Bình Đại tỉnh Bến Tre</v>
      </c>
      <c r="C969" t="str">
        <v>https://binhdai.bentre.gov.vn/thitran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31969</v>
      </c>
      <c r="B970" t="str">
        <f>HYPERLINK("https://www.facebook.com/Conganxayenthai123/", "Công an xã Yên Thái tỉnh Thanh Hóa")</f>
        <v>Công an xã Yên Thái tỉnh Thanh Hóa</v>
      </c>
      <c r="C970" t="str">
        <v>https://www.facebook.com/Conganxayenthai123/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31970</v>
      </c>
      <c r="B971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971" t="str">
        <v>https://qppl.thanhhoa.gov.vn/vbpq_thanhhoa.nsf/BC3DB1839DA003D6472587D70009C5D8/$file/DT-VBDTPT481831458-1-20221642757561107_tuandm_25-01-2022-17-46-43_signed.pdf</v>
      </c>
      <c r="D971" t="str">
        <v>-</v>
      </c>
      <c r="E971" t="str">
        <v>-</v>
      </c>
      <c r="F971" t="str">
        <v>-</v>
      </c>
      <c r="G971" t="str">
        <v>-</v>
      </c>
    </row>
    <row r="972" xml:space="preserve">
      <c r="A972">
        <v>31971</v>
      </c>
      <c r="B972" t="str" xml:space="preserve">
        <f xml:space="preserve">HYPERLINK("https://www.facebook.com/people/C%C3%B4ng-an-x%C3%A3-%C4%90%E1%BB%8Bnh-T%C4%83ng/100063687005676/", "Công an xã Định Tăng _x000d__x000d__x000d_
 _x000d__x000d__x000d_
  tỉnh Thanh Hóa")</f>
        <v xml:space="preserve">Công an xã Định Tăng _x000d__x000d__x000d_
 _x000d__x000d__x000d_
  tỉnh Thanh Hóa</v>
      </c>
      <c r="C972" t="str">
        <v>https://www.facebook.com/people/C%C3%B4ng-an-x%C3%A3-%C4%90%E1%BB%8Bnh-T%C4%83ng/100063687005676/</v>
      </c>
      <c r="D972" t="str">
        <v>-</v>
      </c>
      <c r="E972" t="str">
        <v/>
      </c>
      <c r="F972" t="str">
        <v>-</v>
      </c>
      <c r="G972" t="str">
        <v>-</v>
      </c>
    </row>
    <row r="973" xml:space="preserve">
      <c r="A973">
        <v>31972</v>
      </c>
      <c r="B973" t="str" xml:space="preserve">
        <f xml:space="preserve">HYPERLINK("https://qppl.thanhhoa.gov.vn/vbpq_thanhhoa.nsf/067FF671CB2FAD7847258A070005A1B4/$file/DT-VBDTPT645402469-8-20231691487132920_(giangld)(09.08.2023_16h05p00)_signed.pdf", "UBND Ủy ban nhân dân xã Định Tăng _x000d__x000d__x000d_
 _x000d__x000d__x000d_
  tỉnh Thanh Hóa")</f>
        <v xml:space="preserve">UBND Ủy ban nhân dân xã Định Tăng _x000d__x000d__x000d_
 _x000d__x000d__x000d_
  tỉnh Thanh Hóa</v>
      </c>
      <c r="C973" t="str">
        <v>https://qppl.thanhhoa.gov.vn/vbpq_thanhhoa.nsf/067FF671CB2FAD7847258A070005A1B4/$file/DT-VBDTPT645402469-8-20231691487132920_(giangld)(09.08.2023_16h05p00)_signed.pdf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31973</v>
      </c>
      <c r="B974" t="str">
        <f>HYPERLINK("https://www.facebook.com/conganhuyendinhhoa/", "Công an huyện Định Hoá tỉnh Thái Nguyên")</f>
        <v>Công an huyện Định Hoá tỉnh Thái Nguyên</v>
      </c>
      <c r="C974" t="str">
        <v>https://www.facebook.com/conganhuyendinhhoa/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31974</v>
      </c>
      <c r="B975" t="str">
        <f>HYPERLINK("https://dinhhoa.thainguyen.gov.vn/", "UBND Ủy ban nhân dân huyện Định Hoá tỉnh Thái Nguyên")</f>
        <v>UBND Ủy ban nhân dân huyện Định Hoá tỉnh Thái Nguyên</v>
      </c>
      <c r="C975" t="str">
        <v>https://dinhhoa.thainguyen.gov.vn/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31975</v>
      </c>
      <c r="B976" t="str">
        <f>HYPERLINK("https://www.facebook.com/profile.php?id=100083157161296", "Công an xã Định Hưng tỉnh Thanh Hóa")</f>
        <v>Công an xã Định Hưng tỉnh Thanh Hóa</v>
      </c>
      <c r="C976" t="str">
        <v>https://www.facebook.com/profile.php?id=100083157161296</v>
      </c>
      <c r="D976" t="str">
        <v>-</v>
      </c>
      <c r="E976" t="str">
        <v/>
      </c>
      <c r="F976" t="str">
        <f>HYPERLINK("mailto:congandh2020@gmail.com", "congandh2020@gmail.com")</f>
        <v>congandh2020@gmail.com</v>
      </c>
      <c r="G976" t="str">
        <v>-</v>
      </c>
    </row>
    <row r="977">
      <c r="A977">
        <v>31976</v>
      </c>
      <c r="B977" t="str">
        <f>HYPERLINK("https://pid.vnptthanhhoa.vn/err.html", "UBND Ủy ban nhân dân xã Định Hưng tỉnh Thanh Hóa")</f>
        <v>UBND Ủy ban nhân dân xã Định Hưng tỉnh Thanh Hóa</v>
      </c>
      <c r="C977" t="str">
        <v>https://pid.vnptthanhhoa.vn/err.html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31977</v>
      </c>
      <c r="B978" t="str">
        <f>HYPERLINK("https://www.facebook.com/profile.php?id=100072210699878", "Công an thị trấn Thọ Xuân tỉnh Thanh Hóa")</f>
        <v>Công an thị trấn Thọ Xuân tỉnh Thanh Hóa</v>
      </c>
      <c r="C978" t="str">
        <v>https://www.facebook.com/profile.php?id=100072210699878</v>
      </c>
      <c r="D978" t="str">
        <v>0984527766</v>
      </c>
      <c r="E978" t="str">
        <v>-</v>
      </c>
      <c r="F978" t="str">
        <v>-</v>
      </c>
      <c r="G978" t="str">
        <v>Đường Lê Lợi, Huyện Thọ Xuân, Việt Nam</v>
      </c>
    </row>
    <row r="979">
      <c r="A979">
        <v>31978</v>
      </c>
      <c r="B979" t="str">
        <f>HYPERLINK("https://thoxuan.thanhhoa.gov.vn/", "UBND Ủy ban nhân dân thị trấn Thọ Xuân tỉnh Thanh Hóa")</f>
        <v>UBND Ủy ban nhân dân thị trấn Thọ Xuân tỉnh Thanh Hóa</v>
      </c>
      <c r="C979" t="str">
        <v>https://thoxuan.thanhhoa.gov.vn/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31979</v>
      </c>
      <c r="B980" t="str">
        <f>HYPERLINK("https://www.facebook.com/profile.php?id=100068945883499", "Công an thị trấn Lam Sơn tỉnh Thanh Hóa")</f>
        <v>Công an thị trấn Lam Sơn tỉnh Thanh Hóa</v>
      </c>
      <c r="C980" t="str">
        <v>https://www.facebook.com/profile.php?id=100068945883499</v>
      </c>
      <c r="D980" t="str">
        <v>0858370525</v>
      </c>
      <c r="E980" t="str">
        <v>-</v>
      </c>
      <c r="F980" t="str">
        <f>HYPERLINK("mailto:conganthitranlamson@gmail.com", "conganthitranlamson@gmail.com")</f>
        <v>conganthitranlamson@gmail.com</v>
      </c>
      <c r="G980" t="str">
        <v>Số 03, đường Lê Lai, Khu phố 1, thị trấn Lam Sơn, huyện Thọ Xuân, tỉnh Thanh Hoá</v>
      </c>
    </row>
    <row r="981">
      <c r="A981">
        <v>31980</v>
      </c>
      <c r="B981" t="str">
        <f>HYPERLINK("https://lamson.thoxuan.thanhhoa.gov.vn/", "UBND Ủy ban nhân dân thị trấn Lam Sơn tỉnh Thanh Hóa")</f>
        <v>UBND Ủy ban nhân dân thị trấn Lam Sơn tỉnh Thanh Hóa</v>
      </c>
      <c r="C981" t="str">
        <v>https://lamson.thoxuan.thanhhoa.gov.vn/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31981</v>
      </c>
      <c r="B982" t="str">
        <f>HYPERLINK("https://www.facebook.com/congansaovang/", "Công an thị trấn Sao Vàng tỉnh Thanh Hóa")</f>
        <v>Công an thị trấn Sao Vàng tỉnh Thanh Hóa</v>
      </c>
      <c r="C982" t="str">
        <v>https://www.facebook.com/congansaovang/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31982</v>
      </c>
      <c r="B983" t="str">
        <f>HYPERLINK("http://saovang.thoxuan.thanhhoa.gov.vn/web/trang-chu/bo-may-hanh-chinh/uy-ban-nhan-dan-xa/bo-may-hanh-chinh-uy-ban-nhan-dan-thi-tran-sao-vang.html", "UBND Ủy ban nhân dân thị trấn Sao Vàng tỉnh Thanh Hóa")</f>
        <v>UBND Ủy ban nhân dân thị trấn Sao Vàng tỉnh Thanh Hóa</v>
      </c>
      <c r="C983" t="str">
        <v>http://saovang.thoxuan.thanhhoa.gov.vn/web/trang-chu/bo-may-hanh-chinh/uy-ban-nhan-dan-xa/bo-may-hanh-chinh-uy-ban-nhan-dan-thi-tran-sao-vang.html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31983</v>
      </c>
      <c r="B984" t="str">
        <f>HYPERLINK("https://www.facebook.com/ConganxaXuanNoi", "Công an xã Xuân Nội tỉnh Cao Bằng")</f>
        <v>Công an xã Xuân Nội tỉnh Cao Bằng</v>
      </c>
      <c r="C984" t="str">
        <v>https://www.facebook.com/ConganxaXuanNoi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31984</v>
      </c>
      <c r="B985" t="str">
        <f>HYPERLINK("https://trungkhanh.caobang.gov.vn/xa-xuan-noi/xa-xuan-noi-622667", "UBND Ủy ban nhân dân xã Xuân Nội tỉnh Cao Bằng")</f>
        <v>UBND Ủy ban nhân dân xã Xuân Nội tỉnh Cao Bằng</v>
      </c>
      <c r="C985" t="str">
        <v>https://trungkhanh.caobang.gov.vn/xa-xuan-noi/xa-xuan-noi-622667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31985</v>
      </c>
      <c r="B986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986" t="str">
        <v>https://www.facebook.com/people/C%C3%B4ng-An-X%C3%A3-Thu%E1%BA%ADn-Minh-Huy%E1%BB%87n-Th%E1%BB%8D-Xu%C3%A2n/100079942642310/</v>
      </c>
      <c r="D986" t="str">
        <v>-</v>
      </c>
      <c r="E986" t="str">
        <v>02373885004</v>
      </c>
      <c r="F986" t="str">
        <v>-</v>
      </c>
      <c r="G986" t="str">
        <v>-</v>
      </c>
    </row>
    <row r="987">
      <c r="A987">
        <v>31986</v>
      </c>
      <c r="B987" t="str">
        <f>HYPERLINK("https://thuanminh.thoxuan.thanhhoa.gov.vn/", "UBND Ủy ban nhân dân xã Thuận Minh tỉnh Thanh Hóa")</f>
        <v>UBND Ủy ban nhân dân xã Thuận Minh tỉnh Thanh Hóa</v>
      </c>
      <c r="C987" t="str">
        <v>https://thuanminh.thoxuan.thanhhoa.gov.vn/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31987</v>
      </c>
      <c r="B988" t="str">
        <f>HYPERLINK("https://www.facebook.com/profile.php?id=100071572403114", "Công an xã Nam Giang tỉnh Nghệ An")</f>
        <v>Công an xã Nam Giang tỉnh Nghệ An</v>
      </c>
      <c r="C988" t="str">
        <v>https://www.facebook.com/profile.php?id=100071572403114</v>
      </c>
      <c r="D988" t="str">
        <v>0918576699</v>
      </c>
      <c r="E988" t="str">
        <v>-</v>
      </c>
      <c r="F988" t="str">
        <f>HYPERLINK("mailto:ngoanhtuanankt@gmail.com", "ngoanhtuanankt@gmail.com")</f>
        <v>ngoanhtuanankt@gmail.com</v>
      </c>
      <c r="G988" t="str">
        <v>Tỉnh Lộ 539, Huyện Nam Đàn, Việt Nam</v>
      </c>
    </row>
    <row r="989">
      <c r="A989">
        <v>31988</v>
      </c>
      <c r="B989" t="str">
        <f>HYPERLINK("https://namgiang.namdan.nghean.gov.vn/", "UBND Ủy ban nhân dân xã Nam Giang tỉnh Nghệ An")</f>
        <v>UBND Ủy ban nhân dân xã Nam Giang tỉnh Nghệ An</v>
      </c>
      <c r="C989" t="str">
        <v>https://namgiang.namdan.nghean.gov.vn/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31989</v>
      </c>
      <c r="B990" t="str">
        <f>HYPERLINK("https://www.facebook.com/p/C%C3%B4ng-an-x%C3%A3-Xu%C3%A2n-L%E1%BA%ADp-100033418363231/", "Công an xã Xuân Lập tỉnh Thanh Hóa")</f>
        <v>Công an xã Xuân Lập tỉnh Thanh Hóa</v>
      </c>
      <c r="C990" t="str">
        <v>https://www.facebook.com/p/C%C3%B4ng-an-x%C3%A3-Xu%C3%A2n-L%E1%BA%ADp-100033418363231/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31990</v>
      </c>
      <c r="B991" t="str">
        <f>HYPERLINK("https://xuanlap.thoxuan.thanhhoa.gov.vn/", "UBND Ủy ban nhân dân xã Xuân Lập tỉnh Thanh Hóa")</f>
        <v>UBND Ủy ban nhân dân xã Xuân Lập tỉnh Thanh Hóa</v>
      </c>
      <c r="C991" t="str">
        <v>https://xuanlap.thoxuan.thanhhoa.gov.vn/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31991</v>
      </c>
      <c r="B992" t="str">
        <v>Công an xã Tây Hồ tỉnh Thanh Hóa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31992</v>
      </c>
      <c r="B993" t="str">
        <f>HYPERLINK("https://tayho.thoxuan.thanhhoa.gov.vn/", "UBND Ủy ban nhân dân xã Tây Hồ tỉnh Thanh Hóa")</f>
        <v>UBND Ủy ban nhân dân xã Tây Hồ tỉnh Thanh Hóa</v>
      </c>
      <c r="C993" t="str">
        <v>https://tayho.thoxuan.thanhhoa.gov.vn/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31993</v>
      </c>
      <c r="B994" t="str">
        <f>HYPERLINK("https://www.facebook.com/profile.php?id=100064424033078", "Công an xã Thọ Diên tỉnh Thanh Hóa")</f>
        <v>Công an xã Thọ Diên tỉnh Thanh Hóa</v>
      </c>
      <c r="C994" t="str">
        <v>https://www.facebook.com/profile.php?id=100064424033078</v>
      </c>
      <c r="D994" t="str">
        <v>-</v>
      </c>
      <c r="E994" t="str">
        <v>02373835616</v>
      </c>
      <c r="F994" t="str">
        <v>-</v>
      </c>
      <c r="G994" t="str">
        <v>-</v>
      </c>
    </row>
    <row r="995">
      <c r="A995">
        <v>31994</v>
      </c>
      <c r="B995" t="str">
        <f>HYPERLINK("https://thodien.thoxuan.thanhhoa.gov.vn/", "UBND Ủy ban nhân dân xã Thọ Diên tỉnh Thanh Hóa")</f>
        <v>UBND Ủy ban nhân dân xã Thọ Diên tỉnh Thanh Hóa</v>
      </c>
      <c r="C995" t="str">
        <v>https://thodien.thoxuan.thanhhoa.gov.vn/</v>
      </c>
      <c r="D995" t="str">
        <v>-</v>
      </c>
      <c r="E995" t="str">
        <v>-</v>
      </c>
      <c r="F995" t="str">
        <v>-</v>
      </c>
      <c r="G995" t="str">
        <v>-</v>
      </c>
    </row>
  </sheetData>
  <ignoredErrors>
    <ignoredError numberStoredAsText="1" sqref="A1:G99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