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01"/>
  <sheetViews>
    <sheetView workbookViewId="0"/>
  </sheetViews>
  <sheetData>
    <row r="1" xml:space="preserve">
      <c r="A1" t="str">
        <v>STT</v>
      </c>
      <c r="B1" t="str" xml:space="preserve">
        <v xml:space="preserve">Đơn Vị_x000d_
</v>
      </c>
      <c r="C1" t="str">
        <v>LINK</v>
      </c>
      <c r="D1" t="str">
        <v>DI ĐỘNG</v>
      </c>
      <c r="E1" t="str">
        <v>CỐ ĐỊNH</v>
      </c>
      <c r="F1" t="str">
        <v>EMAIL</v>
      </c>
      <c r="G1" t="str">
        <v>ĐỊA CHỈ</v>
      </c>
    </row>
    <row r="2">
      <c r="A2">
        <v>2001</v>
      </c>
      <c r="B2" t="str">
        <f>HYPERLINK("https://www.facebook.com/p/Tu%E1%BB%95i-tr%E1%BA%BB-C%C3%B4ng-an-Th%C3%A0nh-ph%E1%BB%91-V%C4%A9nh-Y%C3%AAn-100066497717181/?locale=nl_BE", "Công an thị trấn Yên Phú tỉnh Hà Giang")</f>
        <v>Công an thị trấn Yên Phú tỉnh Hà Giang</v>
      </c>
      <c r="C2" t="str">
        <v>https://www.facebook.com/p/Tu%E1%BB%95i-tr%E1%BA%BB-C%C3%B4ng-an-Th%C3%A0nh-ph%E1%BB%91-V%C4%A9nh-Y%C3%AAn-100066497717181/?locale=nl_BE</v>
      </c>
      <c r="D2" t="str">
        <v>-</v>
      </c>
      <c r="E2" t="str">
        <v>02113861204</v>
      </c>
      <c r="F2" t="str">
        <v>-</v>
      </c>
      <c r="G2" t="str">
        <v>Lê Xoay - Ngô Quyền - Vĩnh Yên, Yen, Vietnam</v>
      </c>
    </row>
    <row r="3">
      <c r="A3">
        <v>2002</v>
      </c>
      <c r="B3" t="str">
        <f>HYPERLINK("https://bacme.hagiang.gov.vn/chi-tiet-tin-tuc/-/news/44693/th%E1%BB%8B-tr%E1%BA%A5n-y%C3%AAn-ph%C3%BA-huy%E1%BB%87n-b%E1%BA%AFc-m%C3%AA-10-n%C4%83m-x%C3%A2y-d%E1%BB%B1ng-v%C3%A0-ph%C3%A1t-tri%E1%BB%83n.html", "UBND Ủy ban nhân dân thị trấn Yên Phú tỉnh Hà Giang")</f>
        <v>UBND Ủy ban nhân dân thị trấn Yên Phú tỉnh Hà Giang</v>
      </c>
      <c r="C3" t="str">
        <v>https://bacme.hagiang.gov.vn/chi-tiet-tin-tuc/-/news/44693/th%E1%BB%8B-tr%E1%BA%A5n-y%C3%AAn-ph%C3%BA-huy%E1%BB%87n-b%E1%BA%AFc-m%C3%AA-10-n%C4%83m-x%C3%A2y-d%E1%BB%B1ng-v%C3%A0-ph%C3%A1t-tri%E1%BB%83n.html</v>
      </c>
      <c r="D3" t="str">
        <v>-</v>
      </c>
      <c r="E3" t="str">
        <v>-</v>
      </c>
      <c r="F3" t="str">
        <v>-</v>
      </c>
      <c r="G3" t="str">
        <v>-</v>
      </c>
    </row>
    <row r="4">
      <c r="A4">
        <v>2003</v>
      </c>
      <c r="B4" t="str">
        <v>Công an xã Minh Ngọc tỉnh Hà Giang</v>
      </c>
      <c r="C4" t="str">
        <v>-</v>
      </c>
      <c r="D4" t="str">
        <v>-</v>
      </c>
      <c r="E4" t="str">
        <v/>
      </c>
      <c r="F4" t="str">
        <v>-</v>
      </c>
      <c r="G4" t="str">
        <v>-</v>
      </c>
    </row>
    <row r="5">
      <c r="A5">
        <v>2004</v>
      </c>
      <c r="B5" t="str">
        <f>HYPERLINK("https://www.molisa.gov.vn/baiviet/242388", "UBND Ủy ban nhân dân xã Minh Ngọc tỉnh Hà Giang")</f>
        <v>UBND Ủy ban nhân dân xã Minh Ngọc tỉnh Hà Giang</v>
      </c>
      <c r="C5" t="str">
        <v>https://www.molisa.gov.vn/baiviet/242388</v>
      </c>
      <c r="D5" t="str">
        <v>-</v>
      </c>
      <c r="E5" t="str">
        <v>-</v>
      </c>
      <c r="F5" t="str">
        <v>-</v>
      </c>
      <c r="G5" t="str">
        <v>-</v>
      </c>
    </row>
    <row r="6">
      <c r="A6">
        <v>2005</v>
      </c>
      <c r="B6" t="str">
        <f>HYPERLINK("https://www.facebook.com/p/Tu%E1%BB%95i-tr%E1%BA%BB-C%C3%B4ng-an-Th%C3%A0nh-ph%E1%BB%91-V%C4%A9nh-Y%C3%AAn-100066497717181/?locale=nl_BE", "Công an xã Yên Phong tỉnh Hà Giang")</f>
        <v>Công an xã Yên Phong tỉnh Hà Giang</v>
      </c>
      <c r="C6" t="str">
        <v>https://www.facebook.com/p/Tu%E1%BB%95i-tr%E1%BA%BB-C%C3%B4ng-an-Th%C3%A0nh-ph%E1%BB%91-V%C4%A9nh-Y%C3%AAn-100066497717181/?locale=nl_BE</v>
      </c>
      <c r="D6" t="str">
        <v>-</v>
      </c>
      <c r="E6" t="str">
        <v>02113861204</v>
      </c>
      <c r="F6" t="str">
        <v>-</v>
      </c>
      <c r="G6" t="str">
        <v>Lê Xoay - Ngô Quyền - Vĩnh Yên, Yen, Vietnam</v>
      </c>
    </row>
    <row r="7">
      <c r="A7">
        <v>2006</v>
      </c>
      <c r="B7" t="str">
        <f>HYPERLINK("https://xyenphong.hagiang.gov.vn/vi", "UBND Ủy ban nhân dân xã Yên Phong tỉnh Hà Giang")</f>
        <v>UBND Ủy ban nhân dân xã Yên Phong tỉnh Hà Giang</v>
      </c>
      <c r="C7" t="str">
        <v>https://xyenphong.hagiang.gov.vn/vi</v>
      </c>
      <c r="D7" t="str">
        <v>-</v>
      </c>
      <c r="E7" t="str">
        <v>-</v>
      </c>
      <c r="F7" t="str">
        <v>-</v>
      </c>
      <c r="G7" t="str">
        <v>-</v>
      </c>
    </row>
    <row r="8">
      <c r="A8">
        <v>2007</v>
      </c>
      <c r="B8" t="str">
        <v>Công an xã Lạc Nông tỉnh Hà Giang</v>
      </c>
      <c r="C8" t="str">
        <v>-</v>
      </c>
      <c r="D8" t="str">
        <v>-</v>
      </c>
      <c r="E8" t="str">
        <v/>
      </c>
      <c r="F8" t="str">
        <v>-</v>
      </c>
      <c r="G8" t="str">
        <v>-</v>
      </c>
    </row>
    <row r="9">
      <c r="A9">
        <v>2008</v>
      </c>
      <c r="B9" t="str">
        <f>HYPERLINK("https://xlacnong.hagiang.gov.vn/", "UBND Ủy ban nhân dân xã Lạc Nông tỉnh Hà Giang")</f>
        <v>UBND Ủy ban nhân dân xã Lạc Nông tỉnh Hà Giang</v>
      </c>
      <c r="C9" t="str">
        <v>https://xlacnong.hagiang.gov.vn/</v>
      </c>
      <c r="D9" t="str">
        <v>-</v>
      </c>
      <c r="E9" t="str">
        <v>-</v>
      </c>
      <c r="F9" t="str">
        <v>-</v>
      </c>
      <c r="G9" t="str">
        <v>-</v>
      </c>
    </row>
    <row r="10">
      <c r="A10">
        <v>2009</v>
      </c>
      <c r="B10" t="str">
        <v>Công an xã Phú Nam tỉnh Hà Giang</v>
      </c>
      <c r="C10" t="str">
        <v>-</v>
      </c>
      <c r="D10" t="str">
        <v>-</v>
      </c>
      <c r="E10" t="str">
        <v/>
      </c>
      <c r="F10" t="str">
        <v>-</v>
      </c>
      <c r="G10" t="str">
        <v>-</v>
      </c>
    </row>
    <row r="11">
      <c r="A11">
        <v>2010</v>
      </c>
      <c r="B11" t="str">
        <f>HYPERLINK("https://xphunam.hagiang.gov.vn/", "UBND Ủy ban nhân dân xã Phú Nam tỉnh Hà Giang")</f>
        <v>UBND Ủy ban nhân dân xã Phú Nam tỉnh Hà Giang</v>
      </c>
      <c r="C11" t="str">
        <v>https://xphunam.hagiang.gov.vn/</v>
      </c>
      <c r="D11" t="str">
        <v>-</v>
      </c>
      <c r="E11" t="str">
        <v>-</v>
      </c>
      <c r="F11" t="str">
        <v>-</v>
      </c>
      <c r="G11" t="str">
        <v>-</v>
      </c>
    </row>
    <row r="12">
      <c r="A12">
        <v>2011</v>
      </c>
      <c r="B12" t="str">
        <f>HYPERLINK("https://www.facebook.com/p/Tu%E1%BB%95i-tr%E1%BA%BB-C%C3%B4ng-an-Th%C3%A0nh-ph%E1%BB%91-V%C4%A9nh-Y%C3%AAn-100066497717181/?locale=nl_BE", "Công an xã Yên Cường tỉnh Hà Giang")</f>
        <v>Công an xã Yên Cường tỉnh Hà Giang</v>
      </c>
      <c r="C12" t="str">
        <v>https://www.facebook.com/p/Tu%E1%BB%95i-tr%E1%BA%BB-C%C3%B4ng-an-Th%C3%A0nh-ph%E1%BB%91-V%C4%A9nh-Y%C3%AAn-100066497717181/?locale=nl_BE</v>
      </c>
      <c r="D12" t="str">
        <v>-</v>
      </c>
      <c r="E12" t="str">
        <v>02113861204</v>
      </c>
      <c r="F12" t="str">
        <v>-</v>
      </c>
      <c r="G12" t="str">
        <v>Lê Xoay - Ngô Quyền - Vĩnh Yên, Yen, Vietnam</v>
      </c>
    </row>
    <row r="13">
      <c r="A13">
        <v>2012</v>
      </c>
      <c r="B13" t="str">
        <f>HYPERLINK("https://xyencuong.hagiang.gov.vn/vi/trang-chu", "UBND Ủy ban nhân dân xã Yên Cường tỉnh Hà Giang")</f>
        <v>UBND Ủy ban nhân dân xã Yên Cường tỉnh Hà Giang</v>
      </c>
      <c r="C13" t="str">
        <v>https://xyencuong.hagiang.gov.vn/vi/trang-chu</v>
      </c>
      <c r="D13" t="str">
        <v>-</v>
      </c>
      <c r="E13" t="str">
        <v>-</v>
      </c>
      <c r="F13" t="str">
        <v>-</v>
      </c>
      <c r="G13" t="str">
        <v>-</v>
      </c>
    </row>
    <row r="14">
      <c r="A14">
        <v>2013</v>
      </c>
      <c r="B14" t="str">
        <f>HYPERLINK("https://www.facebook.com/tuoitreconganhagiang/", "Công an xã Thượng Tân tỉnh Hà Giang")</f>
        <v>Công an xã Thượng Tân tỉnh Hà Giang</v>
      </c>
      <c r="C14" t="str">
        <v>https://www.facebook.com/tuoitreconganhagiang/</v>
      </c>
      <c r="D14" t="str">
        <v>-</v>
      </c>
      <c r="E14" t="str">
        <v/>
      </c>
      <c r="F14" t="str">
        <v>-</v>
      </c>
      <c r="G14" t="str">
        <v>-</v>
      </c>
    </row>
    <row r="15">
      <c r="A15">
        <v>2014</v>
      </c>
      <c r="B15" t="str">
        <f>HYPERLINK("https://xthuongtan.hagiang.gov.vn/vi/chi-tiet-tin-tuc/-/news/1325682/xa-thuong-tan-to-chuc-ky-hop-thu-12-chuyen-de-hoi-dong-nhan-dan-xa-khoa-ix-nhiem-ky-2021-2026.html", "UBND Ủy ban nhân dân xã Thượng Tân tỉnh Hà Giang")</f>
        <v>UBND Ủy ban nhân dân xã Thượng Tân tỉnh Hà Giang</v>
      </c>
      <c r="C15" t="str">
        <v>https://xthuongtan.hagiang.gov.vn/vi/chi-tiet-tin-tuc/-/news/1325682/xa-thuong-tan-to-chuc-ky-hop-thu-12-chuyen-de-hoi-dong-nhan-dan-xa-khoa-ix-nhiem-ky-2021-2026.html</v>
      </c>
      <c r="D15" t="str">
        <v>-</v>
      </c>
      <c r="E15" t="str">
        <v>-</v>
      </c>
      <c r="F15" t="str">
        <v>-</v>
      </c>
      <c r="G15" t="str">
        <v>-</v>
      </c>
    </row>
    <row r="16">
      <c r="A16">
        <v>2015</v>
      </c>
      <c r="B16" t="str">
        <v>Công an xã Đường Âm tỉnh Hà Giang</v>
      </c>
      <c r="C16" t="str">
        <v>-</v>
      </c>
      <c r="D16" t="str">
        <v>-</v>
      </c>
      <c r="E16" t="str">
        <v/>
      </c>
      <c r="F16" t="str">
        <v>-</v>
      </c>
      <c r="G16" t="str">
        <v>-</v>
      </c>
    </row>
    <row r="17">
      <c r="A17">
        <v>2016</v>
      </c>
      <c r="B17" t="str">
        <f>HYPERLINK("https://xduongam.hagiang.gov.vn/vi/trang-chu", "UBND Ủy ban nhân dân xã Đường Âm tỉnh Hà Giang")</f>
        <v>UBND Ủy ban nhân dân xã Đường Âm tỉnh Hà Giang</v>
      </c>
      <c r="C17" t="str">
        <v>https://xduongam.hagiang.gov.vn/vi/trang-chu</v>
      </c>
      <c r="D17" t="str">
        <v>-</v>
      </c>
      <c r="E17" t="str">
        <v>-</v>
      </c>
      <c r="F17" t="str">
        <v>-</v>
      </c>
      <c r="G17" t="str">
        <v>-</v>
      </c>
    </row>
    <row r="18">
      <c r="A18">
        <v>2017</v>
      </c>
      <c r="B18" t="str">
        <v>Công an xã Đường Hồng tỉnh Hà Giang</v>
      </c>
      <c r="C18" t="str">
        <v>-</v>
      </c>
      <c r="D18" t="str">
        <v>-</v>
      </c>
      <c r="E18" t="str">
        <v/>
      </c>
      <c r="F18" t="str">
        <v>-</v>
      </c>
      <c r="G18" t="str">
        <v>-</v>
      </c>
    </row>
    <row r="19">
      <c r="A19">
        <v>2018</v>
      </c>
      <c r="B19" t="str">
        <f>HYPERLINK("https://bacme.hagiang.gov.vn/chi-tiet-tin-tuc/-/news/44693/danh-s%C3%A1ch-%C4%91%E1%BA%A1i-bi%E1%BB%83u-h%E1%BB%99i-%C4%91%E1%BB%93ng-nh%C3%A2n-d%C3%A2n-huy%E1%BB%87n-b%E1%BA%AFc-m%C3%AA-kho%C3%A1-viii-nhi%E1%BB%87m-k%E1%BB%B3-2016-2021.html", "UBND Ủy ban nhân dân xã Đường Hồng tỉnh Hà Giang")</f>
        <v>UBND Ủy ban nhân dân xã Đường Hồng tỉnh Hà Giang</v>
      </c>
      <c r="C19" t="str">
        <v>https://bacme.hagiang.gov.vn/chi-tiet-tin-tuc/-/news/44693/danh-s%C3%A1ch-%C4%91%E1%BA%A1i-bi%E1%BB%83u-h%E1%BB%99i-%C4%91%E1%BB%93ng-nh%C3%A2n-d%C3%A2n-huy%E1%BB%87n-b%E1%BA%AFc-m%C3%AA-kho%C3%A1-viii-nhi%E1%BB%87m-k%E1%BB%B3-2016-2021.html</v>
      </c>
      <c r="D19" t="str">
        <v>-</v>
      </c>
      <c r="E19" t="str">
        <v>-</v>
      </c>
      <c r="F19" t="str">
        <v>-</v>
      </c>
      <c r="G19" t="str">
        <v>-</v>
      </c>
    </row>
    <row r="20">
      <c r="A20">
        <v>2019</v>
      </c>
      <c r="B20" t="str">
        <v>Công an xã Phiêng Luông tỉnh Hà Giang</v>
      </c>
      <c r="C20" t="str">
        <v>-</v>
      </c>
      <c r="D20" t="str">
        <v>-</v>
      </c>
      <c r="E20" t="str">
        <v/>
      </c>
      <c r="F20" t="str">
        <v>-</v>
      </c>
      <c r="G20" t="str">
        <v>-</v>
      </c>
    </row>
    <row r="21">
      <c r="A21">
        <v>2020</v>
      </c>
      <c r="B21" t="str">
        <f>HYPERLINK("https://xphiengluong.hagiang.gov.vn/chi-tiet-tin-tuc/-/news/1325746/danh-b%E1%BA%A1-ng%C6%B0%E1%BB%9Di-%C4%91%E1%BB%A9ng-%C4%91%E1%BA%A7u-c%C3%A1c-ban-ng%C3%A0nh-c%C3%A1n-b%E1%BB%99-c%C3%B4ng-ch%E1%BB%A9c-x%C3%A3-phi%C3%AAng-lu%C3%B4ng.html", "UBND Ủy ban nhân dân xã Phiêng Luông tỉnh Hà Giang")</f>
        <v>UBND Ủy ban nhân dân xã Phiêng Luông tỉnh Hà Giang</v>
      </c>
      <c r="C21" t="str">
        <v>https://xphiengluong.hagiang.gov.vn/chi-tiet-tin-tuc/-/news/1325746/danh-b%E1%BA%A1-ng%C6%B0%E1%BB%9Di-%C4%91%E1%BB%A9ng-%C4%91%E1%BA%A7u-c%C3%A1c-ban-ng%C3%A0nh-c%C3%A1n-b%E1%BB%99-c%C3%B4ng-ch%E1%BB%A9c-x%C3%A3-phi%C3%AAng-lu%C3%B4ng.html</v>
      </c>
      <c r="D21" t="str">
        <v>-</v>
      </c>
      <c r="E21" t="str">
        <v>-</v>
      </c>
      <c r="F21" t="str">
        <v>-</v>
      </c>
      <c r="G21" t="str">
        <v>-</v>
      </c>
    </row>
    <row r="22">
      <c r="A22">
        <v>2021</v>
      </c>
      <c r="B22" t="str">
        <f>HYPERLINK("https://www.facebook.com/p/Tu%E1%BB%95i-tr%E1%BA%BB-C%C3%B4ng-an-Th%C3%A0nh-ph%E1%BB%91-V%C4%A9nh-Y%C3%AAn-100066497717181/?locale=nl_BE", "Công an thị trấn Vinh Quang tỉnh Hà Giang")</f>
        <v>Công an thị trấn Vinh Quang tỉnh Hà Giang</v>
      </c>
      <c r="C22" t="str">
        <v>https://www.facebook.com/p/Tu%E1%BB%95i-tr%E1%BA%BB-C%C3%B4ng-an-Th%C3%A0nh-ph%E1%BB%91-V%C4%A9nh-Y%C3%AAn-100066497717181/?locale=nl_BE</v>
      </c>
      <c r="D22" t="str">
        <v>-</v>
      </c>
      <c r="E22" t="str">
        <v/>
      </c>
      <c r="F22" t="str">
        <v>-</v>
      </c>
      <c r="G22" t="str">
        <v>-</v>
      </c>
    </row>
    <row r="23">
      <c r="A23">
        <v>2022</v>
      </c>
      <c r="B23" t="str">
        <f>HYPERLINK("https://hoangsuphi.hagiang.gov.vn/chi-tiet-tin-tuc/-/news/44725/th%C3%B4ng-tin-gi%E1%BB%9Bi-thi%E1%BB%87u-th%E1%BB%8B-tr%E1%BA%A5n-vinh-quang-huy%E1%BB%87n-ho%C3%A0ng-su-ph%C3%AC.html", "UBND Ủy ban nhân dân thị trấn Vinh Quang tỉnh Hà Giang")</f>
        <v>UBND Ủy ban nhân dân thị trấn Vinh Quang tỉnh Hà Giang</v>
      </c>
      <c r="C23" t="str">
        <v>https://hoangsuphi.hagiang.gov.vn/chi-tiet-tin-tuc/-/news/44725/th%C3%B4ng-tin-gi%E1%BB%9Bi-thi%E1%BB%87u-th%E1%BB%8B-tr%E1%BA%A5n-vinh-quang-huy%E1%BB%87n-ho%C3%A0ng-su-ph%C3%AC.html</v>
      </c>
      <c r="D23" t="str">
        <v>-</v>
      </c>
      <c r="E23" t="str">
        <v>-</v>
      </c>
      <c r="F23" t="str">
        <v>-</v>
      </c>
      <c r="G23" t="str">
        <v>-</v>
      </c>
    </row>
    <row r="24">
      <c r="A24">
        <v>2023</v>
      </c>
      <c r="B24" t="str">
        <v>Công an xã Bản Máy tỉnh Hà Giang</v>
      </c>
      <c r="C24" t="str">
        <v>-</v>
      </c>
      <c r="D24" t="str">
        <v>-</v>
      </c>
      <c r="E24" t="str">
        <v/>
      </c>
      <c r="F24" t="str">
        <v>-</v>
      </c>
      <c r="G24" t="str">
        <v>-</v>
      </c>
    </row>
    <row r="25">
      <c r="A25">
        <v>2024</v>
      </c>
      <c r="B25" t="str">
        <f>HYPERLINK("https://hoangsuphi.hagiang.gov.vn/vi/chi-tiet-tin-tuc/-/news/44725/th%C3%B4ng-tin-gi%E1%BB%9Bi-thi%E1%BB%87u-%E1%BB%A6y-ban-nh%C3%A2n-d%C3%A2n-x%C3%A3-b%E1%BA%A3n-p%C3%A9o-huy%E1%BB%87n-ho%C3%A0ng-su-ph%C3%AC.html", "UBND Ủy ban nhân dân xã Bản Máy tỉnh Hà Giang")</f>
        <v>UBND Ủy ban nhân dân xã Bản Máy tỉnh Hà Giang</v>
      </c>
      <c r="C25" t="str">
        <v>https://hoangsuphi.hagiang.gov.vn/vi/chi-tiet-tin-tuc/-/news/44725/th%C3%B4ng-tin-gi%E1%BB%9Bi-thi%E1%BB%87u-%E1%BB%A6y-ban-nh%C3%A2n-d%C3%A2n-x%C3%A3-b%E1%BA%A3n-p%C3%A9o-huy%E1%BB%87n-ho%C3%A0ng-su-ph%C3%AC.html</v>
      </c>
      <c r="D25" t="str">
        <v>-</v>
      </c>
      <c r="E25" t="str">
        <v>-</v>
      </c>
      <c r="F25" t="str">
        <v>-</v>
      </c>
      <c r="G25" t="str">
        <v>-</v>
      </c>
    </row>
    <row r="26">
      <c r="A26">
        <v>2025</v>
      </c>
      <c r="B26" t="str">
        <f>HYPERLINK("https://www.facebook.com/tuoitreconganhagiang/", "Công an xã Thàng Tín tỉnh Hà Giang")</f>
        <v>Công an xã Thàng Tín tỉnh Hà Giang</v>
      </c>
      <c r="C26" t="str">
        <v>https://www.facebook.com/tuoitreconganhagiang/</v>
      </c>
      <c r="D26" t="str">
        <v>0339977730</v>
      </c>
      <c r="E26" t="str">
        <v>-</v>
      </c>
      <c r="F26" t="str">
        <f>HYPERLINK("mailto:fanpagetuoitreconganhg@gmail.com", "fanpagetuoitreconganhg@gmail.com")</f>
        <v>fanpagetuoitreconganhg@gmail.com</v>
      </c>
      <c r="G26" t="str">
        <v>Số 28, đường Phan Chu Trinh, Hà Giang, Vietnam</v>
      </c>
    </row>
    <row r="27">
      <c r="A27">
        <v>2026</v>
      </c>
      <c r="B27" t="str">
        <f>HYPERLINK("https://thanhpho.hagiang.gov.vn/", "UBND Ủy ban nhân dân xã Thàng Tín tỉnh Hà Giang")</f>
        <v>UBND Ủy ban nhân dân xã Thàng Tín tỉnh Hà Giang</v>
      </c>
      <c r="C27" t="str">
        <v>https://thanhpho.hagiang.gov.vn/</v>
      </c>
      <c r="D27" t="str">
        <v>-</v>
      </c>
      <c r="E27" t="str">
        <v>-</v>
      </c>
      <c r="F27" t="str">
        <v>-</v>
      </c>
      <c r="G27" t="str">
        <v>-</v>
      </c>
    </row>
    <row r="28">
      <c r="A28">
        <v>2027</v>
      </c>
      <c r="B28" t="str">
        <v>Công an xã Thèn Chu Phìn tỉnh Hà Giang</v>
      </c>
      <c r="C28" t="str">
        <v>-</v>
      </c>
      <c r="D28" t="str">
        <v>-</v>
      </c>
      <c r="E28" t="str">
        <v/>
      </c>
      <c r="F28" t="str">
        <v>-</v>
      </c>
      <c r="G28" t="str">
        <v>-</v>
      </c>
    </row>
    <row r="29">
      <c r="A29">
        <v>2028</v>
      </c>
      <c r="B29" t="str">
        <f>HYPERLINK("https://hoangsuphi.hagiang.gov.vn/chi-tiet-tin-tuc/-/news/44725/x%25C3%25A3-th%25C3%25A8n-chu-ph%25C3%25ACn-huy%25E1%25BB%2587n-ho%25C3%25A0ng-su-ph%25C3%25AC-t%25E1%25BB%2589nh-h%25C3%25A0-giang.html", "UBND Ủy ban nhân dân xã Thèn Chu Phìn tỉnh Hà Giang")</f>
        <v>UBND Ủy ban nhân dân xã Thèn Chu Phìn tỉnh Hà Giang</v>
      </c>
      <c r="C29" t="str">
        <v>https://hoangsuphi.hagiang.gov.vn/chi-tiet-tin-tuc/-/news/44725/x%25C3%25A3-th%25C3%25A8n-chu-ph%25C3%25ACn-huy%25E1%25BB%2587n-ho%25C3%25A0ng-su-ph%25C3%25AC-t%25E1%25BB%2589nh-h%25C3%25A0-giang.html</v>
      </c>
      <c r="D29" t="str">
        <v>-</v>
      </c>
      <c r="E29" t="str">
        <v>-</v>
      </c>
      <c r="F29" t="str">
        <v>-</v>
      </c>
      <c r="G29" t="str">
        <v>-</v>
      </c>
    </row>
    <row r="30">
      <c r="A30">
        <v>2029</v>
      </c>
      <c r="B30" t="str">
        <f>HYPERLINK("https://www.facebook.com/p/Tu%E1%BB%95i-tr%E1%BA%BB-C%C3%B4ng-an-Th%C3%A0nh-ph%E1%BB%91-V%C4%A9nh-Y%C3%AAn-100066497717181/?locale=nl_BE", "Công an xã Pố Lồ tỉnh Hà Giang")</f>
        <v>Công an xã Pố Lồ tỉnh Hà Giang</v>
      </c>
      <c r="C30" t="str">
        <v>https://www.facebook.com/p/Tu%E1%BB%95i-tr%E1%BA%BB-C%C3%B4ng-an-Th%C3%A0nh-ph%E1%BB%91-V%C4%A9nh-Y%C3%AAn-100066497717181/?locale=nl_BE</v>
      </c>
      <c r="D30" t="str">
        <v>-</v>
      </c>
      <c r="E30" t="str">
        <v>02113861204</v>
      </c>
      <c r="F30" t="str">
        <v>-</v>
      </c>
      <c r="G30" t="str">
        <v>Lê Xoay - Ngô Quyền - Vĩnh Yên, Yen, Vietnam</v>
      </c>
    </row>
    <row r="31">
      <c r="A31">
        <v>2030</v>
      </c>
      <c r="B31" t="str">
        <f>HYPERLINK("https://hoangsuphi.hagiang.gov.vn/chi-tiet-tin-tuc/-/news/44725/x%C3%A3-p%E1%BB%91-l%E1%BB%93-huy%E1%BB%87n-ho%C3%A0ng-su-ph%C3%AC.html", "UBND Ủy ban nhân dân xã Pố Lồ tỉnh Hà Giang")</f>
        <v>UBND Ủy ban nhân dân xã Pố Lồ tỉnh Hà Giang</v>
      </c>
      <c r="C31" t="str">
        <v>https://hoangsuphi.hagiang.gov.vn/chi-tiet-tin-tuc/-/news/44725/x%C3%A3-p%E1%BB%91-l%E1%BB%93-huy%E1%BB%87n-ho%C3%A0ng-su-ph%C3%AC.html</v>
      </c>
      <c r="D31" t="str">
        <v>-</v>
      </c>
      <c r="E31" t="str">
        <v>-</v>
      </c>
      <c r="F31" t="str">
        <v>-</v>
      </c>
      <c r="G31" t="str">
        <v>-</v>
      </c>
    </row>
    <row r="32">
      <c r="A32">
        <v>2031</v>
      </c>
      <c r="B32" t="str">
        <v>Công an xã Bản Phùng tỉnh Hà Giang</v>
      </c>
      <c r="C32" t="str">
        <v>-</v>
      </c>
      <c r="D32" t="str">
        <v>-</v>
      </c>
      <c r="E32" t="str">
        <v/>
      </c>
      <c r="F32" t="str">
        <v>-</v>
      </c>
      <c r="G32" t="str">
        <v>-</v>
      </c>
    </row>
    <row r="33">
      <c r="A33">
        <v>2032</v>
      </c>
      <c r="B33" t="str">
        <f>HYPERLINK("https://hoangsuphi.hagiang.gov.vn/chi-tiet-tin-tuc/-/news/44725/th%25C3%25B4ng-tin-gi%25E1%25BB%259Bi-thi%25E1%25BB%2587u-%25E1%25BB%25A6y-ban-nh%25C3%25A2n-d%25C3%25A2n-x%25C3%25A3-b%25E1%25BA%25A3n-ph%25C3%25B9ng.html", "UBND Ủy ban nhân dân xã Bản Phùng tỉnh Hà Giang")</f>
        <v>UBND Ủy ban nhân dân xã Bản Phùng tỉnh Hà Giang</v>
      </c>
      <c r="C33" t="str">
        <v>https://hoangsuphi.hagiang.gov.vn/chi-tiet-tin-tuc/-/news/44725/th%25C3%25B4ng-tin-gi%25E1%25BB%259Bi-thi%25E1%25BB%2587u-%25E1%25BB%25A6y-ban-nh%25C3%25A2n-d%25C3%25A2n-x%25C3%25A3-b%25E1%25BA%25A3n-ph%25C3%25B9ng.html</v>
      </c>
      <c r="D33" t="str">
        <v>-</v>
      </c>
      <c r="E33" t="str">
        <v>-</v>
      </c>
      <c r="F33" t="str">
        <v>-</v>
      </c>
      <c r="G33" t="str">
        <v>-</v>
      </c>
    </row>
    <row r="34">
      <c r="A34">
        <v>2033</v>
      </c>
      <c r="B34" t="str">
        <v>Công an xã Túng Sán tỉnh Hà Giang</v>
      </c>
      <c r="C34" t="str">
        <v>-</v>
      </c>
      <c r="D34" t="str">
        <v>-</v>
      </c>
      <c r="E34" t="str">
        <v/>
      </c>
      <c r="F34" t="str">
        <v>-</v>
      </c>
      <c r="G34" t="str">
        <v>-</v>
      </c>
    </row>
    <row r="35">
      <c r="A35">
        <v>2034</v>
      </c>
      <c r="B35" t="str">
        <f>HYPERLINK("https://hoangsuphi.hagiang.gov.vn/", "UBND Ủy ban nhân dân xã Túng Sán tỉnh Hà Giang")</f>
        <v>UBND Ủy ban nhân dân xã Túng Sán tỉnh Hà Giang</v>
      </c>
      <c r="C35" t="str">
        <v>https://hoangsuphi.hagiang.gov.vn/</v>
      </c>
      <c r="D35" t="str">
        <v>-</v>
      </c>
      <c r="E35" t="str">
        <v>-</v>
      </c>
      <c r="F35" t="str">
        <v>-</v>
      </c>
      <c r="G35" t="str">
        <v>-</v>
      </c>
    </row>
    <row r="36">
      <c r="A36">
        <v>2035</v>
      </c>
      <c r="B36" t="str">
        <v>Công an xã Chiến Phố tỉnh Hà Giang</v>
      </c>
      <c r="C36" t="str">
        <v>-</v>
      </c>
      <c r="D36" t="str">
        <v>-</v>
      </c>
      <c r="E36" t="str">
        <v/>
      </c>
      <c r="F36" t="str">
        <v>-</v>
      </c>
      <c r="G36" t="str">
        <v>-</v>
      </c>
    </row>
    <row r="37">
      <c r="A37">
        <v>2036</v>
      </c>
      <c r="B37" t="str">
        <f>HYPERLINK("https://thanhpho.hagiang.gov.vn/", "UBND Ủy ban nhân dân xã Chiến Phố tỉnh Hà Giang")</f>
        <v>UBND Ủy ban nhân dân xã Chiến Phố tỉnh Hà Giang</v>
      </c>
      <c r="C37" t="str">
        <v>https://thanhpho.hagiang.gov.vn/</v>
      </c>
      <c r="D37" t="str">
        <v>-</v>
      </c>
      <c r="E37" t="str">
        <v>-</v>
      </c>
      <c r="F37" t="str">
        <v>-</v>
      </c>
      <c r="G37" t="str">
        <v>-</v>
      </c>
    </row>
    <row r="38">
      <c r="A38">
        <v>2037</v>
      </c>
      <c r="B38" t="str">
        <v>Công an xã Đản Ván tỉnh Hà Giang</v>
      </c>
      <c r="C38" t="str">
        <v>-</v>
      </c>
      <c r="D38" t="str">
        <v>-</v>
      </c>
      <c r="E38" t="str">
        <v/>
      </c>
      <c r="F38" t="str">
        <v>-</v>
      </c>
      <c r="G38" t="str">
        <v>-</v>
      </c>
    </row>
    <row r="39">
      <c r="A39">
        <v>2038</v>
      </c>
      <c r="B39" t="str">
        <f>HYPERLINK("https://hoangsuphi.hagiang.gov.vn/chi-tiet-tin-tuc/-/news/44725/th%C3%B4ng-tin-gi%E1%BB%9Bi-thi%E1%BB%87u-x%C3%A3-%C4%90%E1%BA%A3n-v%C3%A1n-huy%E1%BB%87n-ho%C3%A0ng-su-ph%C3%AC.html", "UBND Ủy ban nhân dân xã Đản Ván tỉnh Hà Giang")</f>
        <v>UBND Ủy ban nhân dân xã Đản Ván tỉnh Hà Giang</v>
      </c>
      <c r="C39" t="str">
        <v>https://hoangsuphi.hagiang.gov.vn/chi-tiet-tin-tuc/-/news/44725/th%C3%B4ng-tin-gi%E1%BB%9Bi-thi%E1%BB%87u-x%C3%A3-%C4%90%E1%BA%A3n-v%C3%A1n-huy%E1%BB%87n-ho%C3%A0ng-su-ph%C3%AC.html</v>
      </c>
      <c r="D39" t="str">
        <v>-</v>
      </c>
      <c r="E39" t="str">
        <v>-</v>
      </c>
      <c r="F39" t="str">
        <v>-</v>
      </c>
      <c r="G39" t="str">
        <v>-</v>
      </c>
    </row>
    <row r="40">
      <c r="A40">
        <v>2039</v>
      </c>
      <c r="B40" t="str">
        <f>HYPERLINK("https://www.facebook.com/tuoitreconganhagiang/", "Công an xã Tụ Nhân tỉnh Hà Giang")</f>
        <v>Công an xã Tụ Nhân tỉnh Hà Giang</v>
      </c>
      <c r="C40" t="str">
        <v>https://www.facebook.com/tuoitreconganhagiang/</v>
      </c>
      <c r="D40" t="str">
        <v>0339977730</v>
      </c>
      <c r="E40" t="str">
        <v>-</v>
      </c>
      <c r="F40" t="str">
        <f>HYPERLINK("mailto:fanpagetuoitreconganhg@gmail.com", "fanpagetuoitreconganhg@gmail.com")</f>
        <v>fanpagetuoitreconganhg@gmail.com</v>
      </c>
      <c r="G40" t="str">
        <v>Số 28, đường Phan Chu Trinh, Hà Giang, Vietnam</v>
      </c>
    </row>
    <row r="41">
      <c r="A41">
        <v>2040</v>
      </c>
      <c r="B41" t="str">
        <f>HYPERLINK("https://dongvan.hagiang.gov.vn/", "UBND Ủy ban nhân dân xã Tụ Nhân tỉnh Hà Giang")</f>
        <v>UBND Ủy ban nhân dân xã Tụ Nhân tỉnh Hà Giang</v>
      </c>
      <c r="C41" t="str">
        <v>https://dongvan.hagiang.gov.vn/</v>
      </c>
      <c r="D41" t="str">
        <v>-</v>
      </c>
      <c r="E41" t="str">
        <v>-</v>
      </c>
      <c r="F41" t="str">
        <v>-</v>
      </c>
      <c r="G41" t="str">
        <v>-</v>
      </c>
    </row>
    <row r="42">
      <c r="A42">
        <v>2041</v>
      </c>
      <c r="B42" t="str">
        <v>Công an xã Tân Tiến tỉnh Hà Giang</v>
      </c>
      <c r="C42" t="str">
        <v>-</v>
      </c>
      <c r="D42" t="str">
        <v>-</v>
      </c>
      <c r="E42" t="str">
        <v/>
      </c>
      <c r="F42" t="str">
        <v>-</v>
      </c>
      <c r="G42" t="str">
        <v>-</v>
      </c>
    </row>
    <row r="43">
      <c r="A43">
        <v>2042</v>
      </c>
      <c r="B43" t="str">
        <f>HYPERLINK("https://tantien.tpbacgiang.bacgiang.gov.vn/", "UBND Ủy ban nhân dân xã Tân Tiến tỉnh Hà Giang")</f>
        <v>UBND Ủy ban nhân dân xã Tân Tiến tỉnh Hà Giang</v>
      </c>
      <c r="C43" t="str">
        <v>https://tantien.tpbacgiang.bacgiang.gov.vn/</v>
      </c>
      <c r="D43" t="str">
        <v>-</v>
      </c>
      <c r="E43" t="str">
        <v>-</v>
      </c>
      <c r="F43" t="str">
        <v>-</v>
      </c>
      <c r="G43" t="str">
        <v>-</v>
      </c>
    </row>
    <row r="44">
      <c r="A44">
        <v>2043</v>
      </c>
      <c r="B44" t="str">
        <f>HYPERLINK("https://www.facebook.com/tuoitreconganquanhadong/", "Công an xã Nàng Đôn tỉnh Hà Giang")</f>
        <v>Công an xã Nàng Đôn tỉnh Hà Giang</v>
      </c>
      <c r="C44" t="str">
        <v>https://www.facebook.com/tuoitreconganquanhadong/</v>
      </c>
      <c r="D44" t="str">
        <v>-</v>
      </c>
      <c r="E44" t="str">
        <v/>
      </c>
      <c r="F44" t="str">
        <v>-</v>
      </c>
      <c r="G44" t="str">
        <v>-</v>
      </c>
    </row>
    <row r="45">
      <c r="A45">
        <v>2044</v>
      </c>
      <c r="B45" t="str">
        <f>HYPERLINK("https://hoangsuphi.hagiang.gov.vn/chi-tiet-tin-tuc/-/news/44725/th%C3%B4ng-tin-gi%E1%BB%9Bi-thi%E1%BB%87u-%E1%BB%A6y-ban-nh%C3%A2n-d%C3%A2n-x%C3%A3-n%C3%A0ng-%C4%90%C3%B4n-huy%E1%BB%87n-ho%C3%A0ng-su-ph%C3%AC.html", "UBND Ủy ban nhân dân xã Nàng Đôn tỉnh Hà Giang")</f>
        <v>UBND Ủy ban nhân dân xã Nàng Đôn tỉnh Hà Giang</v>
      </c>
      <c r="C45" t="str">
        <v>https://hoangsuphi.hagiang.gov.vn/chi-tiet-tin-tuc/-/news/44725/th%C3%B4ng-tin-gi%E1%BB%9Bi-thi%E1%BB%87u-%E1%BB%A6y-ban-nh%C3%A2n-d%C3%A2n-x%C3%A3-n%C3%A0ng-%C4%90%C3%B4n-huy%E1%BB%87n-ho%C3%A0ng-su-ph%C3%AC.html</v>
      </c>
      <c r="D45" t="str">
        <v>-</v>
      </c>
      <c r="E45" t="str">
        <v>-</v>
      </c>
      <c r="F45" t="str">
        <v>-</v>
      </c>
      <c r="G45" t="str">
        <v>-</v>
      </c>
    </row>
    <row r="46">
      <c r="A46">
        <v>2045</v>
      </c>
      <c r="B46" t="str">
        <v>Công an xã Pờ Ly Ngài tỉnh Hà Giang</v>
      </c>
      <c r="C46" t="str">
        <v>-</v>
      </c>
      <c r="D46" t="str">
        <v>-</v>
      </c>
      <c r="E46" t="str">
        <v/>
      </c>
      <c r="F46" t="str">
        <v>-</v>
      </c>
      <c r="G46" t="str">
        <v>-</v>
      </c>
    </row>
    <row r="47">
      <c r="A47">
        <v>2046</v>
      </c>
      <c r="B47" t="str">
        <f>HYPERLINK("https://hoangsuphi.hagiang.gov.vn/chi-tiet-tin-tuc/-/news/44725/gi%25E1%25BB%259Bi-thi%25E1%25BB%2587u-chung-v%25E1%25BB%2581-x%25C3%25A3-p%25E1%25BB%259D-ly-ng%25C3%25A0i.html", "UBND Ủy ban nhân dân xã Pờ Ly Ngài tỉnh Hà Giang")</f>
        <v>UBND Ủy ban nhân dân xã Pờ Ly Ngài tỉnh Hà Giang</v>
      </c>
      <c r="C47" t="str">
        <v>https://hoangsuphi.hagiang.gov.vn/chi-tiet-tin-tuc/-/news/44725/gi%25E1%25BB%259Bi-thi%25E1%25BB%2587u-chung-v%25E1%25BB%2581-x%25C3%25A3-p%25E1%25BB%259D-ly-ng%25C3%25A0i.html</v>
      </c>
      <c r="D47" t="str">
        <v>-</v>
      </c>
      <c r="E47" t="str">
        <v>-</v>
      </c>
      <c r="F47" t="str">
        <v>-</v>
      </c>
      <c r="G47" t="str">
        <v>-</v>
      </c>
    </row>
    <row r="48">
      <c r="A48">
        <v>2047</v>
      </c>
      <c r="B48" t="str">
        <v>Công an xã Sán Xả Hồ tỉnh Hà Giang</v>
      </c>
      <c r="C48" t="str">
        <v>-</v>
      </c>
      <c r="D48" t="str">
        <v>-</v>
      </c>
      <c r="E48" t="str">
        <v/>
      </c>
      <c r="F48" t="str">
        <v>-</v>
      </c>
      <c r="G48" t="str">
        <v>-</v>
      </c>
    </row>
    <row r="49">
      <c r="A49">
        <v>2048</v>
      </c>
      <c r="B49" t="str">
        <f>HYPERLINK("https://hoangsuphi.hagiang.gov.vn/", "UBND Ủy ban nhân dân xã Sán Xả Hồ tỉnh Hà Giang")</f>
        <v>UBND Ủy ban nhân dân xã Sán Xả Hồ tỉnh Hà Giang</v>
      </c>
      <c r="C49" t="str">
        <v>https://hoangsuphi.hagiang.gov.vn/</v>
      </c>
      <c r="D49" t="str">
        <v>-</v>
      </c>
      <c r="E49" t="str">
        <v>-</v>
      </c>
      <c r="F49" t="str">
        <v>-</v>
      </c>
      <c r="G49" t="str">
        <v>-</v>
      </c>
    </row>
    <row r="50">
      <c r="A50">
        <v>2049</v>
      </c>
      <c r="B50" t="str">
        <f>HYPERLINK("https://www.facebook.com/p/%C4%90O%C3%80N-X%C3%83-B%E1%BA%A2N-LU%E1%BB%90C-100075958778433/?locale=hi_IN", "Công an xã Bản Luốc tỉnh Hà Giang")</f>
        <v>Công an xã Bản Luốc tỉnh Hà Giang</v>
      </c>
      <c r="C50" t="str">
        <v>https://www.facebook.com/p/%C4%90O%C3%80N-X%C3%83-B%E1%BA%A2N-LU%E1%BB%90C-100075958778433/?locale=hi_IN</v>
      </c>
      <c r="D50" t="str">
        <v>-</v>
      </c>
      <c r="E50" t="str">
        <v/>
      </c>
      <c r="F50" t="str">
        <v>-</v>
      </c>
      <c r="G50" t="str">
        <v>-</v>
      </c>
    </row>
    <row r="51">
      <c r="A51">
        <v>2050</v>
      </c>
      <c r="B51" t="str">
        <f>HYPERLINK("https://xbanluoc.hagiang.gov.vn/", "UBND Ủy ban nhân dân xã Bản Luốc tỉnh Hà Giang")</f>
        <v>UBND Ủy ban nhân dân xã Bản Luốc tỉnh Hà Giang</v>
      </c>
      <c r="C51" t="str">
        <v>https://xbanluoc.hagiang.gov.vn/</v>
      </c>
      <c r="D51" t="str">
        <v>-</v>
      </c>
      <c r="E51" t="str">
        <v>-</v>
      </c>
      <c r="F51" t="str">
        <v>-</v>
      </c>
      <c r="G51" t="str">
        <v>-</v>
      </c>
    </row>
    <row r="52">
      <c r="A52">
        <v>2051</v>
      </c>
      <c r="B52" t="str">
        <v>Công an xã Ngàm Đăng Vài tỉnh Hà Giang</v>
      </c>
      <c r="C52" t="str">
        <v>-</v>
      </c>
      <c r="D52" t="str">
        <v>-</v>
      </c>
      <c r="E52" t="str">
        <v/>
      </c>
      <c r="F52" t="str">
        <v>-</v>
      </c>
      <c r="G52" t="str">
        <v>-</v>
      </c>
    </row>
    <row r="53">
      <c r="A53">
        <v>2052</v>
      </c>
      <c r="B53" t="str">
        <f>HYPERLINK("https://xngamdangvai.hagiang.gov.vn/", "UBND Ủy ban nhân dân xã Ngàm Đăng Vài tỉnh Hà Giang")</f>
        <v>UBND Ủy ban nhân dân xã Ngàm Đăng Vài tỉnh Hà Giang</v>
      </c>
      <c r="C53" t="str">
        <v>https://xngamdangvai.hagiang.gov.vn/</v>
      </c>
      <c r="D53" t="str">
        <v>-</v>
      </c>
      <c r="E53" t="str">
        <v>-</v>
      </c>
      <c r="F53" t="str">
        <v>-</v>
      </c>
      <c r="G53" t="str">
        <v>-</v>
      </c>
    </row>
    <row r="54">
      <c r="A54">
        <v>2053</v>
      </c>
      <c r="B54" t="str">
        <v>Công an xã Bản Nhùng tỉnh Hà Giang</v>
      </c>
      <c r="C54" t="str">
        <v>-</v>
      </c>
      <c r="D54" t="str">
        <v>-</v>
      </c>
      <c r="E54" t="str">
        <v/>
      </c>
      <c r="F54" t="str">
        <v>-</v>
      </c>
      <c r="G54" t="str">
        <v>-</v>
      </c>
    </row>
    <row r="55">
      <c r="A55">
        <v>2054</v>
      </c>
      <c r="B55" t="str">
        <f>HYPERLINK("https://hoangsuphi.hagiang.gov.vn/vi/chi-tiet-tin-tuc/-/news/44725/th%C3%B4ng-tin-gi%E1%BB%9Bi-thi%E1%BB%87u-%E1%BB%A6y-ban-nh%C3%A2n-d%C3%A2n-x%C3%A3-b%E1%BA%A3n-p%C3%A9o-huy%E1%BB%87n-ho%C3%A0ng-su-ph%C3%AC.html", "UBND Ủy ban nhân dân xã Bản Nhùng tỉnh Hà Giang")</f>
        <v>UBND Ủy ban nhân dân xã Bản Nhùng tỉnh Hà Giang</v>
      </c>
      <c r="C55" t="str">
        <v>https://hoangsuphi.hagiang.gov.vn/vi/chi-tiet-tin-tuc/-/news/44725/th%C3%B4ng-tin-gi%E1%BB%9Bi-thi%E1%BB%87u-%E1%BB%A6y-ban-nh%C3%A2n-d%C3%A2n-x%C3%A3-b%E1%BA%A3n-p%C3%A9o-huy%E1%BB%87n-ho%C3%A0ng-su-ph%C3%AC.html</v>
      </c>
      <c r="D55" t="str">
        <v>-</v>
      </c>
      <c r="E55" t="str">
        <v>-</v>
      </c>
      <c r="F55" t="str">
        <v>-</v>
      </c>
      <c r="G55" t="str">
        <v>-</v>
      </c>
    </row>
    <row r="56">
      <c r="A56">
        <v>2055</v>
      </c>
      <c r="B56" t="str">
        <f>HYPERLINK("https://www.facebook.com/rizdorermitagehoangsuphi/", "Công an xã Tả Sử Choóng tỉnh Hà Giang")</f>
        <v>Công an xã Tả Sử Choóng tỉnh Hà Giang</v>
      </c>
      <c r="C56" t="str">
        <v>https://www.facebook.com/rizdorermitagehoangsuphi/</v>
      </c>
      <c r="D56" t="str">
        <v>0912829252</v>
      </c>
      <c r="E56" t="str">
        <v>-</v>
      </c>
      <c r="F56" t="str">
        <v>-</v>
      </c>
      <c r="G56" t="str">
        <v>Tả Sử Choóng, Hoàng Su Phì District, Ha Giang 20630, Vietnam, Hà Giang, Vietnam</v>
      </c>
    </row>
    <row r="57">
      <c r="A57">
        <v>2056</v>
      </c>
      <c r="B57" t="str">
        <f>HYPERLINK("https://quangbinh.hagiang.gov.vn/chi-tiet-tin-tuc/-/news/44749/%C4%90%E1%BA%A1i-bi%E1%BB%83u-h%C4%90nd-t%E1%BB%89nh-ti%E1%BA%BFp-x%C3%BAc-c%E1%BB%AD-tri-t%E1%BA%A1i-x%C3%A3-t%E1%BA%A3-s%E1%BB%AD-cho%C3%B3ng-40-ho%C3%A0ng-su-ph%C3%AC-41-.html", "UBND Ủy ban nhân dân xã Tả Sử Choóng tỉnh Hà Giang")</f>
        <v>UBND Ủy ban nhân dân xã Tả Sử Choóng tỉnh Hà Giang</v>
      </c>
      <c r="C57" t="str">
        <v>https://quangbinh.hagiang.gov.vn/chi-tiet-tin-tuc/-/news/44749/%C4%90%E1%BA%A1i-bi%E1%BB%83u-h%C4%90nd-t%E1%BB%89nh-ti%E1%BA%BFp-x%C3%BAc-c%E1%BB%AD-tri-t%E1%BA%A1i-x%C3%A3-t%E1%BA%A3-s%E1%BB%AD-cho%C3%B3ng-40-ho%C3%A0ng-su-ph%C3%AC-41-.html</v>
      </c>
      <c r="D57" t="str">
        <v>-</v>
      </c>
      <c r="E57" t="str">
        <v>-</v>
      </c>
      <c r="F57" t="str">
        <v>-</v>
      </c>
      <c r="G57" t="str">
        <v>-</v>
      </c>
    </row>
    <row r="58">
      <c r="A58">
        <v>2057</v>
      </c>
      <c r="B58" t="str">
        <v>Công an xã Nậm Dịch tỉnh Hà Giang</v>
      </c>
      <c r="C58" t="str">
        <v>-</v>
      </c>
      <c r="D58" t="str">
        <v>-</v>
      </c>
      <c r="E58" t="str">
        <v/>
      </c>
      <c r="F58" t="str">
        <v>-</v>
      </c>
      <c r="G58" t="str">
        <v>-</v>
      </c>
    </row>
    <row r="59">
      <c r="A59">
        <v>2058</v>
      </c>
      <c r="B59" t="str">
        <f>HYPERLINK("https://hoangsuphi.hagiang.gov.vn/chi-tiet-tin-tuc/-/news/44725/cong-bo-quyet-dinh-cong-nhan-thon-10-xa-nam-dich-dat-chuan-nong-thon-moi.html", "UBND Ủy ban nhân dân xã Nậm Dịch tỉnh Hà Giang")</f>
        <v>UBND Ủy ban nhân dân xã Nậm Dịch tỉnh Hà Giang</v>
      </c>
      <c r="C59" t="str">
        <v>https://hoangsuphi.hagiang.gov.vn/chi-tiet-tin-tuc/-/news/44725/cong-bo-quyet-dinh-cong-nhan-thon-10-xa-nam-dich-dat-chuan-nong-thon-moi.html</v>
      </c>
      <c r="D59" t="str">
        <v>-</v>
      </c>
      <c r="E59" t="str">
        <v>-</v>
      </c>
      <c r="F59" t="str">
        <v>-</v>
      </c>
      <c r="G59" t="str">
        <v>-</v>
      </c>
    </row>
    <row r="60">
      <c r="A60">
        <v>2059</v>
      </c>
      <c r="B60" t="str">
        <v>Công an xã Bản Péo tỉnh Hà Giang</v>
      </c>
      <c r="C60" t="str">
        <v>-</v>
      </c>
      <c r="D60" t="str">
        <v>-</v>
      </c>
      <c r="E60" t="str">
        <v/>
      </c>
      <c r="F60" t="str">
        <v>-</v>
      </c>
      <c r="G60" t="str">
        <v>-</v>
      </c>
    </row>
    <row r="61">
      <c r="A61">
        <v>2060</v>
      </c>
      <c r="B61" t="str">
        <f>HYPERLINK("https://hoangsuphi.hagiang.gov.vn/vi/chi-tiet-tin-tuc/-/news/44725/th%C3%B4ng-tin-gi%E1%BB%9Bi-thi%E1%BB%87u-%E1%BB%A6y-ban-nh%C3%A2n-d%C3%A2n-x%C3%A3-b%E1%BA%A3n-p%C3%A9o-huy%E1%BB%87n-ho%C3%A0ng-su-ph%C3%AC.html", "UBND Ủy ban nhân dân xã Bản Péo tỉnh Hà Giang")</f>
        <v>UBND Ủy ban nhân dân xã Bản Péo tỉnh Hà Giang</v>
      </c>
      <c r="C61" t="str">
        <v>https://hoangsuphi.hagiang.gov.vn/vi/chi-tiet-tin-tuc/-/news/44725/th%C3%B4ng-tin-gi%E1%BB%9Bi-thi%E1%BB%87u-%E1%BB%A6y-ban-nh%C3%A2n-d%C3%A2n-x%C3%A3-b%E1%BA%A3n-p%C3%A9o-huy%E1%BB%87n-ho%C3%A0ng-su-ph%C3%AC.html</v>
      </c>
      <c r="D61" t="str">
        <v>-</v>
      </c>
      <c r="E61" t="str">
        <v>-</v>
      </c>
      <c r="F61" t="str">
        <v>-</v>
      </c>
      <c r="G61" t="str">
        <v>-</v>
      </c>
    </row>
    <row r="62">
      <c r="A62">
        <v>2061</v>
      </c>
      <c r="B62" t="str">
        <f>HYPERLINK("https://www.facebook.com/100083054333059", "Công an xã Hồ Thầu tỉnh Hà Giang")</f>
        <v>Công an xã Hồ Thầu tỉnh Hà Giang</v>
      </c>
      <c r="C62" t="str">
        <v>https://www.facebook.com/100083054333059</v>
      </c>
      <c r="D62" t="str">
        <v>-</v>
      </c>
      <c r="E62" t="str">
        <v/>
      </c>
      <c r="F62" t="str">
        <v>-</v>
      </c>
      <c r="G62" t="str">
        <v>-</v>
      </c>
    </row>
    <row r="63">
      <c r="A63">
        <v>2062</v>
      </c>
      <c r="B63" t="str">
        <f>HYPERLINK("https://hoangsuphi.hagiang.gov.vn/chi-tiet-tin-tuc/-/news/44725/x%25C3%25A3-h%25E1%25BB%2593-th%25E1%25BA%25A7u-huy%25E1%25BB%2587n-ho%25C3%25A0ng-su-ph%25C3%25AC.html", "UBND Ủy ban nhân dân xã Hồ Thầu tỉnh Hà Giang")</f>
        <v>UBND Ủy ban nhân dân xã Hồ Thầu tỉnh Hà Giang</v>
      </c>
      <c r="C63" t="str">
        <v>https://hoangsuphi.hagiang.gov.vn/chi-tiet-tin-tuc/-/news/44725/x%25C3%25A3-h%25E1%25BB%2593-th%25E1%25BA%25A7u-huy%25E1%25BB%2587n-ho%25C3%25A0ng-su-ph%25C3%25AC.html</v>
      </c>
      <c r="D63" t="str">
        <v>-</v>
      </c>
      <c r="E63" t="str">
        <v>-</v>
      </c>
      <c r="F63" t="str">
        <v>-</v>
      </c>
      <c r="G63" t="str">
        <v>-</v>
      </c>
    </row>
    <row r="64">
      <c r="A64">
        <v>2063</v>
      </c>
      <c r="B64" t="str">
        <v>Công an xã Nam Sơn tỉnh Hà Giang</v>
      </c>
      <c r="C64" t="str">
        <v>-</v>
      </c>
      <c r="D64" t="str">
        <v>-</v>
      </c>
      <c r="E64" t="str">
        <v/>
      </c>
      <c r="F64" t="str">
        <v>-</v>
      </c>
      <c r="G64" t="str">
        <v>-</v>
      </c>
    </row>
    <row r="65">
      <c r="A65">
        <v>2064</v>
      </c>
      <c r="B65" t="str">
        <f>HYPERLINK("https://xnamson.hagiang.gov.vn/", "UBND Ủy ban nhân dân xã Nam Sơn tỉnh Hà Giang")</f>
        <v>UBND Ủy ban nhân dân xã Nam Sơn tỉnh Hà Giang</v>
      </c>
      <c r="C65" t="str">
        <v>https://xnamson.hagiang.gov.vn/</v>
      </c>
      <c r="D65" t="str">
        <v>-</v>
      </c>
      <c r="E65" t="str">
        <v>-</v>
      </c>
      <c r="F65" t="str">
        <v>-</v>
      </c>
      <c r="G65" t="str">
        <v>-</v>
      </c>
    </row>
    <row r="66">
      <c r="A66">
        <v>2065</v>
      </c>
      <c r="B66" t="str">
        <f>HYPERLINK("https://www.facebook.com/p/Tu%E1%BB%95i-tr%E1%BA%BB-C%C3%B4ng-an-t%E1%BB%89nh-Ki%C3%AAn-Giang-100064349125717/", "Công an xã Nậm Tỵ tỉnh Hà Giang")</f>
        <v>Công an xã Nậm Tỵ tỉnh Hà Giang</v>
      </c>
      <c r="C66" t="str">
        <v>https://www.facebook.com/p/Tu%E1%BB%95i-tr%E1%BA%BB-C%C3%B4ng-an-t%E1%BB%89nh-Ki%C3%AAn-Giang-100064349125717/</v>
      </c>
      <c r="D66" t="str">
        <v>-</v>
      </c>
      <c r="E66" t="str">
        <v/>
      </c>
      <c r="F66" t="str">
        <f>HYPERLINK("mailto:vpdtncakg@gmail.com", "vpdtncakg@gmail.com")</f>
        <v>vpdtncakg@gmail.com</v>
      </c>
      <c r="G66" t="str">
        <v>01 Quang Trung, Rach Gia, Vietnam</v>
      </c>
    </row>
    <row r="67">
      <c r="A67">
        <v>2066</v>
      </c>
      <c r="B67" t="str">
        <f>HYPERLINK("https://hoangsuphi.hagiang.gov.vn/chi-tiet-tin-tuc/-/news/44725/th%C3%B4ng-tin-gi%E1%BB%9Bi-thi%E1%BB%87u-%E1%BB%A6y-ban-nh%C3%A2n-d%C3%A2n-x%C3%A3-n%C3%A0ng-%C4%90%C3%B4n-huy%E1%BB%87n-ho%C3%A0ng-su-ph%C3%AC.html", "UBND Ủy ban nhân dân xã Nậm Tỵ tỉnh Hà Giang")</f>
        <v>UBND Ủy ban nhân dân xã Nậm Tỵ tỉnh Hà Giang</v>
      </c>
      <c r="C67" t="str">
        <v>https://hoangsuphi.hagiang.gov.vn/chi-tiet-tin-tuc/-/news/44725/th%C3%B4ng-tin-gi%E1%BB%9Bi-thi%E1%BB%87u-%E1%BB%A6y-ban-nh%C3%A2n-d%C3%A2n-x%C3%A3-n%C3%A0ng-%C4%90%C3%B4n-huy%E1%BB%87n-ho%C3%A0ng-su-ph%C3%AC.html</v>
      </c>
      <c r="D67" t="str">
        <v>-</v>
      </c>
      <c r="E67" t="str">
        <v>-</v>
      </c>
      <c r="F67" t="str">
        <v>-</v>
      </c>
      <c r="G67" t="str">
        <v>-</v>
      </c>
    </row>
    <row r="68">
      <c r="A68">
        <v>2067</v>
      </c>
      <c r="B68" t="str">
        <f>HYPERLINK("https://www.facebook.com/congantinhhagiang/", "Công an xã Thông Nguyên tỉnh Hà Giang")</f>
        <v>Công an xã Thông Nguyên tỉnh Hà Giang</v>
      </c>
      <c r="C68" t="str">
        <v>https://www.facebook.com/congantinhhagiang/</v>
      </c>
      <c r="D68" t="str">
        <v>-</v>
      </c>
      <c r="E68" t="str">
        <v/>
      </c>
      <c r="F68" t="str">
        <v>-</v>
      </c>
      <c r="G68" t="str">
        <v>-</v>
      </c>
    </row>
    <row r="69">
      <c r="A69">
        <v>2068</v>
      </c>
      <c r="B69" t="str">
        <f>HYPERLINK("https://thanhpho.hagiang.gov.vn/", "UBND Ủy ban nhân dân xã Thông Nguyên tỉnh Hà Giang")</f>
        <v>UBND Ủy ban nhân dân xã Thông Nguyên tỉnh Hà Giang</v>
      </c>
      <c r="C69" t="str">
        <v>https://thanhpho.hagiang.gov.vn/</v>
      </c>
      <c r="D69" t="str">
        <v>-</v>
      </c>
      <c r="E69" t="str">
        <v>-</v>
      </c>
      <c r="F69" t="str">
        <v>-</v>
      </c>
      <c r="G69" t="str">
        <v>-</v>
      </c>
    </row>
    <row r="70">
      <c r="A70">
        <v>2069</v>
      </c>
      <c r="B70" t="str">
        <v>Công an xã Nậm Khòa tỉnh Hà Giang</v>
      </c>
      <c r="C70" t="str">
        <v>-</v>
      </c>
      <c r="D70" t="str">
        <v>-</v>
      </c>
      <c r="E70" t="str">
        <v/>
      </c>
      <c r="F70" t="str">
        <v>-</v>
      </c>
      <c r="G70" t="str">
        <v>-</v>
      </c>
    </row>
    <row r="71">
      <c r="A71">
        <v>2070</v>
      </c>
      <c r="B71" t="str">
        <f>HYPERLINK("https://xnamkhoa.hagiang.gov.vn/vi", "UBND Ủy ban nhân dân xã Nậm Khòa tỉnh Hà Giang")</f>
        <v>UBND Ủy ban nhân dân xã Nậm Khòa tỉnh Hà Giang</v>
      </c>
      <c r="C71" t="str">
        <v>https://xnamkhoa.hagiang.gov.vn/vi</v>
      </c>
      <c r="D71" t="str">
        <v>-</v>
      </c>
      <c r="E71" t="str">
        <v>-</v>
      </c>
      <c r="F71" t="str">
        <v>-</v>
      </c>
      <c r="G71" t="str">
        <v>-</v>
      </c>
    </row>
    <row r="72">
      <c r="A72">
        <v>2071</v>
      </c>
      <c r="B72" t="str">
        <f>HYPERLINK("https://www.facebook.com/congantinhhagiang/", "Công an thị trấn Cốc Pài tỉnh Hà Giang")</f>
        <v>Công an thị trấn Cốc Pài tỉnh Hà Giang</v>
      </c>
      <c r="C72" t="str">
        <v>https://www.facebook.com/congantinhhagiang/</v>
      </c>
      <c r="D72" t="str">
        <v>-</v>
      </c>
      <c r="E72" t="str">
        <v/>
      </c>
      <c r="F72" t="str">
        <v>-</v>
      </c>
      <c r="G72" t="str">
        <v>-</v>
      </c>
    </row>
    <row r="73">
      <c r="A73">
        <v>2072</v>
      </c>
      <c r="B73" t="str">
        <f>HYPERLINK("https://xinman.hagiang.gov.vn/", "UBND Ủy ban nhân dân thị trấn Cốc Pài tỉnh Hà Giang")</f>
        <v>UBND Ủy ban nhân dân thị trấn Cốc Pài tỉnh Hà Giang</v>
      </c>
      <c r="C73" t="str">
        <v>https://xinman.hagiang.gov.vn/</v>
      </c>
      <c r="D73" t="str">
        <v>-</v>
      </c>
      <c r="E73" t="str">
        <v>-</v>
      </c>
      <c r="F73" t="str">
        <v>-</v>
      </c>
      <c r="G73" t="str">
        <v>-</v>
      </c>
    </row>
    <row r="74">
      <c r="A74">
        <v>2073</v>
      </c>
      <c r="B74" t="str">
        <f>HYPERLINK("https://www.facebook.com/tuoitreconganhagiang/?locale=te_IN", "Công an xã Nàn Xỉn tỉnh Hà Giang")</f>
        <v>Công an xã Nàn Xỉn tỉnh Hà Giang</v>
      </c>
      <c r="C74" t="str">
        <v>https://www.facebook.com/tuoitreconganhagiang/?locale=te_IN</v>
      </c>
      <c r="D74" t="str">
        <v>-</v>
      </c>
      <c r="E74" t="str">
        <v/>
      </c>
      <c r="F74" t="str">
        <v>-</v>
      </c>
      <c r="G74" t="str">
        <v>-</v>
      </c>
    </row>
    <row r="75">
      <c r="A75">
        <v>2074</v>
      </c>
      <c r="B75" t="str">
        <f>HYPERLINK("https://xinman.hagiang.gov.vn/", "UBND Ủy ban nhân dân xã Nàn Xỉn tỉnh Hà Giang")</f>
        <v>UBND Ủy ban nhân dân xã Nàn Xỉn tỉnh Hà Giang</v>
      </c>
      <c r="C75" t="str">
        <v>https://xinman.hagiang.gov.vn/</v>
      </c>
      <c r="D75" t="str">
        <v>-</v>
      </c>
      <c r="E75" t="str">
        <v>-</v>
      </c>
      <c r="F75" t="str">
        <v>-</v>
      </c>
      <c r="G75" t="str">
        <v>-</v>
      </c>
    </row>
    <row r="76">
      <c r="A76">
        <v>2075</v>
      </c>
      <c r="B76" t="str">
        <v>Công an xã Bản Díu tỉnh Hà Giang</v>
      </c>
      <c r="C76" t="str">
        <v>-</v>
      </c>
      <c r="D76" t="str">
        <v>-</v>
      </c>
      <c r="E76" t="str">
        <v/>
      </c>
      <c r="F76" t="str">
        <v>-</v>
      </c>
      <c r="G76" t="str">
        <v>-</v>
      </c>
    </row>
    <row r="77">
      <c r="A77">
        <v>2076</v>
      </c>
      <c r="B77" t="str">
        <f>HYPERLINK("https://xinman.hagiang.gov.vn/chi-tiet-tin-tuc/-/news/44765/cong-bo-quyet-dinh-ve-cong-tac-can-bo-tai-xa-ban-diu.html", "UBND Ủy ban nhân dân xã Bản Díu tỉnh Hà Giang")</f>
        <v>UBND Ủy ban nhân dân xã Bản Díu tỉnh Hà Giang</v>
      </c>
      <c r="C77" t="str">
        <v>https://xinman.hagiang.gov.vn/chi-tiet-tin-tuc/-/news/44765/cong-bo-quyet-dinh-ve-cong-tac-can-bo-tai-xa-ban-diu.html</v>
      </c>
      <c r="D77" t="str">
        <v>-</v>
      </c>
      <c r="E77" t="str">
        <v>-</v>
      </c>
      <c r="F77" t="str">
        <v>-</v>
      </c>
      <c r="G77" t="str">
        <v>-</v>
      </c>
    </row>
    <row r="78">
      <c r="A78">
        <v>2077</v>
      </c>
      <c r="B78" t="str">
        <v>Công an xã Chí Cà tỉnh Hà Giang</v>
      </c>
      <c r="C78" t="str">
        <v>-</v>
      </c>
      <c r="D78" t="str">
        <v>-</v>
      </c>
      <c r="E78" t="str">
        <v/>
      </c>
      <c r="F78" t="str">
        <v>-</v>
      </c>
      <c r="G78" t="str">
        <v>-</v>
      </c>
    </row>
    <row r="79">
      <c r="A79">
        <v>2078</v>
      </c>
      <c r="B79" t="str">
        <f>HYPERLINK("https://xinman.hagiang.gov.vn/chi-tiet-tin-tuc/-/news/44765/hong-khong-hat-xa-chi-ca-vao-mua-thu-hoach.html", "UBND Ủy ban nhân dân xã Chí Cà tỉnh Hà Giang")</f>
        <v>UBND Ủy ban nhân dân xã Chí Cà tỉnh Hà Giang</v>
      </c>
      <c r="C79" t="str">
        <v>https://xinman.hagiang.gov.vn/chi-tiet-tin-tuc/-/news/44765/hong-khong-hat-xa-chi-ca-vao-mua-thu-hoach.html</v>
      </c>
      <c r="D79" t="str">
        <v>-</v>
      </c>
      <c r="E79" t="str">
        <v>-</v>
      </c>
      <c r="F79" t="str">
        <v>-</v>
      </c>
      <c r="G79" t="str">
        <v>-</v>
      </c>
    </row>
    <row r="80">
      <c r="A80">
        <v>2079</v>
      </c>
      <c r="B80" t="str">
        <v>Công an xã Xín Mần tỉnh Hà Giang</v>
      </c>
      <c r="C80" t="str">
        <v>-</v>
      </c>
      <c r="D80" t="str">
        <v>-</v>
      </c>
      <c r="E80" t="str">
        <v/>
      </c>
      <c r="F80" t="str">
        <v>-</v>
      </c>
      <c r="G80" t="str">
        <v>-</v>
      </c>
    </row>
    <row r="81">
      <c r="A81">
        <v>2080</v>
      </c>
      <c r="B81" t="str">
        <f>HYPERLINK("https://xinman.hagiang.gov.vn/", "UBND Ủy ban nhân dân xã Xín Mần tỉnh Hà Giang")</f>
        <v>UBND Ủy ban nhân dân xã Xín Mần tỉnh Hà Giang</v>
      </c>
      <c r="C81" t="str">
        <v>https://xinman.hagiang.gov.vn/</v>
      </c>
      <c r="D81" t="str">
        <v>-</v>
      </c>
      <c r="E81" t="str">
        <v>-</v>
      </c>
      <c r="F81" t="str">
        <v>-</v>
      </c>
      <c r="G81" t="str">
        <v>-</v>
      </c>
    </row>
    <row r="82">
      <c r="A82">
        <v>2081</v>
      </c>
      <c r="B82" t="str">
        <f>HYPERLINK("https://www.facebook.com/p/Tu%E1%BB%95i-tr%E1%BA%BB-C%C3%B4ng-an-Th%C3%A0nh-ph%E1%BB%91-V%C4%A9nh-Y%C3%AAn-100066497717181/?locale=nl_BE", "Công an xã Trung Thịnh tỉnh Hà Giang")</f>
        <v>Công an xã Trung Thịnh tỉnh Hà Giang</v>
      </c>
      <c r="C82" t="str">
        <v>https://www.facebook.com/p/Tu%E1%BB%95i-tr%E1%BA%BB-C%C3%B4ng-an-Th%C3%A0nh-ph%E1%BB%91-V%C4%A9nh-Y%C3%AAn-100066497717181/?locale=nl_BE</v>
      </c>
      <c r="D82" t="str">
        <v>-</v>
      </c>
      <c r="E82" t="str">
        <v/>
      </c>
      <c r="F82" t="str">
        <v>-</v>
      </c>
      <c r="G82" t="str">
        <v>-</v>
      </c>
    </row>
    <row r="83">
      <c r="A83">
        <v>2082</v>
      </c>
      <c r="B83" t="str">
        <f>HYPERLINK("https://xtrungthinh.hagiang.gov.vn/", "UBND Ủy ban nhân dân xã Trung Thịnh tỉnh Hà Giang")</f>
        <v>UBND Ủy ban nhân dân xã Trung Thịnh tỉnh Hà Giang</v>
      </c>
      <c r="C83" t="str">
        <v>https://xtrungthinh.hagiang.gov.vn/</v>
      </c>
      <c r="D83" t="str">
        <v>-</v>
      </c>
      <c r="E83" t="str">
        <v>-</v>
      </c>
      <c r="F83" t="str">
        <v>-</v>
      </c>
      <c r="G83" t="str">
        <v>-</v>
      </c>
    </row>
    <row r="84">
      <c r="A84">
        <v>2083</v>
      </c>
      <c r="B84" t="str">
        <v>Công an xã Thèn Phàng tỉnh Hà Giang</v>
      </c>
      <c r="C84" t="str">
        <v>-</v>
      </c>
      <c r="D84" t="str">
        <v>-</v>
      </c>
      <c r="E84" t="str">
        <v/>
      </c>
      <c r="F84" t="str">
        <v>-</v>
      </c>
      <c r="G84" t="str">
        <v>-</v>
      </c>
    </row>
    <row r="85">
      <c r="A85">
        <v>2084</v>
      </c>
      <c r="B85" t="str">
        <f>HYPERLINK("https://xthenphang.hagiang.gov.vn/", "UBND Ủy ban nhân dân xã Thèn Phàng tỉnh Hà Giang")</f>
        <v>UBND Ủy ban nhân dân xã Thèn Phàng tỉnh Hà Giang</v>
      </c>
      <c r="C85" t="str">
        <v>https://xthenphang.hagiang.gov.vn/</v>
      </c>
      <c r="D85" t="str">
        <v>-</v>
      </c>
      <c r="E85" t="str">
        <v>-</v>
      </c>
      <c r="F85" t="str">
        <v>-</v>
      </c>
      <c r="G85" t="str">
        <v>-</v>
      </c>
    </row>
    <row r="86">
      <c r="A86">
        <v>2085</v>
      </c>
      <c r="B86" t="str">
        <v>Công an xã Ngán Chiên tỉnh Hà Giang</v>
      </c>
      <c r="C86" t="str">
        <v>-</v>
      </c>
      <c r="D86" t="str">
        <v>-</v>
      </c>
      <c r="E86" t="str">
        <v/>
      </c>
      <c r="F86" t="str">
        <v>-</v>
      </c>
      <c r="G86" t="str">
        <v>-</v>
      </c>
    </row>
    <row r="87">
      <c r="A87">
        <v>2086</v>
      </c>
      <c r="B87" t="str">
        <f>HYPERLINK("https://xinman.hagiang.gov.vn/chi-tiet-tin-tuc/-/news/44765/l%E1%BB%85-c%C3%B4ng-b%E1%BB%91-s%C3%A1p-nh%E1%BA%ADp-x%C3%A3-ng%C3%A1n-chi%C3%AAn-v%C3%A0o-x%C3%A3-trung-th%E1%BB%8Bnh.html", "UBND Ủy ban nhân dân xã Ngán Chiên tỉnh Hà Giang")</f>
        <v>UBND Ủy ban nhân dân xã Ngán Chiên tỉnh Hà Giang</v>
      </c>
      <c r="C87" t="str">
        <v>https://xinman.hagiang.gov.vn/chi-tiet-tin-tuc/-/news/44765/l%E1%BB%85-c%C3%B4ng-b%E1%BB%91-s%C3%A1p-nh%E1%BA%ADp-x%C3%A3-ng%C3%A1n-chi%C3%AAn-v%C3%A0o-x%C3%A3-trung-th%E1%BB%8Bnh.html</v>
      </c>
      <c r="D87" t="str">
        <v>-</v>
      </c>
      <c r="E87" t="str">
        <v>-</v>
      </c>
      <c r="F87" t="str">
        <v>-</v>
      </c>
      <c r="G87" t="str">
        <v>-</v>
      </c>
    </row>
    <row r="88">
      <c r="A88">
        <v>2087</v>
      </c>
      <c r="B88" t="str">
        <v>Công an xã Pà Vầy Sủ tỉnh Hà Giang</v>
      </c>
      <c r="C88" t="str">
        <v>-</v>
      </c>
      <c r="D88" t="str">
        <v>-</v>
      </c>
      <c r="E88" t="str">
        <v/>
      </c>
      <c r="F88" t="str">
        <v>-</v>
      </c>
      <c r="G88" t="str">
        <v>-</v>
      </c>
    </row>
    <row r="89">
      <c r="A89">
        <v>2088</v>
      </c>
      <c r="B89" t="str">
        <f>HYPERLINK("https://xinman.hagiang.gov.vn/chi-tiet-tin-tuc/-/news/44765/th%C3%A0nh-l%E1%BA%ADp-tr%E1%BA%A1m-ki%E1%BB%83m-so%C3%A1t-bi%C3%AAn-ph%C3%B2ng-p%C3%A0-v%E1%BA%A7y-s%E1%BB%A7-huy%E1%BB%87n-x%C3%ADn-m%E1%BA%A7n.html", "UBND Ủy ban nhân dân xã Pà Vầy Sủ tỉnh Hà Giang")</f>
        <v>UBND Ủy ban nhân dân xã Pà Vầy Sủ tỉnh Hà Giang</v>
      </c>
      <c r="C89" t="str">
        <v>https://xinman.hagiang.gov.vn/chi-tiet-tin-tuc/-/news/44765/th%C3%A0nh-l%E1%BA%ADp-tr%E1%BA%A1m-ki%E1%BB%83m-so%C3%A1t-bi%C3%AAn-ph%C3%B2ng-p%C3%A0-v%E1%BA%A7y-s%E1%BB%A7-huy%E1%BB%87n-x%C3%ADn-m%E1%BA%A7n.html</v>
      </c>
      <c r="D89" t="str">
        <v>-</v>
      </c>
      <c r="E89" t="str">
        <v>-</v>
      </c>
      <c r="F89" t="str">
        <v>-</v>
      </c>
      <c r="G89" t="str">
        <v>-</v>
      </c>
    </row>
    <row r="90">
      <c r="A90">
        <v>2089</v>
      </c>
      <c r="B90" t="str">
        <v>Công an xã Cốc Rế tỉnh Hà Giang</v>
      </c>
      <c r="C90" t="str">
        <v>-</v>
      </c>
      <c r="D90" t="str">
        <v>-</v>
      </c>
      <c r="E90" t="str">
        <v/>
      </c>
      <c r="F90" t="str">
        <v>-</v>
      </c>
      <c r="G90" t="str">
        <v>-</v>
      </c>
    </row>
    <row r="91">
      <c r="A91">
        <v>2090</v>
      </c>
      <c r="B91" t="str">
        <f>HYPERLINK("https://xinman.hagiang.gov.vn/chi-tiet-tin-tuc/-/news/44765/xa-coc-re-huyen-xin-man-ra-quan-lam-duong-xay-dung-nong-thon-moi.html", "UBND Ủy ban nhân dân xã Cốc Rế tỉnh Hà Giang")</f>
        <v>UBND Ủy ban nhân dân xã Cốc Rế tỉnh Hà Giang</v>
      </c>
      <c r="C91" t="str">
        <v>https://xinman.hagiang.gov.vn/chi-tiet-tin-tuc/-/news/44765/xa-coc-re-huyen-xin-man-ra-quan-lam-duong-xay-dung-nong-thon-moi.html</v>
      </c>
      <c r="D91" t="str">
        <v>-</v>
      </c>
      <c r="E91" t="str">
        <v>-</v>
      </c>
      <c r="F91" t="str">
        <v>-</v>
      </c>
      <c r="G91" t="str">
        <v>-</v>
      </c>
    </row>
    <row r="92">
      <c r="A92">
        <v>2091</v>
      </c>
      <c r="B92" t="str">
        <f>HYPERLINK("https://www.facebook.com/congantinhhagiang/", "Công an xã Thu Tà tỉnh Hà Giang")</f>
        <v>Công an xã Thu Tà tỉnh Hà Giang</v>
      </c>
      <c r="C92" t="str">
        <v>https://www.facebook.com/congantinhhagiang/</v>
      </c>
      <c r="D92" t="str">
        <v>-</v>
      </c>
      <c r="E92" t="str">
        <v/>
      </c>
      <c r="F92" t="str">
        <v>-</v>
      </c>
      <c r="G92" t="str">
        <v>-</v>
      </c>
    </row>
    <row r="93">
      <c r="A93">
        <v>2092</v>
      </c>
      <c r="B93" t="str">
        <f>HYPERLINK("https://xinman.hagiang.gov.vn/", "UBND Ủy ban nhân dân xã Thu Tà tỉnh Hà Giang")</f>
        <v>UBND Ủy ban nhân dân xã Thu Tà tỉnh Hà Giang</v>
      </c>
      <c r="C93" t="str">
        <v>https://xinman.hagiang.gov.vn/</v>
      </c>
      <c r="D93" t="str">
        <v>-</v>
      </c>
      <c r="E93" t="str">
        <v>-</v>
      </c>
      <c r="F93" t="str">
        <v>-</v>
      </c>
      <c r="G93" t="str">
        <v>-</v>
      </c>
    </row>
    <row r="94">
      <c r="A94">
        <v>2093</v>
      </c>
      <c r="B94" t="str">
        <f>HYPERLINK("https://www.facebook.com/tuoitreconganhagiang/?locale=te_IN", "Công an xã Nàn Ma tỉnh Hà Giang")</f>
        <v>Công an xã Nàn Ma tỉnh Hà Giang</v>
      </c>
      <c r="C94" t="str">
        <v>https://www.facebook.com/tuoitreconganhagiang/?locale=te_IN</v>
      </c>
      <c r="D94" t="str">
        <v>-</v>
      </c>
      <c r="E94" t="str">
        <v/>
      </c>
      <c r="F94" t="str">
        <v>-</v>
      </c>
      <c r="G94" t="str">
        <v>-</v>
      </c>
    </row>
    <row r="95">
      <c r="A95">
        <v>2094</v>
      </c>
      <c r="B95" t="str">
        <f>HYPERLINK("https://xnanma.hagiang.gov.vn/", "UBND Ủy ban nhân dân xã Nàn Ma tỉnh Hà Giang")</f>
        <v>UBND Ủy ban nhân dân xã Nàn Ma tỉnh Hà Giang</v>
      </c>
      <c r="C95" t="str">
        <v>https://xnanma.hagiang.gov.vn/</v>
      </c>
      <c r="D95" t="str">
        <v>-</v>
      </c>
      <c r="E95" t="str">
        <v>-</v>
      </c>
      <c r="F95" t="str">
        <v>-</v>
      </c>
      <c r="G95" t="str">
        <v>-</v>
      </c>
    </row>
    <row r="96">
      <c r="A96">
        <v>2095</v>
      </c>
      <c r="B96" t="str">
        <f>HYPERLINK("https://www.facebook.com/media/set/?set=a.228867433963365.1073741866.145668185616624&amp;type=3", "Công an xã Tả Nhìu tỉnh Hà Giang")</f>
        <v>Công an xã Tả Nhìu tỉnh Hà Giang</v>
      </c>
      <c r="C96" t="str">
        <v>https://www.facebook.com/media/set/?set=a.228867433963365.1073741866.145668185616624&amp;type=3</v>
      </c>
      <c r="D96" t="str">
        <v>-</v>
      </c>
      <c r="E96" t="str">
        <v/>
      </c>
      <c r="F96" t="str">
        <v>-</v>
      </c>
      <c r="G96" t="str">
        <v>-</v>
      </c>
    </row>
    <row r="97">
      <c r="A97">
        <v>2096</v>
      </c>
      <c r="B97" t="str">
        <f>HYPERLINK("https://xinman.hagiang.gov.vn/chi-tiet-tin-tuc/-/news/44765/thuong-truc-ubnd-huyen-den-kiem-tra-tai-xa-ta-nhiu.html", "UBND Ủy ban nhân dân xã Tả Nhìu tỉnh Hà Giang")</f>
        <v>UBND Ủy ban nhân dân xã Tả Nhìu tỉnh Hà Giang</v>
      </c>
      <c r="C97" t="str">
        <v>https://xinman.hagiang.gov.vn/chi-tiet-tin-tuc/-/news/44765/thuong-truc-ubnd-huyen-den-kiem-tra-tai-xa-ta-nhiu.html</v>
      </c>
      <c r="D97" t="str">
        <v>-</v>
      </c>
      <c r="E97" t="str">
        <v>-</v>
      </c>
      <c r="F97" t="str">
        <v>-</v>
      </c>
      <c r="G97" t="str">
        <v>-</v>
      </c>
    </row>
    <row r="98">
      <c r="A98">
        <v>2097</v>
      </c>
      <c r="B98" t="str">
        <v>Công an xã Bản Ngò tỉnh Hà Giang</v>
      </c>
      <c r="C98" t="str">
        <v>-</v>
      </c>
      <c r="D98" t="str">
        <v>-</v>
      </c>
      <c r="E98" t="str">
        <v/>
      </c>
      <c r="F98" t="str">
        <v>-</v>
      </c>
      <c r="G98" t="str">
        <v>-</v>
      </c>
    </row>
    <row r="99">
      <c r="A99">
        <v>2098</v>
      </c>
      <c r="B99" t="str">
        <f>HYPERLINK("https://xbanngo.hagiang.gov.vn/", "UBND Ủy ban nhân dân xã Bản Ngò tỉnh Hà Giang")</f>
        <v>UBND Ủy ban nhân dân xã Bản Ngò tỉnh Hà Giang</v>
      </c>
      <c r="C99" t="str">
        <v>https://xbanngo.hagiang.gov.vn/</v>
      </c>
      <c r="D99" t="str">
        <v>-</v>
      </c>
      <c r="E99" t="str">
        <v>-</v>
      </c>
      <c r="F99" t="str">
        <v>-</v>
      </c>
      <c r="G99" t="str">
        <v>-</v>
      </c>
    </row>
    <row r="100">
      <c r="A100">
        <v>2099</v>
      </c>
      <c r="B100" t="str">
        <v>Công an xã Chế Là tỉnh Hà Giang</v>
      </c>
      <c r="C100" t="str">
        <v>-</v>
      </c>
      <c r="D100" t="str">
        <v>-</v>
      </c>
      <c r="E100" t="str">
        <v/>
      </c>
      <c r="F100" t="str">
        <v>-</v>
      </c>
      <c r="G100" t="str">
        <v>-</v>
      </c>
    </row>
    <row r="101">
      <c r="A101">
        <v>2100</v>
      </c>
      <c r="B101" t="str">
        <f>HYPERLINK("https://xinman.hagiang.gov.vn/", "UBND Ủy ban nhân dân xã Chế Là tỉnh Hà Giang")</f>
        <v>UBND Ủy ban nhân dân xã Chế Là tỉnh Hà Giang</v>
      </c>
      <c r="C101" t="str">
        <v>https://xinman.hagiang.gov.vn/</v>
      </c>
      <c r="D101" t="str">
        <v>-</v>
      </c>
      <c r="E101" t="str">
        <v>-</v>
      </c>
      <c r="F101" t="str">
        <v>-</v>
      </c>
      <c r="G101" t="str">
        <v>-</v>
      </c>
    </row>
    <row r="102">
      <c r="A102">
        <v>2101</v>
      </c>
      <c r="B102" t="str">
        <v>Công an xã Nấm Dẩn tỉnh Hà Giang</v>
      </c>
      <c r="C102" t="str">
        <v>-</v>
      </c>
      <c r="D102" t="str">
        <v>-</v>
      </c>
      <c r="E102" t="str">
        <v/>
      </c>
      <c r="F102" t="str">
        <v>-</v>
      </c>
      <c r="G102" t="str">
        <v>-</v>
      </c>
    </row>
    <row r="103">
      <c r="A103">
        <v>2102</v>
      </c>
      <c r="B103" t="str">
        <f>HYPERLINK("https://xinman.hagiang.gov.vn/", "UBND Ủy ban nhân dân xã Nấm Dẩn tỉnh Hà Giang")</f>
        <v>UBND Ủy ban nhân dân xã Nấm Dẩn tỉnh Hà Giang</v>
      </c>
      <c r="C103" t="str">
        <v>https://xinman.hagiang.gov.vn/</v>
      </c>
      <c r="D103" t="str">
        <v>-</v>
      </c>
      <c r="E103" t="str">
        <v>-</v>
      </c>
      <c r="F103" t="str">
        <v>-</v>
      </c>
      <c r="G103" t="str">
        <v>-</v>
      </c>
    </row>
    <row r="104">
      <c r="A104">
        <v>2103</v>
      </c>
      <c r="B104" t="str">
        <f>HYPERLINK("https://www.facebook.com/p/Tu%E1%BB%95i-tr%E1%BA%BB-C%C3%B4ng-an-Th%C3%A0nh-ph%E1%BB%91-V%C4%A9nh-Y%C3%AAn-100066497717181/?locale=nl_BE", "Công an xã Quảng Nguyên tỉnh Hà Giang")</f>
        <v>Công an xã Quảng Nguyên tỉnh Hà Giang</v>
      </c>
      <c r="C104" t="str">
        <v>https://www.facebook.com/p/Tu%E1%BB%95i-tr%E1%BA%BB-C%C3%B4ng-an-Th%C3%A0nh-ph%E1%BB%91-V%C4%A9nh-Y%C3%AAn-100066497717181/?locale=nl_BE</v>
      </c>
      <c r="D104" t="str">
        <v>-</v>
      </c>
      <c r="E104" t="str">
        <v/>
      </c>
      <c r="F104" t="str">
        <v>-</v>
      </c>
      <c r="G104" t="str">
        <v>-</v>
      </c>
    </row>
    <row r="105">
      <c r="A105">
        <v>2104</v>
      </c>
      <c r="B105" t="str">
        <f>HYPERLINK("https://xquangnguyen.hagiang.gov.vn/", "UBND Ủy ban nhân dân xã Quảng Nguyên tỉnh Hà Giang")</f>
        <v>UBND Ủy ban nhân dân xã Quảng Nguyên tỉnh Hà Giang</v>
      </c>
      <c r="C105" t="str">
        <v>https://xquangnguyen.hagiang.gov.vn/</v>
      </c>
      <c r="D105" t="str">
        <v>-</v>
      </c>
      <c r="E105" t="str">
        <v>-</v>
      </c>
      <c r="F105" t="str">
        <v>-</v>
      </c>
      <c r="G105" t="str">
        <v>-</v>
      </c>
    </row>
    <row r="106">
      <c r="A106">
        <v>2105</v>
      </c>
      <c r="B106" t="str">
        <v>Công an xã Nà Chì tỉnh Hà Giang</v>
      </c>
      <c r="C106" t="str">
        <v>-</v>
      </c>
      <c r="D106" t="str">
        <v>-</v>
      </c>
      <c r="E106" t="str">
        <v/>
      </c>
      <c r="F106" t="str">
        <v>-</v>
      </c>
      <c r="G106" t="str">
        <v>-</v>
      </c>
    </row>
    <row r="107">
      <c r="A107">
        <v>2106</v>
      </c>
      <c r="B107" t="str">
        <f>HYPERLINK("https://xinman.hagiang.gov.vn/chi-tiet-tin-tuc/-/news/44765/xa-na-chi-ky-niem-60-nam-ngay-thanh-lap-xa-15-12-1962-15-12-2022.html", "UBND Ủy ban nhân dân xã Nà Chì tỉnh Hà Giang")</f>
        <v>UBND Ủy ban nhân dân xã Nà Chì tỉnh Hà Giang</v>
      </c>
      <c r="C107" t="str">
        <v>https://xinman.hagiang.gov.vn/chi-tiet-tin-tuc/-/news/44765/xa-na-chi-ky-niem-60-nam-ngay-thanh-lap-xa-15-12-1962-15-12-2022.html</v>
      </c>
      <c r="D107" t="str">
        <v>-</v>
      </c>
      <c r="E107" t="str">
        <v>-</v>
      </c>
      <c r="F107" t="str">
        <v>-</v>
      </c>
      <c r="G107" t="str">
        <v>-</v>
      </c>
    </row>
    <row r="108">
      <c r="A108">
        <v>2107</v>
      </c>
      <c r="B108" t="str">
        <v>Công an xã Khuôn Lùng tỉnh Hà Giang</v>
      </c>
      <c r="C108" t="str">
        <v>-</v>
      </c>
      <c r="D108" t="str">
        <v>-</v>
      </c>
      <c r="E108" t="str">
        <v/>
      </c>
      <c r="F108" t="str">
        <v>-</v>
      </c>
      <c r="G108" t="str">
        <v>-</v>
      </c>
    </row>
    <row r="109">
      <c r="A109">
        <v>2108</v>
      </c>
      <c r="B109" t="str">
        <f>HYPERLINK("https://xinman.hagiang.gov.vn/vi/chi-tiet-tin-tuc/-/news/44765/le-hoi-dinh-muong-xa-khuon-lung-nam-2023.html", "UBND Ủy ban nhân dân xã Khuôn Lùng tỉnh Hà Giang")</f>
        <v>UBND Ủy ban nhân dân xã Khuôn Lùng tỉnh Hà Giang</v>
      </c>
      <c r="C109" t="str">
        <v>https://xinman.hagiang.gov.vn/vi/chi-tiet-tin-tuc/-/news/44765/le-hoi-dinh-muong-xa-khuon-lung-nam-2023.html</v>
      </c>
      <c r="D109" t="str">
        <v>-</v>
      </c>
      <c r="E109" t="str">
        <v>-</v>
      </c>
      <c r="F109" t="str">
        <v>-</v>
      </c>
      <c r="G109" t="str">
        <v>-</v>
      </c>
    </row>
    <row r="110">
      <c r="A110">
        <v>2109</v>
      </c>
      <c r="B110" t="str">
        <f>HYPERLINK("https://www.facebook.com/congantinhhagiang/", "Công an thị trấn Việt Quang tỉnh Hà Giang")</f>
        <v>Công an thị trấn Việt Quang tỉnh Hà Giang</v>
      </c>
      <c r="C110" t="str">
        <v>https://www.facebook.com/congantinhhagiang/</v>
      </c>
      <c r="D110" t="str">
        <v>-</v>
      </c>
      <c r="E110" t="str">
        <v/>
      </c>
      <c r="F110" t="str">
        <v>-</v>
      </c>
      <c r="G110" t="str">
        <v>-</v>
      </c>
    </row>
    <row r="111">
      <c r="A111">
        <v>2110</v>
      </c>
      <c r="B111" t="str">
        <f>HYPERLINK("https://ttvietquang.hagiang.gov.vn/trang-chu", "UBND Ủy ban nhân dân thị trấn Việt Quang tỉnh Hà Giang")</f>
        <v>UBND Ủy ban nhân dân thị trấn Việt Quang tỉnh Hà Giang</v>
      </c>
      <c r="C111" t="str">
        <v>https://ttvietquang.hagiang.gov.vn/trang-chu</v>
      </c>
      <c r="D111" t="str">
        <v>-</v>
      </c>
      <c r="E111" t="str">
        <v>-</v>
      </c>
      <c r="F111" t="str">
        <v>-</v>
      </c>
      <c r="G111" t="str">
        <v>-</v>
      </c>
    </row>
    <row r="112">
      <c r="A112">
        <v>2111</v>
      </c>
      <c r="B112" t="str">
        <f>HYPERLINK("https://www.facebook.com/p/Tu%E1%BB%95i-tr%E1%BA%BB-C%C3%B4ng-an-Th%C3%A0nh-ph%E1%BB%91-V%C4%A9nh-Y%C3%AAn-100066497717181/?locale=nl_BE", "Công an thị trấn Vĩnh Tuy tỉnh Hà Giang")</f>
        <v>Công an thị trấn Vĩnh Tuy tỉnh Hà Giang</v>
      </c>
      <c r="C112" t="str">
        <v>https://www.facebook.com/p/Tu%E1%BB%95i-tr%E1%BA%BB-C%C3%B4ng-an-Th%C3%A0nh-ph%E1%BB%91-V%C4%A9nh-Y%C3%AAn-100066497717181/?locale=nl_BE</v>
      </c>
      <c r="D112" t="str">
        <v>-</v>
      </c>
      <c r="E112" t="str">
        <v/>
      </c>
      <c r="F112" t="str">
        <v>-</v>
      </c>
      <c r="G112" t="str">
        <v>-</v>
      </c>
    </row>
    <row r="113">
      <c r="A113">
        <v>2112</v>
      </c>
      <c r="B113" t="str">
        <f>HYPERLINK("https://ttvinhtuy.hagiang.gov.vn/", "UBND Ủy ban nhân dân thị trấn Vĩnh Tuy tỉnh Hà Giang")</f>
        <v>UBND Ủy ban nhân dân thị trấn Vĩnh Tuy tỉnh Hà Giang</v>
      </c>
      <c r="C113" t="str">
        <v>https://ttvinhtuy.hagiang.gov.vn/</v>
      </c>
      <c r="D113" t="str">
        <v>-</v>
      </c>
      <c r="E113" t="str">
        <v>-</v>
      </c>
      <c r="F113" t="str">
        <v>-</v>
      </c>
      <c r="G113" t="str">
        <v>-</v>
      </c>
    </row>
    <row r="114">
      <c r="A114">
        <v>2113</v>
      </c>
      <c r="B114" t="str">
        <v>Công an xã Tân Lập tỉnh Hà Giang</v>
      </c>
      <c r="C114" t="str">
        <v>-</v>
      </c>
      <c r="D114" t="str">
        <v>-</v>
      </c>
      <c r="E114" t="str">
        <v/>
      </c>
      <c r="F114" t="str">
        <v>-</v>
      </c>
      <c r="G114" t="str">
        <v>-</v>
      </c>
    </row>
    <row r="115">
      <c r="A115">
        <v>2114</v>
      </c>
      <c r="B115" t="str">
        <f>HYPERLINK("https://tanlap.tinhbien.angiang.gov.vn/danh-ba-0", "UBND Ủy ban nhân dân xã Tân Lập tỉnh Hà Giang")</f>
        <v>UBND Ủy ban nhân dân xã Tân Lập tỉnh Hà Giang</v>
      </c>
      <c r="C115" t="str">
        <v>https://tanlap.tinhbien.angiang.gov.vn/danh-ba-0</v>
      </c>
      <c r="D115" t="str">
        <v>-</v>
      </c>
      <c r="E115" t="str">
        <v>-</v>
      </c>
      <c r="F115" t="str">
        <v>-</v>
      </c>
      <c r="G115" t="str">
        <v>-</v>
      </c>
    </row>
    <row r="116">
      <c r="A116">
        <v>2115</v>
      </c>
      <c r="B116" t="str">
        <f>HYPERLINK("https://www.facebook.com/tuoitreconganhagiang/", "Công an xã Tân Thành tỉnh Hà Giang")</f>
        <v>Công an xã Tân Thành tỉnh Hà Giang</v>
      </c>
      <c r="C116" t="str">
        <v>https://www.facebook.com/tuoitreconganhagiang/</v>
      </c>
      <c r="D116" t="str">
        <v>-</v>
      </c>
      <c r="E116" t="str">
        <v/>
      </c>
      <c r="F116" t="str">
        <v>-</v>
      </c>
      <c r="G116" t="str">
        <v>-</v>
      </c>
    </row>
    <row r="117">
      <c r="A117">
        <v>2116</v>
      </c>
      <c r="B117" t="str">
        <f>HYPERLINK("https://tanchau.tayninh.gov.vn/vi/page/Uy-ban-nhan-dan-xa-Tan-Thanh.html", "UBND Ủy ban nhân dân xã Tân Thành tỉnh Hà Giang")</f>
        <v>UBND Ủy ban nhân dân xã Tân Thành tỉnh Hà Giang</v>
      </c>
      <c r="C117" t="str">
        <v>https://tanchau.tayninh.gov.vn/vi/page/Uy-ban-nhan-dan-xa-Tan-Thanh.html</v>
      </c>
      <c r="D117" t="str">
        <v>-</v>
      </c>
      <c r="E117" t="str">
        <v>-</v>
      </c>
      <c r="F117" t="str">
        <v>-</v>
      </c>
      <c r="G117" t="str">
        <v>-</v>
      </c>
    </row>
    <row r="118">
      <c r="A118">
        <v>2117</v>
      </c>
      <c r="B118" t="str">
        <f>HYPERLINK("https://www.facebook.com/tuoitreconganhagiang/", "Công an xã Đồng Tiến tỉnh Hà Giang")</f>
        <v>Công an xã Đồng Tiến tỉnh Hà Giang</v>
      </c>
      <c r="C118" t="str">
        <v>https://www.facebook.com/tuoitreconganhagiang/</v>
      </c>
      <c r="D118" t="str">
        <v>0339977730</v>
      </c>
      <c r="E118" t="str">
        <v>-</v>
      </c>
      <c r="F118" t="str">
        <f>HYPERLINK("mailto:fanpagetuoitreconganhg@gmail.com", "fanpagetuoitreconganhg@gmail.com")</f>
        <v>fanpagetuoitreconganhg@gmail.com</v>
      </c>
      <c r="G118" t="str">
        <v>Số 28, đường Phan Chu Trinh, Hà Giang, Vietnam</v>
      </c>
    </row>
    <row r="119">
      <c r="A119">
        <v>2118</v>
      </c>
      <c r="B119" t="str">
        <f>HYPERLINK("http://bacquang.hagiang.gov.vn/page/cac-xa-thi-tran.html", "UBND Ủy ban nhân dân xã Đồng Tiến tỉnh Hà Giang")</f>
        <v>UBND Ủy ban nhân dân xã Đồng Tiến tỉnh Hà Giang</v>
      </c>
      <c r="C119" t="str">
        <v>http://bacquang.hagiang.gov.vn/page/cac-xa-thi-tran.html</v>
      </c>
      <c r="D119" t="str">
        <v>-</v>
      </c>
      <c r="E119" t="str">
        <v>-</v>
      </c>
      <c r="F119" t="str">
        <v>-</v>
      </c>
      <c r="G119" t="str">
        <v>-</v>
      </c>
    </row>
    <row r="120">
      <c r="A120">
        <v>2119</v>
      </c>
      <c r="B120" t="str">
        <f>HYPERLINK("https://www.facebook.com/tuoitreconganhagiang/", "Công an xã Đồng Tâm tỉnh Hà Giang")</f>
        <v>Công an xã Đồng Tâm tỉnh Hà Giang</v>
      </c>
      <c r="C120" t="str">
        <v>https://www.facebook.com/tuoitreconganhagiang/</v>
      </c>
      <c r="D120" t="str">
        <v>-</v>
      </c>
      <c r="E120" t="str">
        <v/>
      </c>
      <c r="F120" t="str">
        <v>-</v>
      </c>
      <c r="G120" t="str">
        <v>-</v>
      </c>
    </row>
    <row r="121">
      <c r="A121">
        <v>2120</v>
      </c>
      <c r="B121" t="str">
        <f>HYPERLINK("https://dongtam.yenthe.bacgiang.gov.vn/", "UBND Ủy ban nhân dân xã Đồng Tâm tỉnh Hà Giang")</f>
        <v>UBND Ủy ban nhân dân xã Đồng Tâm tỉnh Hà Giang</v>
      </c>
      <c r="C121" t="str">
        <v>https://dongtam.yenthe.bacgiang.gov.vn/</v>
      </c>
      <c r="D121" t="str">
        <v>-</v>
      </c>
      <c r="E121" t="str">
        <v>-</v>
      </c>
      <c r="F121" t="str">
        <v>-</v>
      </c>
      <c r="G121" t="str">
        <v>-</v>
      </c>
    </row>
    <row r="122">
      <c r="A122">
        <v>2121</v>
      </c>
      <c r="B122" t="str">
        <v>Công an xã Tân Quang tỉnh Hà Giang</v>
      </c>
      <c r="C122" t="str">
        <v>-</v>
      </c>
      <c r="D122" t="str">
        <v>-</v>
      </c>
      <c r="E122" t="str">
        <v/>
      </c>
      <c r="F122" t="str">
        <v>-</v>
      </c>
      <c r="G122" t="str">
        <v>-</v>
      </c>
    </row>
    <row r="123">
      <c r="A123">
        <v>2122</v>
      </c>
      <c r="B123" t="str">
        <f>HYPERLINK("https://xtanquang.hagiang.gov.vn/", "UBND Ủy ban nhân dân xã Tân Quang tỉnh Hà Giang")</f>
        <v>UBND Ủy ban nhân dân xã Tân Quang tỉnh Hà Giang</v>
      </c>
      <c r="C123" t="str">
        <v>https://xtanquang.hagiang.gov.vn/</v>
      </c>
      <c r="D123" t="str">
        <v>-</v>
      </c>
      <c r="E123" t="str">
        <v>-</v>
      </c>
      <c r="F123" t="str">
        <v>-</v>
      </c>
      <c r="G123" t="str">
        <v>-</v>
      </c>
    </row>
    <row r="124">
      <c r="A124">
        <v>2123</v>
      </c>
      <c r="B124" t="str">
        <v>Công an xã Thượng Bình tỉnh Hà Giang</v>
      </c>
      <c r="C124" t="str">
        <v>-</v>
      </c>
      <c r="D124" t="str">
        <v>-</v>
      </c>
      <c r="E124" t="str">
        <v/>
      </c>
      <c r="F124" t="str">
        <v>-</v>
      </c>
      <c r="G124" t="str">
        <v>-</v>
      </c>
    </row>
    <row r="125">
      <c r="A125">
        <v>2124</v>
      </c>
      <c r="B125" t="str">
        <f>HYPERLINK("http://bacquang.hagiang.gov.vn/cat-116/xa-thuong-binh-huyen-bac-quang-khoi-cong-cau-dan-sinh-tai-thon-khuoi-en-2047.html", "UBND Ủy ban nhân dân xã Thượng Bình tỉnh Hà Giang")</f>
        <v>UBND Ủy ban nhân dân xã Thượng Bình tỉnh Hà Giang</v>
      </c>
      <c r="C125" t="str">
        <v>http://bacquang.hagiang.gov.vn/cat-116/xa-thuong-binh-huyen-bac-quang-khoi-cong-cau-dan-sinh-tai-thon-khuoi-en-2047.html</v>
      </c>
      <c r="D125" t="str">
        <v>-</v>
      </c>
      <c r="E125" t="str">
        <v>-</v>
      </c>
      <c r="F125" t="str">
        <v>-</v>
      </c>
      <c r="G125" t="str">
        <v>-</v>
      </c>
    </row>
    <row r="126">
      <c r="A126">
        <v>2125</v>
      </c>
      <c r="B126" t="str">
        <v>Công an xã Hữu Sản tỉnh Hà Giang</v>
      </c>
      <c r="C126" t="str">
        <v>-</v>
      </c>
      <c r="D126" t="str">
        <v>-</v>
      </c>
      <c r="E126" t="str">
        <v/>
      </c>
      <c r="F126" t="str">
        <v>-</v>
      </c>
      <c r="G126" t="str">
        <v>-</v>
      </c>
    </row>
    <row r="127">
      <c r="A127">
        <v>2126</v>
      </c>
      <c r="B127" t="str">
        <f>HYPERLINK("https://xhuusan.hagiang.gov.vn/", "UBND Ủy ban nhân dân xã Hữu Sản tỉnh Hà Giang")</f>
        <v>UBND Ủy ban nhân dân xã Hữu Sản tỉnh Hà Giang</v>
      </c>
      <c r="C127" t="str">
        <v>https://xhuusan.hagiang.gov.vn/</v>
      </c>
      <c r="D127" t="str">
        <v>-</v>
      </c>
      <c r="E127" t="str">
        <v>-</v>
      </c>
      <c r="F127" t="str">
        <v>-</v>
      </c>
      <c r="G127" t="str">
        <v>-</v>
      </c>
    </row>
    <row r="128">
      <c r="A128">
        <v>2127</v>
      </c>
      <c r="B128" t="str">
        <v>Công an xã Kim Ngọc tỉnh Hà Giang</v>
      </c>
      <c r="C128" t="str">
        <v>-</v>
      </c>
      <c r="D128" t="str">
        <v>-</v>
      </c>
      <c r="E128" t="str">
        <v/>
      </c>
      <c r="F128" t="str">
        <v>-</v>
      </c>
      <c r="G128" t="str">
        <v>-</v>
      </c>
    </row>
    <row r="129">
      <c r="A129">
        <v>2128</v>
      </c>
      <c r="B129" t="str">
        <f>HYPERLINK("http://bacquang.hagiang.gov.vn/", "UBND Ủy ban nhân dân xã Kim Ngọc tỉnh Hà Giang")</f>
        <v>UBND Ủy ban nhân dân xã Kim Ngọc tỉnh Hà Giang</v>
      </c>
      <c r="C129" t="str">
        <v>http://bacquang.hagiang.gov.vn/</v>
      </c>
      <c r="D129" t="str">
        <v>-</v>
      </c>
      <c r="E129" t="str">
        <v>-</v>
      </c>
      <c r="F129" t="str">
        <v>-</v>
      </c>
      <c r="G129" t="str">
        <v>-</v>
      </c>
    </row>
    <row r="130">
      <c r="A130">
        <v>2129</v>
      </c>
      <c r="B130" t="str">
        <f>HYPERLINK("https://www.facebook.com/reel/1099968731727919/", "Công an xã Việt Vinh tỉnh Hà Giang")</f>
        <v>Công an xã Việt Vinh tỉnh Hà Giang</v>
      </c>
      <c r="C130" t="str">
        <v>https://www.facebook.com/reel/1099968731727919/</v>
      </c>
      <c r="D130" t="str">
        <v>-</v>
      </c>
      <c r="E130" t="str">
        <v/>
      </c>
      <c r="F130" t="str">
        <v>-</v>
      </c>
      <c r="G130" t="str">
        <v>-</v>
      </c>
    </row>
    <row r="131">
      <c r="A131">
        <v>2130</v>
      </c>
      <c r="B131" t="str">
        <f>HYPERLINK("https://xvietvinh.hagiang.gov.vn/", "UBND Ủy ban nhân dân xã Việt Vinh tỉnh Hà Giang")</f>
        <v>UBND Ủy ban nhân dân xã Việt Vinh tỉnh Hà Giang</v>
      </c>
      <c r="C131" t="str">
        <v>https://xvietvinh.hagiang.gov.vn/</v>
      </c>
      <c r="D131" t="str">
        <v>-</v>
      </c>
      <c r="E131" t="str">
        <v>-</v>
      </c>
      <c r="F131" t="str">
        <v>-</v>
      </c>
      <c r="G131" t="str">
        <v>-</v>
      </c>
    </row>
    <row r="132">
      <c r="A132">
        <v>2131</v>
      </c>
      <c r="B132" t="str">
        <f>HYPERLINK("https://www.facebook.com/tuoitreconganhagiang/", "Công an xã Bằng Hành tỉnh Hà Giang")</f>
        <v>Công an xã Bằng Hành tỉnh Hà Giang</v>
      </c>
      <c r="C132" t="str">
        <v>https://www.facebook.com/tuoitreconganhagiang/</v>
      </c>
      <c r="D132" t="str">
        <v>-</v>
      </c>
      <c r="E132" t="str">
        <v/>
      </c>
      <c r="F132" t="str">
        <v>-</v>
      </c>
      <c r="G132" t="str">
        <v>-</v>
      </c>
    </row>
    <row r="133">
      <c r="A133">
        <v>2132</v>
      </c>
      <c r="B133" t="str">
        <f>HYPERLINK("https://quangbinh.hagiang.gov.vn/chi-tiet-tin-tuc/-/news/44749/x%25C3%25A3-b%25E1%25BA%25B1ng-lang.html", "UBND Ủy ban nhân dân xã Bằng Hành tỉnh Hà Giang")</f>
        <v>UBND Ủy ban nhân dân xã Bằng Hành tỉnh Hà Giang</v>
      </c>
      <c r="C133" t="str">
        <v>https://quangbinh.hagiang.gov.vn/chi-tiet-tin-tuc/-/news/44749/x%25C3%25A3-b%25E1%25BA%25B1ng-lang.html</v>
      </c>
      <c r="D133" t="str">
        <v>-</v>
      </c>
      <c r="E133" t="str">
        <v>-</v>
      </c>
      <c r="F133" t="str">
        <v>-</v>
      </c>
      <c r="G133" t="str">
        <v>-</v>
      </c>
    </row>
    <row r="134">
      <c r="A134">
        <v>2133</v>
      </c>
      <c r="B134" t="str">
        <v>Công an xã Quang Minh tỉnh Hà Giang</v>
      </c>
      <c r="C134" t="str">
        <v>-</v>
      </c>
      <c r="D134" t="str">
        <v>-</v>
      </c>
      <c r="E134" t="str">
        <v/>
      </c>
      <c r="F134" t="str">
        <v>-</v>
      </c>
      <c r="G134" t="str">
        <v>-</v>
      </c>
    </row>
    <row r="135">
      <c r="A135">
        <v>2134</v>
      </c>
      <c r="B135" t="str">
        <f>HYPERLINK("https://haiha.quangninh.gov.vn/Trang/ChiTietBVGioiThieu.aspx?bvid=128", "UBND Ủy ban nhân dân xã Quang Minh tỉnh Hà Giang")</f>
        <v>UBND Ủy ban nhân dân xã Quang Minh tỉnh Hà Giang</v>
      </c>
      <c r="C135" t="str">
        <v>https://haiha.quangninh.gov.vn/Trang/ChiTietBVGioiThieu.aspx?bvid=128</v>
      </c>
      <c r="D135" t="str">
        <v>-</v>
      </c>
      <c r="E135" t="str">
        <v>-</v>
      </c>
      <c r="F135" t="str">
        <v>-</v>
      </c>
      <c r="G135" t="str">
        <v>-</v>
      </c>
    </row>
    <row r="136">
      <c r="A136">
        <v>2135</v>
      </c>
      <c r="B136" t="str">
        <v>Công an xã Liên Hiệp tỉnh Hà Giang</v>
      </c>
      <c r="C136" t="str">
        <v>-</v>
      </c>
      <c r="D136" t="str">
        <v>-</v>
      </c>
      <c r="E136" t="str">
        <v/>
      </c>
      <c r="F136" t="str">
        <v>-</v>
      </c>
      <c r="G136" t="str">
        <v>-</v>
      </c>
    </row>
    <row r="137">
      <c r="A137">
        <v>2136</v>
      </c>
      <c r="B137" t="str">
        <f>HYPERLINK("https://thaibinh.gov.vn/van-ban-phap-luat/van-ban-dieu-hanh/ve-viec-cho-phep-uy-ban-nhan-dan-xa-lien-hiep-huyen-hung-ha-.html", "UBND Ủy ban nhân dân xã Liên Hiệp tỉnh Hà Giang")</f>
        <v>UBND Ủy ban nhân dân xã Liên Hiệp tỉnh Hà Giang</v>
      </c>
      <c r="C137" t="str">
        <v>https://thaibinh.gov.vn/van-ban-phap-luat/van-ban-dieu-hanh/ve-viec-cho-phep-uy-ban-nhan-dan-xa-lien-hiep-huyen-hung-ha-.html</v>
      </c>
      <c r="D137" t="str">
        <v>-</v>
      </c>
      <c r="E137" t="str">
        <v>-</v>
      </c>
      <c r="F137" t="str">
        <v>-</v>
      </c>
      <c r="G137" t="str">
        <v>-</v>
      </c>
    </row>
    <row r="138">
      <c r="A138">
        <v>2137</v>
      </c>
      <c r="B138" t="str">
        <v>Công an xã Vô Điếm tỉnh Hà Giang</v>
      </c>
      <c r="C138" t="str">
        <v>-</v>
      </c>
      <c r="D138" t="str">
        <v>-</v>
      </c>
      <c r="E138" t="str">
        <v/>
      </c>
      <c r="F138" t="str">
        <v>-</v>
      </c>
      <c r="G138" t="str">
        <v>-</v>
      </c>
    </row>
    <row r="139">
      <c r="A139">
        <v>2138</v>
      </c>
      <c r="B139" t="str">
        <f>HYPERLINK("https://xvodiem.hagiang.gov.vn/", "UBND Ủy ban nhân dân xã Vô Điếm tỉnh Hà Giang")</f>
        <v>UBND Ủy ban nhân dân xã Vô Điếm tỉnh Hà Giang</v>
      </c>
      <c r="C139" t="str">
        <v>https://xvodiem.hagiang.gov.vn/</v>
      </c>
      <c r="D139" t="str">
        <v>-</v>
      </c>
      <c r="E139" t="str">
        <v>-</v>
      </c>
      <c r="F139" t="str">
        <v>-</v>
      </c>
      <c r="G139" t="str">
        <v>-</v>
      </c>
    </row>
    <row r="140">
      <c r="A140">
        <v>2139</v>
      </c>
      <c r="B140" t="str">
        <v>Công an xã Việt Hồng tỉnh Hà Giang</v>
      </c>
      <c r="C140" t="str">
        <v>-</v>
      </c>
      <c r="D140" t="str">
        <v>-</v>
      </c>
      <c r="E140" t="str">
        <v/>
      </c>
      <c r="F140" t="str">
        <v>-</v>
      </c>
      <c r="G140" t="str">
        <v>-</v>
      </c>
    </row>
    <row r="141">
      <c r="A141">
        <v>2140</v>
      </c>
      <c r="B141" t="str">
        <f>HYPERLINK("http://bacquang.hagiang.gov.vn/page/cac-xa-thi-tran.html", "UBND Ủy ban nhân dân xã Việt Hồng tỉnh Hà Giang")</f>
        <v>UBND Ủy ban nhân dân xã Việt Hồng tỉnh Hà Giang</v>
      </c>
      <c r="C141" t="str">
        <v>http://bacquang.hagiang.gov.vn/page/cac-xa-thi-tran.html</v>
      </c>
      <c r="D141" t="str">
        <v>-</v>
      </c>
      <c r="E141" t="str">
        <v>-</v>
      </c>
      <c r="F141" t="str">
        <v>-</v>
      </c>
      <c r="G141" t="str">
        <v>-</v>
      </c>
    </row>
    <row r="142">
      <c r="A142">
        <v>2141</v>
      </c>
      <c r="B142" t="str">
        <f>HYPERLINK("https://www.facebook.com/congantinhhagiang/", "Công an xã Hùng An tỉnh Hà Giang")</f>
        <v>Công an xã Hùng An tỉnh Hà Giang</v>
      </c>
      <c r="C142" t="str">
        <v>https://www.facebook.com/congantinhhagiang/</v>
      </c>
      <c r="D142" t="str">
        <v>-</v>
      </c>
      <c r="E142" t="str">
        <v/>
      </c>
      <c r="F142" t="str">
        <v>-</v>
      </c>
      <c r="G142" t="str">
        <v>-</v>
      </c>
    </row>
    <row r="143">
      <c r="A143">
        <v>2142</v>
      </c>
      <c r="B143" t="str">
        <f>HYPERLINK("https://bacquang.hagiang.gov.vn/laws/detail/QUYET-DINH-Phe-duyet-Phuong-an-To-chuc-thuc-hien-cuong-che-thu-hoi-dat-doi-voi-ba-Pham-Thi-Dung-co-dat-khi-Nha-nuoc-thu-hoi-thuc-hien-du-an-Cao-toc-Tuyen-Quang-Ha-Giang-giai-doan-1-doan-qua-tinh-Ha-Giang-Dia-phan-Thon-An-Tien-xa-Hung-An-huy-817/", "UBND Ủy ban nhân dân xã Hùng An tỉnh Hà Giang")</f>
        <v>UBND Ủy ban nhân dân xã Hùng An tỉnh Hà Giang</v>
      </c>
      <c r="C143" t="str">
        <v>https://bacquang.hagiang.gov.vn/laws/detail/QUYET-DINH-Phe-duyet-Phuong-an-To-chuc-thuc-hien-cuong-che-thu-hoi-dat-doi-voi-ba-Pham-Thi-Dung-co-dat-khi-Nha-nuoc-thu-hoi-thuc-hien-du-an-Cao-toc-Tuyen-Quang-Ha-Giang-giai-doan-1-doan-qua-tinh-Ha-Giang-Dia-phan-Thon-An-Tien-xa-Hung-An-huy-817/</v>
      </c>
      <c r="D143" t="str">
        <v>-</v>
      </c>
      <c r="E143" t="str">
        <v>-</v>
      </c>
      <c r="F143" t="str">
        <v>-</v>
      </c>
      <c r="G143" t="str">
        <v>-</v>
      </c>
    </row>
    <row r="144">
      <c r="A144">
        <v>2143</v>
      </c>
      <c r="B144" t="str">
        <f>HYPERLINK("https://www.facebook.com/129262762289546", "Công an xã Đức Xuân tỉnh Hà Giang")</f>
        <v>Công an xã Đức Xuân tỉnh Hà Giang</v>
      </c>
      <c r="C144" t="str">
        <v>https://www.facebook.com/129262762289546</v>
      </c>
      <c r="D144" t="str">
        <v>-</v>
      </c>
      <c r="E144" t="str">
        <v/>
      </c>
      <c r="F144" t="str">
        <v>-</v>
      </c>
      <c r="G144" t="str">
        <v>-</v>
      </c>
    </row>
    <row r="145">
      <c r="A145">
        <v>2144</v>
      </c>
      <c r="B145" t="str">
        <f>HYPERLINK("http://bacquang.hagiang.gov.vn/tin-huyen/xa-duc-xuan-tich-cuc-phat-trien-cay-vu-dong-nang-cao-thu-nhap-cho-nhan-dan-3884.html", "UBND Ủy ban nhân dân xã Đức Xuân tỉnh Hà Giang")</f>
        <v>UBND Ủy ban nhân dân xã Đức Xuân tỉnh Hà Giang</v>
      </c>
      <c r="C145" t="str">
        <v>http://bacquang.hagiang.gov.vn/tin-huyen/xa-duc-xuan-tich-cuc-phat-trien-cay-vu-dong-nang-cao-thu-nhap-cho-nhan-dan-3884.html</v>
      </c>
      <c r="D145" t="str">
        <v>-</v>
      </c>
      <c r="E145" t="str">
        <v>-</v>
      </c>
      <c r="F145" t="str">
        <v>-</v>
      </c>
      <c r="G145" t="str">
        <v>-</v>
      </c>
    </row>
    <row r="146">
      <c r="A146">
        <v>2145</v>
      </c>
      <c r="B146" t="str">
        <v>Công an xã Tiên Kiều tỉnh Hà Giang</v>
      </c>
      <c r="C146" t="str">
        <v>-</v>
      </c>
      <c r="D146" t="str">
        <v>-</v>
      </c>
      <c r="E146" t="str">
        <v/>
      </c>
      <c r="F146" t="str">
        <v>-</v>
      </c>
      <c r="G146" t="str">
        <v>-</v>
      </c>
    </row>
    <row r="147">
      <c r="A147">
        <v>2146</v>
      </c>
      <c r="B147" t="str">
        <f>HYPERLINK("http://bacquang.hagiang.gov.vn/page/cac-xa-thi-tran.html", "UBND Ủy ban nhân dân xã Tiên Kiều tỉnh Hà Giang")</f>
        <v>UBND Ủy ban nhân dân xã Tiên Kiều tỉnh Hà Giang</v>
      </c>
      <c r="C147" t="str">
        <v>http://bacquang.hagiang.gov.vn/page/cac-xa-thi-tran.html</v>
      </c>
      <c r="D147" t="str">
        <v>-</v>
      </c>
      <c r="E147" t="str">
        <v>-</v>
      </c>
      <c r="F147" t="str">
        <v>-</v>
      </c>
      <c r="G147" t="str">
        <v>-</v>
      </c>
    </row>
    <row r="148">
      <c r="A148">
        <v>2147</v>
      </c>
      <c r="B148" t="str">
        <f>HYPERLINK("https://www.facebook.com/p/Tr%C6%B0%E1%BB%9Dng-M%E1%BA%A7m-non-S%C6%A1n-Ca-X%C3%A3-V%C4%A9nh-H%E1%BA%A3o-100063583772424/", "Công an xã Vĩnh Hảo tỉnh Hà Giang")</f>
        <v>Công an xã Vĩnh Hảo tỉnh Hà Giang</v>
      </c>
      <c r="C148" t="str">
        <v>https://www.facebook.com/p/Tr%C6%B0%E1%BB%9Dng-M%E1%BA%A7m-non-S%C6%A1n-Ca-X%C3%A3-V%C4%A9nh-H%E1%BA%A3o-100063583772424/</v>
      </c>
      <c r="D148" t="str">
        <v>-</v>
      </c>
      <c r="E148" t="str">
        <v/>
      </c>
      <c r="F148" t="str">
        <v>-</v>
      </c>
      <c r="G148" t="str">
        <v>-</v>
      </c>
    </row>
    <row r="149">
      <c r="A149">
        <v>2148</v>
      </c>
      <c r="B149" t="str">
        <f>HYPERLINK("https://xvinhhao.hagiang.gov.vn/", "UBND Ủy ban nhân dân xã Vĩnh Hảo tỉnh Hà Giang")</f>
        <v>UBND Ủy ban nhân dân xã Vĩnh Hảo tỉnh Hà Giang</v>
      </c>
      <c r="C149" t="str">
        <v>https://xvinhhao.hagiang.gov.vn/</v>
      </c>
      <c r="D149" t="str">
        <v>-</v>
      </c>
      <c r="E149" t="str">
        <v>-</v>
      </c>
      <c r="F149" t="str">
        <v>-</v>
      </c>
      <c r="G149" t="str">
        <v>-</v>
      </c>
    </row>
    <row r="150">
      <c r="A150">
        <v>2149</v>
      </c>
      <c r="B150" t="str">
        <f>HYPERLINK("https://www.facebook.com/p/Tu%E1%BB%95i-tr%E1%BA%BB-C%C3%B4ng-an-Th%C3%A0nh-ph%E1%BB%91-V%C4%A9nh-Y%C3%AAn-100066497717181/?locale=nl_BE", "Công an xã Vĩnh Phúc tỉnh Hà Giang")</f>
        <v>Công an xã Vĩnh Phúc tỉnh Hà Giang</v>
      </c>
      <c r="C150" t="str">
        <v>https://www.facebook.com/p/Tu%E1%BB%95i-tr%E1%BA%BB-C%C3%B4ng-an-Th%C3%A0nh-ph%E1%BB%91-V%C4%A9nh-Y%C3%AAn-100066497717181/?locale=nl_BE</v>
      </c>
      <c r="D150" t="str">
        <v>-</v>
      </c>
      <c r="E150" t="str">
        <v/>
      </c>
      <c r="F150" t="str">
        <v>-</v>
      </c>
      <c r="G150" t="str">
        <v>-</v>
      </c>
    </row>
    <row r="151">
      <c r="A151">
        <v>2150</v>
      </c>
      <c r="B151" t="str">
        <f>HYPERLINK("http://bacquang.hagiang.gov.vn/page/cac-xa-thi-tran.html", "UBND Ủy ban nhân dân xã Vĩnh Phúc tỉnh Hà Giang")</f>
        <v>UBND Ủy ban nhân dân xã Vĩnh Phúc tỉnh Hà Giang</v>
      </c>
      <c r="C151" t="str">
        <v>http://bacquang.hagiang.gov.vn/page/cac-xa-thi-tran.html</v>
      </c>
      <c r="D151" t="str">
        <v>-</v>
      </c>
      <c r="E151" t="str">
        <v>-</v>
      </c>
      <c r="F151" t="str">
        <v>-</v>
      </c>
      <c r="G151" t="str">
        <v>-</v>
      </c>
    </row>
    <row r="152">
      <c r="A152">
        <v>2151</v>
      </c>
      <c r="B152" t="str">
        <f>HYPERLINK("https://www.facebook.com/p/Tu%E1%BB%95i-tr%E1%BA%BB-C%C3%B4ng-an-Th%C3%A0nh-ph%E1%BB%91-V%C4%A9nh-Y%C3%AAn-100066497717181/?locale=nl_BE", "Công an xã Đồng Yên tỉnh Hà Giang")</f>
        <v>Công an xã Đồng Yên tỉnh Hà Giang</v>
      </c>
      <c r="C152" t="str">
        <v>https://www.facebook.com/p/Tu%E1%BB%95i-tr%E1%BA%BB-C%C3%B4ng-an-Th%C3%A0nh-ph%E1%BB%91-V%C4%A9nh-Y%C3%AAn-100066497717181/?locale=nl_BE</v>
      </c>
      <c r="D152" t="str">
        <v>-</v>
      </c>
      <c r="E152" t="str">
        <v/>
      </c>
      <c r="F152" t="str">
        <v>-</v>
      </c>
      <c r="G152" t="str">
        <v>-</v>
      </c>
    </row>
    <row r="153">
      <c r="A153">
        <v>2152</v>
      </c>
      <c r="B153" t="str">
        <f>HYPERLINK("http://bacquang.hagiang.gov.vn/page/cac-xa-thi-tran.html", "UBND Ủy ban nhân dân xã Đồng Yên tỉnh Hà Giang")</f>
        <v>UBND Ủy ban nhân dân xã Đồng Yên tỉnh Hà Giang</v>
      </c>
      <c r="C153" t="str">
        <v>http://bacquang.hagiang.gov.vn/page/cac-xa-thi-tran.html</v>
      </c>
      <c r="D153" t="str">
        <v>-</v>
      </c>
      <c r="E153" t="str">
        <v>-</v>
      </c>
      <c r="F153" t="str">
        <v>-</v>
      </c>
      <c r="G153" t="str">
        <v>-</v>
      </c>
    </row>
    <row r="154">
      <c r="A154">
        <v>2153</v>
      </c>
      <c r="B154" t="str">
        <f>HYPERLINK("https://www.facebook.com/tuoitreconganhagiang/", "Công an xã Đông Thành tỉnh Hà Giang")</f>
        <v>Công an xã Đông Thành tỉnh Hà Giang</v>
      </c>
      <c r="C154" t="str">
        <v>https://www.facebook.com/tuoitreconganhagiang/</v>
      </c>
      <c r="D154" t="str">
        <v>-</v>
      </c>
      <c r="E154" t="str">
        <v/>
      </c>
      <c r="F154" t="str">
        <v>-</v>
      </c>
      <c r="G154" t="str">
        <v>-</v>
      </c>
    </row>
    <row r="155">
      <c r="A155">
        <v>2154</v>
      </c>
      <c r="B155" t="str">
        <f>HYPERLINK("https://dbnd.hagiang.gov.vn/HDND-XA/Ky-hop-thu-10-HDND-xa-Dong-Thanh-khoa-IV--nhiem-ky-2021-2026-2953", "UBND Ủy ban nhân dân xã Đông Thành tỉnh Hà Giang")</f>
        <v>UBND Ủy ban nhân dân xã Đông Thành tỉnh Hà Giang</v>
      </c>
      <c r="C155" t="str">
        <v>https://dbnd.hagiang.gov.vn/HDND-XA/Ky-hop-thu-10-HDND-xa-Dong-Thanh-khoa-IV--nhiem-ky-2021-2026-2953</v>
      </c>
      <c r="D155" t="str">
        <v>-</v>
      </c>
      <c r="E155" t="str">
        <v>-</v>
      </c>
      <c r="F155" t="str">
        <v>-</v>
      </c>
      <c r="G155" t="str">
        <v>-</v>
      </c>
    </row>
    <row r="156">
      <c r="A156">
        <v>2155</v>
      </c>
      <c r="B156" t="str">
        <v>Công an xã Xuân Minh tỉnh Hà Giang</v>
      </c>
      <c r="C156" t="str">
        <v>-</v>
      </c>
      <c r="D156" t="str">
        <v>-</v>
      </c>
      <c r="E156" t="str">
        <v/>
      </c>
      <c r="F156" t="str">
        <v>-</v>
      </c>
      <c r="G156" t="str">
        <v>-</v>
      </c>
    </row>
    <row r="157">
      <c r="A157">
        <v>2156</v>
      </c>
      <c r="B157" t="str">
        <f>HYPERLINK("https://quangbinh.hagiang.gov.vn/vi/chi-tiet-tin-tuc/-/news/44749/x%C3%A3-xu%C3%A2n-minh.html", "UBND Ủy ban nhân dân xã Xuân Minh tỉnh Hà Giang")</f>
        <v>UBND Ủy ban nhân dân xã Xuân Minh tỉnh Hà Giang</v>
      </c>
      <c r="C157" t="str">
        <v>https://quangbinh.hagiang.gov.vn/vi/chi-tiet-tin-tuc/-/news/44749/x%C3%A3-xu%C3%A2n-minh.html</v>
      </c>
      <c r="D157" t="str">
        <v>-</v>
      </c>
      <c r="E157" t="str">
        <v>-</v>
      </c>
      <c r="F157" t="str">
        <v>-</v>
      </c>
      <c r="G157" t="str">
        <v>-</v>
      </c>
    </row>
    <row r="158">
      <c r="A158">
        <v>2157</v>
      </c>
      <c r="B158" t="str">
        <v>Công an xã Tiên Nguyên tỉnh Hà Giang</v>
      </c>
      <c r="C158" t="str">
        <v>-</v>
      </c>
      <c r="D158" t="str">
        <v>-</v>
      </c>
      <c r="E158" t="str">
        <v/>
      </c>
      <c r="F158" t="str">
        <v>-</v>
      </c>
      <c r="G158" t="str">
        <v>-</v>
      </c>
    </row>
    <row r="159">
      <c r="A159">
        <v>2158</v>
      </c>
      <c r="B159" t="str">
        <f>HYPERLINK("https://quangbinh.hagiang.gov.vn/tin-tuc/-/asset_publisher/7qSAmH2lB0Cx/content/x%25C3%25A3-ti%25C3%25AAn-nguy%25C3%25AAn?_com_liferay_asset_publisher_web_portlet_AssetPublisherPortlet_INSTANCE_7qSAmH2lB0Cx_assetEntryId=1120017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1120017", "UBND Ủy ban nhân dân xã Tiên Nguyên tỉnh Hà Giang")</f>
        <v>UBND Ủy ban nhân dân xã Tiên Nguyên tỉnh Hà Giang</v>
      </c>
      <c r="C159" t="str">
        <v>https://quangbinh.hagiang.gov.vn/tin-tuc/-/asset_publisher/7qSAmH2lB0Cx/content/x%25C3%25A3-ti%25C3%25AAn-nguy%25C3%25AAn?_com_liferay_asset_publisher_web_portlet_AssetPublisherPortlet_INSTANCE_7qSAmH2lB0Cx_assetEntryId=1120017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1120017</v>
      </c>
      <c r="D159" t="str">
        <v>-</v>
      </c>
      <c r="E159" t="str">
        <v>-</v>
      </c>
      <c r="F159" t="str">
        <v>-</v>
      </c>
      <c r="G159" t="str">
        <v>-</v>
      </c>
    </row>
    <row r="160">
      <c r="A160">
        <v>2159</v>
      </c>
      <c r="B160" t="str">
        <f>HYPERLINK("https://www.facebook.com/tuoitreconganhagiang/", "Công an xã Tân Nam tỉnh Hà Giang")</f>
        <v>Công an xã Tân Nam tỉnh Hà Giang</v>
      </c>
      <c r="C160" t="str">
        <v>https://www.facebook.com/tuoitreconganhagiang/</v>
      </c>
      <c r="D160" t="str">
        <v>-</v>
      </c>
      <c r="E160" t="str">
        <v/>
      </c>
      <c r="F160" t="str">
        <v>-</v>
      </c>
      <c r="G160" t="str">
        <v>-</v>
      </c>
    </row>
    <row r="161">
      <c r="A161">
        <v>2160</v>
      </c>
      <c r="B161" t="str">
        <f>HYPERLINK("https://quangbinh.hagiang.gov.vn/vi/chi-tiet-tin-tuc/-/news/44749/x%C3%A3-t%C3%A2n-nam.html", "UBND Ủy ban nhân dân xã Tân Nam tỉnh Hà Giang")</f>
        <v>UBND Ủy ban nhân dân xã Tân Nam tỉnh Hà Giang</v>
      </c>
      <c r="C161" t="str">
        <v>https://quangbinh.hagiang.gov.vn/vi/chi-tiet-tin-tuc/-/news/44749/x%C3%A3-t%C3%A2n-nam.html</v>
      </c>
      <c r="D161" t="str">
        <v>-</v>
      </c>
      <c r="E161" t="str">
        <v>-</v>
      </c>
      <c r="F161" t="str">
        <v>-</v>
      </c>
      <c r="G161" t="str">
        <v>-</v>
      </c>
    </row>
    <row r="162">
      <c r="A162">
        <v>2161</v>
      </c>
      <c r="B162" t="str">
        <v>Công an xã Bản Rịa tỉnh Hà Giang</v>
      </c>
      <c r="C162" t="str">
        <v>-</v>
      </c>
      <c r="D162" t="str">
        <v>-</v>
      </c>
      <c r="E162" t="str">
        <v/>
      </c>
      <c r="F162" t="str">
        <v>-</v>
      </c>
      <c r="G162" t="str">
        <v>-</v>
      </c>
    </row>
    <row r="163">
      <c r="A163">
        <v>2162</v>
      </c>
      <c r="B163" t="str">
        <f>HYPERLINK("https://quangbinh.hagiang.gov.vn/chi-tiet-tin-tuc/-/news/44749/x%25C3%25A3-b%25E1%25BA%25A3n-r%25E1%25BB%258Ba.html", "UBND Ủy ban nhân dân xã Bản Rịa tỉnh Hà Giang")</f>
        <v>UBND Ủy ban nhân dân xã Bản Rịa tỉnh Hà Giang</v>
      </c>
      <c r="C163" t="str">
        <v>https://quangbinh.hagiang.gov.vn/chi-tiet-tin-tuc/-/news/44749/x%25C3%25A3-b%25E1%25BA%25A3n-r%25E1%25BB%258Ba.html</v>
      </c>
      <c r="D163" t="str">
        <v>-</v>
      </c>
      <c r="E163" t="str">
        <v>-</v>
      </c>
      <c r="F163" t="str">
        <v>-</v>
      </c>
      <c r="G163" t="str">
        <v>-</v>
      </c>
    </row>
    <row r="164">
      <c r="A164">
        <v>2163</v>
      </c>
      <c r="B164" t="str">
        <f>HYPERLINK("https://www.facebook.com/p/Tu%E1%BB%95i-tr%E1%BA%BB-C%C3%B4ng-an-Th%C3%A0nh-ph%E1%BB%91-V%C4%A9nh-Y%C3%AAn-100066497717181/?locale=nl_BE", "Công an xã Yên Thành tỉnh Hà Giang")</f>
        <v>Công an xã Yên Thành tỉnh Hà Giang</v>
      </c>
      <c r="C164" t="str">
        <v>https://www.facebook.com/p/Tu%E1%BB%95i-tr%E1%BA%BB-C%C3%B4ng-an-Th%C3%A0nh-ph%E1%BB%91-V%C4%A9nh-Y%C3%AAn-100066497717181/?locale=nl_BE</v>
      </c>
      <c r="D164" t="str">
        <v>-</v>
      </c>
      <c r="E164" t="str">
        <v/>
      </c>
      <c r="F164" t="str">
        <v>-</v>
      </c>
      <c r="G164" t="str">
        <v>-</v>
      </c>
    </row>
    <row r="165">
      <c r="A165">
        <v>2164</v>
      </c>
      <c r="B165" t="str">
        <f>HYPERLINK("https://quangbinh.hagiang.gov.vn/tin-tuc/-/asset_publisher/7qSAmH2lB0Cx/content/x%25C3%25A3-y%25C3%25AAn-th%25C3%25A0nh?_com_liferay_asset_publisher_web_portlet_AssetPublisherPortlet_INSTANCE_7qSAmH2lB0Cx_assetEntryId=1119887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1119887", "UBND Ủy ban nhân dân xã Yên Thành tỉnh Hà Giang")</f>
        <v>UBND Ủy ban nhân dân xã Yên Thành tỉnh Hà Giang</v>
      </c>
      <c r="C165" t="str">
        <v>https://quangbinh.hagiang.gov.vn/tin-tuc/-/asset_publisher/7qSAmH2lB0Cx/content/x%25C3%25A3-y%25C3%25AAn-th%25C3%25A0nh?_com_liferay_asset_publisher_web_portlet_AssetPublisherPortlet_INSTANCE_7qSAmH2lB0Cx_assetEntryId=1119887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1119887</v>
      </c>
      <c r="D165" t="str">
        <v>-</v>
      </c>
      <c r="E165" t="str">
        <v>-</v>
      </c>
      <c r="F165" t="str">
        <v>-</v>
      </c>
      <c r="G165" t="str">
        <v>-</v>
      </c>
    </row>
    <row r="166">
      <c r="A166">
        <v>2165</v>
      </c>
      <c r="B166" t="str">
        <f>HYPERLINK("https://www.facebook.com/p/Tu%E1%BB%95i-tr%E1%BA%BB-C%C3%B4ng-an-Th%C3%A0nh-ph%E1%BB%91-V%C4%A9nh-Y%C3%AAn-100066497717181/?locale=nl_BE", "Công an thị trấn Yên Bình tỉnh Hà Giang")</f>
        <v>Công an thị trấn Yên Bình tỉnh Hà Giang</v>
      </c>
      <c r="C166" t="str">
        <v>https://www.facebook.com/p/Tu%E1%BB%95i-tr%E1%BA%BB-C%C3%B4ng-an-Th%C3%A0nh-ph%E1%BB%91-V%C4%A9nh-Y%C3%AAn-100066497717181/?locale=nl_BE</v>
      </c>
      <c r="D166" t="str">
        <v>-</v>
      </c>
      <c r="E166" t="str">
        <v>02113861204</v>
      </c>
      <c r="F166" t="str">
        <v>-</v>
      </c>
      <c r="G166" t="str">
        <v>Lê Xoay - Ngô Quyền - Vĩnh Yên, Yen, Vietnam</v>
      </c>
    </row>
    <row r="167">
      <c r="A167">
        <v>2166</v>
      </c>
      <c r="B167" t="str">
        <f>HYPERLINK("https://yenbinh.yenbai.gov.vn/Articles/one/Thong-tin-thi-tran-Yen-Binh", "UBND Ủy ban nhân dân thị trấn Yên Bình tỉnh Hà Giang")</f>
        <v>UBND Ủy ban nhân dân thị trấn Yên Bình tỉnh Hà Giang</v>
      </c>
      <c r="C167" t="str">
        <v>https://yenbinh.yenbai.gov.vn/Articles/one/Thong-tin-thi-tran-Yen-Binh</v>
      </c>
      <c r="D167" t="str">
        <v>-</v>
      </c>
      <c r="E167" t="str">
        <v>-</v>
      </c>
      <c r="F167" t="str">
        <v>-</v>
      </c>
      <c r="G167" t="str">
        <v>-</v>
      </c>
    </row>
    <row r="168">
      <c r="A168">
        <v>2167</v>
      </c>
      <c r="B168" t="str">
        <v>Công an xã Tân Trịnh tỉnh Hà Giang</v>
      </c>
      <c r="C168" t="str">
        <v>-</v>
      </c>
      <c r="D168" t="str">
        <v>-</v>
      </c>
      <c r="E168" t="str">
        <v/>
      </c>
      <c r="F168" t="str">
        <v>-</v>
      </c>
      <c r="G168" t="str">
        <v>-</v>
      </c>
    </row>
    <row r="169">
      <c r="A169">
        <v>2168</v>
      </c>
      <c r="B169" t="str">
        <f>HYPERLINK("https://quangbinh.hagiang.gov.vn/tin-tuc/-/asset_publisher/7qSAmH2lB0Cx/content/x%25C3%25A3-t%25C3%25A2n-tr%25E1%25BB%258Bnh?_com_liferay_asset_publisher_web_portlet_AssetPublisherPortlet_INSTANCE_7qSAmH2lB0Cx_assetEntryId=1119952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1119952", "UBND Ủy ban nhân dân xã Tân Trịnh tỉnh Hà Giang")</f>
        <v>UBND Ủy ban nhân dân xã Tân Trịnh tỉnh Hà Giang</v>
      </c>
      <c r="C169" t="str">
        <v>https://quangbinh.hagiang.gov.vn/tin-tuc/-/asset_publisher/7qSAmH2lB0Cx/content/x%25C3%25A3-t%25C3%25A2n-tr%25E1%25BB%258Bnh?_com_liferay_asset_publisher_web_portlet_AssetPublisherPortlet_INSTANCE_7qSAmH2lB0Cx_assetEntryId=1119952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1119952</v>
      </c>
      <c r="D169" t="str">
        <v>-</v>
      </c>
      <c r="E169" t="str">
        <v>-</v>
      </c>
      <c r="F169" t="str">
        <v>-</v>
      </c>
      <c r="G169" t="str">
        <v>-</v>
      </c>
    </row>
    <row r="170">
      <c r="A170">
        <v>2169</v>
      </c>
      <c r="B170" t="str">
        <v>Công an xã Tân Bắc tỉnh Hà Giang</v>
      </c>
      <c r="C170" t="str">
        <v>-</v>
      </c>
      <c r="D170" t="str">
        <v>-</v>
      </c>
      <c r="E170" t="str">
        <v/>
      </c>
      <c r="F170" t="str">
        <v>-</v>
      </c>
      <c r="G170" t="str">
        <v>-</v>
      </c>
    </row>
    <row r="171">
      <c r="A171">
        <v>2170</v>
      </c>
      <c r="B171" t="str">
        <f>HYPERLINK("http://bacquang.hagiang.gov.vn/", "UBND Ủy ban nhân dân xã Tân Bắc tỉnh Hà Giang")</f>
        <v>UBND Ủy ban nhân dân xã Tân Bắc tỉnh Hà Giang</v>
      </c>
      <c r="C171" t="str">
        <v>http://bacquang.hagiang.gov.vn/</v>
      </c>
      <c r="D171" t="str">
        <v>-</v>
      </c>
      <c r="E171" t="str">
        <v>-</v>
      </c>
      <c r="F171" t="str">
        <v>-</v>
      </c>
      <c r="G171" t="str">
        <v>-</v>
      </c>
    </row>
    <row r="172">
      <c r="A172">
        <v>2171</v>
      </c>
      <c r="B172" t="str">
        <v>Công an xã Bằng Lang tỉnh Hà Giang</v>
      </c>
      <c r="C172" t="str">
        <v>-</v>
      </c>
      <c r="D172" t="str">
        <v>-</v>
      </c>
      <c r="E172" t="str">
        <v/>
      </c>
      <c r="F172" t="str">
        <v>-</v>
      </c>
      <c r="G172" t="str">
        <v>-</v>
      </c>
    </row>
    <row r="173">
      <c r="A173">
        <v>2172</v>
      </c>
      <c r="B173" t="str">
        <f>HYPERLINK("https://quangbinh.hagiang.gov.vn/chi-tiet-tin-tuc/-/news/44749/x%25C3%25A3-b%25E1%25BA%25B1ng-lang.html", "UBND Ủy ban nhân dân xã Bằng Lang tỉnh Hà Giang")</f>
        <v>UBND Ủy ban nhân dân xã Bằng Lang tỉnh Hà Giang</v>
      </c>
      <c r="C173" t="str">
        <v>https://quangbinh.hagiang.gov.vn/chi-tiet-tin-tuc/-/news/44749/x%25C3%25A3-b%25E1%25BA%25B1ng-lang.html</v>
      </c>
      <c r="D173" t="str">
        <v>-</v>
      </c>
      <c r="E173" t="str">
        <v>-</v>
      </c>
      <c r="F173" t="str">
        <v>-</v>
      </c>
      <c r="G173" t="str">
        <v>-</v>
      </c>
    </row>
    <row r="174">
      <c r="A174">
        <v>2173</v>
      </c>
      <c r="B174" t="str">
        <f>HYPERLINK("https://www.facebook.com/congantinhhagiang/", "Công an xã Yên Hà tỉnh Hà Giang")</f>
        <v>Công an xã Yên Hà tỉnh Hà Giang</v>
      </c>
      <c r="C174" t="str">
        <v>https://www.facebook.com/congantinhhagiang/</v>
      </c>
      <c r="D174" t="str">
        <v>-</v>
      </c>
      <c r="E174" t="str">
        <v/>
      </c>
      <c r="F174" t="str">
        <v>-</v>
      </c>
      <c r="G174" t="str">
        <v>-</v>
      </c>
    </row>
    <row r="175">
      <c r="A175">
        <v>2174</v>
      </c>
      <c r="B175" t="str">
        <f>HYPERLINK("https://quangbinh.hagiang.gov.vn/tin-tuc/-/asset_publisher/7qSAmH2lB0Cx/content/x%25C3%25A3-y%25C3%25AAn-h%25C3%25A0?_com_liferay_asset_publisher_web_portlet_AssetPublisherPortlet_INSTANCE_7qSAmH2lB0Cx_assetEntryId=1119874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1119874", "UBND Ủy ban nhân dân xã Yên Hà tỉnh Hà Giang")</f>
        <v>UBND Ủy ban nhân dân xã Yên Hà tỉnh Hà Giang</v>
      </c>
      <c r="C175" t="str">
        <v>https://quangbinh.hagiang.gov.vn/tin-tuc/-/asset_publisher/7qSAmH2lB0Cx/content/x%25C3%25A3-y%25C3%25AAn-h%25C3%25A0?_com_liferay_asset_publisher_web_portlet_AssetPublisherPortlet_INSTANCE_7qSAmH2lB0Cx_assetEntryId=1119874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1119874</v>
      </c>
      <c r="D175" t="str">
        <v>-</v>
      </c>
      <c r="E175" t="str">
        <v>-</v>
      </c>
      <c r="F175" t="str">
        <v>-</v>
      </c>
      <c r="G175" t="str">
        <v>-</v>
      </c>
    </row>
    <row r="176">
      <c r="A176">
        <v>2175</v>
      </c>
      <c r="B176" t="str">
        <v>Công an xã Hương Sơn tỉnh Hà Giang</v>
      </c>
      <c r="C176" t="str">
        <v>-</v>
      </c>
      <c r="D176" t="str">
        <v>-</v>
      </c>
      <c r="E176" t="str">
        <v/>
      </c>
      <c r="F176" t="str">
        <v>-</v>
      </c>
      <c r="G176" t="str">
        <v>-</v>
      </c>
    </row>
    <row r="177">
      <c r="A177">
        <v>2176</v>
      </c>
      <c r="B177" t="str">
        <f>HYPERLINK("https://huongson.hatinh.gov.vn/", "UBND Ủy ban nhân dân xã Hương Sơn tỉnh Hà Giang")</f>
        <v>UBND Ủy ban nhân dân xã Hương Sơn tỉnh Hà Giang</v>
      </c>
      <c r="C177" t="str">
        <v>https://huongson.hatinh.gov.vn/</v>
      </c>
      <c r="D177" t="str">
        <v>-</v>
      </c>
      <c r="E177" t="str">
        <v>-</v>
      </c>
      <c r="F177" t="str">
        <v>-</v>
      </c>
      <c r="G177" t="str">
        <v>-</v>
      </c>
    </row>
    <row r="178">
      <c r="A178">
        <v>2177</v>
      </c>
      <c r="B178" t="str">
        <f>HYPERLINK("https://www.facebook.com/p/C%C3%B4ng-an-x%C3%A3-Xu%C3%A2n-Giang-100069958610694/", "Công an xã Xuân Giang tỉnh Hà Giang")</f>
        <v>Công an xã Xuân Giang tỉnh Hà Giang</v>
      </c>
      <c r="C178" t="str">
        <v>https://www.facebook.com/p/C%C3%B4ng-an-x%C3%A3-Xu%C3%A2n-Giang-100069958610694/</v>
      </c>
      <c r="D178" t="str">
        <v>0856025588</v>
      </c>
      <c r="E178" t="str">
        <v>-</v>
      </c>
      <c r="F178" t="str">
        <v>-</v>
      </c>
      <c r="G178" t="str">
        <v>-</v>
      </c>
    </row>
    <row r="179">
      <c r="A179">
        <v>2178</v>
      </c>
      <c r="B179" t="str">
        <f>HYPERLINK("http://xuangiang.nghixuan.hatinh.gov.vn/", "UBND Ủy ban nhân dân xã Xuân Giang tỉnh Hà Giang")</f>
        <v>UBND Ủy ban nhân dân xã Xuân Giang tỉnh Hà Giang</v>
      </c>
      <c r="C179" t="str">
        <v>http://xuangiang.nghixuan.hatinh.gov.vn/</v>
      </c>
      <c r="D179" t="str">
        <v>-</v>
      </c>
      <c r="E179" t="str">
        <v>-</v>
      </c>
      <c r="F179" t="str">
        <v>-</v>
      </c>
      <c r="G179" t="str">
        <v>-</v>
      </c>
    </row>
    <row r="180">
      <c r="A180">
        <v>2179</v>
      </c>
      <c r="B180" t="str">
        <v>Công an xã Nà Khương tỉnh Hà Giang</v>
      </c>
      <c r="C180" t="str">
        <v>-</v>
      </c>
      <c r="D180" t="str">
        <v>-</v>
      </c>
      <c r="E180" t="str">
        <v/>
      </c>
      <c r="F180" t="str">
        <v>-</v>
      </c>
      <c r="G180" t="str">
        <v>-</v>
      </c>
    </row>
    <row r="181">
      <c r="A181">
        <v>2180</v>
      </c>
      <c r="B181" t="str">
        <f>HYPERLINK("https://quangbinh.hagiang.gov.vn/chi-tiet-tin-tuc/-/news/44749/x%C3%A3-n%C3%A0-kh%C6%B0%C6%A1ng.html", "UBND Ủy ban nhân dân xã Nà Khương tỉnh Hà Giang")</f>
        <v>UBND Ủy ban nhân dân xã Nà Khương tỉnh Hà Giang</v>
      </c>
      <c r="C181" t="str">
        <v>https://quangbinh.hagiang.gov.vn/chi-tiet-tin-tuc/-/news/44749/x%C3%A3-n%C3%A0-kh%C6%B0%C6%A1ng.html</v>
      </c>
      <c r="D181" t="str">
        <v>-</v>
      </c>
      <c r="E181" t="str">
        <v>-</v>
      </c>
      <c r="F181" t="str">
        <v>-</v>
      </c>
      <c r="G181" t="str">
        <v>-</v>
      </c>
    </row>
    <row r="182">
      <c r="A182">
        <v>2181</v>
      </c>
      <c r="B182" t="str">
        <v>Công an xã Tiên Yên tỉnh Hà Giang</v>
      </c>
      <c r="C182" t="str">
        <v>-</v>
      </c>
      <c r="D182" t="str">
        <v>-</v>
      </c>
      <c r="E182" t="str">
        <v/>
      </c>
      <c r="F182" t="str">
        <v>-</v>
      </c>
      <c r="G182" t="str">
        <v>-</v>
      </c>
    </row>
    <row r="183">
      <c r="A183">
        <v>2182</v>
      </c>
      <c r="B183" t="str">
        <f>HYPERLINK("https://quangbinh.hagiang.gov.vn/tin-tuc/-/asset_publisher/7qSAmH2lB0Cx/content/x%25C3%25A3-ti%25C3%25AAn-y%25C3%25AAn?_com_liferay_asset_publisher_web_portlet_AssetPublisherPortlet_INSTANCE_7qSAmH2lB0Cx_assetEntryId=1119835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1119835", "UBND Ủy ban nhân dân xã Tiên Yên tỉnh Hà Giang")</f>
        <v>UBND Ủy ban nhân dân xã Tiên Yên tỉnh Hà Giang</v>
      </c>
      <c r="C183" t="str">
        <v>https://quangbinh.hagiang.gov.vn/tin-tuc/-/asset_publisher/7qSAmH2lB0Cx/content/x%25C3%25A3-ti%25C3%25AAn-y%25C3%25AAn?_com_liferay_asset_publisher_web_portlet_AssetPublisherPortlet_INSTANCE_7qSAmH2lB0Cx_assetEntryId=1119835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1119835</v>
      </c>
      <c r="D183" t="str">
        <v>-</v>
      </c>
      <c r="E183" t="str">
        <v>-</v>
      </c>
      <c r="F183" t="str">
        <v>-</v>
      </c>
      <c r="G183" t="str">
        <v>-</v>
      </c>
    </row>
    <row r="184">
      <c r="A184">
        <v>2183</v>
      </c>
      <c r="B184" t="str">
        <v>Công an xã Vĩ Thượng tỉnh Hà Giang</v>
      </c>
      <c r="C184" t="str">
        <v>-</v>
      </c>
      <c r="D184" t="str">
        <v>-</v>
      </c>
      <c r="E184" t="str">
        <v/>
      </c>
      <c r="F184" t="str">
        <v>-</v>
      </c>
      <c r="G184" t="str">
        <v>-</v>
      </c>
    </row>
    <row r="185">
      <c r="A185">
        <v>2184</v>
      </c>
      <c r="B185" t="str">
        <f>HYPERLINK("https://quangbinh.hagiang.gov.vn/chi-tiet-tin-tuc/-/news/44749/x%25C3%25A3-v%25C4%25A9-th%25C6%25B0%25E1%25BB%25A3ng.html", "UBND Ủy ban nhân dân xã Vĩ Thượng tỉnh Hà Giang")</f>
        <v>UBND Ủy ban nhân dân xã Vĩ Thượng tỉnh Hà Giang</v>
      </c>
      <c r="C185" t="str">
        <v>https://quangbinh.hagiang.gov.vn/chi-tiet-tin-tuc/-/news/44749/x%25C3%25A3-v%25C4%25A9-th%25C6%25B0%25E1%25BB%25A3ng.html</v>
      </c>
      <c r="D185" t="str">
        <v>-</v>
      </c>
      <c r="E185" t="str">
        <v>-</v>
      </c>
      <c r="F185" t="str">
        <v>-</v>
      </c>
      <c r="G185" t="str">
        <v>-</v>
      </c>
    </row>
    <row r="186">
      <c r="A186">
        <v>2185</v>
      </c>
      <c r="B186" t="str">
        <v>Công an phường Sông Hiến tỉnh Cao Bằng</v>
      </c>
      <c r="C186" t="str">
        <v>-</v>
      </c>
      <c r="D186" t="str">
        <v>-</v>
      </c>
      <c r="E186" t="str">
        <v/>
      </c>
      <c r="F186" t="str">
        <v>-</v>
      </c>
      <c r="G186" t="str">
        <v>-</v>
      </c>
    </row>
    <row r="187">
      <c r="A187">
        <v>2186</v>
      </c>
      <c r="B187" t="str">
        <f>HYPERLINK("https://ubndtp.caobang.gov.vn/ubnd-phuong-song-hien", "UBND Ủy ban nhân dân phường Sông Hiến tỉnh Cao Bằng")</f>
        <v>UBND Ủy ban nhân dân phường Sông Hiến tỉnh Cao Bằng</v>
      </c>
      <c r="C187" t="str">
        <v>https://ubndtp.caobang.gov.vn/ubnd-phuong-song-hien</v>
      </c>
      <c r="D187" t="str">
        <v>-</v>
      </c>
      <c r="E187" t="str">
        <v>-</v>
      </c>
      <c r="F187" t="str">
        <v>-</v>
      </c>
      <c r="G187" t="str">
        <v>-</v>
      </c>
    </row>
    <row r="188">
      <c r="A188">
        <v>2187</v>
      </c>
      <c r="B188" t="str">
        <v>Công an phường Sông Bằng tỉnh Cao Bằng</v>
      </c>
      <c r="C188" t="str">
        <v>-</v>
      </c>
      <c r="D188" t="str">
        <v>-</v>
      </c>
      <c r="E188" t="str">
        <v/>
      </c>
      <c r="F188" t="str">
        <v>-</v>
      </c>
      <c r="G188" t="str">
        <v>-</v>
      </c>
    </row>
    <row r="189">
      <c r="A189">
        <v>2188</v>
      </c>
      <c r="B189" t="str">
        <f>HYPERLINK("https://ubndtp.caobang.gov.vn/ubnd-phuong-song-bang", "UBND Ủy ban nhân dân phường Sông Bằng tỉnh Cao Bằng")</f>
        <v>UBND Ủy ban nhân dân phường Sông Bằng tỉnh Cao Bằng</v>
      </c>
      <c r="C189" t="str">
        <v>https://ubndtp.caobang.gov.vn/ubnd-phuong-song-bang</v>
      </c>
      <c r="D189" t="str">
        <v>-</v>
      </c>
      <c r="E189" t="str">
        <v>-</v>
      </c>
      <c r="F189" t="str">
        <v>-</v>
      </c>
      <c r="G189" t="str">
        <v>-</v>
      </c>
    </row>
    <row r="190">
      <c r="A190">
        <v>2189</v>
      </c>
      <c r="B190" t="str">
        <f>HYPERLINK("https://www.facebook.com/p/C%C3%B4ng-an-ph%C6%B0%E1%BB%9Dng-H%E1%BB%A3p-Giang-C%C3%B4ng-an-Th%C3%A0nh-ph%E1%BB%91-100069348633766/", "Công an phường Hợp Giang tỉnh Cao Bằng")</f>
        <v>Công an phường Hợp Giang tỉnh Cao Bằng</v>
      </c>
      <c r="C190" t="str">
        <v>https://www.facebook.com/p/C%C3%B4ng-an-ph%C6%B0%E1%BB%9Dng-H%E1%BB%A3p-Giang-C%C3%B4ng-an-Th%C3%A0nh-ph%E1%BB%91-100069348633766/</v>
      </c>
      <c r="D190" t="str">
        <v>-</v>
      </c>
      <c r="E190" t="str">
        <v/>
      </c>
      <c r="F190" t="str">
        <v>-</v>
      </c>
      <c r="G190" t="str">
        <v>-</v>
      </c>
    </row>
    <row r="191">
      <c r="A191">
        <v>2190</v>
      </c>
      <c r="B191" t="str">
        <f>HYPERLINK("https://ubndtp.caobang.gov.vn/ubnd-phuong-hop-giang", "UBND Ủy ban nhân dân phường Hợp Giang tỉnh Cao Bằng")</f>
        <v>UBND Ủy ban nhân dân phường Hợp Giang tỉnh Cao Bằng</v>
      </c>
      <c r="C191" t="str">
        <v>https://ubndtp.caobang.gov.vn/ubnd-phuong-hop-giang</v>
      </c>
      <c r="D191" t="str">
        <v>-</v>
      </c>
      <c r="E191" t="str">
        <v>-</v>
      </c>
      <c r="F191" t="str">
        <v>-</v>
      </c>
      <c r="G191" t="str">
        <v>-</v>
      </c>
    </row>
    <row r="192">
      <c r="A192">
        <v>2191</v>
      </c>
      <c r="B192" t="str">
        <f>HYPERLINK("https://www.facebook.com/100077361154813/", "Công an phường Tân Giang tỉnh Cao Bằng")</f>
        <v>Công an phường Tân Giang tỉnh Cao Bằng</v>
      </c>
      <c r="C192" t="str">
        <v>https://www.facebook.com/100077361154813/</v>
      </c>
      <c r="D192" t="str">
        <v>-</v>
      </c>
      <c r="E192" t="str">
        <v/>
      </c>
      <c r="F192" t="str">
        <v>-</v>
      </c>
      <c r="G192" t="str">
        <v>-</v>
      </c>
    </row>
    <row r="193">
      <c r="A193">
        <v>2192</v>
      </c>
      <c r="B193" t="str">
        <f>HYPERLINK("https://ubndtp.caobang.gov.vn/ubnd-phuong-tan-giang", "UBND Ủy ban nhân dân phường Tân Giang tỉnh Cao Bằng")</f>
        <v>UBND Ủy ban nhân dân phường Tân Giang tỉnh Cao Bằng</v>
      </c>
      <c r="C193" t="str">
        <v>https://ubndtp.caobang.gov.vn/ubnd-phuong-tan-giang</v>
      </c>
      <c r="D193" t="str">
        <v>-</v>
      </c>
      <c r="E193" t="str">
        <v>-</v>
      </c>
      <c r="F193" t="str">
        <v>-</v>
      </c>
      <c r="G193" t="str">
        <v>-</v>
      </c>
    </row>
    <row r="194">
      <c r="A194">
        <v>2193</v>
      </c>
      <c r="B194" t="str">
        <f>HYPERLINK("https://www.facebook.com/capngocxuan/?locale=vi_VN", "Công an phường Ngọc Xuân tỉnh Cao Bằng")</f>
        <v>Công an phường Ngọc Xuân tỉnh Cao Bằng</v>
      </c>
      <c r="C194" t="str">
        <v>https://www.facebook.com/capngocxuan/?locale=vi_VN</v>
      </c>
      <c r="D194" t="str">
        <v>-</v>
      </c>
      <c r="E194" t="str">
        <v>02063956936</v>
      </c>
      <c r="F194" t="str">
        <v>-</v>
      </c>
      <c r="G194" t="str">
        <v>Tổ 5, Phường Ngọc Xuân, Cao Bang, Vietnam</v>
      </c>
    </row>
    <row r="195">
      <c r="A195">
        <v>2194</v>
      </c>
      <c r="B195" t="str">
        <f>HYPERLINK("https://ubndtp.caobang.gov.vn/ubnd-phuong-ngoc-xuan", "UBND Ủy ban nhân dân phường Ngọc Xuân tỉnh Cao Bằng")</f>
        <v>UBND Ủy ban nhân dân phường Ngọc Xuân tỉnh Cao Bằng</v>
      </c>
      <c r="C195" t="str">
        <v>https://ubndtp.caobang.gov.vn/ubnd-phuong-ngoc-xuan</v>
      </c>
      <c r="D195" t="str">
        <v>-</v>
      </c>
      <c r="E195" t="str">
        <v>-</v>
      </c>
      <c r="F195" t="str">
        <v>-</v>
      </c>
      <c r="G195" t="str">
        <v>-</v>
      </c>
    </row>
    <row r="196">
      <c r="A196">
        <v>2195</v>
      </c>
      <c r="B196" t="str">
        <f>HYPERLINK("https://www.facebook.com/p/UBND-Ph%C6%B0%E1%BB%9Dng-%C4%90%E1%BB%81-Th%C3%A1m-TP-Cao-B%E1%BA%B1ng-100063632947189/", "Công an phường Đề Thám tỉnh Cao Bằng")</f>
        <v>Công an phường Đề Thám tỉnh Cao Bằng</v>
      </c>
      <c r="C196" t="str">
        <v>https://www.facebook.com/p/UBND-Ph%C6%B0%E1%BB%9Dng-%C4%90%E1%BB%81-Th%C3%A1m-TP-Cao-B%E1%BA%B1ng-100063632947189/</v>
      </c>
      <c r="D196" t="str">
        <v>-</v>
      </c>
      <c r="E196" t="str">
        <v>02063750383</v>
      </c>
      <c r="F196" t="str">
        <f>HYPERLINK("mailto:ubnddetham@caobang.gov.vn", "ubnddetham@caobang.gov.vn")</f>
        <v>ubnddetham@caobang.gov.vn</v>
      </c>
      <c r="G196" t="str">
        <v>-</v>
      </c>
    </row>
    <row r="197">
      <c r="A197">
        <v>2196</v>
      </c>
      <c r="B197" t="str">
        <f>HYPERLINK("https://ubndtp.caobang.gov.vn/ubnd-phuong-de-tham", "UBND Ủy ban nhân dân phường Đề Thám tỉnh Cao Bằng")</f>
        <v>UBND Ủy ban nhân dân phường Đề Thám tỉnh Cao Bằng</v>
      </c>
      <c r="C197" t="str">
        <v>https://ubndtp.caobang.gov.vn/ubnd-phuong-de-tham</v>
      </c>
      <c r="D197" t="str">
        <v>-</v>
      </c>
      <c r="E197" t="str">
        <v>-</v>
      </c>
      <c r="F197" t="str">
        <v>-</v>
      </c>
      <c r="G197" t="str">
        <v>-</v>
      </c>
    </row>
    <row r="198">
      <c r="A198">
        <v>2197</v>
      </c>
      <c r="B198" t="str">
        <f>HYPERLINK("https://www.facebook.com/p/C%C3%B4ng-an-ph%C6%B0%E1%BB%9Dng-Ho%C3%A0-Chung-TPCB-100069346173924/", "Công an phường Hoà Chung tỉnh Cao Bằng")</f>
        <v>Công an phường Hoà Chung tỉnh Cao Bằng</v>
      </c>
      <c r="C198" t="str">
        <v>https://www.facebook.com/p/C%C3%B4ng-an-ph%C6%B0%E1%BB%9Dng-Ho%C3%A0-Chung-TPCB-100069346173924/</v>
      </c>
      <c r="D198" t="str">
        <v>-</v>
      </c>
      <c r="E198" t="str">
        <v/>
      </c>
      <c r="F198" t="str">
        <v>-</v>
      </c>
      <c r="G198" t="str">
        <v>-</v>
      </c>
    </row>
    <row r="199">
      <c r="A199">
        <v>2198</v>
      </c>
      <c r="B199" t="str">
        <f>HYPERLINK("https://ubndtp.caobang.gov.vn/ubnd-phuong-hoa-chung", "UBND Ủy ban nhân dân phường Hoà Chung tỉnh Cao Bằng")</f>
        <v>UBND Ủy ban nhân dân phường Hoà Chung tỉnh Cao Bằng</v>
      </c>
      <c r="C199" t="str">
        <v>https://ubndtp.caobang.gov.vn/ubnd-phuong-hoa-chung</v>
      </c>
      <c r="D199" t="str">
        <v>-</v>
      </c>
      <c r="E199" t="str">
        <v>-</v>
      </c>
      <c r="F199" t="str">
        <v>-</v>
      </c>
      <c r="G199" t="str">
        <v>-</v>
      </c>
    </row>
    <row r="200">
      <c r="A200">
        <v>2199</v>
      </c>
      <c r="B200" t="str">
        <v>Công an phường Duyệt Trung tỉnh Cao Bằng</v>
      </c>
      <c r="C200" t="str">
        <v>-</v>
      </c>
      <c r="D200" t="str">
        <v>-</v>
      </c>
      <c r="E200" t="str">
        <v/>
      </c>
      <c r="F200" t="str">
        <v>-</v>
      </c>
      <c r="G200" t="str">
        <v>-</v>
      </c>
    </row>
    <row r="201">
      <c r="A201">
        <v>2200</v>
      </c>
      <c r="B201" t="str">
        <f>HYPERLINK("https://ubndtp.caobang.gov.vn/ubnd-phuong-duyet-trung", "UBND Ủy ban nhân dân phường Duyệt Trung tỉnh Cao Bằng")</f>
        <v>UBND Ủy ban nhân dân phường Duyệt Trung tỉnh Cao Bằng</v>
      </c>
      <c r="C201" t="str">
        <v>https://ubndtp.caobang.gov.vn/ubnd-phuong-duyet-trung</v>
      </c>
      <c r="D201" t="str">
        <v>-</v>
      </c>
      <c r="E201" t="str">
        <v>-</v>
      </c>
      <c r="F201" t="str">
        <v>-</v>
      </c>
      <c r="G201" t="str">
        <v>-</v>
      </c>
    </row>
    <row r="202">
      <c r="A202">
        <v>2201</v>
      </c>
      <c r="B202" t="str">
        <f>HYPERLINK("https://www.facebook.com/p/C%C3%B4ng-an-x%C3%A3-V%C4%A9nh-Quang-TP-Cao-B%E1%BA%B1ng-100068969147419/", "Công an xã Vĩnh Quang tỉnh Cao Bằng")</f>
        <v>Công an xã Vĩnh Quang tỉnh Cao Bằng</v>
      </c>
      <c r="C202" t="str">
        <v>https://www.facebook.com/p/C%C3%B4ng-an-x%C3%A3-V%C4%A9nh-Quang-TP-Cao-B%E1%BA%B1ng-100068969147419/</v>
      </c>
      <c r="D202" t="str">
        <v>-</v>
      </c>
      <c r="E202" t="str">
        <v/>
      </c>
      <c r="F202" t="str">
        <v>-</v>
      </c>
      <c r="G202" t="str">
        <v>-</v>
      </c>
    </row>
    <row r="203">
      <c r="A203">
        <v>2202</v>
      </c>
      <c r="B203" t="str">
        <f>HYPERLINK("https://ubndtp.caobang.gov.vn/ubnd-xa-vinh-quang", "UBND Ủy ban nhân dân xã Vĩnh Quang tỉnh Cao Bằng")</f>
        <v>UBND Ủy ban nhân dân xã Vĩnh Quang tỉnh Cao Bằng</v>
      </c>
      <c r="C203" t="str">
        <v>https://ubndtp.caobang.gov.vn/ubnd-xa-vinh-quang</v>
      </c>
      <c r="D203" t="str">
        <v>-</v>
      </c>
      <c r="E203" t="str">
        <v>-</v>
      </c>
      <c r="F203" t="str">
        <v>-</v>
      </c>
      <c r="G203" t="str">
        <v>-</v>
      </c>
    </row>
    <row r="204">
      <c r="A204">
        <v>2203</v>
      </c>
      <c r="B204" t="str">
        <v>Công an xã Hưng Đạo tỉnh Cao Bằng</v>
      </c>
      <c r="C204" t="str">
        <v>-</v>
      </c>
      <c r="D204" t="str">
        <v>-</v>
      </c>
      <c r="E204" t="str">
        <v/>
      </c>
      <c r="F204" t="str">
        <v>-</v>
      </c>
      <c r="G204" t="str">
        <v>-</v>
      </c>
    </row>
    <row r="205">
      <c r="A205">
        <v>2204</v>
      </c>
      <c r="B205" t="str">
        <f>HYPERLINK("https://ubndtp.caobang.gov.vn/ubnd-xa-hung-dao", "UBND Ủy ban nhân dân xã Hưng Đạo tỉnh Cao Bằng")</f>
        <v>UBND Ủy ban nhân dân xã Hưng Đạo tỉnh Cao Bằng</v>
      </c>
      <c r="C205" t="str">
        <v>https://ubndtp.caobang.gov.vn/ubnd-xa-hung-dao</v>
      </c>
      <c r="D205" t="str">
        <v>-</v>
      </c>
      <c r="E205" t="str">
        <v>-</v>
      </c>
      <c r="F205" t="str">
        <v>-</v>
      </c>
      <c r="G205" t="str">
        <v>-</v>
      </c>
    </row>
    <row r="206">
      <c r="A206">
        <v>2205</v>
      </c>
      <c r="B206" t="str">
        <f>HYPERLINK("https://www.facebook.com/TuoitreConganCaoBang/", "Công an xã Chu Trinh tỉnh Cao Bằng")</f>
        <v>Công an xã Chu Trinh tỉnh Cao Bằng</v>
      </c>
      <c r="C206" t="str">
        <v>https://www.facebook.com/TuoitreConganCaoBang/</v>
      </c>
      <c r="D206" t="str">
        <v>-</v>
      </c>
      <c r="E206" t="str">
        <v/>
      </c>
      <c r="F206" t="str">
        <v>-</v>
      </c>
      <c r="G206" t="str">
        <v>-</v>
      </c>
    </row>
    <row r="207">
      <c r="A207">
        <v>2206</v>
      </c>
      <c r="B207" t="str">
        <f>HYPERLINK("https://ubndtp.caobang.gov.vn/ubnd-xa-chu-trinh", "UBND Ủy ban nhân dân xã Chu Trinh tỉnh Cao Bằng")</f>
        <v>UBND Ủy ban nhân dân xã Chu Trinh tỉnh Cao Bằng</v>
      </c>
      <c r="C207" t="str">
        <v>https://ubndtp.caobang.gov.vn/ubnd-xa-chu-trinh</v>
      </c>
      <c r="D207" t="str">
        <v>-</v>
      </c>
      <c r="E207" t="str">
        <v>-</v>
      </c>
      <c r="F207" t="str">
        <v>-</v>
      </c>
      <c r="G207" t="str">
        <v>-</v>
      </c>
    </row>
    <row r="208">
      <c r="A208">
        <v>2207</v>
      </c>
      <c r="B208" t="str">
        <v>Công an thị trấn Pác Miầu tỉnh Cao Bằng</v>
      </c>
      <c r="C208" t="str">
        <v>-</v>
      </c>
      <c r="D208" t="str">
        <v>-</v>
      </c>
      <c r="E208" t="str">
        <v/>
      </c>
      <c r="F208" t="str">
        <v>-</v>
      </c>
      <c r="G208" t="str">
        <v>-</v>
      </c>
    </row>
    <row r="209">
      <c r="A209">
        <v>2208</v>
      </c>
      <c r="B209" t="str">
        <f>HYPERLINK("http://pacmiau.baolam.caobang.gov.vn/uy-ban-nhan-dan", "UBND Ủy ban nhân dân thị trấn Pác Miầu tỉnh Cao Bằng")</f>
        <v>UBND Ủy ban nhân dân thị trấn Pác Miầu tỉnh Cao Bằng</v>
      </c>
      <c r="C209" t="str">
        <v>http://pacmiau.baolam.caobang.gov.vn/uy-ban-nhan-dan</v>
      </c>
      <c r="D209" t="str">
        <v>-</v>
      </c>
      <c r="E209" t="str">
        <v>-</v>
      </c>
      <c r="F209" t="str">
        <v>-</v>
      </c>
      <c r="G209" t="str">
        <v>-</v>
      </c>
    </row>
    <row r="210">
      <c r="A210">
        <v>2209</v>
      </c>
      <c r="B210" t="str">
        <v>Công an xã Đức Hạnh tỉnh Cao Bằng</v>
      </c>
      <c r="C210" t="str">
        <v>-</v>
      </c>
      <c r="D210" t="str">
        <v>-</v>
      </c>
      <c r="E210" t="str">
        <v/>
      </c>
      <c r="F210" t="str">
        <v>-</v>
      </c>
      <c r="G210" t="str">
        <v>-</v>
      </c>
    </row>
    <row r="211">
      <c r="A211">
        <v>2210</v>
      </c>
      <c r="B211" t="str">
        <f>HYPERLINK("http://duchanh.baolam.caobang.gov.vn/", "UBND Ủy ban nhân dân xã Đức Hạnh tỉnh Cao Bằng")</f>
        <v>UBND Ủy ban nhân dân xã Đức Hạnh tỉnh Cao Bằng</v>
      </c>
      <c r="C211" t="str">
        <v>http://duchanh.baolam.caobang.gov.vn/</v>
      </c>
      <c r="D211" t="str">
        <v>-</v>
      </c>
      <c r="E211" t="str">
        <v>-</v>
      </c>
      <c r="F211" t="str">
        <v>-</v>
      </c>
      <c r="G211" t="str">
        <v>-</v>
      </c>
    </row>
    <row r="212">
      <c r="A212">
        <v>2211</v>
      </c>
      <c r="B212" t="str">
        <f>HYPERLINK("https://www.facebook.com/cax.lybon.01294/", "Công an xã Lý Bôn tỉnh Cao Bằng")</f>
        <v>Công an xã Lý Bôn tỉnh Cao Bằng</v>
      </c>
      <c r="C212" t="str">
        <v>https://www.facebook.com/cax.lybon.01294/</v>
      </c>
      <c r="D212" t="str">
        <v>-</v>
      </c>
      <c r="E212" t="str">
        <v/>
      </c>
      <c r="F212" t="str">
        <v>-</v>
      </c>
      <c r="G212" t="str">
        <v>-</v>
      </c>
    </row>
    <row r="213">
      <c r="A213">
        <v>2212</v>
      </c>
      <c r="B213" t="str">
        <f>HYPERLINK("https://lybon.baolam.caobang.gov.vn/cai-cach-hanh-chinh", "UBND Ủy ban nhân dân xã Lý Bôn tỉnh Cao Bằng")</f>
        <v>UBND Ủy ban nhân dân xã Lý Bôn tỉnh Cao Bằng</v>
      </c>
      <c r="C213" t="str">
        <v>https://lybon.baolam.caobang.gov.vn/cai-cach-hanh-chinh</v>
      </c>
      <c r="D213" t="str">
        <v>-</v>
      </c>
      <c r="E213" t="str">
        <v>-</v>
      </c>
      <c r="F213" t="str">
        <v>-</v>
      </c>
      <c r="G213" t="str">
        <v>-</v>
      </c>
    </row>
    <row r="214">
      <c r="A214">
        <v>2213</v>
      </c>
      <c r="B214" t="str">
        <f>HYPERLINK("https://www.facebook.com/TuoitreConganCaoBang/", "Công an xã Nam Cao tỉnh Cao Bằng")</f>
        <v>Công an xã Nam Cao tỉnh Cao Bằng</v>
      </c>
      <c r="C214" t="str">
        <v>https://www.facebook.com/TuoitreConganCaoBang/</v>
      </c>
      <c r="D214" t="str">
        <v>0812668468</v>
      </c>
      <c r="E214" t="str">
        <v>-</v>
      </c>
      <c r="F214" t="str">
        <f>HYPERLINK("mailto:bchdoantncacb@gmail.com", "bchdoantncacb@gmail.com")</f>
        <v>bchdoantncacb@gmail.com</v>
      </c>
      <c r="G214" t="str">
        <v>-</v>
      </c>
    </row>
    <row r="215">
      <c r="A215">
        <v>2214</v>
      </c>
      <c r="B215" t="str">
        <f>HYPERLINK("https://baolam.caobang.gov.vn/", "UBND Ủy ban nhân dân xã Nam Cao tỉnh Cao Bằng")</f>
        <v>UBND Ủy ban nhân dân xã Nam Cao tỉnh Cao Bằng</v>
      </c>
      <c r="C215" t="str">
        <v>https://baolam.caobang.gov.vn/</v>
      </c>
      <c r="D215" t="str">
        <v>-</v>
      </c>
      <c r="E215" t="str">
        <v>-</v>
      </c>
      <c r="F215" t="str">
        <v>-</v>
      </c>
      <c r="G215" t="str">
        <v>-</v>
      </c>
    </row>
    <row r="216">
      <c r="A216">
        <v>2215</v>
      </c>
      <c r="B216" t="str">
        <f>HYPERLINK("https://www.facebook.com/caxnamquangbl/", "Công an xã Nam Quang tỉnh Cao Bằng")</f>
        <v>Công an xã Nam Quang tỉnh Cao Bằng</v>
      </c>
      <c r="C216" t="str">
        <v>https://www.facebook.com/caxnamquangbl/</v>
      </c>
      <c r="D216" t="str">
        <v>-</v>
      </c>
      <c r="E216" t="str">
        <v/>
      </c>
      <c r="F216" t="str">
        <f>HYPERLINK("mailto:caxnamquangbl@gmail.com", "caxnamquangbl@gmail.com")</f>
        <v>caxnamquangbl@gmail.com</v>
      </c>
      <c r="G216" t="str">
        <v>-</v>
      </c>
    </row>
    <row r="217">
      <c r="A217">
        <v>2216</v>
      </c>
      <c r="B217" t="str">
        <f>HYPERLINK("http://namquang.baolam.caobang.gov.vn/", "UBND Ủy ban nhân dân xã Nam Quang tỉnh Cao Bằng")</f>
        <v>UBND Ủy ban nhân dân xã Nam Quang tỉnh Cao Bằng</v>
      </c>
      <c r="C217" t="str">
        <v>http://namquang.baolam.caobang.gov.vn/</v>
      </c>
      <c r="D217" t="str">
        <v>-</v>
      </c>
      <c r="E217" t="str">
        <v>-</v>
      </c>
      <c r="F217" t="str">
        <v>-</v>
      </c>
      <c r="G217" t="str">
        <v>-</v>
      </c>
    </row>
    <row r="218">
      <c r="A218">
        <v>2217</v>
      </c>
      <c r="B218" t="str">
        <f>HYPERLINK("https://www.facebook.com/p/C%C3%B4ng-an-x%C3%A3-V%C4%A9nh-Quang-TP-Cao-B%E1%BA%B1ng-100068969147419/", "Công an xã Vĩnh Quang tỉnh Cao Bằng")</f>
        <v>Công an xã Vĩnh Quang tỉnh Cao Bằng</v>
      </c>
      <c r="C218" t="str">
        <v>https://www.facebook.com/p/C%C3%B4ng-an-x%C3%A3-V%C4%A9nh-Quang-TP-Cao-B%E1%BA%B1ng-100068969147419/</v>
      </c>
      <c r="D218" t="str">
        <v>-</v>
      </c>
      <c r="E218" t="str">
        <v/>
      </c>
      <c r="F218" t="str">
        <v>-</v>
      </c>
      <c r="G218" t="str">
        <v>-</v>
      </c>
    </row>
    <row r="219">
      <c r="A219">
        <v>2218</v>
      </c>
      <c r="B219" t="str">
        <f>HYPERLINK("https://ubndtp.caobang.gov.vn/ubnd-xa-vinh-quang", "UBND Ủy ban nhân dân xã Vĩnh Quang tỉnh Cao Bằng")</f>
        <v>UBND Ủy ban nhân dân xã Vĩnh Quang tỉnh Cao Bằng</v>
      </c>
      <c r="C219" t="str">
        <v>https://ubndtp.caobang.gov.vn/ubnd-xa-vinh-quang</v>
      </c>
      <c r="D219" t="str">
        <v>-</v>
      </c>
      <c r="E219" t="str">
        <v>-</v>
      </c>
      <c r="F219" t="str">
        <v>-</v>
      </c>
      <c r="G219" t="str">
        <v>-</v>
      </c>
    </row>
    <row r="220">
      <c r="A220">
        <v>2219</v>
      </c>
      <c r="B220" t="str">
        <v>Công an xã Quảng Lâm tỉnh Cao Bằng</v>
      </c>
      <c r="C220" t="str">
        <v>-</v>
      </c>
      <c r="D220" t="str">
        <v>-</v>
      </c>
      <c r="E220" t="str">
        <v/>
      </c>
      <c r="F220" t="str">
        <v>-</v>
      </c>
      <c r="G220" t="str">
        <v>-</v>
      </c>
    </row>
    <row r="221">
      <c r="A221">
        <v>2220</v>
      </c>
      <c r="B221" t="str">
        <f>HYPERLINK("https://quanglam.baolam.caobang.gov.vn/", "UBND Ủy ban nhân dân xã Quảng Lâm tỉnh Cao Bằng")</f>
        <v>UBND Ủy ban nhân dân xã Quảng Lâm tỉnh Cao Bằng</v>
      </c>
      <c r="C221" t="str">
        <v>https://quanglam.baolam.caobang.gov.vn/</v>
      </c>
      <c r="D221" t="str">
        <v>-</v>
      </c>
      <c r="E221" t="str">
        <v>-</v>
      </c>
      <c r="F221" t="str">
        <v>-</v>
      </c>
      <c r="G221" t="str">
        <v>-</v>
      </c>
    </row>
    <row r="222">
      <c r="A222">
        <v>2221</v>
      </c>
      <c r="B222" t="str">
        <v>Công an xã Thạch Lâm tỉnh Cao Bằng</v>
      </c>
      <c r="C222" t="str">
        <v>-</v>
      </c>
      <c r="D222" t="str">
        <v>-</v>
      </c>
      <c r="E222" t="str">
        <v/>
      </c>
      <c r="F222" t="str">
        <v>-</v>
      </c>
      <c r="G222" t="str">
        <v>-</v>
      </c>
    </row>
    <row r="223">
      <c r="A223">
        <v>2222</v>
      </c>
      <c r="B223" t="str">
        <f>HYPERLINK("https://thachlam.baolam.caobang.gov.vn/", "UBND Ủy ban nhân dân xã Thạch Lâm tỉnh Cao Bằng")</f>
        <v>UBND Ủy ban nhân dân xã Thạch Lâm tỉnh Cao Bằng</v>
      </c>
      <c r="C223" t="str">
        <v>https://thachlam.baolam.caobang.gov.vn/</v>
      </c>
      <c r="D223" t="str">
        <v>-</v>
      </c>
      <c r="E223" t="str">
        <v>-</v>
      </c>
      <c r="F223" t="str">
        <v>-</v>
      </c>
      <c r="G223" t="str">
        <v>-</v>
      </c>
    </row>
    <row r="224">
      <c r="A224">
        <v>2223</v>
      </c>
      <c r="B224" t="str">
        <f>HYPERLINK("https://www.facebook.com/247538643589647", "Công an xã Tân Việt tỉnh Cao Bằng")</f>
        <v>Công an xã Tân Việt tỉnh Cao Bằng</v>
      </c>
      <c r="C224" t="str">
        <v>https://www.facebook.com/247538643589647</v>
      </c>
      <c r="D224" t="str">
        <v>-</v>
      </c>
      <c r="E224" t="str">
        <v/>
      </c>
      <c r="F224" t="str">
        <v>-</v>
      </c>
      <c r="G224" t="str">
        <v>-</v>
      </c>
    </row>
    <row r="225">
      <c r="A225">
        <v>2224</v>
      </c>
      <c r="B225" t="str">
        <f>HYPERLINK("https://baolam.caobang.gov.vn/ubnd-cac-xa-thi-tran", "UBND Ủy ban nhân dân xã Tân Việt tỉnh Cao Bằng")</f>
        <v>UBND Ủy ban nhân dân xã Tân Việt tỉnh Cao Bằng</v>
      </c>
      <c r="C225" t="str">
        <v>https://baolam.caobang.gov.vn/ubnd-cac-xa-thi-tran</v>
      </c>
      <c r="D225" t="str">
        <v>-</v>
      </c>
      <c r="E225" t="str">
        <v>-</v>
      </c>
      <c r="F225" t="str">
        <v>-</v>
      </c>
      <c r="G225" t="str">
        <v>-</v>
      </c>
    </row>
    <row r="226">
      <c r="A226">
        <v>2225</v>
      </c>
      <c r="B226" t="str">
        <f>HYPERLINK("https://www.facebook.com/ConganxaVinhPhong/", "Công an xã Vĩnh Phong tỉnh Cao Bằng")</f>
        <v>Công an xã Vĩnh Phong tỉnh Cao Bằng</v>
      </c>
      <c r="C226" t="str">
        <v>https://www.facebook.com/ConganxaVinhPhong/</v>
      </c>
      <c r="D226" t="str">
        <v>-</v>
      </c>
      <c r="E226" t="str">
        <v/>
      </c>
      <c r="F226" t="str">
        <v>-</v>
      </c>
      <c r="G226" t="str">
        <v>-</v>
      </c>
    </row>
    <row r="227">
      <c r="A227">
        <v>2226</v>
      </c>
      <c r="B227" t="str">
        <f>HYPERLINK("http://vinhphong.baolam.caobang.gov.vn/", "UBND Ủy ban nhân dân xã Vĩnh Phong tỉnh Cao Bằng")</f>
        <v>UBND Ủy ban nhân dân xã Vĩnh Phong tỉnh Cao Bằng</v>
      </c>
      <c r="C227" t="str">
        <v>http://vinhphong.baolam.caobang.gov.vn/</v>
      </c>
      <c r="D227" t="str">
        <v>-</v>
      </c>
      <c r="E227" t="str">
        <v>-</v>
      </c>
      <c r="F227" t="str">
        <v>-</v>
      </c>
      <c r="G227" t="str">
        <v>-</v>
      </c>
    </row>
    <row r="228">
      <c r="A228">
        <v>2227</v>
      </c>
      <c r="B228" t="str">
        <f>HYPERLINK("https://www.facebook.com/CAXMONGANBL/", "Công an xã Mông Ân tỉnh Cao Bằng")</f>
        <v>Công an xã Mông Ân tỉnh Cao Bằng</v>
      </c>
      <c r="C228" t="str">
        <v>https://www.facebook.com/CAXMONGANBL/</v>
      </c>
      <c r="D228" t="str">
        <v>-</v>
      </c>
      <c r="E228" t="str">
        <v/>
      </c>
      <c r="F228" t="str">
        <v>-</v>
      </c>
      <c r="G228" t="str">
        <v>Xã Mông Ân, huyện Bảo Lâm, Cao Bang, Vietnam</v>
      </c>
    </row>
    <row r="229">
      <c r="A229">
        <v>2228</v>
      </c>
      <c r="B229" t="str">
        <f>HYPERLINK("http://mongan.baolam.caobang.gov.vn/", "UBND Ủy ban nhân dân xã Mông Ân tỉnh Cao Bằng")</f>
        <v>UBND Ủy ban nhân dân xã Mông Ân tỉnh Cao Bằng</v>
      </c>
      <c r="C229" t="str">
        <v>http://mongan.baolam.caobang.gov.vn/</v>
      </c>
      <c r="D229" t="str">
        <v>-</v>
      </c>
      <c r="E229" t="str">
        <v>-</v>
      </c>
      <c r="F229" t="str">
        <v>-</v>
      </c>
      <c r="G229" t="str">
        <v>-</v>
      </c>
    </row>
    <row r="230">
      <c r="A230">
        <v>2229</v>
      </c>
      <c r="B230" t="str">
        <f>HYPERLINK("https://www.facebook.com/p/C%C3%B4ng-an-x%C3%A3-Th%C3%A1i-H%E1%BB%8Dc-B%E1%BA%A3o-L%C3%A2m-Cao-B%E1%BA%B1ng-100069695572389/", "Công an xã Thái Học tỉnh Cao Bằng")</f>
        <v>Công an xã Thái Học tỉnh Cao Bằng</v>
      </c>
      <c r="C230" t="str">
        <v>https://www.facebook.com/p/C%C3%B4ng-an-x%C3%A3-Th%C3%A1i-H%E1%BB%8Dc-B%E1%BA%A3o-L%C3%A2m-Cao-B%E1%BA%B1ng-100069695572389/</v>
      </c>
      <c r="D230" t="str">
        <v>-</v>
      </c>
      <c r="E230" t="str">
        <v/>
      </c>
      <c r="F230" t="str">
        <f>HYPERLINK("mailto:conganxathaihocbl@gmail.com", "conganxathaihocbl@gmail.com")</f>
        <v>conganxathaihocbl@gmail.com</v>
      </c>
      <c r="G230" t="str">
        <v>-</v>
      </c>
    </row>
    <row r="231">
      <c r="A231">
        <v>2230</v>
      </c>
      <c r="B231" t="str">
        <f>HYPERLINK("https://thaihoc.baolam.caobang.gov.vn/kinh-te-xa-hoi/uy-ban-nhan-dan-xa-thai-hoc-935029", "UBND Ủy ban nhân dân xã Thái Học tỉnh Cao Bằng")</f>
        <v>UBND Ủy ban nhân dân xã Thái Học tỉnh Cao Bằng</v>
      </c>
      <c r="C231" t="str">
        <v>https://thaihoc.baolam.caobang.gov.vn/kinh-te-xa-hoi/uy-ban-nhan-dan-xa-thai-hoc-935029</v>
      </c>
      <c r="D231" t="str">
        <v>-</v>
      </c>
      <c r="E231" t="str">
        <v>-</v>
      </c>
      <c r="F231" t="str">
        <v>-</v>
      </c>
      <c r="G231" t="str">
        <v>-</v>
      </c>
    </row>
    <row r="232">
      <c r="A232">
        <v>2231</v>
      </c>
      <c r="B232" t="str">
        <f>HYPERLINK("https://www.facebook.com/p/C%C3%B4ng-an-x%C3%A3-Th%C3%A1i-S%C6%A1n-B%E1%BA%A3o-L%C3%A2m-Cao-B%E1%BA%B1ng-100071219475619/", "Công an xã Thái Sơn tỉnh Cao Bằng")</f>
        <v>Công an xã Thái Sơn tỉnh Cao Bằng</v>
      </c>
      <c r="C232" t="str">
        <v>https://www.facebook.com/p/C%C3%B4ng-an-x%C3%A3-Th%C3%A1i-S%C6%A1n-B%E1%BA%A3o-L%C3%A2m-Cao-B%E1%BA%B1ng-100071219475619/</v>
      </c>
      <c r="D232" t="str">
        <v>0332866288</v>
      </c>
      <c r="E232" t="str">
        <v>-</v>
      </c>
      <c r="F232" t="str">
        <f>HYPERLINK("mailto:caxthaison@gmail.com", "caxthaison@gmail.com")</f>
        <v>caxthaison@gmail.com</v>
      </c>
      <c r="G232" t="str">
        <v>Cao Bang, Vietnam</v>
      </c>
    </row>
    <row r="233">
      <c r="A233">
        <v>2232</v>
      </c>
      <c r="B233" t="str">
        <f>HYPERLINK("http://thaison.baolam.caobang.gov.vn/", "UBND Ủy ban nhân dân xã Thái Sơn tỉnh Cao Bằng")</f>
        <v>UBND Ủy ban nhân dân xã Thái Sơn tỉnh Cao Bằng</v>
      </c>
      <c r="C233" t="str">
        <v>http://thaison.baolam.caobang.gov.vn/</v>
      </c>
      <c r="D233" t="str">
        <v>-</v>
      </c>
      <c r="E233" t="str">
        <v>-</v>
      </c>
      <c r="F233" t="str">
        <v>-</v>
      </c>
      <c r="G233" t="str">
        <v>-</v>
      </c>
    </row>
    <row r="234">
      <c r="A234">
        <v>2233</v>
      </c>
      <c r="B234" t="str">
        <f>HYPERLINK("https://www.facebook.com/p/C%C3%B4ng-an-x%C3%A3-Y%C3%AAn-Th%E1%BB%95-B%E1%BA%A3o-L%C3%A2m-Cao-B%E1%BA%B1ng-100069790130438/", "Công an xã Yên Thổ tỉnh Cao Bằng")</f>
        <v>Công an xã Yên Thổ tỉnh Cao Bằng</v>
      </c>
      <c r="C234" t="str">
        <v>https://www.facebook.com/p/C%C3%B4ng-an-x%C3%A3-Y%C3%AAn-Th%E1%BB%95-B%E1%BA%A3o-L%C3%A2m-Cao-B%E1%BA%B1ng-100069790130438/</v>
      </c>
      <c r="D234" t="str">
        <v>-</v>
      </c>
      <c r="E234" t="str">
        <v/>
      </c>
      <c r="F234" t="str">
        <f>HYPERLINK("mailto:conganxayentho@gmail.com", "conganxayentho@gmail.com")</f>
        <v>conganxayentho@gmail.com</v>
      </c>
      <c r="G234" t="str">
        <v>-</v>
      </c>
    </row>
    <row r="235">
      <c r="A235">
        <v>2234</v>
      </c>
      <c r="B235" t="str">
        <f>HYPERLINK("http://yentho.baolam.caobang.gov.vn/", "UBND Ủy ban nhân dân xã Yên Thổ tỉnh Cao Bằng")</f>
        <v>UBND Ủy ban nhân dân xã Yên Thổ tỉnh Cao Bằng</v>
      </c>
      <c r="C235" t="str">
        <v>http://yentho.baolam.caobang.gov.vn/</v>
      </c>
      <c r="D235" t="str">
        <v>-</v>
      </c>
      <c r="E235" t="str">
        <v>-</v>
      </c>
      <c r="F235" t="str">
        <v>-</v>
      </c>
      <c r="G235" t="str">
        <v>-</v>
      </c>
    </row>
    <row r="236">
      <c r="A236">
        <v>2235</v>
      </c>
      <c r="B236" t="str">
        <f>HYPERLINK("https://www.facebook.com/p/C%C3%B4ng-an-huy%E1%BB%87n-B%E1%BA%A3o-L%E1%BA%A1c-100070790086759/", "Công an thị trấn Bảo Lạc tỉnh Cao Bằng")</f>
        <v>Công an thị trấn Bảo Lạc tỉnh Cao Bằng</v>
      </c>
      <c r="C236" t="str">
        <v>https://www.facebook.com/p/C%C3%B4ng-an-huy%E1%BB%87n-B%E1%BA%A3o-L%E1%BA%A1c-100070790086759/</v>
      </c>
      <c r="D236" t="str">
        <v>-</v>
      </c>
      <c r="E236" t="str">
        <v/>
      </c>
      <c r="F236" t="str">
        <v>-</v>
      </c>
      <c r="G236" t="str">
        <v>-</v>
      </c>
    </row>
    <row r="237">
      <c r="A237">
        <v>2236</v>
      </c>
      <c r="B237" t="str">
        <f>HYPERLINK("https://baolac.caobang.gov.vn/", "UBND Ủy ban nhân dân thị trấn Bảo Lạc tỉnh Cao Bằng")</f>
        <v>UBND Ủy ban nhân dân thị trấn Bảo Lạc tỉnh Cao Bằng</v>
      </c>
      <c r="C237" t="str">
        <v>https://baolac.caobang.gov.vn/</v>
      </c>
      <c r="D237" t="str">
        <v>-</v>
      </c>
      <c r="E237" t="str">
        <v>-</v>
      </c>
      <c r="F237" t="str">
        <v>-</v>
      </c>
      <c r="G237" t="str">
        <v>-</v>
      </c>
    </row>
    <row r="238">
      <c r="A238">
        <v>2237</v>
      </c>
      <c r="B238" t="str">
        <f>HYPERLINK("https://www.facebook.com/nguyentrungthongcocpang/", "Công an xã Cốc Pàng tỉnh Cao Bằng")</f>
        <v>Công an xã Cốc Pàng tỉnh Cao Bằng</v>
      </c>
      <c r="C238" t="str">
        <v>https://www.facebook.com/nguyentrungthongcocpang/</v>
      </c>
      <c r="D238" t="str">
        <v>0912714689</v>
      </c>
      <c r="E238" t="str">
        <v>-</v>
      </c>
      <c r="F238" t="str">
        <f>HYPERLINK("mailto:trungthongcb1009@gmail.com", "trungthongcb1009@gmail.com")</f>
        <v>trungthongcb1009@gmail.com</v>
      </c>
      <c r="G238" t="str">
        <v>Xóm Cốc Pàng, Xã Cốc Pàng, huyện Bảo Lạc, tỉnh Cao Bằng, Cao Bang, Vietnam</v>
      </c>
    </row>
    <row r="239">
      <c r="A239">
        <v>2238</v>
      </c>
      <c r="B239" t="str">
        <f>HYPERLINK("https://cocpang.baolac.caobang.gov.vn/", "UBND Ủy ban nhân dân xã Cốc Pàng tỉnh Cao Bằng")</f>
        <v>UBND Ủy ban nhân dân xã Cốc Pàng tỉnh Cao Bằng</v>
      </c>
      <c r="C239" t="str">
        <v>https://cocpang.baolac.caobang.gov.vn/</v>
      </c>
      <c r="D239" t="str">
        <v>-</v>
      </c>
      <c r="E239" t="str">
        <v>-</v>
      </c>
      <c r="F239" t="str">
        <v>-</v>
      </c>
      <c r="G239" t="str">
        <v>-</v>
      </c>
    </row>
    <row r="240">
      <c r="A240">
        <v>2239</v>
      </c>
      <c r="B240" t="str">
        <f>HYPERLINK("https://www.facebook.com/DOANTNCSHOCHIMINHXATHUONGHABAOLACCAOBANG/", "Công an xã Thượng Hà tỉnh Cao Bằng")</f>
        <v>Công an xã Thượng Hà tỉnh Cao Bằng</v>
      </c>
      <c r="C240" t="str">
        <v>https://www.facebook.com/DOANTNCSHOCHIMINHXATHUONGHABAOLACCAOBANG/</v>
      </c>
      <c r="D240" t="str">
        <v>-</v>
      </c>
      <c r="E240" t="str">
        <v/>
      </c>
      <c r="F240" t="str">
        <f>HYPERLINK("mailto:luonghaphuongblcb@gmail.com", "luonghaphuongblcb@gmail.com")</f>
        <v>luonghaphuongblcb@gmail.com</v>
      </c>
      <c r="G240" t="str">
        <v>Thượng Hà, Bảo Lạc, Cao Bằng, Cao Bang, Vietnam</v>
      </c>
    </row>
    <row r="241">
      <c r="A241">
        <v>2240</v>
      </c>
      <c r="B241" t="str">
        <f>HYPERLINK("https://baolac.caobang.gov.vn/ubnd-xa-thuong-ha", "UBND Ủy ban nhân dân xã Thượng Hà tỉnh Cao Bằng")</f>
        <v>UBND Ủy ban nhân dân xã Thượng Hà tỉnh Cao Bằng</v>
      </c>
      <c r="C241" t="str">
        <v>https://baolac.caobang.gov.vn/ubnd-xa-thuong-ha</v>
      </c>
      <c r="D241" t="str">
        <v>-</v>
      </c>
      <c r="E241" t="str">
        <v>-</v>
      </c>
      <c r="F241" t="str">
        <v>-</v>
      </c>
      <c r="G241" t="str">
        <v>-</v>
      </c>
    </row>
    <row r="242">
      <c r="A242">
        <v>2241</v>
      </c>
      <c r="B242" t="str">
        <f>HYPERLINK("https://www.facebook.com/TuoitreConganCaoBang/?locale=vi_VN", "Công an xã Cô Ba tỉnh Cao Bằng")</f>
        <v>Công an xã Cô Ba tỉnh Cao Bằng</v>
      </c>
      <c r="C242" t="str">
        <v>https://www.facebook.com/TuoitreConganCaoBang/?locale=vi_VN</v>
      </c>
      <c r="D242" t="str">
        <v>-</v>
      </c>
      <c r="E242" t="str">
        <v/>
      </c>
      <c r="F242" t="str">
        <v>-</v>
      </c>
      <c r="G242" t="str">
        <v>-</v>
      </c>
    </row>
    <row r="243">
      <c r="A243">
        <v>2242</v>
      </c>
      <c r="B243" t="str">
        <f>HYPERLINK("http://coba.baolac.caobang.gov.vn/", "UBND Ủy ban nhân dân xã Cô Ba tỉnh Cao Bằng")</f>
        <v>UBND Ủy ban nhân dân xã Cô Ba tỉnh Cao Bằng</v>
      </c>
      <c r="C243" t="str">
        <v>http://coba.baolac.caobang.gov.vn/</v>
      </c>
      <c r="D243" t="str">
        <v>-</v>
      </c>
      <c r="E243" t="str">
        <v>-</v>
      </c>
      <c r="F243" t="str">
        <v>-</v>
      </c>
      <c r="G243" t="str">
        <v>-</v>
      </c>
    </row>
    <row r="244">
      <c r="A244">
        <v>2243</v>
      </c>
      <c r="B244" t="str">
        <f>HYPERLINK("https://www.facebook.com/TuoitreConganCaoBang/", "Công an xã Bảo Toàn tỉnh Cao Bằng")</f>
        <v>Công an xã Bảo Toàn tỉnh Cao Bằng</v>
      </c>
      <c r="C244" t="str">
        <v>https://www.facebook.com/TuoitreConganCaoBang/</v>
      </c>
      <c r="D244" t="str">
        <v>-</v>
      </c>
      <c r="E244" t="str">
        <v/>
      </c>
      <c r="F244" t="str">
        <v>-</v>
      </c>
      <c r="G244" t="str">
        <v>-</v>
      </c>
    </row>
    <row r="245">
      <c r="A245">
        <v>2244</v>
      </c>
      <c r="B245" t="str">
        <f>HYPERLINK("https://baotoan.baolac.caobang.gov.vn/", "UBND Ủy ban nhân dân xã Bảo Toàn tỉnh Cao Bằng")</f>
        <v>UBND Ủy ban nhân dân xã Bảo Toàn tỉnh Cao Bằng</v>
      </c>
      <c r="C245" t="str">
        <v>https://baotoan.baolac.caobang.gov.vn/</v>
      </c>
      <c r="D245" t="str">
        <v>-</v>
      </c>
      <c r="E245" t="str">
        <v>-</v>
      </c>
      <c r="F245" t="str">
        <v>-</v>
      </c>
      <c r="G245" t="str">
        <v>-</v>
      </c>
    </row>
    <row r="246" xml:space="preserve">
      <c r="A246">
        <v>2245</v>
      </c>
      <c r="B246" t="str">
        <f>HYPERLINK("https://www.facebook.com/CAXKhanhXuan/", "Công an xã Khánh Xuân tỉnh Cao Bằng")</f>
        <v>Công an xã Khánh Xuân tỉnh Cao Bằng</v>
      </c>
      <c r="C246" t="str">
        <v>https://www.facebook.com/CAXKhanhXuan/</v>
      </c>
      <c r="D246" t="str">
        <v>-</v>
      </c>
      <c r="E246" t="str">
        <v/>
      </c>
      <c r="F246" t="str">
        <f>HYPERLINK("mailto:caxkhanhxuanbaolac113@gmail.com", "caxkhanhxuanbaolac113@gmail.com")</f>
        <v>caxkhanhxuanbaolac113@gmail.com</v>
      </c>
      <c r="G246" t="str" xml:space="preserve">
        <v xml:space="preserve">Xóm Bản Phuồng, Xã Khánh Xuân
, Bao Lac, Vietnam</v>
      </c>
    </row>
    <row r="247">
      <c r="A247">
        <v>2246</v>
      </c>
      <c r="B247" t="str">
        <f>HYPERLINK("https://baolac.caobang.gov.vn/ubnd-xa-khanh-xuan", "UBND Ủy ban nhân dân xã Khánh Xuân tỉnh Cao Bằng")</f>
        <v>UBND Ủy ban nhân dân xã Khánh Xuân tỉnh Cao Bằng</v>
      </c>
      <c r="C247" t="str">
        <v>https://baolac.caobang.gov.vn/ubnd-xa-khanh-xuan</v>
      </c>
      <c r="D247" t="str">
        <v>-</v>
      </c>
      <c r="E247" t="str">
        <v>-</v>
      </c>
      <c r="F247" t="str">
        <v>-</v>
      </c>
      <c r="G247" t="str">
        <v>-</v>
      </c>
    </row>
    <row r="248">
      <c r="A248">
        <v>2247</v>
      </c>
      <c r="B248" t="str">
        <f>HYPERLINK("https://www.facebook.com/TuoitreConganCaoBang/", "Công an xã Xuân Trường tỉnh Cao Bằng")</f>
        <v>Công an xã Xuân Trường tỉnh Cao Bằng</v>
      </c>
      <c r="C248" t="str">
        <v>https://www.facebook.com/TuoitreConganCaoBang/</v>
      </c>
      <c r="D248" t="str">
        <v>-</v>
      </c>
      <c r="E248" t="str">
        <v/>
      </c>
      <c r="F248" t="str">
        <v>-</v>
      </c>
      <c r="G248" t="str">
        <v>-</v>
      </c>
    </row>
    <row r="249">
      <c r="A249">
        <v>2248</v>
      </c>
      <c r="B249" t="str">
        <f>HYPERLINK("https://baolac.caobang.gov.vn/1348/33978/83015/ubnd-xa-xuan-truong", "UBND Ủy ban nhân dân xã Xuân Trường tỉnh Cao Bằng")</f>
        <v>UBND Ủy ban nhân dân xã Xuân Trường tỉnh Cao Bằng</v>
      </c>
      <c r="C249" t="str">
        <v>https://baolac.caobang.gov.vn/1348/33978/83015/ubnd-xa-xuan-truong</v>
      </c>
      <c r="D249" t="str">
        <v>-</v>
      </c>
      <c r="E249" t="str">
        <v>-</v>
      </c>
      <c r="F249" t="str">
        <v>-</v>
      </c>
      <c r="G249" t="str">
        <v>-</v>
      </c>
    </row>
    <row r="250">
      <c r="A250">
        <v>2249</v>
      </c>
      <c r="B250" t="str">
        <f>HYPERLINK("https://www.facebook.com/TuoitreConganCaoBang/", "Công an xã Hồng Trị tỉnh Cao Bằng")</f>
        <v>Công an xã Hồng Trị tỉnh Cao Bằng</v>
      </c>
      <c r="C250" t="str">
        <v>https://www.facebook.com/TuoitreConganCaoBang/</v>
      </c>
      <c r="D250" t="str">
        <v>-</v>
      </c>
      <c r="E250" t="str">
        <v/>
      </c>
      <c r="F250" t="str">
        <v>-</v>
      </c>
      <c r="G250" t="str">
        <v>-</v>
      </c>
    </row>
    <row r="251">
      <c r="A251">
        <v>2250</v>
      </c>
      <c r="B251" t="str">
        <f>HYPERLINK("http://hongtri.baolac.caobang.gov.vn/", "UBND Ủy ban nhân dân xã Hồng Trị tỉnh Cao Bằng")</f>
        <v>UBND Ủy ban nhân dân xã Hồng Trị tỉnh Cao Bằng</v>
      </c>
      <c r="C251" t="str">
        <v>http://hongtri.baolac.caobang.gov.vn/</v>
      </c>
      <c r="D251" t="str">
        <v>-</v>
      </c>
      <c r="E251" t="str">
        <v>-</v>
      </c>
      <c r="F251" t="str">
        <v>-</v>
      </c>
      <c r="G251" t="str">
        <v>-</v>
      </c>
    </row>
    <row r="252">
      <c r="A252">
        <v>2251</v>
      </c>
      <c r="B252" t="str">
        <f>HYPERLINK("https://www.facebook.com/Conganxakimcuc/", "Công an xã Kim Cúc tỉnh Cao Bằng")</f>
        <v>Công an xã Kim Cúc tỉnh Cao Bằng</v>
      </c>
      <c r="C252" t="str">
        <v>https://www.facebook.com/Conganxakimcuc/</v>
      </c>
      <c r="D252" t="str">
        <v>-</v>
      </c>
      <c r="E252" t="str">
        <v/>
      </c>
      <c r="F252" t="str">
        <v>-</v>
      </c>
      <c r="G252" t="str">
        <v>-</v>
      </c>
    </row>
    <row r="253">
      <c r="A253">
        <v>2252</v>
      </c>
      <c r="B253" t="str">
        <f>HYPERLINK("http://kimcuc.baolac.caobang.gov.vn/", "UBND Ủy ban nhân dân xã Kim Cúc tỉnh Cao Bằng")</f>
        <v>UBND Ủy ban nhân dân xã Kim Cúc tỉnh Cao Bằng</v>
      </c>
      <c r="C253" t="str">
        <v>http://kimcuc.baolac.caobang.gov.vn/</v>
      </c>
      <c r="D253" t="str">
        <v>-</v>
      </c>
      <c r="E253" t="str">
        <v>-</v>
      </c>
      <c r="F253" t="str">
        <v>-</v>
      </c>
      <c r="G253" t="str">
        <v>-</v>
      </c>
    </row>
    <row r="254">
      <c r="A254">
        <v>2253</v>
      </c>
      <c r="B254" t="str">
        <f>HYPERLINK("https://www.facebook.com/TuoitreConganCaoBang/", "Công an xã Phan Thanh tỉnh Cao Bằng")</f>
        <v>Công an xã Phan Thanh tỉnh Cao Bằng</v>
      </c>
      <c r="C254" t="str">
        <v>https://www.facebook.com/TuoitreConganCaoBang/</v>
      </c>
      <c r="D254" t="str">
        <v>-</v>
      </c>
      <c r="E254" t="str">
        <v/>
      </c>
      <c r="F254" t="str">
        <v>-</v>
      </c>
      <c r="G254" t="str">
        <v>-</v>
      </c>
    </row>
    <row r="255">
      <c r="A255">
        <v>2254</v>
      </c>
      <c r="B255" t="str">
        <f>HYPERLINK("https://nguyenbinh.caobang.gov.vn/xa-phan-thanh", "UBND Ủy ban nhân dân xã Phan Thanh tỉnh Cao Bằng")</f>
        <v>UBND Ủy ban nhân dân xã Phan Thanh tỉnh Cao Bằng</v>
      </c>
      <c r="C255" t="str">
        <v>https://nguyenbinh.caobang.gov.vn/xa-phan-thanh</v>
      </c>
      <c r="D255" t="str">
        <v>-</v>
      </c>
      <c r="E255" t="str">
        <v>-</v>
      </c>
      <c r="F255" t="str">
        <v>-</v>
      </c>
      <c r="G255" t="str">
        <v>-</v>
      </c>
    </row>
    <row r="256">
      <c r="A256">
        <v>2255</v>
      </c>
      <c r="B256" t="str">
        <f>HYPERLINK("https://www.facebook.com/TuoitreConganCaoBang/", "Công an xã Hồng An tỉnh Cao Bằng")</f>
        <v>Công an xã Hồng An tỉnh Cao Bằng</v>
      </c>
      <c r="C256" t="str">
        <v>https://www.facebook.com/TuoitreConganCaoBang/</v>
      </c>
      <c r="D256" t="str">
        <v>-</v>
      </c>
      <c r="E256" t="str">
        <v/>
      </c>
      <c r="F256" t="str">
        <v>-</v>
      </c>
      <c r="G256" t="str">
        <v>-</v>
      </c>
    </row>
    <row r="257">
      <c r="A257">
        <v>2256</v>
      </c>
      <c r="B257" t="str">
        <f>HYPERLINK("https://baolac.caobang.gov.vn/", "UBND Ủy ban nhân dân xã Hồng An tỉnh Cao Bằng")</f>
        <v>UBND Ủy ban nhân dân xã Hồng An tỉnh Cao Bằng</v>
      </c>
      <c r="C257" t="str">
        <v>https://baolac.caobang.gov.vn/</v>
      </c>
      <c r="D257" t="str">
        <v>-</v>
      </c>
      <c r="E257" t="str">
        <v>-</v>
      </c>
      <c r="F257" t="str">
        <v>-</v>
      </c>
      <c r="G257" t="str">
        <v>-</v>
      </c>
    </row>
    <row r="258">
      <c r="A258">
        <v>2257</v>
      </c>
      <c r="B258" t="str">
        <v>Công an xã Hưng Đạo tỉnh Cao Bằng</v>
      </c>
      <c r="C258" t="str">
        <v>-</v>
      </c>
      <c r="D258" t="str">
        <v>-</v>
      </c>
      <c r="E258" t="str">
        <v/>
      </c>
      <c r="F258" t="str">
        <v>-</v>
      </c>
      <c r="G258" t="str">
        <v>-</v>
      </c>
    </row>
    <row r="259">
      <c r="A259">
        <v>2258</v>
      </c>
      <c r="B259" t="str">
        <f>HYPERLINK("https://ubndtp.caobang.gov.vn/ubnd-xa-hung-dao", "UBND Ủy ban nhân dân xã Hưng Đạo tỉnh Cao Bằng")</f>
        <v>UBND Ủy ban nhân dân xã Hưng Đạo tỉnh Cao Bằng</v>
      </c>
      <c r="C259" t="str">
        <v>https://ubndtp.caobang.gov.vn/ubnd-xa-hung-dao</v>
      </c>
      <c r="D259" t="str">
        <v>-</v>
      </c>
      <c r="E259" t="str">
        <v>-</v>
      </c>
      <c r="F259" t="str">
        <v>-</v>
      </c>
      <c r="G259" t="str">
        <v>-</v>
      </c>
    </row>
    <row r="260">
      <c r="A260">
        <v>2259</v>
      </c>
      <c r="B260" t="str">
        <v>Công an xã Hưng Thịnh tỉnh Cao Bằng</v>
      </c>
      <c r="C260" t="str">
        <v>-</v>
      </c>
      <c r="D260" t="str">
        <v>-</v>
      </c>
      <c r="E260" t="str">
        <v/>
      </c>
      <c r="F260" t="str">
        <v>-</v>
      </c>
      <c r="G260" t="str">
        <v>-</v>
      </c>
    </row>
    <row r="261">
      <c r="A261">
        <v>2260</v>
      </c>
      <c r="B261" t="str">
        <f>HYPERLINK("https://hungthinh.baolac.caobang.gov.vn/", "UBND Ủy ban nhân dân xã Hưng Thịnh tỉnh Cao Bằng")</f>
        <v>UBND Ủy ban nhân dân xã Hưng Thịnh tỉnh Cao Bằng</v>
      </c>
      <c r="C261" t="str">
        <v>https://hungthinh.baolac.caobang.gov.vn/</v>
      </c>
      <c r="D261" t="str">
        <v>-</v>
      </c>
      <c r="E261" t="str">
        <v>-</v>
      </c>
      <c r="F261" t="str">
        <v>-</v>
      </c>
      <c r="G261" t="str">
        <v>-</v>
      </c>
    </row>
    <row r="262">
      <c r="A262">
        <v>2261</v>
      </c>
      <c r="B262" t="str">
        <f>HYPERLINK("https://www.facebook.com/TuoitreConganCaoBang/?locale=sk_SK", "Công an xã Huy Giáp tỉnh Cao Bằng")</f>
        <v>Công an xã Huy Giáp tỉnh Cao Bằng</v>
      </c>
      <c r="C262" t="str">
        <v>https://www.facebook.com/TuoitreConganCaoBang/?locale=sk_SK</v>
      </c>
      <c r="D262" t="str">
        <v>-</v>
      </c>
      <c r="E262" t="str">
        <v/>
      </c>
      <c r="F262" t="str">
        <v>-</v>
      </c>
      <c r="G262" t="str">
        <v>-</v>
      </c>
    </row>
    <row r="263">
      <c r="A263">
        <v>2262</v>
      </c>
      <c r="B263" t="str">
        <f>HYPERLINK("https://huygiap.baolac.caobang.gov.vn/", "UBND Ủy ban nhân dân xã Huy Giáp tỉnh Cao Bằng")</f>
        <v>UBND Ủy ban nhân dân xã Huy Giáp tỉnh Cao Bằng</v>
      </c>
      <c r="C263" t="str">
        <v>https://huygiap.baolac.caobang.gov.vn/</v>
      </c>
      <c r="D263" t="str">
        <v>-</v>
      </c>
      <c r="E263" t="str">
        <v>-</v>
      </c>
      <c r="F263" t="str">
        <v>-</v>
      </c>
      <c r="G263" t="str">
        <v>-</v>
      </c>
    </row>
    <row r="264">
      <c r="A264">
        <v>2263</v>
      </c>
      <c r="B264" t="str">
        <f>HYPERLINK("https://www.facebook.com/p/C%C3%B4ng-an-x%C3%A3-%C4%90%C3%ACnh-Ph%C3%B9ng-huy%E1%BB%87n-B%E1%BA%A3o-L%E1%BA%A1c-t%E1%BB%89nh-Cao-B%E1%BA%B1ng-100080278058147/", "Công an xã Đình Phùng tỉnh Cao Bằng")</f>
        <v>Công an xã Đình Phùng tỉnh Cao Bằng</v>
      </c>
      <c r="C264" t="str">
        <v>https://www.facebook.com/p/C%C3%B4ng-an-x%C3%A3-%C4%90%C3%ACnh-Ph%C3%B9ng-huy%E1%BB%87n-B%E1%BA%A3o-L%E1%BA%A1c-t%E1%BB%89nh-Cao-B%E1%BA%B1ng-100080278058147/</v>
      </c>
      <c r="D264" t="str">
        <v>-</v>
      </c>
      <c r="E264" t="str">
        <v/>
      </c>
      <c r="F264" t="str">
        <v>-</v>
      </c>
      <c r="G264" t="str">
        <v>-</v>
      </c>
    </row>
    <row r="265">
      <c r="A265">
        <v>2264</v>
      </c>
      <c r="B265" t="str">
        <f>HYPERLINK("https://dinhphung.baolac.caobang.gov.vn/to-chuc-bo-may-hanh-chinh", "UBND Ủy ban nhân dân xã Đình Phùng tỉnh Cao Bằng")</f>
        <v>UBND Ủy ban nhân dân xã Đình Phùng tỉnh Cao Bằng</v>
      </c>
      <c r="C265" t="str">
        <v>https://dinhphung.baolac.caobang.gov.vn/to-chuc-bo-may-hanh-chinh</v>
      </c>
      <c r="D265" t="str">
        <v>-</v>
      </c>
      <c r="E265" t="str">
        <v>-</v>
      </c>
      <c r="F265" t="str">
        <v>-</v>
      </c>
      <c r="G265" t="str">
        <v>-</v>
      </c>
    </row>
    <row r="266">
      <c r="A266">
        <v>2265</v>
      </c>
      <c r="B266" t="str">
        <f>HYPERLINK("https://www.facebook.com/tuoitrecongansonla/", "Công an xã Sơn Lập tỉnh Cao Bằng")</f>
        <v>Công an xã Sơn Lập tỉnh Cao Bằng</v>
      </c>
      <c r="C266" t="str">
        <v>https://www.facebook.com/tuoitrecongansonla/</v>
      </c>
      <c r="D266" t="str">
        <v>-</v>
      </c>
      <c r="E266" t="str">
        <v/>
      </c>
      <c r="F266" t="str">
        <f>HYPERLINK("mailto:doanthanhniencasl@gmail.com", "doanthanhniencasl@gmail.com")</f>
        <v>doanthanhniencasl@gmail.com</v>
      </c>
      <c r="G266" t="str">
        <v>-</v>
      </c>
    </row>
    <row r="267">
      <c r="A267">
        <v>2266</v>
      </c>
      <c r="B267" t="str">
        <f>HYPERLINK("http://sonlap.baolac.caobang.gov.vn/", "UBND Ủy ban nhân dân xã Sơn Lập tỉnh Cao Bằng")</f>
        <v>UBND Ủy ban nhân dân xã Sơn Lập tỉnh Cao Bằng</v>
      </c>
      <c r="C267" t="str">
        <v>http://sonlap.baolac.caobang.gov.vn/</v>
      </c>
      <c r="D267" t="str">
        <v>-</v>
      </c>
      <c r="E267" t="str">
        <v>-</v>
      </c>
      <c r="F267" t="str">
        <v>-</v>
      </c>
      <c r="G267" t="str">
        <v>-</v>
      </c>
    </row>
    <row r="268">
      <c r="A268">
        <v>2267</v>
      </c>
      <c r="B268" t="str">
        <v>Công an xã Sơn Lộ tỉnh Cao Bằng</v>
      </c>
      <c r="C268" t="str">
        <v>-</v>
      </c>
      <c r="D268" t="str">
        <v>-</v>
      </c>
      <c r="E268" t="str">
        <v/>
      </c>
      <c r="F268" t="str">
        <v>-</v>
      </c>
      <c r="G268" t="str">
        <v>-</v>
      </c>
    </row>
    <row r="269">
      <c r="A269">
        <v>2268</v>
      </c>
      <c r="B269" t="str">
        <f>HYPERLINK("http://sonlo.baolac.caobang.gov.vn/", "UBND Ủy ban nhân dân xã Sơn Lộ tỉnh Cao Bằng")</f>
        <v>UBND Ủy ban nhân dân xã Sơn Lộ tỉnh Cao Bằng</v>
      </c>
      <c r="C269" t="str">
        <v>http://sonlo.baolac.caobang.gov.vn/</v>
      </c>
      <c r="D269" t="str">
        <v>-</v>
      </c>
      <c r="E269" t="str">
        <v>-</v>
      </c>
      <c r="F269" t="str">
        <v>-</v>
      </c>
      <c r="G269" t="str">
        <v>-</v>
      </c>
    </row>
    <row r="270">
      <c r="A270">
        <v>2269</v>
      </c>
      <c r="B270" t="str">
        <f>HYPERLINK("https://www.facebook.com/conganBaTri/", "Công an thị trấn Thông Nông tỉnh Cao Bằng")</f>
        <v>Công an thị trấn Thông Nông tỉnh Cao Bằng</v>
      </c>
      <c r="C270" t="str">
        <v>https://www.facebook.com/conganBaTri/</v>
      </c>
      <c r="D270" t="str">
        <v>-</v>
      </c>
      <c r="E270" t="str">
        <v>02753850004</v>
      </c>
      <c r="F270" t="str">
        <v>-</v>
      </c>
      <c r="G270" t="str">
        <v>Ba Tri, Vietnam</v>
      </c>
    </row>
    <row r="271">
      <c r="A271">
        <v>2270</v>
      </c>
      <c r="B271" t="str">
        <f>HYPERLINK("https://thongnong.haquang.caobang.gov.vn/", "UBND Ủy ban nhân dân thị trấn Thông Nông tỉnh Cao Bằng")</f>
        <v>UBND Ủy ban nhân dân thị trấn Thông Nông tỉnh Cao Bằng</v>
      </c>
      <c r="C271" t="str">
        <v>https://thongnong.haquang.caobang.gov.vn/</v>
      </c>
      <c r="D271" t="str">
        <v>-</v>
      </c>
      <c r="E271" t="str">
        <v>-</v>
      </c>
      <c r="F271" t="str">
        <v>-</v>
      </c>
      <c r="G271" t="str">
        <v>-</v>
      </c>
    </row>
    <row r="272">
      <c r="A272">
        <v>2271</v>
      </c>
      <c r="B272" t="str">
        <f>HYPERLINK("https://www.facebook.com/p/Tu%E1%BB%95i-tr%E1%BA%BB-C%C3%B4ng-an-Th%C3%A0nh-ph%E1%BB%91-V%C4%A9nh-Y%C3%AAn-100066497717181/", "Công an xã Cần Yên tỉnh Cao Bằng")</f>
        <v>Công an xã Cần Yên tỉnh Cao Bằng</v>
      </c>
      <c r="C272" t="str">
        <v>https://www.facebook.com/p/Tu%E1%BB%95i-tr%E1%BA%BB-C%C3%B4ng-an-Th%C3%A0nh-ph%E1%BB%91-V%C4%A9nh-Y%C3%AAn-100066497717181/</v>
      </c>
      <c r="D272" t="str">
        <v>-</v>
      </c>
      <c r="E272" t="str">
        <v/>
      </c>
      <c r="F272" t="str">
        <v>-</v>
      </c>
      <c r="G272" t="str">
        <v>-</v>
      </c>
    </row>
    <row r="273">
      <c r="A273">
        <v>2272</v>
      </c>
      <c r="B273" t="str">
        <f>HYPERLINK("https://haquang.caobang.gov.vn/ubnd-cac-xa-thi-tran/ubnd-xa-can-yen-667050", "UBND Ủy ban nhân dân xã Cần Yên tỉnh Cao Bằng")</f>
        <v>UBND Ủy ban nhân dân xã Cần Yên tỉnh Cao Bằng</v>
      </c>
      <c r="C273" t="str">
        <v>https://haquang.caobang.gov.vn/ubnd-cac-xa-thi-tran/ubnd-xa-can-yen-667050</v>
      </c>
      <c r="D273" t="str">
        <v>-</v>
      </c>
      <c r="E273" t="str">
        <v>-</v>
      </c>
      <c r="F273" t="str">
        <v>-</v>
      </c>
      <c r="G273" t="str">
        <v>-</v>
      </c>
    </row>
    <row r="274">
      <c r="A274">
        <v>2273</v>
      </c>
      <c r="B274" t="str">
        <f>HYPERLINK("https://www.facebook.com/TuoitreConganCaoBang/", "Công an xã Cần Nông tỉnh Cao Bằng")</f>
        <v>Công an xã Cần Nông tỉnh Cao Bằng</v>
      </c>
      <c r="C274" t="str">
        <v>https://www.facebook.com/TuoitreConganCaoBang/</v>
      </c>
      <c r="D274" t="str">
        <v>0812668468</v>
      </c>
      <c r="E274" t="str">
        <v>-</v>
      </c>
      <c r="F274" t="str">
        <f>HYPERLINK("mailto:bchdoantncacb@gmail.com", "bchdoantncacb@gmail.com")</f>
        <v>bchdoantncacb@gmail.com</v>
      </c>
      <c r="G274" t="str">
        <v>-</v>
      </c>
    </row>
    <row r="275">
      <c r="A275">
        <v>2274</v>
      </c>
      <c r="B275" t="str">
        <f>HYPERLINK("https://haquang.caobang.gov.vn/", "UBND Ủy ban nhân dân xã Cần Nông tỉnh Cao Bằng")</f>
        <v>UBND Ủy ban nhân dân xã Cần Nông tỉnh Cao Bằng</v>
      </c>
      <c r="C275" t="str">
        <v>https://haquang.caobang.gov.vn/</v>
      </c>
      <c r="D275" t="str">
        <v>-</v>
      </c>
      <c r="E275" t="str">
        <v>-</v>
      </c>
      <c r="F275" t="str">
        <v>-</v>
      </c>
      <c r="G275" t="str">
        <v>-</v>
      </c>
    </row>
    <row r="276">
      <c r="A276">
        <v>2275</v>
      </c>
      <c r="B276" t="str">
        <f>HYPERLINK("https://www.facebook.com/TuoitreConganCaoBang/", "Công an xã Vị Quang tỉnh Cao Bằng")</f>
        <v>Công an xã Vị Quang tỉnh Cao Bằng</v>
      </c>
      <c r="C276" t="str">
        <v>https://www.facebook.com/TuoitreConganCaoBang/</v>
      </c>
      <c r="D276" t="str">
        <v>-</v>
      </c>
      <c r="E276" t="str">
        <v/>
      </c>
      <c r="F276" t="str">
        <v>-</v>
      </c>
      <c r="G276" t="str">
        <v>-</v>
      </c>
    </row>
    <row r="277">
      <c r="A277">
        <v>2276</v>
      </c>
      <c r="B277" t="str">
        <f>HYPERLINK("https://ubndtp.caobang.gov.vn/ubnd-xa-vinh-quang", "UBND Ủy ban nhân dân xã Vị Quang tỉnh Cao Bằng")</f>
        <v>UBND Ủy ban nhân dân xã Vị Quang tỉnh Cao Bằng</v>
      </c>
      <c r="C277" t="str">
        <v>https://ubndtp.caobang.gov.vn/ubnd-xa-vinh-quang</v>
      </c>
      <c r="D277" t="str">
        <v>-</v>
      </c>
      <c r="E277" t="str">
        <v>-</v>
      </c>
      <c r="F277" t="str">
        <v>-</v>
      </c>
      <c r="G277" t="str">
        <v>-</v>
      </c>
    </row>
    <row r="278">
      <c r="A278">
        <v>2277</v>
      </c>
      <c r="B278" t="str">
        <f>HYPERLINK("https://www.facebook.com/TinhdoanCaoBang/", "Công an xã Lương Thông tỉnh Cao Bằng")</f>
        <v>Công an xã Lương Thông tỉnh Cao Bằng</v>
      </c>
      <c r="C278" t="str">
        <v>https://www.facebook.com/TinhdoanCaoBang/</v>
      </c>
      <c r="D278" t="str">
        <v>-</v>
      </c>
      <c r="E278" t="str">
        <v>02063852161</v>
      </c>
      <c r="F278" t="str">
        <f>HYPERLINK("mailto:tuyengiaocb@gmail.com", "tuyengiaocb@gmail.com")</f>
        <v>tuyengiaocb@gmail.com</v>
      </c>
      <c r="G278" t="str">
        <v>Km 4, tổ 1, phường Đề Thám, Cao Bang, Vietnam</v>
      </c>
    </row>
    <row r="279">
      <c r="A279">
        <v>2278</v>
      </c>
      <c r="B279" t="str">
        <f>HYPERLINK("https://luongthong.haquang.caobang.gov.vn/", "UBND Ủy ban nhân dân xã Lương Thông tỉnh Cao Bằng")</f>
        <v>UBND Ủy ban nhân dân xã Lương Thông tỉnh Cao Bằng</v>
      </c>
      <c r="C279" t="str">
        <v>https://luongthong.haquang.caobang.gov.vn/</v>
      </c>
      <c r="D279" t="str">
        <v>-</v>
      </c>
      <c r="E279" t="str">
        <v>-</v>
      </c>
      <c r="F279" t="str">
        <v>-</v>
      </c>
      <c r="G279" t="str">
        <v>-</v>
      </c>
    </row>
    <row r="280">
      <c r="A280">
        <v>2279</v>
      </c>
      <c r="B280" t="str">
        <f>HYPERLINK("https://www.facebook.com/TuoitreConganCaoBang/", "Công an xã Đa Thông tỉnh Cao Bằng")</f>
        <v>Công an xã Đa Thông tỉnh Cao Bằng</v>
      </c>
      <c r="C280" t="str">
        <v>https://www.facebook.com/TuoitreConganCaoBang/</v>
      </c>
      <c r="D280" t="str">
        <v>-</v>
      </c>
      <c r="E280" t="str">
        <v/>
      </c>
      <c r="F280" t="str">
        <v>-</v>
      </c>
      <c r="G280" t="str">
        <v>-</v>
      </c>
    </row>
    <row r="281">
      <c r="A281">
        <v>2280</v>
      </c>
      <c r="B281" t="str">
        <f>HYPERLINK("https://dathong.haquang.caobang.gov.vn/", "UBND Ủy ban nhân dân xã Đa Thông tỉnh Cao Bằng")</f>
        <v>UBND Ủy ban nhân dân xã Đa Thông tỉnh Cao Bằng</v>
      </c>
      <c r="C281" t="str">
        <v>https://dathong.haquang.caobang.gov.vn/</v>
      </c>
      <c r="D281" t="str">
        <v>-</v>
      </c>
      <c r="E281" t="str">
        <v>-</v>
      </c>
      <c r="F281" t="str">
        <v>-</v>
      </c>
      <c r="G281" t="str">
        <v>-</v>
      </c>
    </row>
    <row r="282">
      <c r="A282">
        <v>2281</v>
      </c>
      <c r="B282" t="str">
        <f>HYPERLINK("https://www.facebook.com/TuoitreConganCaoBang/", "Công an xã Ngọc Động tỉnh Cao Bằng")</f>
        <v>Công an xã Ngọc Động tỉnh Cao Bằng</v>
      </c>
      <c r="C282" t="str">
        <v>https://www.facebook.com/TuoitreConganCaoBang/</v>
      </c>
      <c r="D282" t="str">
        <v>-</v>
      </c>
      <c r="E282" t="str">
        <v/>
      </c>
      <c r="F282" t="str">
        <v>-</v>
      </c>
      <c r="G282" t="str">
        <v>-</v>
      </c>
    </row>
    <row r="283">
      <c r="A283">
        <v>2282</v>
      </c>
      <c r="B283" t="str">
        <f>HYPERLINK("http://ngocdong.haquang.caobang.gov.vn/", "UBND Ủy ban nhân dân xã Ngọc Động tỉnh Cao Bằng")</f>
        <v>UBND Ủy ban nhân dân xã Ngọc Động tỉnh Cao Bằng</v>
      </c>
      <c r="C283" t="str">
        <v>http://ngocdong.haquang.caobang.gov.vn/</v>
      </c>
      <c r="D283" t="str">
        <v>-</v>
      </c>
      <c r="E283" t="str">
        <v>-</v>
      </c>
      <c r="F283" t="str">
        <v>-</v>
      </c>
      <c r="G283" t="str">
        <v>-</v>
      </c>
    </row>
    <row r="284">
      <c r="A284">
        <v>2283</v>
      </c>
      <c r="B284" t="str">
        <f>HYPERLINK("https://www.facebook.com/p/Tu%E1%BB%95i-tr%E1%BA%BB-C%C3%B4ng-an-Th%C3%A0nh-ph%E1%BB%91-V%C4%A9nh-Y%C3%AAn-100066497717181/?locale=nl_BE", "Công an xã Yên Sơn tỉnh Cao Bằng")</f>
        <v>Công an xã Yên Sơn tỉnh Cao Bằng</v>
      </c>
      <c r="C284" t="str">
        <v>https://www.facebook.com/p/Tu%E1%BB%95i-tr%E1%BA%BB-C%C3%B4ng-an-Th%C3%A0nh-ph%E1%BB%91-V%C4%A9nh-Y%C3%AAn-100066497717181/?locale=nl_BE</v>
      </c>
      <c r="D284" t="str">
        <v>-</v>
      </c>
      <c r="E284" t="str">
        <v/>
      </c>
      <c r="F284" t="str">
        <v>-</v>
      </c>
      <c r="G284" t="str">
        <v>-</v>
      </c>
    </row>
    <row r="285">
      <c r="A285">
        <v>2284</v>
      </c>
      <c r="B285" t="str">
        <f>HYPERLINK("https://bacgiang.gov.vn/web/ubnd-xa-yen-son", "UBND Ủy ban nhân dân xã Yên Sơn tỉnh Cao Bằng")</f>
        <v>UBND Ủy ban nhân dân xã Yên Sơn tỉnh Cao Bằng</v>
      </c>
      <c r="C285" t="str">
        <v>https://bacgiang.gov.vn/web/ubnd-xa-yen-son</v>
      </c>
      <c r="D285" t="str">
        <v>-</v>
      </c>
      <c r="E285" t="str">
        <v>-</v>
      </c>
      <c r="F285" t="str">
        <v>-</v>
      </c>
      <c r="G285" t="str">
        <v>-</v>
      </c>
    </row>
    <row r="286">
      <c r="A286">
        <v>2285</v>
      </c>
      <c r="B286" t="str">
        <f>HYPERLINK("https://www.facebook.com/TuoitreConganCaoBang/?locale=vi_VN", "Công an xã Lương Can tỉnh Cao Bằng")</f>
        <v>Công an xã Lương Can tỉnh Cao Bằng</v>
      </c>
      <c r="C286" t="str">
        <v>https://www.facebook.com/TuoitreConganCaoBang/?locale=vi_VN</v>
      </c>
      <c r="D286" t="str">
        <v>-</v>
      </c>
      <c r="E286" t="str">
        <v/>
      </c>
      <c r="F286" t="str">
        <v>-</v>
      </c>
      <c r="G286" t="str">
        <v>-</v>
      </c>
    </row>
    <row r="287">
      <c r="A287">
        <v>2286</v>
      </c>
      <c r="B287" t="str">
        <f>HYPERLINK("https://haquang.caobang.gov.vn/ubnd-cac-xa-thi-tran/ubnd-xa-luong-can-667056", "UBND Ủy ban nhân dân xã Lương Can tỉnh Cao Bằng")</f>
        <v>UBND Ủy ban nhân dân xã Lương Can tỉnh Cao Bằng</v>
      </c>
      <c r="C287" t="str">
        <v>https://haquang.caobang.gov.vn/ubnd-cac-xa-thi-tran/ubnd-xa-luong-can-667056</v>
      </c>
      <c r="D287" t="str">
        <v>-</v>
      </c>
      <c r="E287" t="str">
        <v>-</v>
      </c>
      <c r="F287" t="str">
        <v>-</v>
      </c>
      <c r="G287" t="str">
        <v>-</v>
      </c>
    </row>
    <row r="288">
      <c r="A288">
        <v>2287</v>
      </c>
      <c r="B288" t="str">
        <f>HYPERLINK("https://www.facebook.com/TuoitreConganCaoBang/?locale=vi_VN", "Công an xã Thanh Long tỉnh Cao Bằng")</f>
        <v>Công an xã Thanh Long tỉnh Cao Bằng</v>
      </c>
      <c r="C288" t="str">
        <v>https://www.facebook.com/TuoitreConganCaoBang/?locale=vi_VN</v>
      </c>
      <c r="D288" t="str">
        <v>-</v>
      </c>
      <c r="E288" t="str">
        <v/>
      </c>
      <c r="F288" t="str">
        <v>-</v>
      </c>
      <c r="G288" t="str">
        <v>-</v>
      </c>
    </row>
    <row r="289">
      <c r="A289">
        <v>2288</v>
      </c>
      <c r="B289" t="str">
        <f>HYPERLINK("http://thanhlong.haquang.caobang.gov.vn/", "UBND Ủy ban nhân dân xã Thanh Long tỉnh Cao Bằng")</f>
        <v>UBND Ủy ban nhân dân xã Thanh Long tỉnh Cao Bằng</v>
      </c>
      <c r="C289" t="str">
        <v>http://thanhlong.haquang.caobang.gov.vn/</v>
      </c>
      <c r="D289" t="str">
        <v>-</v>
      </c>
      <c r="E289" t="str">
        <v>-</v>
      </c>
      <c r="F289" t="str">
        <v>-</v>
      </c>
      <c r="G289" t="str">
        <v>-</v>
      </c>
    </row>
    <row r="290">
      <c r="A290">
        <v>2289</v>
      </c>
      <c r="B290" t="str">
        <f>HYPERLINK("https://www.facebook.com/TuoitreConganCaoBang/", "Công an xã Bình Lãng tỉnh Cao Bằng")</f>
        <v>Công an xã Bình Lãng tỉnh Cao Bằng</v>
      </c>
      <c r="C290" t="str">
        <v>https://www.facebook.com/TuoitreConganCaoBang/</v>
      </c>
      <c r="D290" t="str">
        <v>0812668468</v>
      </c>
      <c r="E290" t="str">
        <v>-</v>
      </c>
      <c r="F290" t="str">
        <f>HYPERLINK("mailto:bchdoantncacb@gmail.com", "bchdoantncacb@gmail.com")</f>
        <v>bchdoantncacb@gmail.com</v>
      </c>
      <c r="G290" t="str">
        <v>-</v>
      </c>
    </row>
    <row r="291">
      <c r="A291">
        <v>2290</v>
      </c>
      <c r="B291" t="str">
        <f>HYPERLINK("https://nguyenbinh.caobang.gov.vn/xa-the-duc", "UBND Ủy ban nhân dân xã Bình Lãng tỉnh Cao Bằng")</f>
        <v>UBND Ủy ban nhân dân xã Bình Lãng tỉnh Cao Bằng</v>
      </c>
      <c r="C291" t="str">
        <v>https://nguyenbinh.caobang.gov.vn/xa-the-duc</v>
      </c>
      <c r="D291" t="str">
        <v>-</v>
      </c>
      <c r="E291" t="str">
        <v>-</v>
      </c>
      <c r="F291" t="str">
        <v>-</v>
      </c>
      <c r="G291" t="str">
        <v>-</v>
      </c>
    </row>
    <row r="292">
      <c r="A292">
        <v>2291</v>
      </c>
      <c r="B292" t="str">
        <v>Công an thị trấn Xuân Hòa tỉnh Cao Bằng</v>
      </c>
      <c r="C292" t="str">
        <v>-</v>
      </c>
      <c r="D292" t="str">
        <v>-</v>
      </c>
      <c r="E292" t="str">
        <v/>
      </c>
      <c r="F292" t="str">
        <v>-</v>
      </c>
      <c r="G292" t="str">
        <v>-</v>
      </c>
    </row>
    <row r="293">
      <c r="A293">
        <v>2292</v>
      </c>
      <c r="B293" t="str">
        <f>HYPERLINK("http://xuanhoa.haquang.caobang.gov.vn/", "UBND Ủy ban nhân dân thị trấn Xuân Hòa tỉnh Cao Bằng")</f>
        <v>UBND Ủy ban nhân dân thị trấn Xuân Hòa tỉnh Cao Bằng</v>
      </c>
      <c r="C293" t="str">
        <v>http://xuanhoa.haquang.caobang.gov.vn/</v>
      </c>
      <c r="D293" t="str">
        <v>-</v>
      </c>
      <c r="E293" t="str">
        <v>-</v>
      </c>
      <c r="F293" t="str">
        <v>-</v>
      </c>
      <c r="G293" t="str">
        <v>-</v>
      </c>
    </row>
    <row r="294">
      <c r="A294">
        <v>2293</v>
      </c>
      <c r="B294" t="str">
        <v>Công an xã Lũng Nặm tỉnh Cao Bằng</v>
      </c>
      <c r="C294" t="str">
        <v>-</v>
      </c>
      <c r="D294" t="str">
        <v>-</v>
      </c>
      <c r="E294" t="str">
        <v/>
      </c>
      <c r="F294" t="str">
        <v>-</v>
      </c>
      <c r="G294" t="str">
        <v>-</v>
      </c>
    </row>
    <row r="295">
      <c r="A295">
        <v>2294</v>
      </c>
      <c r="B295" t="str">
        <f>HYPERLINK("https://haquang.caobang.gov.vn/ubnd-cac-xa-thi-tran", "UBND Ủy ban nhân dân xã Lũng Nặm tỉnh Cao Bằng")</f>
        <v>UBND Ủy ban nhân dân xã Lũng Nặm tỉnh Cao Bằng</v>
      </c>
      <c r="C295" t="str">
        <v>https://haquang.caobang.gov.vn/ubnd-cac-xa-thi-tran</v>
      </c>
      <c r="D295" t="str">
        <v>-</v>
      </c>
      <c r="E295" t="str">
        <v>-</v>
      </c>
      <c r="F295" t="str">
        <v>-</v>
      </c>
      <c r="G295" t="str">
        <v>-</v>
      </c>
    </row>
    <row r="296">
      <c r="A296">
        <v>2295</v>
      </c>
      <c r="B296" t="str">
        <f>HYPERLINK("https://www.facebook.com/TuoitreConganCaoBang/", "Công an xã Kéo Yên tỉnh Cao Bằng")</f>
        <v>Công an xã Kéo Yên tỉnh Cao Bằng</v>
      </c>
      <c r="C296" t="str">
        <v>https://www.facebook.com/TuoitreConganCaoBang/</v>
      </c>
      <c r="D296" t="str">
        <v>-</v>
      </c>
      <c r="E296" t="str">
        <v/>
      </c>
      <c r="F296" t="str">
        <v>-</v>
      </c>
      <c r="G296" t="str">
        <v>-</v>
      </c>
    </row>
    <row r="297">
      <c r="A297">
        <v>2296</v>
      </c>
      <c r="B297" t="str">
        <f>HYPERLINK("https://nguyenbinh.caobang.gov.vn/xa-ca-thanh", "UBND Ủy ban nhân dân xã Kéo Yên tỉnh Cao Bằng")</f>
        <v>UBND Ủy ban nhân dân xã Kéo Yên tỉnh Cao Bằng</v>
      </c>
      <c r="C297" t="str">
        <v>https://nguyenbinh.caobang.gov.vn/xa-ca-thanh</v>
      </c>
      <c r="D297" t="str">
        <v>-</v>
      </c>
      <c r="E297" t="str">
        <v>-</v>
      </c>
      <c r="F297" t="str">
        <v>-</v>
      </c>
      <c r="G297" t="str">
        <v>-</v>
      </c>
    </row>
    <row r="298">
      <c r="A298">
        <v>2297</v>
      </c>
      <c r="B298" t="str">
        <v>Công an xã Trường Hà tỉnh Cao Bằng</v>
      </c>
      <c r="C298" t="str">
        <v>-</v>
      </c>
      <c r="D298" t="str">
        <v>-</v>
      </c>
      <c r="E298" t="str">
        <v/>
      </c>
      <c r="F298" t="str">
        <v>-</v>
      </c>
      <c r="G298" t="str">
        <v>-</v>
      </c>
    </row>
    <row r="299">
      <c r="A299">
        <v>2298</v>
      </c>
      <c r="B299" t="str">
        <f>HYPERLINK("https://truongha.haquang.caobang.gov.vn/", "UBND Ủy ban nhân dân xã Trường Hà tỉnh Cao Bằng")</f>
        <v>UBND Ủy ban nhân dân xã Trường Hà tỉnh Cao Bằng</v>
      </c>
      <c r="C299" t="str">
        <v>https://truongha.haquang.caobang.gov.vn/</v>
      </c>
      <c r="D299" t="str">
        <v>-</v>
      </c>
      <c r="E299" t="str">
        <v>-</v>
      </c>
      <c r="F299" t="str">
        <v>-</v>
      </c>
      <c r="G299" t="str">
        <v>-</v>
      </c>
    </row>
    <row r="300">
      <c r="A300">
        <v>2299</v>
      </c>
      <c r="B300" t="str">
        <f>HYPERLINK("https://www.facebook.com/TuoitreConganCaoBang/", "Công an xã Vân An tỉnh Cao Bằng")</f>
        <v>Công an xã Vân An tỉnh Cao Bằng</v>
      </c>
      <c r="C300" t="str">
        <v>https://www.facebook.com/TuoitreConganCaoBang/</v>
      </c>
      <c r="D300" t="str">
        <v>-</v>
      </c>
      <c r="E300" t="str">
        <v/>
      </c>
      <c r="F300" t="str">
        <v>-</v>
      </c>
      <c r="G300" t="str">
        <v>-</v>
      </c>
    </row>
    <row r="301">
      <c r="A301">
        <v>2300</v>
      </c>
      <c r="B301" t="str">
        <f>HYPERLINK("https://thachan.caobang.gov.vn/", "UBND Ủy ban nhân dân xã Vân An tỉnh Cao Bằng")</f>
        <v>UBND Ủy ban nhân dân xã Vân An tỉnh Cao Bằng</v>
      </c>
      <c r="C301" t="str">
        <v>https://thachan.caobang.gov.vn/</v>
      </c>
      <c r="D301" t="str">
        <v>-</v>
      </c>
      <c r="E301" t="str">
        <v>-</v>
      </c>
      <c r="F301" t="str">
        <v>-</v>
      </c>
      <c r="G301" t="str">
        <v>-</v>
      </c>
    </row>
    <row r="302">
      <c r="A302">
        <v>2301</v>
      </c>
      <c r="B302" t="str">
        <f>HYPERLINK("https://www.facebook.com/TinhdoanCaoBang/", "Công an xã Cải Viên tỉnh Cao Bằng")</f>
        <v>Công an xã Cải Viên tỉnh Cao Bằng</v>
      </c>
      <c r="C302" t="str">
        <v>https://www.facebook.com/TinhdoanCaoBang/</v>
      </c>
      <c r="D302" t="str">
        <v>-</v>
      </c>
      <c r="E302" t="str">
        <v/>
      </c>
      <c r="F302" t="str">
        <v>-</v>
      </c>
      <c r="G302" t="str">
        <v>-</v>
      </c>
    </row>
    <row r="303">
      <c r="A303">
        <v>2302</v>
      </c>
      <c r="B303" t="str">
        <f>HYPERLINK("https://caobang.gov.vn/cac-uy-vien-ubnd-tinh-cao-bang/danh-sach-uy-vien-ubnd-tinh-949009", "UBND Ủy ban nhân dân xã Cải Viên tỉnh Cao Bằng")</f>
        <v>UBND Ủy ban nhân dân xã Cải Viên tỉnh Cao Bằng</v>
      </c>
      <c r="C303" t="str">
        <v>https://caobang.gov.vn/cac-uy-vien-ubnd-tinh-cao-bang/danh-sach-uy-vien-ubnd-tinh-949009</v>
      </c>
      <c r="D303" t="str">
        <v>-</v>
      </c>
      <c r="E303" t="str">
        <v>-</v>
      </c>
      <c r="F303" t="str">
        <v>-</v>
      </c>
      <c r="G303" t="str">
        <v>-</v>
      </c>
    </row>
    <row r="304">
      <c r="A304">
        <v>2303</v>
      </c>
      <c r="B304" t="str">
        <f>HYPERLINK("https://www.facebook.com/TuoitreConganCaoBang/", "Công an xã Nà Sác tỉnh Cao Bằng")</f>
        <v>Công an xã Nà Sác tỉnh Cao Bằng</v>
      </c>
      <c r="C304" t="str">
        <v>https://www.facebook.com/TuoitreConganCaoBang/</v>
      </c>
      <c r="D304" t="str">
        <v>0812668468</v>
      </c>
      <c r="E304" t="str">
        <v>-</v>
      </c>
      <c r="F304" t="str">
        <f>HYPERLINK("mailto:bchdoantncacb@gmail.com", "bchdoantncacb@gmail.com")</f>
        <v>bchdoantncacb@gmail.com</v>
      </c>
      <c r="G304" t="str">
        <v>-</v>
      </c>
    </row>
    <row r="305">
      <c r="A305">
        <v>2304</v>
      </c>
      <c r="B305" t="str">
        <f>HYPERLINK("https://haquang.caobang.gov.vn/qua-trinh-phat-trien", "UBND Ủy ban nhân dân xã Nà Sác tỉnh Cao Bằng")</f>
        <v>UBND Ủy ban nhân dân xã Nà Sác tỉnh Cao Bằng</v>
      </c>
      <c r="C305" t="str">
        <v>https://haquang.caobang.gov.vn/qua-trinh-phat-trien</v>
      </c>
      <c r="D305" t="str">
        <v>-</v>
      </c>
      <c r="E305" t="str">
        <v>-</v>
      </c>
      <c r="F305" t="str">
        <v>-</v>
      </c>
      <c r="G305" t="str">
        <v>-</v>
      </c>
    </row>
    <row r="306">
      <c r="A306">
        <v>2305</v>
      </c>
      <c r="B306" t="str">
        <v>Công an xã Nội Thôn tỉnh Cao Bằng</v>
      </c>
      <c r="C306" t="str">
        <v>-</v>
      </c>
      <c r="D306" t="str">
        <v>-</v>
      </c>
      <c r="E306" t="str">
        <v/>
      </c>
      <c r="F306" t="str">
        <v>-</v>
      </c>
      <c r="G306" t="str">
        <v>-</v>
      </c>
    </row>
    <row r="307">
      <c r="A307">
        <v>2306</v>
      </c>
      <c r="B307" t="str">
        <f>HYPERLINK("https://noithon.haquang.caobang.gov.vn/uy-ban-nhan-dan/uy-ban-nhan-dan-xa-noi-thon-969661", "UBND Ủy ban nhân dân xã Nội Thôn tỉnh Cao Bằng")</f>
        <v>UBND Ủy ban nhân dân xã Nội Thôn tỉnh Cao Bằng</v>
      </c>
      <c r="C307" t="str">
        <v>https://noithon.haquang.caobang.gov.vn/uy-ban-nhan-dan/uy-ban-nhan-dan-xa-noi-thon-969661</v>
      </c>
      <c r="D307" t="str">
        <v>-</v>
      </c>
      <c r="E307" t="str">
        <v>-</v>
      </c>
      <c r="F307" t="str">
        <v>-</v>
      </c>
      <c r="G307" t="str">
        <v>-</v>
      </c>
    </row>
    <row r="308">
      <c r="A308">
        <v>2307</v>
      </c>
      <c r="B308" t="str">
        <v>Công an xã Tổng Cọt tỉnh Cao Bằng</v>
      </c>
      <c r="C308" t="str">
        <v>-</v>
      </c>
      <c r="D308" t="str">
        <v>-</v>
      </c>
      <c r="E308" t="str">
        <v/>
      </c>
      <c r="F308" t="str">
        <v>-</v>
      </c>
      <c r="G308" t="str">
        <v>-</v>
      </c>
    </row>
    <row r="309">
      <c r="A309">
        <v>2308</v>
      </c>
      <c r="B309" t="str">
        <f>HYPERLINK("http://tongcot.haquang.caobang.gov.vn/uy-ban-nhan-dan/uy-ban-nhan-dan-xa-tong-cot-979750", "UBND Ủy ban nhân dân xã Tổng Cọt tỉnh Cao Bằng")</f>
        <v>UBND Ủy ban nhân dân xã Tổng Cọt tỉnh Cao Bằng</v>
      </c>
      <c r="C309" t="str">
        <v>http://tongcot.haquang.caobang.gov.vn/uy-ban-nhan-dan/uy-ban-nhan-dan-xa-tong-cot-979750</v>
      </c>
      <c r="D309" t="str">
        <v>-</v>
      </c>
      <c r="E309" t="str">
        <v>-</v>
      </c>
      <c r="F309" t="str">
        <v>-</v>
      </c>
      <c r="G309" t="str">
        <v>-</v>
      </c>
    </row>
    <row r="310">
      <c r="A310">
        <v>2309</v>
      </c>
      <c r="B310" t="str">
        <v>Công an xã Sóc Hà tỉnh Cao Bằng</v>
      </c>
      <c r="C310" t="str">
        <v>-</v>
      </c>
      <c r="D310" t="str">
        <v>-</v>
      </c>
      <c r="E310" t="str">
        <v/>
      </c>
      <c r="F310" t="str">
        <v>-</v>
      </c>
      <c r="G310" t="str">
        <v>-</v>
      </c>
    </row>
    <row r="311">
      <c r="A311">
        <v>2310</v>
      </c>
      <c r="B311" t="str">
        <f>HYPERLINK("https://socha.haquang.caobang.gov.vn/", "UBND Ủy ban nhân dân xã Sóc Hà tỉnh Cao Bằng")</f>
        <v>UBND Ủy ban nhân dân xã Sóc Hà tỉnh Cao Bằng</v>
      </c>
      <c r="C311" t="str">
        <v>https://socha.haquang.caobang.gov.vn/</v>
      </c>
      <c r="D311" t="str">
        <v>-</v>
      </c>
      <c r="E311" t="str">
        <v>-</v>
      </c>
      <c r="F311" t="str">
        <v>-</v>
      </c>
      <c r="G311" t="str">
        <v>-</v>
      </c>
    </row>
    <row r="312">
      <c r="A312">
        <v>2311</v>
      </c>
      <c r="B312" t="str">
        <v>Công an xã Thượng Thôn tỉnh Cao Bằng</v>
      </c>
      <c r="C312" t="str">
        <v>-</v>
      </c>
      <c r="D312" t="str">
        <v>-</v>
      </c>
      <c r="E312" t="str">
        <v/>
      </c>
      <c r="F312" t="str">
        <v>-</v>
      </c>
      <c r="G312" t="str">
        <v>-</v>
      </c>
    </row>
    <row r="313">
      <c r="A313">
        <v>2312</v>
      </c>
      <c r="B313" t="str">
        <f>HYPERLINK("https://haquang.caobang.gov.vn/ubnd-cac-xa-thi-tran/ubnd-xa-thuong-thon-667042", "UBND Ủy ban nhân dân xã Thượng Thôn tỉnh Cao Bằng")</f>
        <v>UBND Ủy ban nhân dân xã Thượng Thôn tỉnh Cao Bằng</v>
      </c>
      <c r="C313" t="str">
        <v>https://haquang.caobang.gov.vn/ubnd-cac-xa-thi-tran/ubnd-xa-thuong-thon-667042</v>
      </c>
      <c r="D313" t="str">
        <v>-</v>
      </c>
      <c r="E313" t="str">
        <v>-</v>
      </c>
      <c r="F313" t="str">
        <v>-</v>
      </c>
      <c r="G313" t="str">
        <v>-</v>
      </c>
    </row>
    <row r="314">
      <c r="A314">
        <v>2313</v>
      </c>
      <c r="B314" t="str">
        <f>HYPERLINK("https://www.facebook.com/TuoitreConganCaoBang/?locale=bn_IN", "Công an xã Vần Dính tỉnh Cao Bằng")</f>
        <v>Công an xã Vần Dính tỉnh Cao Bằng</v>
      </c>
      <c r="C314" t="str">
        <v>https://www.facebook.com/TuoitreConganCaoBang/?locale=bn_IN</v>
      </c>
      <c r="D314" t="str">
        <v>-</v>
      </c>
      <c r="E314" t="str">
        <v/>
      </c>
      <c r="F314" t="str">
        <v>-</v>
      </c>
      <c r="G314" t="str">
        <v>-</v>
      </c>
    </row>
    <row r="315">
      <c r="A315">
        <v>2314</v>
      </c>
      <c r="B315" t="str">
        <f>HYPERLINK("https://haquang.caobang.gov.vn/qua-trinh-phat-trien", "UBND Ủy ban nhân dân xã Vần Dính tỉnh Cao Bằng")</f>
        <v>UBND Ủy ban nhân dân xã Vần Dính tỉnh Cao Bằng</v>
      </c>
      <c r="C315" t="str">
        <v>https://haquang.caobang.gov.vn/qua-trinh-phat-trien</v>
      </c>
      <c r="D315" t="str">
        <v>-</v>
      </c>
      <c r="E315" t="str">
        <v>-</v>
      </c>
      <c r="F315" t="str">
        <v>-</v>
      </c>
      <c r="G315" t="str">
        <v>-</v>
      </c>
    </row>
    <row r="316">
      <c r="A316">
        <v>2315</v>
      </c>
      <c r="B316" t="str">
        <f>HYPERLINK("https://www.facebook.com/TuoitreConganCaoBang/", "Công an xã Hồng Sĩ tỉnh Cao Bằng")</f>
        <v>Công an xã Hồng Sĩ tỉnh Cao Bằng</v>
      </c>
      <c r="C316" t="str">
        <v>https://www.facebook.com/TuoitreConganCaoBang/</v>
      </c>
      <c r="D316" t="str">
        <v>-</v>
      </c>
      <c r="E316" t="str">
        <v/>
      </c>
      <c r="F316" t="str">
        <v>-</v>
      </c>
      <c r="G316" t="str">
        <v>-</v>
      </c>
    </row>
    <row r="317">
      <c r="A317">
        <v>2316</v>
      </c>
      <c r="B317" t="str">
        <f>HYPERLINK("https://caobang.gov.vn/cac-uy-vien-ubnd-tinh-cao-bang", "UBND Ủy ban nhân dân xã Hồng Sĩ tỉnh Cao Bằng")</f>
        <v>UBND Ủy ban nhân dân xã Hồng Sĩ tỉnh Cao Bằng</v>
      </c>
      <c r="C317" t="str">
        <v>https://caobang.gov.vn/cac-uy-vien-ubnd-tinh-cao-bang</v>
      </c>
      <c r="D317" t="str">
        <v>-</v>
      </c>
      <c r="E317" t="str">
        <v>-</v>
      </c>
      <c r="F317" t="str">
        <v>-</v>
      </c>
      <c r="G317" t="str">
        <v>-</v>
      </c>
    </row>
    <row r="318">
      <c r="A318">
        <v>2317</v>
      </c>
      <c r="B318" t="str">
        <f>HYPERLINK("https://www.facebook.com/p/C%C3%B4ng-an-huy%E1%BB%87n-Nguy%C3%AAn-B%C3%ACnh-Cao-B%E1%BA%B1ng-100082142734672/", "Công an xã Sĩ Hai tỉnh Cao Bằng")</f>
        <v>Công an xã Sĩ Hai tỉnh Cao Bằng</v>
      </c>
      <c r="C318" t="str">
        <v>https://www.facebook.com/p/C%C3%B4ng-an-huy%E1%BB%87n-Nguy%C3%AAn-B%C3%ACnh-Cao-B%E1%BA%B1ng-100082142734672/</v>
      </c>
      <c r="D318" t="str">
        <v>-</v>
      </c>
      <c r="E318" t="str">
        <v/>
      </c>
      <c r="F318" t="str">
        <v>-</v>
      </c>
      <c r="G318" t="str">
        <v>-</v>
      </c>
    </row>
    <row r="319">
      <c r="A319">
        <v>2318</v>
      </c>
      <c r="B319" t="str">
        <f>HYPERLINK("https://caobang.gov.vn/so-ban-nganh-pa/van-phong-ubnd-tinh-941948", "UBND Ủy ban nhân dân xã Sĩ Hai tỉnh Cao Bằng")</f>
        <v>UBND Ủy ban nhân dân xã Sĩ Hai tỉnh Cao Bằng</v>
      </c>
      <c r="C319" t="str">
        <v>https://caobang.gov.vn/so-ban-nganh-pa/van-phong-ubnd-tinh-941948</v>
      </c>
      <c r="D319" t="str">
        <v>-</v>
      </c>
      <c r="E319" t="str">
        <v>-</v>
      </c>
      <c r="F319" t="str">
        <v>-</v>
      </c>
      <c r="G319" t="str">
        <v>-</v>
      </c>
    </row>
    <row r="320">
      <c r="A320">
        <v>2319</v>
      </c>
      <c r="B320" t="str">
        <f>HYPERLINK("https://www.facebook.com/TuoitreConganCaoBang/", "Công an xã Quý Quân tỉnh Cao Bằng")</f>
        <v>Công an xã Quý Quân tỉnh Cao Bằng</v>
      </c>
      <c r="C320" t="str">
        <v>https://www.facebook.com/TuoitreConganCaoBang/</v>
      </c>
      <c r="D320" t="str">
        <v>-</v>
      </c>
      <c r="E320" t="str">
        <v/>
      </c>
      <c r="F320" t="str">
        <v>-</v>
      </c>
      <c r="G320" t="str">
        <v>-</v>
      </c>
    </row>
    <row r="321">
      <c r="A321">
        <v>2320</v>
      </c>
      <c r="B321" t="str">
        <f>HYPERLINK("http://quyquan.haquang.caobang.gov.vn/", "UBND Ủy ban nhân dân xã Quý Quân tỉnh Cao Bằng")</f>
        <v>UBND Ủy ban nhân dân xã Quý Quân tỉnh Cao Bằng</v>
      </c>
      <c r="C321" t="str">
        <v>http://quyquan.haquang.caobang.gov.vn/</v>
      </c>
      <c r="D321" t="str">
        <v>-</v>
      </c>
      <c r="E321" t="str">
        <v>-</v>
      </c>
      <c r="F321" t="str">
        <v>-</v>
      </c>
      <c r="G321" t="str">
        <v>-</v>
      </c>
    </row>
    <row r="322">
      <c r="A322">
        <v>2321</v>
      </c>
      <c r="B322" t="str">
        <f>HYPERLINK("https://www.facebook.com/TuoitreConganCaoBang/", "Công an xã Mã Ba tỉnh Cao Bằng")</f>
        <v>Công an xã Mã Ba tỉnh Cao Bằng</v>
      </c>
      <c r="C322" t="str">
        <v>https://www.facebook.com/TuoitreConganCaoBang/</v>
      </c>
      <c r="D322" t="str">
        <v>-</v>
      </c>
      <c r="E322" t="str">
        <v/>
      </c>
      <c r="F322" t="str">
        <v>-</v>
      </c>
      <c r="G322" t="str">
        <v>-</v>
      </c>
    </row>
    <row r="323">
      <c r="A323">
        <v>2322</v>
      </c>
      <c r="B323" t="str">
        <f>HYPERLINK("https://haquang.caobang.gov.vn/", "UBND Ủy ban nhân dân xã Mã Ba tỉnh Cao Bằng")</f>
        <v>UBND Ủy ban nhân dân xã Mã Ba tỉnh Cao Bằng</v>
      </c>
      <c r="C323" t="str">
        <v>https://haquang.caobang.gov.vn/</v>
      </c>
      <c r="D323" t="str">
        <v>-</v>
      </c>
      <c r="E323" t="str">
        <v>-</v>
      </c>
      <c r="F323" t="str">
        <v>-</v>
      </c>
      <c r="G323" t="str">
        <v>-</v>
      </c>
    </row>
    <row r="324">
      <c r="A324">
        <v>2323</v>
      </c>
      <c r="B324" t="str">
        <v>Công an xã Phù Ngọc tỉnh Cao Bằng</v>
      </c>
      <c r="C324" t="str">
        <v>-</v>
      </c>
      <c r="D324" t="str">
        <v>-</v>
      </c>
      <c r="E324" t="str">
        <v/>
      </c>
      <c r="F324" t="str">
        <v>-</v>
      </c>
      <c r="G324" t="str">
        <v>-</v>
      </c>
    </row>
    <row r="325">
      <c r="A325">
        <v>2324</v>
      </c>
      <c r="B325" t="str">
        <f>HYPERLINK("https://sotnmt.caobang.gov.vn/ho-so-cap-gcnqsdd-cac-to-chuc-tren-dia-ban-tinh-cao-bang-tu-nam-2010-den-2015/9e9f49dd5efa23d0e0e2b5566dc7b803-777621", "UBND Ủy ban nhân dân xã Phù Ngọc tỉnh Cao Bằng")</f>
        <v>UBND Ủy ban nhân dân xã Phù Ngọc tỉnh Cao Bằng</v>
      </c>
      <c r="C325" t="str">
        <v>https://sotnmt.caobang.gov.vn/ho-so-cap-gcnqsdd-cac-to-chuc-tren-dia-ban-tinh-cao-bang-tu-nam-2010-den-2015/9e9f49dd5efa23d0e0e2b5566dc7b803-777621</v>
      </c>
      <c r="D325" t="str">
        <v>-</v>
      </c>
      <c r="E325" t="str">
        <v>-</v>
      </c>
      <c r="F325" t="str">
        <v>-</v>
      </c>
      <c r="G325" t="str">
        <v>-</v>
      </c>
    </row>
    <row r="326">
      <c r="A326">
        <v>2325</v>
      </c>
      <c r="B326" t="str">
        <v>Công an xã Đào Ngạn tỉnh Cao Bằng</v>
      </c>
      <c r="C326" t="str">
        <v>-</v>
      </c>
      <c r="D326" t="str">
        <v>-</v>
      </c>
      <c r="E326" t="str">
        <v/>
      </c>
      <c r="F326" t="str">
        <v>-</v>
      </c>
      <c r="G326" t="str">
        <v>-</v>
      </c>
    </row>
    <row r="327">
      <c r="A327">
        <v>2326</v>
      </c>
      <c r="B327" t="str">
        <f>HYPERLINK("https://sotnmt.caobang.gov.vn/ho-so-cap-gcnqsdd-cac-to-chuc-tren-dia-ban-tinh-cao-bang-tu-nam-2010-den-2015/9e9f49dd5efa23d0e0e2b5566dc7b803-777621", "UBND Ủy ban nhân dân xã Đào Ngạn tỉnh Cao Bằng")</f>
        <v>UBND Ủy ban nhân dân xã Đào Ngạn tỉnh Cao Bằng</v>
      </c>
      <c r="C327" t="str">
        <v>https://sotnmt.caobang.gov.vn/ho-so-cap-gcnqsdd-cac-to-chuc-tren-dia-ban-tinh-cao-bang-tu-nam-2010-den-2015/9e9f49dd5efa23d0e0e2b5566dc7b803-777621</v>
      </c>
      <c r="D327" t="str">
        <v>-</v>
      </c>
      <c r="E327" t="str">
        <v>-</v>
      </c>
      <c r="F327" t="str">
        <v>-</v>
      </c>
      <c r="G327" t="str">
        <v>-</v>
      </c>
    </row>
    <row r="328">
      <c r="A328">
        <v>2327</v>
      </c>
      <c r="B328" t="str">
        <f>HYPERLINK("https://www.facebook.com/p/C%C3%B4ng-an-huy%E1%BB%87n-H%C3%A0-Qu%E1%BA%A3ng-100066390109350/", "Công an xã Hạ Thôn tỉnh Cao Bằng")</f>
        <v>Công an xã Hạ Thôn tỉnh Cao Bằng</v>
      </c>
      <c r="C328" t="str">
        <v>https://www.facebook.com/p/C%C3%B4ng-an-huy%E1%BB%87n-H%C3%A0-Qu%E1%BA%A3ng-100066390109350/</v>
      </c>
      <c r="D328" t="str">
        <v>-</v>
      </c>
      <c r="E328" t="str">
        <v>02063862104</v>
      </c>
      <c r="F328" t="str">
        <v>-</v>
      </c>
      <c r="G328" t="str">
        <v>Cao Bang, Vietnam</v>
      </c>
    </row>
    <row r="329">
      <c r="A329">
        <v>2328</v>
      </c>
      <c r="B329" t="str">
        <f>HYPERLINK("https://haquang.caobang.gov.vn/", "UBND Ủy ban nhân dân xã Hạ Thôn tỉnh Cao Bằng")</f>
        <v>UBND Ủy ban nhân dân xã Hạ Thôn tỉnh Cao Bằng</v>
      </c>
      <c r="C329" t="str">
        <v>https://haquang.caobang.gov.vn/</v>
      </c>
      <c r="D329" t="str">
        <v>-</v>
      </c>
      <c r="E329" t="str">
        <v>-</v>
      </c>
      <c r="F329" t="str">
        <v>-</v>
      </c>
      <c r="G329" t="str">
        <v>-</v>
      </c>
    </row>
    <row r="330">
      <c r="A330">
        <v>2329</v>
      </c>
      <c r="B330" t="str">
        <v>Công an thị trấn Hùng Quốc tỉnh Cao Bằng</v>
      </c>
      <c r="C330" t="str">
        <v>-</v>
      </c>
      <c r="D330" t="str">
        <v>-</v>
      </c>
      <c r="E330" t="str">
        <v/>
      </c>
      <c r="F330" t="str">
        <v>-</v>
      </c>
      <c r="G330" t="str">
        <v>-</v>
      </c>
    </row>
    <row r="331">
      <c r="A331">
        <v>2330</v>
      </c>
      <c r="B331" t="str">
        <f>HYPERLINK("https://trungkhanh.caobang.gov.vn/thi-tran-tra-linh/thi-tran-tra-linh-622203", "UBND Ủy ban nhân dân thị trấn Hùng Quốc tỉnh Cao Bằng")</f>
        <v>UBND Ủy ban nhân dân thị trấn Hùng Quốc tỉnh Cao Bằng</v>
      </c>
      <c r="C331" t="str">
        <v>https://trungkhanh.caobang.gov.vn/thi-tran-tra-linh/thi-tran-tra-linh-622203</v>
      </c>
      <c r="D331" t="str">
        <v>-</v>
      </c>
      <c r="E331" t="str">
        <v>-</v>
      </c>
      <c r="F331" t="str">
        <v>-</v>
      </c>
      <c r="G331" t="str">
        <v>-</v>
      </c>
    </row>
    <row r="332">
      <c r="A332">
        <v>2331</v>
      </c>
      <c r="B332" t="str">
        <f>HYPERLINK("https://www.facebook.com/TuoitreConganCaoBang/", "Công an xã Cô Mười tỉnh Cao Bằng")</f>
        <v>Công an xã Cô Mười tỉnh Cao Bằng</v>
      </c>
      <c r="C332" t="str">
        <v>https://www.facebook.com/TuoitreConganCaoBang/</v>
      </c>
      <c r="D332" t="str">
        <v>-</v>
      </c>
      <c r="E332" t="str">
        <v/>
      </c>
      <c r="F332" t="str">
        <v>-</v>
      </c>
      <c r="G332" t="str">
        <v>-</v>
      </c>
    </row>
    <row r="333">
      <c r="A333">
        <v>2332</v>
      </c>
      <c r="B333" t="str">
        <f>HYPERLINK("https://caobang.gov.vn/thong-tin-chi-dao-dieu-hanh-cua-tinh/tiep-nhan-khoan-vien-tro-quoc-te-khan-cap-de-cuu-tro-cho-cac-ho-gia-dinh-tai-xa-co-ba-va-xa-phan-993224", "UBND Ủy ban nhân dân xã Cô Mười tỉnh Cao Bằng")</f>
        <v>UBND Ủy ban nhân dân xã Cô Mười tỉnh Cao Bằng</v>
      </c>
      <c r="C333" t="str">
        <v>https://caobang.gov.vn/thong-tin-chi-dao-dieu-hanh-cua-tinh/tiep-nhan-khoan-vien-tro-quoc-te-khan-cap-de-cuu-tro-cho-cac-ho-gia-dinh-tai-xa-co-ba-va-xa-phan-993224</v>
      </c>
      <c r="D333" t="str">
        <v>-</v>
      </c>
      <c r="E333" t="str">
        <v>-</v>
      </c>
      <c r="F333" t="str">
        <v>-</v>
      </c>
      <c r="G333" t="str">
        <v>-</v>
      </c>
    </row>
    <row r="334">
      <c r="A334">
        <v>2333</v>
      </c>
      <c r="B334" t="str">
        <f>HYPERLINK("https://www.facebook.com/conganBaTri/", "Công an xã Tri Phương tỉnh Cao Bằng")</f>
        <v>Công an xã Tri Phương tỉnh Cao Bằng</v>
      </c>
      <c r="C334" t="str">
        <v>https://www.facebook.com/conganBaTri/</v>
      </c>
      <c r="D334" t="str">
        <v>-</v>
      </c>
      <c r="E334" t="str">
        <v/>
      </c>
      <c r="F334" t="str">
        <v>-</v>
      </c>
      <c r="G334" t="str">
        <v>-</v>
      </c>
    </row>
    <row r="335">
      <c r="A335">
        <v>2334</v>
      </c>
      <c r="B335" t="str">
        <f>HYPERLINK("http://triphuong.trungkhanh.caobang.gov.vn/", "UBND Ủy ban nhân dân xã Tri Phương tỉnh Cao Bằng")</f>
        <v>UBND Ủy ban nhân dân xã Tri Phương tỉnh Cao Bằng</v>
      </c>
      <c r="C335" t="str">
        <v>http://triphuong.trungkhanh.caobang.gov.vn/</v>
      </c>
      <c r="D335" t="str">
        <v>-</v>
      </c>
      <c r="E335" t="str">
        <v>-</v>
      </c>
      <c r="F335" t="str">
        <v>-</v>
      </c>
      <c r="G335" t="str">
        <v>-</v>
      </c>
    </row>
    <row r="336">
      <c r="A336">
        <v>2335</v>
      </c>
      <c r="B336" t="str">
        <v>Công an xã Quang Hán tỉnh Cao Bằng</v>
      </c>
      <c r="C336" t="str">
        <v>-</v>
      </c>
      <c r="D336" t="str">
        <v>-</v>
      </c>
      <c r="E336" t="str">
        <v/>
      </c>
      <c r="F336" t="str">
        <v>-</v>
      </c>
      <c r="G336" t="str">
        <v>-</v>
      </c>
    </row>
    <row r="337">
      <c r="A337">
        <v>2336</v>
      </c>
      <c r="B337" t="str">
        <f>HYPERLINK("http://quanghan.trungkhanh.caobang.gov.vn/", "UBND Ủy ban nhân dân xã Quang Hán tỉnh Cao Bằng")</f>
        <v>UBND Ủy ban nhân dân xã Quang Hán tỉnh Cao Bằng</v>
      </c>
      <c r="C337" t="str">
        <v>http://quanghan.trungkhanh.caobang.gov.vn/</v>
      </c>
      <c r="D337" t="str">
        <v>-</v>
      </c>
      <c r="E337" t="str">
        <v>-</v>
      </c>
      <c r="F337" t="str">
        <v>-</v>
      </c>
      <c r="G337" t="str">
        <v>-</v>
      </c>
    </row>
    <row r="338">
      <c r="A338">
        <v>2337</v>
      </c>
      <c r="B338" t="str">
        <v>Công an xã Quang Vinh tỉnh Cao Bằng</v>
      </c>
      <c r="C338" t="str">
        <v>-</v>
      </c>
      <c r="D338" t="str">
        <v>-</v>
      </c>
      <c r="E338" t="str">
        <v/>
      </c>
      <c r="F338" t="str">
        <v>-</v>
      </c>
      <c r="G338" t="str">
        <v>-</v>
      </c>
    </row>
    <row r="339">
      <c r="A339">
        <v>2338</v>
      </c>
      <c r="B339" t="str">
        <f>HYPERLINK("https://trungkhanh.caobang.gov.vn/1352/34154/83364/xa-quang-vinh", "UBND Ủy ban nhân dân xã Quang Vinh tỉnh Cao Bằng")</f>
        <v>UBND Ủy ban nhân dân xã Quang Vinh tỉnh Cao Bằng</v>
      </c>
      <c r="C339" t="str">
        <v>https://trungkhanh.caobang.gov.vn/1352/34154/83364/xa-quang-vinh</v>
      </c>
      <c r="D339" t="str">
        <v>-</v>
      </c>
      <c r="E339" t="str">
        <v>-</v>
      </c>
      <c r="F339" t="str">
        <v>-</v>
      </c>
      <c r="G339" t="str">
        <v>-</v>
      </c>
    </row>
    <row r="340">
      <c r="A340">
        <v>2339</v>
      </c>
      <c r="B340" t="str">
        <f>HYPERLINK("https://www.facebook.com/TuoitreConganCaoBang/", "Công an xã Xuân Nội tỉnh Cao Bằng")</f>
        <v>Công an xã Xuân Nội tỉnh Cao Bằng</v>
      </c>
      <c r="C340" t="str">
        <v>https://www.facebook.com/TuoitreConganCaoBang/</v>
      </c>
      <c r="D340" t="str">
        <v>-</v>
      </c>
      <c r="E340" t="str">
        <v/>
      </c>
      <c r="F340" t="str">
        <v>-</v>
      </c>
      <c r="G340" t="str">
        <v>-</v>
      </c>
    </row>
    <row r="341">
      <c r="A341">
        <v>2340</v>
      </c>
      <c r="B341" t="str">
        <f>HYPERLINK("https://trungkhanh.caobang.gov.vn/xa-xuan-noi/xa-xuan-noi-622667", "UBND Ủy ban nhân dân xã Xuân Nội tỉnh Cao Bằng")</f>
        <v>UBND Ủy ban nhân dân xã Xuân Nội tỉnh Cao Bằng</v>
      </c>
      <c r="C341" t="str">
        <v>https://trungkhanh.caobang.gov.vn/xa-xuan-noi/xa-xuan-noi-622667</v>
      </c>
      <c r="D341" t="str">
        <v>-</v>
      </c>
      <c r="E341" t="str">
        <v>-</v>
      </c>
      <c r="F341" t="str">
        <v>-</v>
      </c>
      <c r="G341" t="str">
        <v>-</v>
      </c>
    </row>
    <row r="342">
      <c r="A342">
        <v>2341</v>
      </c>
      <c r="B342" t="str">
        <f>HYPERLINK("https://www.facebook.com/TuoitreConganCaoBang/", "Công an xã Quang Trung tỉnh Cao Bằng")</f>
        <v>Công an xã Quang Trung tỉnh Cao Bằng</v>
      </c>
      <c r="C342" t="str">
        <v>https://www.facebook.com/TuoitreConganCaoBang/</v>
      </c>
      <c r="D342" t="str">
        <v>-</v>
      </c>
      <c r="E342" t="str">
        <v/>
      </c>
      <c r="F342" t="str">
        <v>-</v>
      </c>
      <c r="G342" t="str">
        <v>-</v>
      </c>
    </row>
    <row r="343">
      <c r="A343">
        <v>2342</v>
      </c>
      <c r="B343" t="str">
        <f>HYPERLINK("http://quangtrung.trungkhanh.caobang.gov.vn/", "UBND Ủy ban nhân dân xã Quang Trung tỉnh Cao Bằng")</f>
        <v>UBND Ủy ban nhân dân xã Quang Trung tỉnh Cao Bằng</v>
      </c>
      <c r="C343" t="str">
        <v>http://quangtrung.trungkhanh.caobang.gov.vn/</v>
      </c>
      <c r="D343" t="str">
        <v>-</v>
      </c>
      <c r="E343" t="str">
        <v>-</v>
      </c>
      <c r="F343" t="str">
        <v>-</v>
      </c>
      <c r="G343" t="str">
        <v>-</v>
      </c>
    </row>
    <row r="344">
      <c r="A344">
        <v>2343</v>
      </c>
      <c r="B344" t="str">
        <f>HYPERLINK("https://www.facebook.com/TuoitreConganCaoBang/", "Công an xã Lưu Ngọc tỉnh Cao Bằng")</f>
        <v>Công an xã Lưu Ngọc tỉnh Cao Bằng</v>
      </c>
      <c r="C344" t="str">
        <v>https://www.facebook.com/TuoitreConganCaoBang/</v>
      </c>
      <c r="D344" t="str">
        <v>-</v>
      </c>
      <c r="E344" t="str">
        <v/>
      </c>
      <c r="F344" t="str">
        <v>-</v>
      </c>
      <c r="G344" t="str">
        <v>-</v>
      </c>
    </row>
    <row r="345">
      <c r="A345">
        <v>2344</v>
      </c>
      <c r="B345" t="str">
        <f>HYPERLINK("https://trungkhanh.caobang.gov.vn/1352/34154/83364/xa-quang-vinh", "UBND Ủy ban nhân dân xã Lưu Ngọc tỉnh Cao Bằng")</f>
        <v>UBND Ủy ban nhân dân xã Lưu Ngọc tỉnh Cao Bằng</v>
      </c>
      <c r="C345" t="str">
        <v>https://trungkhanh.caobang.gov.vn/1352/34154/83364/xa-quang-vinh</v>
      </c>
      <c r="D345" t="str">
        <v>-</v>
      </c>
      <c r="E345" t="str">
        <v>-</v>
      </c>
      <c r="F345" t="str">
        <v>-</v>
      </c>
      <c r="G345" t="str">
        <v>-</v>
      </c>
    </row>
    <row r="346">
      <c r="A346">
        <v>2345</v>
      </c>
      <c r="B346" t="str">
        <f>HYPERLINK("https://www.facebook.com/p/C%C3%B4ng-an-x%C3%A3-Cao-Ch%C6%B0%C6%A1ng-huy%E1%BB%87n-Tr%C3%B9ng-Kh%C3%A1nh-t%E1%BB%89nh-Cao-B%E1%BA%B1ng-100072120556456/", "Công an xã Cao Chương tỉnh Cao Bằng")</f>
        <v>Công an xã Cao Chương tỉnh Cao Bằng</v>
      </c>
      <c r="C346" t="str">
        <v>https://www.facebook.com/p/C%C3%B4ng-an-x%C3%A3-Cao-Ch%C6%B0%C6%A1ng-huy%E1%BB%87n-Tr%C3%B9ng-Kh%C3%A1nh-t%E1%BB%89nh-Cao-B%E1%BA%B1ng-100072120556456/</v>
      </c>
      <c r="D346" t="str">
        <v>-</v>
      </c>
      <c r="E346" t="str">
        <v/>
      </c>
      <c r="F346" t="str">
        <f>HYPERLINK("mailto:caxcaochuong@gmail.com", "caxcaochuong@gmail.com")</f>
        <v>caxcaochuong@gmail.com</v>
      </c>
      <c r="G346" t="str">
        <v>-</v>
      </c>
    </row>
    <row r="347">
      <c r="A347">
        <v>2346</v>
      </c>
      <c r="B347" t="str">
        <f>HYPERLINK("https://trungkhanh.caobang.gov.vn/1352/34154/83351/-xa-cao-chuong", "UBND Ủy ban nhân dân xã Cao Chương tỉnh Cao Bằng")</f>
        <v>UBND Ủy ban nhân dân xã Cao Chương tỉnh Cao Bằng</v>
      </c>
      <c r="C347" t="str">
        <v>https://trungkhanh.caobang.gov.vn/1352/34154/83351/-xa-cao-chuong</v>
      </c>
      <c r="D347" t="str">
        <v>-</v>
      </c>
      <c r="E347" t="str">
        <v>-</v>
      </c>
      <c r="F347" t="str">
        <v>-</v>
      </c>
      <c r="G347" t="str">
        <v>-</v>
      </c>
    </row>
    <row r="348">
      <c r="A348">
        <v>2347</v>
      </c>
      <c r="B348" t="str">
        <v>Công an xã Quốc Toản tỉnh Cao Bằng</v>
      </c>
      <c r="C348" t="str">
        <v>-</v>
      </c>
      <c r="D348" t="str">
        <v>-</v>
      </c>
      <c r="E348" t="str">
        <v/>
      </c>
      <c r="F348" t="str">
        <v>-</v>
      </c>
      <c r="G348" t="str">
        <v>-</v>
      </c>
    </row>
    <row r="349">
      <c r="A349">
        <v>2348</v>
      </c>
      <c r="B349" t="str">
        <f>HYPERLINK("https://quoctoan.quanghoa.caobang.gov.vn/", "UBND Ủy ban nhân dân xã Quốc Toản tỉnh Cao Bằng")</f>
        <v>UBND Ủy ban nhân dân xã Quốc Toản tỉnh Cao Bằng</v>
      </c>
      <c r="C349" t="str">
        <v>https://quoctoan.quanghoa.caobang.gov.vn/</v>
      </c>
      <c r="D349" t="str">
        <v>-</v>
      </c>
      <c r="E349" t="str">
        <v>-</v>
      </c>
      <c r="F349" t="str">
        <v>-</v>
      </c>
      <c r="G349" t="str">
        <v>-</v>
      </c>
    </row>
    <row r="350">
      <c r="A350">
        <v>2349</v>
      </c>
      <c r="B350" t="str">
        <f>HYPERLINK("https://www.facebook.com/p/C%C3%B4ng-an-huy%E1%BB%87n-Tr%C3%B9ng-Kh%C3%A1nh-Cao-B%E1%BA%B1ng-100067421203974/", "Công an thị trấn Trùng Khánh tỉnh Cao Bằng")</f>
        <v>Công an thị trấn Trùng Khánh tỉnh Cao Bằng</v>
      </c>
      <c r="C350" t="str">
        <v>https://www.facebook.com/p/C%C3%B4ng-an-huy%E1%BB%87n-Tr%C3%B9ng-Kh%C3%A1nh-Cao-B%E1%BA%B1ng-100067421203974/</v>
      </c>
      <c r="D350" t="str">
        <v>-</v>
      </c>
      <c r="E350" t="str">
        <v/>
      </c>
      <c r="F350" t="str">
        <v>-</v>
      </c>
      <c r="G350" t="str">
        <v>-</v>
      </c>
    </row>
    <row r="351">
      <c r="A351">
        <v>2350</v>
      </c>
      <c r="B351" t="str">
        <f>HYPERLINK("https://trungkhanh.caobang.gov.vn/", "UBND Ủy ban nhân dân thị trấn Trùng Khánh tỉnh Cao Bằng")</f>
        <v>UBND Ủy ban nhân dân thị trấn Trùng Khánh tỉnh Cao Bằng</v>
      </c>
      <c r="C351" t="str">
        <v>https://trungkhanh.caobang.gov.vn/</v>
      </c>
      <c r="D351" t="str">
        <v>-</v>
      </c>
      <c r="E351" t="str">
        <v>-</v>
      </c>
      <c r="F351" t="str">
        <v>-</v>
      </c>
      <c r="G351" t="str">
        <v>-</v>
      </c>
    </row>
    <row r="352">
      <c r="A352">
        <v>2351</v>
      </c>
      <c r="B352" t="str">
        <v>Công an xã Ngọc Khê tỉnh Cao Bằng</v>
      </c>
      <c r="C352" t="str">
        <v>-</v>
      </c>
      <c r="D352" t="str">
        <v>-</v>
      </c>
      <c r="E352" t="str">
        <v/>
      </c>
      <c r="F352" t="str">
        <v>-</v>
      </c>
      <c r="G352" t="str">
        <v>-</v>
      </c>
    </row>
    <row r="353">
      <c r="A353">
        <v>2352</v>
      </c>
      <c r="B353" t="str">
        <f>HYPERLINK("https://trungkhanh.caobang.gov.vn/1352/34154/94766/xa-ngoc-khe", "UBND Ủy ban nhân dân xã Ngọc Khê tỉnh Cao Bằng")</f>
        <v>UBND Ủy ban nhân dân xã Ngọc Khê tỉnh Cao Bằng</v>
      </c>
      <c r="C353" t="str">
        <v>https://trungkhanh.caobang.gov.vn/1352/34154/94766/xa-ngoc-khe</v>
      </c>
      <c r="D353" t="str">
        <v>-</v>
      </c>
      <c r="E353" t="str">
        <v>-</v>
      </c>
      <c r="F353" t="str">
        <v>-</v>
      </c>
      <c r="G353" t="str">
        <v>-</v>
      </c>
    </row>
    <row r="354">
      <c r="A354">
        <v>2353</v>
      </c>
      <c r="B354" t="str">
        <f>HYPERLINK("https://www.facebook.com/TuoitreConganCaoBang/", "Công an xã Ngọc Côn tỉnh Cao Bằng")</f>
        <v>Công an xã Ngọc Côn tỉnh Cao Bằng</v>
      </c>
      <c r="C354" t="str">
        <v>https://www.facebook.com/TuoitreConganCaoBang/</v>
      </c>
      <c r="D354" t="str">
        <v>-</v>
      </c>
      <c r="E354" t="str">
        <v/>
      </c>
      <c r="F354" t="str">
        <v>-</v>
      </c>
      <c r="G354" t="str">
        <v>-</v>
      </c>
    </row>
    <row r="355">
      <c r="A355">
        <v>2354</v>
      </c>
      <c r="B355" t="str">
        <f>HYPERLINK("https://ngoccon.trungkhanh.caobang.gov.vn/", "UBND Ủy ban nhân dân xã Ngọc Côn tỉnh Cao Bằng")</f>
        <v>UBND Ủy ban nhân dân xã Ngọc Côn tỉnh Cao Bằng</v>
      </c>
      <c r="C355" t="str">
        <v>https://ngoccon.trungkhanh.caobang.gov.vn/</v>
      </c>
      <c r="D355" t="str">
        <v>-</v>
      </c>
      <c r="E355" t="str">
        <v>-</v>
      </c>
      <c r="F355" t="str">
        <v>-</v>
      </c>
      <c r="G355" t="str">
        <v>-</v>
      </c>
    </row>
    <row r="356">
      <c r="A356">
        <v>2355</v>
      </c>
      <c r="B356" t="str">
        <f>HYPERLINK("https://www.facebook.com/TuoitreConganCaoBang/", "Công an xã Phong Nậm tỉnh Cao Bằng")</f>
        <v>Công an xã Phong Nậm tỉnh Cao Bằng</v>
      </c>
      <c r="C356" t="str">
        <v>https://www.facebook.com/TuoitreConganCaoBang/</v>
      </c>
      <c r="D356" t="str">
        <v>-</v>
      </c>
      <c r="E356" t="str">
        <v/>
      </c>
      <c r="F356" t="str">
        <v>-</v>
      </c>
      <c r="G356" t="str">
        <v>-</v>
      </c>
    </row>
    <row r="357">
      <c r="A357">
        <v>2356</v>
      </c>
      <c r="B357" t="str">
        <f>HYPERLINK("https://phongnam.trungkhanh.caobang.gov.vn/", "UBND Ủy ban nhân dân xã Phong Nậm tỉnh Cao Bằng")</f>
        <v>UBND Ủy ban nhân dân xã Phong Nậm tỉnh Cao Bằng</v>
      </c>
      <c r="C357" t="str">
        <v>https://phongnam.trungkhanh.caobang.gov.vn/</v>
      </c>
      <c r="D357" t="str">
        <v>-</v>
      </c>
      <c r="E357" t="str">
        <v>-</v>
      </c>
      <c r="F357" t="str">
        <v>-</v>
      </c>
      <c r="G357" t="str">
        <v>-</v>
      </c>
    </row>
    <row r="358">
      <c r="A358">
        <v>2357</v>
      </c>
      <c r="B358" t="str">
        <f>HYPERLINK("https://www.facebook.com/TuoitreConganCaoBang/", "Công an xã Ngọc Chung tỉnh Cao Bằng")</f>
        <v>Công an xã Ngọc Chung tỉnh Cao Bằng</v>
      </c>
      <c r="C358" t="str">
        <v>https://www.facebook.com/TuoitreConganCaoBang/</v>
      </c>
      <c r="D358" t="str">
        <v>-</v>
      </c>
      <c r="E358" t="str">
        <v/>
      </c>
      <c r="F358" t="str">
        <v>-</v>
      </c>
      <c r="G358" t="str">
        <v>-</v>
      </c>
    </row>
    <row r="359">
      <c r="A359">
        <v>2358</v>
      </c>
      <c r="B359" t="str">
        <f>HYPERLINK("http://ngocdong.haquang.caobang.gov.vn/", "UBND Ủy ban nhân dân xã Ngọc Chung tỉnh Cao Bằng")</f>
        <v>UBND Ủy ban nhân dân xã Ngọc Chung tỉnh Cao Bằng</v>
      </c>
      <c r="C359" t="str">
        <v>http://ngocdong.haquang.caobang.gov.vn/</v>
      </c>
      <c r="D359" t="str">
        <v>-</v>
      </c>
      <c r="E359" t="str">
        <v>-</v>
      </c>
      <c r="F359" t="str">
        <v>-</v>
      </c>
      <c r="G359" t="str">
        <v>-</v>
      </c>
    </row>
    <row r="360">
      <c r="A360">
        <v>2359</v>
      </c>
      <c r="B360" t="str">
        <f>HYPERLINK("https://www.facebook.com/p/C%C3%B4ng-an-x%C3%A3-%C4%90%C3%ACnh-Phong-huy%E1%BB%87n-Tr%C3%B9ng-Kh%C3%A1nh-t%E1%BB%89nh-Cao-B%E1%BA%B1ng-100067626975897/", "Công an xã Đình Phong tỉnh Cao Bằng")</f>
        <v>Công an xã Đình Phong tỉnh Cao Bằng</v>
      </c>
      <c r="C360" t="str">
        <v>https://www.facebook.com/p/C%C3%B4ng-an-x%C3%A3-%C4%90%C3%ACnh-Phong-huy%E1%BB%87n-Tr%C3%B9ng-Kh%C3%A1nh-t%E1%BB%89nh-Cao-B%E1%BA%B1ng-100067626975897/</v>
      </c>
      <c r="D360" t="str">
        <v>0914372731</v>
      </c>
      <c r="E360" t="str">
        <v>-</v>
      </c>
      <c r="F360" t="str">
        <f>HYPERLINK("mailto:Conganxadinhphongtkcb@gmail.com", "Conganxadinhphongtkcb@gmail.com")</f>
        <v>Conganxadinhphongtkcb@gmail.com</v>
      </c>
      <c r="G360" t="str">
        <v>Đình Phong, Cao Bang, Vietnam</v>
      </c>
    </row>
    <row r="361">
      <c r="A361">
        <v>2360</v>
      </c>
      <c r="B361" t="str">
        <f>HYPERLINK("https://trungkhanh.caobang.gov.vn/xa-dinh-phong", "UBND Ủy ban nhân dân xã Đình Phong tỉnh Cao Bằng")</f>
        <v>UBND Ủy ban nhân dân xã Đình Phong tỉnh Cao Bằng</v>
      </c>
      <c r="C361" t="str">
        <v>https://trungkhanh.caobang.gov.vn/xa-dinh-phong</v>
      </c>
      <c r="D361" t="str">
        <v>-</v>
      </c>
      <c r="E361" t="str">
        <v>-</v>
      </c>
      <c r="F361" t="str">
        <v>-</v>
      </c>
      <c r="G361" t="str">
        <v>-</v>
      </c>
    </row>
    <row r="362">
      <c r="A362">
        <v>2361</v>
      </c>
      <c r="B362" t="str">
        <v>Công an xã Lăng Yên tỉnh Cao Bằng</v>
      </c>
      <c r="C362" t="str">
        <v>-</v>
      </c>
      <c r="D362" t="str">
        <v>-</v>
      </c>
      <c r="E362" t="str">
        <v/>
      </c>
      <c r="F362" t="str">
        <v>-</v>
      </c>
      <c r="G362" t="str">
        <v>-</v>
      </c>
    </row>
    <row r="363">
      <c r="A363">
        <v>2362</v>
      </c>
      <c r="B363" t="str">
        <f>HYPERLINK("https://trungkhanh.caobang.gov.vn/xa-lang-hieu", "UBND Ủy ban nhân dân xã Lăng Yên tỉnh Cao Bằng")</f>
        <v>UBND Ủy ban nhân dân xã Lăng Yên tỉnh Cao Bằng</v>
      </c>
      <c r="C363" t="str">
        <v>https://trungkhanh.caobang.gov.vn/xa-lang-hieu</v>
      </c>
      <c r="D363" t="str">
        <v>-</v>
      </c>
      <c r="E363" t="str">
        <v>-</v>
      </c>
      <c r="F363" t="str">
        <v>-</v>
      </c>
      <c r="G363" t="str">
        <v>-</v>
      </c>
    </row>
    <row r="364">
      <c r="A364">
        <v>2363</v>
      </c>
      <c r="B364" t="str">
        <v>Công an xã Đàm Thuỷ tỉnh Cao Bằng</v>
      </c>
      <c r="C364" t="str">
        <v>-</v>
      </c>
      <c r="D364" t="str">
        <v>-</v>
      </c>
      <c r="E364" t="str">
        <v/>
      </c>
      <c r="F364" t="str">
        <v>-</v>
      </c>
      <c r="G364" t="str">
        <v>-</v>
      </c>
    </row>
    <row r="365">
      <c r="A365">
        <v>2364</v>
      </c>
      <c r="B365" t="str">
        <f>HYPERLINK("https://damthuy.trungkhanh.caobang.gov.vn/", "UBND Ủy ban nhân dân xã Đàm Thuỷ tỉnh Cao Bằng")</f>
        <v>UBND Ủy ban nhân dân xã Đàm Thuỷ tỉnh Cao Bằng</v>
      </c>
      <c r="C365" t="str">
        <v>https://damthuy.trungkhanh.caobang.gov.vn/</v>
      </c>
      <c r="D365" t="str">
        <v>-</v>
      </c>
      <c r="E365" t="str">
        <v>-</v>
      </c>
      <c r="F365" t="str">
        <v>-</v>
      </c>
      <c r="G365" t="str">
        <v>-</v>
      </c>
    </row>
    <row r="366">
      <c r="A366">
        <v>2365</v>
      </c>
      <c r="B366" t="str">
        <v>Công an xã Khâm Thành tỉnh Cao Bằng</v>
      </c>
      <c r="C366" t="str">
        <v>-</v>
      </c>
      <c r="D366" t="str">
        <v>-</v>
      </c>
      <c r="E366" t="str">
        <v/>
      </c>
      <c r="F366" t="str">
        <v>-</v>
      </c>
      <c r="G366" t="str">
        <v>-</v>
      </c>
    </row>
    <row r="367">
      <c r="A367">
        <v>2366</v>
      </c>
      <c r="B367" t="str">
        <f>HYPERLINK("https://trungkhanh.caobang.gov.vn/xa-kham-thanh", "UBND Ủy ban nhân dân xã Khâm Thành tỉnh Cao Bằng")</f>
        <v>UBND Ủy ban nhân dân xã Khâm Thành tỉnh Cao Bằng</v>
      </c>
      <c r="C367" t="str">
        <v>https://trungkhanh.caobang.gov.vn/xa-kham-thanh</v>
      </c>
      <c r="D367" t="str">
        <v>-</v>
      </c>
      <c r="E367" t="str">
        <v>-</v>
      </c>
      <c r="F367" t="str">
        <v>-</v>
      </c>
      <c r="G367" t="str">
        <v>-</v>
      </c>
    </row>
    <row r="368">
      <c r="A368">
        <v>2367</v>
      </c>
      <c r="B368" t="str">
        <v>Công an xã Chí Viễn tỉnh Cao Bằng</v>
      </c>
      <c r="C368" t="str">
        <v>-</v>
      </c>
      <c r="D368" t="str">
        <v>-</v>
      </c>
      <c r="E368" t="str">
        <v/>
      </c>
      <c r="F368" t="str">
        <v>-</v>
      </c>
      <c r="G368" t="str">
        <v>-</v>
      </c>
    </row>
    <row r="369">
      <c r="A369">
        <v>2368</v>
      </c>
      <c r="B369" t="str">
        <f>HYPERLINK("https://chivien.trungkhanh.caobang.gov.vn/", "UBND Ủy ban nhân dân xã Chí Viễn tỉnh Cao Bằng")</f>
        <v>UBND Ủy ban nhân dân xã Chí Viễn tỉnh Cao Bằng</v>
      </c>
      <c r="C369" t="str">
        <v>https://chivien.trungkhanh.caobang.gov.vn/</v>
      </c>
      <c r="D369" t="str">
        <v>-</v>
      </c>
      <c r="E369" t="str">
        <v>-</v>
      </c>
      <c r="F369" t="str">
        <v>-</v>
      </c>
      <c r="G369" t="str">
        <v>-</v>
      </c>
    </row>
    <row r="370">
      <c r="A370">
        <v>2369</v>
      </c>
      <c r="B370" t="str">
        <f>HYPERLINK("https://www.facebook.com/p/C%C3%B4ng-an-x%C3%A3-L%C4%83ng-Hi%E1%BA%BFu-huy%E1%BB%87n-Tr%C3%B9ng-Kh%C3%A1nh-t%E1%BB%89nh-Cao-B%E1%BA%B1ng-100083399404318/", "Công an xã Lăng Hiếu tỉnh Cao Bằng")</f>
        <v>Công an xã Lăng Hiếu tỉnh Cao Bằng</v>
      </c>
      <c r="C370" t="str">
        <v>https://www.facebook.com/p/C%C3%B4ng-an-x%C3%A3-L%C4%83ng-Hi%E1%BA%BFu-huy%E1%BB%87n-Tr%C3%B9ng-Kh%C3%A1nh-t%E1%BB%89nh-Cao-B%E1%BA%B1ng-100083399404318/</v>
      </c>
      <c r="D370" t="str">
        <v>0989156189</v>
      </c>
      <c r="E370" t="str">
        <v>-</v>
      </c>
      <c r="F370" t="str">
        <f>HYPERLINK("mailto:langhieuca@gmail.com", "langhieuca@gmail.com")</f>
        <v>langhieuca@gmail.com</v>
      </c>
      <c r="G370" t="str">
        <v>-</v>
      </c>
    </row>
    <row r="371">
      <c r="A371">
        <v>2370</v>
      </c>
      <c r="B371" t="str">
        <f>HYPERLINK("https://trungkhanh.caobang.gov.vn/xa-lang-hieu", "UBND Ủy ban nhân dân xã Lăng Hiếu tỉnh Cao Bằng")</f>
        <v>UBND Ủy ban nhân dân xã Lăng Hiếu tỉnh Cao Bằng</v>
      </c>
      <c r="C371" t="str">
        <v>https://trungkhanh.caobang.gov.vn/xa-lang-hieu</v>
      </c>
      <c r="D371" t="str">
        <v>-</v>
      </c>
      <c r="E371" t="str">
        <v>-</v>
      </c>
      <c r="F371" t="str">
        <v>-</v>
      </c>
      <c r="G371" t="str">
        <v>-</v>
      </c>
    </row>
    <row r="372">
      <c r="A372">
        <v>2371</v>
      </c>
      <c r="B372" t="str">
        <v>Công an xã Phong Châu tỉnh Cao Bằng</v>
      </c>
      <c r="C372" t="str">
        <v>-</v>
      </c>
      <c r="D372" t="str">
        <v>-</v>
      </c>
      <c r="E372" t="str">
        <v/>
      </c>
      <c r="F372" t="str">
        <v>-</v>
      </c>
      <c r="G372" t="str">
        <v>-</v>
      </c>
    </row>
    <row r="373">
      <c r="A373">
        <v>2372</v>
      </c>
      <c r="B373" t="str">
        <f>HYPERLINK("http://phongchau.trungkhanh.caobang.gov.vn/", "UBND Ủy ban nhân dân xã Phong Châu tỉnh Cao Bằng")</f>
        <v>UBND Ủy ban nhân dân xã Phong Châu tỉnh Cao Bằng</v>
      </c>
      <c r="C373" t="str">
        <v>http://phongchau.trungkhanh.caobang.gov.vn/</v>
      </c>
      <c r="D373" t="str">
        <v>-</v>
      </c>
      <c r="E373" t="str">
        <v>-</v>
      </c>
      <c r="F373" t="str">
        <v>-</v>
      </c>
      <c r="G373" t="str">
        <v>-</v>
      </c>
    </row>
    <row r="374">
      <c r="A374">
        <v>2373</v>
      </c>
      <c r="B374" t="str">
        <f>HYPERLINK("https://www.facebook.com/TuoitreConganCaoBang/", "Công an xã Đình Minh tỉnh Cao Bằng")</f>
        <v>Công an xã Đình Minh tỉnh Cao Bằng</v>
      </c>
      <c r="C374" t="str">
        <v>https://www.facebook.com/TuoitreConganCaoBang/</v>
      </c>
      <c r="D374" t="str">
        <v>-</v>
      </c>
      <c r="E374" t="str">
        <v/>
      </c>
      <c r="F374" t="str">
        <v>-</v>
      </c>
      <c r="G374" t="str">
        <v>-</v>
      </c>
    </row>
    <row r="375">
      <c r="A375">
        <v>2374</v>
      </c>
      <c r="B375" t="str">
        <f>HYPERLINK("https://trungkhanh.caobang.gov.vn/xa-dinh-phong", "UBND Ủy ban nhân dân xã Đình Minh tỉnh Cao Bằng")</f>
        <v>UBND Ủy ban nhân dân xã Đình Minh tỉnh Cao Bằng</v>
      </c>
      <c r="C375" t="str">
        <v>https://trungkhanh.caobang.gov.vn/xa-dinh-phong</v>
      </c>
      <c r="D375" t="str">
        <v>-</v>
      </c>
      <c r="E375" t="str">
        <v>-</v>
      </c>
      <c r="F375" t="str">
        <v>-</v>
      </c>
      <c r="G375" t="str">
        <v>-</v>
      </c>
    </row>
    <row r="376">
      <c r="A376">
        <v>2375</v>
      </c>
      <c r="B376" t="str">
        <f>HYPERLINK("https://www.facebook.com/TuoitreConganCaoBang/", "Công an xã Cảnh Tiên tỉnh Cao Bằng")</f>
        <v>Công an xã Cảnh Tiên tỉnh Cao Bằng</v>
      </c>
      <c r="C376" t="str">
        <v>https://www.facebook.com/TuoitreConganCaoBang/</v>
      </c>
      <c r="D376" t="str">
        <v>-</v>
      </c>
      <c r="E376" t="str">
        <v/>
      </c>
      <c r="F376" t="str">
        <v>-</v>
      </c>
      <c r="G376" t="str">
        <v>-</v>
      </c>
    </row>
    <row r="377">
      <c r="A377">
        <v>2376</v>
      </c>
      <c r="B377" t="str">
        <f>HYPERLINK("https://trungkhanh.caobang.gov.vn/xa-lang-hieu", "UBND Ủy ban nhân dân xã Cảnh Tiên tỉnh Cao Bằng")</f>
        <v>UBND Ủy ban nhân dân xã Cảnh Tiên tỉnh Cao Bằng</v>
      </c>
      <c r="C377" t="str">
        <v>https://trungkhanh.caobang.gov.vn/xa-lang-hieu</v>
      </c>
      <c r="D377" t="str">
        <v>-</v>
      </c>
      <c r="E377" t="str">
        <v>-</v>
      </c>
      <c r="F377" t="str">
        <v>-</v>
      </c>
      <c r="G377" t="str">
        <v>-</v>
      </c>
    </row>
    <row r="378">
      <c r="A378">
        <v>2377</v>
      </c>
      <c r="B378" t="str">
        <v>Công an xã Trung Phúc tỉnh Cao Bằng</v>
      </c>
      <c r="C378" t="str">
        <v>-</v>
      </c>
      <c r="D378" t="str">
        <v>-</v>
      </c>
      <c r="E378" t="str">
        <v/>
      </c>
      <c r="F378" t="str">
        <v>-</v>
      </c>
      <c r="G378" t="str">
        <v>-</v>
      </c>
    </row>
    <row r="379">
      <c r="A379">
        <v>2378</v>
      </c>
      <c r="B379" t="str">
        <f>HYPERLINK("https://trungkhanh.caobang.gov.vn/xa-trung-phuc", "UBND Ủy ban nhân dân xã Trung Phúc tỉnh Cao Bằng")</f>
        <v>UBND Ủy ban nhân dân xã Trung Phúc tỉnh Cao Bằng</v>
      </c>
      <c r="C379" t="str">
        <v>https://trungkhanh.caobang.gov.vn/xa-trung-phuc</v>
      </c>
      <c r="D379" t="str">
        <v>-</v>
      </c>
      <c r="E379" t="str">
        <v>-</v>
      </c>
      <c r="F379" t="str">
        <v>-</v>
      </c>
      <c r="G379" t="str">
        <v>-</v>
      </c>
    </row>
    <row r="380">
      <c r="A380">
        <v>2379</v>
      </c>
      <c r="B380" t="str">
        <f>HYPERLINK("https://www.facebook.com/TuoitreConganCaoBang/", "Công an xã Cao Thăng tỉnh Cao Bằng")</f>
        <v>Công an xã Cao Thăng tỉnh Cao Bằng</v>
      </c>
      <c r="C380" t="str">
        <v>https://www.facebook.com/TuoitreConganCaoBang/</v>
      </c>
      <c r="D380" t="str">
        <v>-</v>
      </c>
      <c r="E380" t="str">
        <v/>
      </c>
      <c r="F380" t="str">
        <v>-</v>
      </c>
      <c r="G380" t="str">
        <v>-</v>
      </c>
    </row>
    <row r="381">
      <c r="A381">
        <v>2380</v>
      </c>
      <c r="B381" t="str">
        <f>HYPERLINK("https://trungkhanh.caobang.gov.vn/1352/34154/94757/xa-cao-thang", "UBND Ủy ban nhân dân xã Cao Thăng tỉnh Cao Bằng")</f>
        <v>UBND Ủy ban nhân dân xã Cao Thăng tỉnh Cao Bằng</v>
      </c>
      <c r="C381" t="str">
        <v>https://trungkhanh.caobang.gov.vn/1352/34154/94757/xa-cao-thang</v>
      </c>
      <c r="D381" t="str">
        <v>-</v>
      </c>
      <c r="E381" t="str">
        <v>-</v>
      </c>
      <c r="F381" t="str">
        <v>-</v>
      </c>
      <c r="G381" t="str">
        <v>-</v>
      </c>
    </row>
    <row r="382">
      <c r="A382">
        <v>2381</v>
      </c>
      <c r="B382" t="str">
        <f>HYPERLINK("https://www.facebook.com/TuoitreConganCaoBang/", "Công an xã Đức Hồng tỉnh Cao Bằng")</f>
        <v>Công an xã Đức Hồng tỉnh Cao Bằng</v>
      </c>
      <c r="C382" t="str">
        <v>https://www.facebook.com/TuoitreConganCaoBang/</v>
      </c>
      <c r="D382" t="str">
        <v>-</v>
      </c>
      <c r="E382" t="str">
        <v/>
      </c>
      <c r="F382" t="str">
        <v>-</v>
      </c>
      <c r="G382" t="str">
        <v>-</v>
      </c>
    </row>
    <row r="383">
      <c r="A383">
        <v>2382</v>
      </c>
      <c r="B383" t="str">
        <f>HYPERLINK("https://trungkhanh.caobang.gov.vn/xa-duc-hong", "UBND Ủy ban nhân dân xã Đức Hồng tỉnh Cao Bằng")</f>
        <v>UBND Ủy ban nhân dân xã Đức Hồng tỉnh Cao Bằng</v>
      </c>
      <c r="C383" t="str">
        <v>https://trungkhanh.caobang.gov.vn/xa-duc-hong</v>
      </c>
      <c r="D383" t="str">
        <v>-</v>
      </c>
      <c r="E383" t="str">
        <v>-</v>
      </c>
      <c r="F383" t="str">
        <v>-</v>
      </c>
      <c r="G383" t="str">
        <v>-</v>
      </c>
    </row>
    <row r="384">
      <c r="A384">
        <v>2383</v>
      </c>
      <c r="B384" t="str">
        <f>HYPERLINK("https://www.facebook.com/p/C%C3%B4ng-an-huy%E1%BB%87n-Nguy%C3%AAn-B%C3%ACnh-Cao-B%E1%BA%B1ng-100082142734672/", "Công an xã Thông Hoè tỉnh Cao Bằng")</f>
        <v>Công an xã Thông Hoè tỉnh Cao Bằng</v>
      </c>
      <c r="C384" t="str">
        <v>https://www.facebook.com/p/C%C3%B4ng-an-huy%E1%BB%87n-Nguy%C3%AAn-B%C3%ACnh-Cao-B%E1%BA%B1ng-100082142734672/</v>
      </c>
      <c r="D384" t="str">
        <v>-</v>
      </c>
      <c r="E384" t="str">
        <v/>
      </c>
      <c r="F384" t="str">
        <v>-</v>
      </c>
      <c r="G384" t="str">
        <v>-</v>
      </c>
    </row>
    <row r="385">
      <c r="A385">
        <v>2384</v>
      </c>
      <c r="B385" t="str">
        <f>HYPERLINK("https://ubndtp.caobang.gov.vn/1297/31376/83747/ubnd-phuong-hop-giang", "UBND Ủy ban nhân dân xã Thông Hoè tỉnh Cao Bằng")</f>
        <v>UBND Ủy ban nhân dân xã Thông Hoè tỉnh Cao Bằng</v>
      </c>
      <c r="C385" t="str">
        <v>https://ubndtp.caobang.gov.vn/1297/31376/83747/ubnd-phuong-hop-giang</v>
      </c>
      <c r="D385" t="str">
        <v>-</v>
      </c>
      <c r="E385" t="str">
        <v>-</v>
      </c>
      <c r="F385" t="str">
        <v>-</v>
      </c>
      <c r="G385" t="str">
        <v>-</v>
      </c>
    </row>
    <row r="386">
      <c r="A386">
        <v>2385</v>
      </c>
      <c r="B386" t="str">
        <f>HYPERLINK("https://www.facebook.com/237702591445562", "Công an xã Thân Giáp tỉnh Cao Bằng")</f>
        <v>Công an xã Thân Giáp tỉnh Cao Bằng</v>
      </c>
      <c r="C386" t="str">
        <v>https://www.facebook.com/237702591445562</v>
      </c>
      <c r="D386" t="str">
        <v>-</v>
      </c>
      <c r="E386" t="str">
        <v/>
      </c>
      <c r="F386" t="str">
        <v>-</v>
      </c>
      <c r="G386" t="str">
        <v>-</v>
      </c>
    </row>
    <row r="387">
      <c r="A387">
        <v>2386</v>
      </c>
      <c r="B387" t="str">
        <f>HYPERLINK("https://trungkhanh.caobang.gov.vn/danh-ba-thu-dien-tu", "UBND Ủy ban nhân dân xã Thân Giáp tỉnh Cao Bằng")</f>
        <v>UBND Ủy ban nhân dân xã Thân Giáp tỉnh Cao Bằng</v>
      </c>
      <c r="C387" t="str">
        <v>https://trungkhanh.caobang.gov.vn/danh-ba-thu-dien-tu</v>
      </c>
      <c r="D387" t="str">
        <v>-</v>
      </c>
      <c r="E387" t="str">
        <v>-</v>
      </c>
      <c r="F387" t="str">
        <v>-</v>
      </c>
      <c r="G387" t="str">
        <v>-</v>
      </c>
    </row>
    <row r="388">
      <c r="A388">
        <v>2387</v>
      </c>
      <c r="B388" t="str">
        <v>Công an xã Đoài Côn tỉnh Cao Bằng</v>
      </c>
      <c r="C388" t="str">
        <v>-</v>
      </c>
      <c r="D388" t="str">
        <v>-</v>
      </c>
      <c r="E388" t="str">
        <v/>
      </c>
      <c r="F388" t="str">
        <v>-</v>
      </c>
      <c r="G388" t="str">
        <v>-</v>
      </c>
    </row>
    <row r="389">
      <c r="A389">
        <v>2388</v>
      </c>
      <c r="B389" t="str">
        <f>HYPERLINK("https://doaiduong.trungkhanh.caobang.gov.vn/uy-ban-nhan-dan", "UBND Ủy ban nhân dân xã Đoài Côn tỉnh Cao Bằng")</f>
        <v>UBND Ủy ban nhân dân xã Đoài Côn tỉnh Cao Bằng</v>
      </c>
      <c r="C389" t="str">
        <v>https://doaiduong.trungkhanh.caobang.gov.vn/uy-ban-nhan-dan</v>
      </c>
      <c r="D389" t="str">
        <v>-</v>
      </c>
      <c r="E389" t="str">
        <v>-</v>
      </c>
      <c r="F389" t="str">
        <v>-</v>
      </c>
      <c r="G389" t="str">
        <v>-</v>
      </c>
    </row>
    <row r="390">
      <c r="A390">
        <v>2389</v>
      </c>
      <c r="B390" t="str">
        <f>HYPERLINK("https://www.facebook.com/p/C%C3%B4ng-an-x%C3%A3-Minh-Long-H%E1%BA%A1-Lang-Cao-B%E1%BA%B1ng-100068952858204/", "Công an xã Minh Long tỉnh Cao Bằng")</f>
        <v>Công an xã Minh Long tỉnh Cao Bằng</v>
      </c>
      <c r="C390" t="str">
        <v>https://www.facebook.com/p/C%C3%B4ng-an-x%C3%A3-Minh-Long-H%E1%BA%A1-Lang-Cao-B%E1%BA%B1ng-100068952858204/</v>
      </c>
      <c r="D390" t="str">
        <v>-</v>
      </c>
      <c r="E390" t="str">
        <v/>
      </c>
      <c r="F390" t="str">
        <v>-</v>
      </c>
      <c r="G390" t="str">
        <v>-</v>
      </c>
    </row>
    <row r="391">
      <c r="A391">
        <v>2390</v>
      </c>
      <c r="B391" t="str">
        <f>HYPERLINK("http://minhlong.halang.caobang.gov.vn/", "UBND Ủy ban nhân dân xã Minh Long tỉnh Cao Bằng")</f>
        <v>UBND Ủy ban nhân dân xã Minh Long tỉnh Cao Bằng</v>
      </c>
      <c r="C391" t="str">
        <v>http://minhlong.halang.caobang.gov.vn/</v>
      </c>
      <c r="D391" t="str">
        <v>-</v>
      </c>
      <c r="E391" t="str">
        <v>-</v>
      </c>
      <c r="F391" t="str">
        <v>-</v>
      </c>
      <c r="G391" t="str">
        <v>-</v>
      </c>
    </row>
    <row r="392">
      <c r="A392">
        <v>2391</v>
      </c>
      <c r="B392" t="str">
        <f>HYPERLINK("https://www.facebook.com/TuoitreConganCaoBang/?locale=vi_VN", "Công an xã Lý Quốc tỉnh Cao Bằng")</f>
        <v>Công an xã Lý Quốc tỉnh Cao Bằng</v>
      </c>
      <c r="C392" t="str">
        <v>https://www.facebook.com/TuoitreConganCaoBang/?locale=vi_VN</v>
      </c>
      <c r="D392" t="str">
        <v>-</v>
      </c>
      <c r="E392" t="str">
        <v/>
      </c>
      <c r="F392" t="str">
        <v>-</v>
      </c>
      <c r="G392" t="str">
        <v>-</v>
      </c>
    </row>
    <row r="393">
      <c r="A393">
        <v>2392</v>
      </c>
      <c r="B393" t="str">
        <f>HYPERLINK("https://lyquoc.halang.caobang.gov.vn/", "UBND Ủy ban nhân dân xã Lý Quốc tỉnh Cao Bằng")</f>
        <v>UBND Ủy ban nhân dân xã Lý Quốc tỉnh Cao Bằng</v>
      </c>
      <c r="C393" t="str">
        <v>https://lyquoc.halang.caobang.gov.vn/</v>
      </c>
      <c r="D393" t="str">
        <v>-</v>
      </c>
      <c r="E393" t="str">
        <v>-</v>
      </c>
      <c r="F393" t="str">
        <v>-</v>
      </c>
      <c r="G393" t="str">
        <v>-</v>
      </c>
    </row>
    <row r="394">
      <c r="A394">
        <v>2393</v>
      </c>
      <c r="B394" t="str">
        <v>Công an xã Thắng Lợi tỉnh Cao Bằng</v>
      </c>
      <c r="C394" t="str">
        <v>-</v>
      </c>
      <c r="D394" t="str">
        <v>-</v>
      </c>
      <c r="E394" t="str">
        <v/>
      </c>
      <c r="F394" t="str">
        <v>-</v>
      </c>
      <c r="G394" t="str">
        <v>-</v>
      </c>
    </row>
    <row r="395">
      <c r="A395">
        <v>2394</v>
      </c>
      <c r="B395" t="str">
        <f>HYPERLINK("https://halang.caobang.gov.vn/ubnd-xa-thang-loi", "UBND Ủy ban nhân dân xã Thắng Lợi tỉnh Cao Bằng")</f>
        <v>UBND Ủy ban nhân dân xã Thắng Lợi tỉnh Cao Bằng</v>
      </c>
      <c r="C395" t="str">
        <v>https://halang.caobang.gov.vn/ubnd-xa-thang-loi</v>
      </c>
      <c r="D395" t="str">
        <v>-</v>
      </c>
      <c r="E395" t="str">
        <v>-</v>
      </c>
      <c r="F395" t="str">
        <v>-</v>
      </c>
      <c r="G395" t="str">
        <v>-</v>
      </c>
    </row>
    <row r="396">
      <c r="A396">
        <v>2395</v>
      </c>
      <c r="B396" t="str">
        <v>Công an xã Đồng Loan tỉnh Cao Bằng</v>
      </c>
      <c r="C396" t="str">
        <v>-</v>
      </c>
      <c r="D396" t="str">
        <v>-</v>
      </c>
      <c r="E396" t="str">
        <v/>
      </c>
      <c r="F396" t="str">
        <v>-</v>
      </c>
      <c r="G396" t="str">
        <v>-</v>
      </c>
    </row>
    <row r="397">
      <c r="A397">
        <v>2396</v>
      </c>
      <c r="B397" t="str">
        <f>HYPERLINK("https://halang.caobang.gov.vn/ubnd-xa-dong-loan", "UBND Ủy ban nhân dân xã Đồng Loan tỉnh Cao Bằng")</f>
        <v>UBND Ủy ban nhân dân xã Đồng Loan tỉnh Cao Bằng</v>
      </c>
      <c r="C397" t="str">
        <v>https://halang.caobang.gov.vn/ubnd-xa-dong-loan</v>
      </c>
      <c r="D397" t="str">
        <v>-</v>
      </c>
      <c r="E397" t="str">
        <v>-</v>
      </c>
      <c r="F397" t="str">
        <v>-</v>
      </c>
      <c r="G397" t="str">
        <v>-</v>
      </c>
    </row>
    <row r="398">
      <c r="A398">
        <v>2397</v>
      </c>
      <c r="B398" t="str">
        <f>HYPERLINK("https://www.facebook.com/TuoitreConganCaoBang/", "Công an xã Đức Quang tỉnh Cao Bằng")</f>
        <v>Công an xã Đức Quang tỉnh Cao Bằng</v>
      </c>
      <c r="C398" t="str">
        <v>https://www.facebook.com/TuoitreConganCaoBang/</v>
      </c>
      <c r="D398" t="str">
        <v>-</v>
      </c>
      <c r="E398" t="str">
        <v/>
      </c>
      <c r="F398" t="str">
        <v>-</v>
      </c>
      <c r="G398" t="str">
        <v>-</v>
      </c>
    </row>
    <row r="399">
      <c r="A399">
        <v>2398</v>
      </c>
      <c r="B399" t="str">
        <f>HYPERLINK("https://ducquang.halang.caobang.gov.vn/uy-ban-nhan-dan", "UBND Ủy ban nhân dân xã Đức Quang tỉnh Cao Bằng")</f>
        <v>UBND Ủy ban nhân dân xã Đức Quang tỉnh Cao Bằng</v>
      </c>
      <c r="C399" t="str">
        <v>https://ducquang.halang.caobang.gov.vn/uy-ban-nhan-dan</v>
      </c>
      <c r="D399" t="str">
        <v>-</v>
      </c>
      <c r="E399" t="str">
        <v>-</v>
      </c>
      <c r="F399" t="str">
        <v>-</v>
      </c>
      <c r="G399" t="str">
        <v>-</v>
      </c>
    </row>
    <row r="400">
      <c r="A400">
        <v>2399</v>
      </c>
      <c r="B400" t="str">
        <v>Công an xã Kim Loan tỉnh Cao Bằng</v>
      </c>
      <c r="C400" t="str">
        <v>-</v>
      </c>
      <c r="D400" t="str">
        <v>-</v>
      </c>
      <c r="E400" t="str">
        <v/>
      </c>
      <c r="F400" t="str">
        <v>-</v>
      </c>
      <c r="G400" t="str">
        <v>-</v>
      </c>
    </row>
    <row r="401">
      <c r="A401">
        <v>2400</v>
      </c>
      <c r="B401" t="str">
        <f>HYPERLINK("https://kimloan.halang.caobang.gov.vn/", "UBND Ủy ban nhân dân xã Kim Loan tỉnh Cao Bằng")</f>
        <v>UBND Ủy ban nhân dân xã Kim Loan tỉnh Cao Bằng</v>
      </c>
      <c r="C401" t="str">
        <v>https://kimloan.halang.caobang.gov.vn/</v>
      </c>
      <c r="D401" t="str">
        <v>-</v>
      </c>
      <c r="E401" t="str">
        <v>-</v>
      </c>
      <c r="F401" t="str">
        <v>-</v>
      </c>
      <c r="G401" t="str">
        <v>-</v>
      </c>
    </row>
    <row r="402">
      <c r="A402">
        <v>2401</v>
      </c>
      <c r="B402" t="str">
        <v>Công an xã Quang Long tỉnh Cao Bằng</v>
      </c>
      <c r="C402" t="str">
        <v>-</v>
      </c>
      <c r="D402" t="str">
        <v>-</v>
      </c>
      <c r="E402" t="str">
        <v/>
      </c>
      <c r="F402" t="str">
        <v>-</v>
      </c>
      <c r="G402" t="str">
        <v>-</v>
      </c>
    </row>
    <row r="403">
      <c r="A403">
        <v>2402</v>
      </c>
      <c r="B403" t="str">
        <f>HYPERLINK("https://halang.caobang.gov.vn/ubnd-xa-quang-long", "UBND Ủy ban nhân dân xã Quang Long tỉnh Cao Bằng")</f>
        <v>UBND Ủy ban nhân dân xã Quang Long tỉnh Cao Bằng</v>
      </c>
      <c r="C403" t="str">
        <v>https://halang.caobang.gov.vn/ubnd-xa-quang-long</v>
      </c>
      <c r="D403" t="str">
        <v>-</v>
      </c>
      <c r="E403" t="str">
        <v>-</v>
      </c>
      <c r="F403" t="str">
        <v>-</v>
      </c>
      <c r="G403" t="str">
        <v>-</v>
      </c>
    </row>
    <row r="404">
      <c r="A404">
        <v>2403</v>
      </c>
      <c r="B404" t="str">
        <f>HYPERLINK("https://www.facebook.com/TuoitreConganCaoBang/", "Công an xã An Lạc tỉnh Cao Bằng")</f>
        <v>Công an xã An Lạc tỉnh Cao Bằng</v>
      </c>
      <c r="C404" t="str">
        <v>https://www.facebook.com/TuoitreConganCaoBang/</v>
      </c>
      <c r="D404" t="str">
        <v>-</v>
      </c>
      <c r="E404" t="str">
        <v/>
      </c>
      <c r="F404" t="str">
        <v>-</v>
      </c>
      <c r="G404" t="str">
        <v>-</v>
      </c>
    </row>
    <row r="405">
      <c r="A405">
        <v>2404</v>
      </c>
      <c r="B405" t="str">
        <f>HYPERLINK("https://halang.caobang.gov.vn/1349/34022/69181/ubnd-xa-an-lac", "UBND Ủy ban nhân dân xã An Lạc tỉnh Cao Bằng")</f>
        <v>UBND Ủy ban nhân dân xã An Lạc tỉnh Cao Bằng</v>
      </c>
      <c r="C405" t="str">
        <v>https://halang.caobang.gov.vn/1349/34022/69181/ubnd-xa-an-lac</v>
      </c>
      <c r="D405" t="str">
        <v>-</v>
      </c>
      <c r="E405" t="str">
        <v>-</v>
      </c>
      <c r="F405" t="str">
        <v>-</v>
      </c>
      <c r="G405" t="str">
        <v>-</v>
      </c>
    </row>
    <row r="406">
      <c r="A406">
        <v>2405</v>
      </c>
      <c r="B406" t="str">
        <f>HYPERLINK("https://www.facebook.com/p/C%C3%B4ng-an-th%E1%BB%8B-tr%E1%BA%A5n-Thanh-Nh%E1%BA%ADt-100064602802538/", "Công an thị trấn Thanh Nhật tỉnh Cao Bằng")</f>
        <v>Công an thị trấn Thanh Nhật tỉnh Cao Bằng</v>
      </c>
      <c r="C406" t="str">
        <v>https://www.facebook.com/p/C%C3%B4ng-an-th%E1%BB%8B-tr%E1%BA%A5n-Thanh-Nh%E1%BA%ADt-100064602802538/</v>
      </c>
      <c r="D406" t="str">
        <v>-</v>
      </c>
      <c r="E406" t="str">
        <v>02063838113</v>
      </c>
      <c r="F406" t="str">
        <f>HYPERLINK("mailto:bethaihq@gmail.com", "bethaihq@gmail.com")</f>
        <v>bethaihq@gmail.com</v>
      </c>
      <c r="G406" t="str">
        <v>Cao Bang, Vietnam</v>
      </c>
    </row>
    <row r="407">
      <c r="A407">
        <v>2406</v>
      </c>
      <c r="B407" t="str">
        <f>HYPERLINK("https://thanhnhat.halang.caobang.gov.vn/", "UBND Ủy ban nhân dân thị trấn Thanh Nhật tỉnh Cao Bằng")</f>
        <v>UBND Ủy ban nhân dân thị trấn Thanh Nhật tỉnh Cao Bằng</v>
      </c>
      <c r="C407" t="str">
        <v>https://thanhnhat.halang.caobang.gov.vn/</v>
      </c>
      <c r="D407" t="str">
        <v>-</v>
      </c>
      <c r="E407" t="str">
        <v>-</v>
      </c>
      <c r="F407" t="str">
        <v>-</v>
      </c>
      <c r="G407" t="str">
        <v>-</v>
      </c>
    </row>
    <row r="408">
      <c r="A408">
        <v>2407</v>
      </c>
      <c r="B408" t="str">
        <v>Công an xã Vinh Quý tỉnh Cao Bằng</v>
      </c>
      <c r="C408" t="str">
        <v>-</v>
      </c>
      <c r="D408" t="str">
        <v>-</v>
      </c>
      <c r="E408" t="str">
        <v/>
      </c>
      <c r="F408" t="str">
        <v>-</v>
      </c>
      <c r="G408" t="str">
        <v>-</v>
      </c>
    </row>
    <row r="409">
      <c r="A409">
        <v>2408</v>
      </c>
      <c r="B409" t="str">
        <f>HYPERLINK("https://halang.caobang.gov.vn/ubnd-xa-vinh-quy", "UBND Ủy ban nhân dân xã Vinh Quý tỉnh Cao Bằng")</f>
        <v>UBND Ủy ban nhân dân xã Vinh Quý tỉnh Cao Bằng</v>
      </c>
      <c r="C409" t="str">
        <v>https://halang.caobang.gov.vn/ubnd-xa-vinh-quy</v>
      </c>
      <c r="D409" t="str">
        <v>-</v>
      </c>
      <c r="E409" t="str">
        <v>-</v>
      </c>
      <c r="F409" t="str">
        <v>-</v>
      </c>
      <c r="G409" t="str">
        <v>-</v>
      </c>
    </row>
    <row r="410">
      <c r="A410">
        <v>2409</v>
      </c>
      <c r="B410" t="str">
        <f>HYPERLINK("https://www.facebook.com/TuoitreConganCaoBang/", "Công an xã Việt Chu tỉnh Cao Bằng")</f>
        <v>Công an xã Việt Chu tỉnh Cao Bằng</v>
      </c>
      <c r="C410" t="str">
        <v>https://www.facebook.com/TuoitreConganCaoBang/</v>
      </c>
      <c r="D410" t="str">
        <v>-</v>
      </c>
      <c r="E410" t="str">
        <v/>
      </c>
      <c r="F410" t="str">
        <v>-</v>
      </c>
      <c r="G410" t="str">
        <v>-</v>
      </c>
    </row>
    <row r="411">
      <c r="A411">
        <v>2410</v>
      </c>
      <c r="B411" t="str">
        <f>HYPERLINK("http://ducxuan.thachan.caobang.gov.vn/", "UBND Ủy ban nhân dân xã Việt Chu tỉnh Cao Bằng")</f>
        <v>UBND Ủy ban nhân dân xã Việt Chu tỉnh Cao Bằng</v>
      </c>
      <c r="C411" t="str">
        <v>http://ducxuan.thachan.caobang.gov.vn/</v>
      </c>
      <c r="D411" t="str">
        <v>-</v>
      </c>
      <c r="E411" t="str">
        <v>-</v>
      </c>
      <c r="F411" t="str">
        <v>-</v>
      </c>
      <c r="G411" t="str">
        <v>-</v>
      </c>
    </row>
    <row r="412">
      <c r="A412">
        <v>2411</v>
      </c>
      <c r="B412" t="str">
        <f>HYPERLINK("https://www.facebook.com/TuoitreConganCaoBang/?locale=vi_VN", "Công an xã Cô Ngân tỉnh Cao Bằng")</f>
        <v>Công an xã Cô Ngân tỉnh Cao Bằng</v>
      </c>
      <c r="C412" t="str">
        <v>https://www.facebook.com/TuoitreConganCaoBang/?locale=vi_VN</v>
      </c>
      <c r="D412" t="str">
        <v>-</v>
      </c>
      <c r="E412" t="str">
        <v/>
      </c>
      <c r="F412" t="str">
        <v>-</v>
      </c>
      <c r="G412" t="str">
        <v>-</v>
      </c>
    </row>
    <row r="413">
      <c r="A413">
        <v>2412</v>
      </c>
      <c r="B413" t="str">
        <f>HYPERLINK("https://halang.caobang.gov.vn/1349/34022/69179/ubnd-xa-co-ngan", "UBND Ủy ban nhân dân xã Cô Ngân tỉnh Cao Bằng")</f>
        <v>UBND Ủy ban nhân dân xã Cô Ngân tỉnh Cao Bằng</v>
      </c>
      <c r="C413" t="str">
        <v>https://halang.caobang.gov.vn/1349/34022/69179/ubnd-xa-co-ngan</v>
      </c>
      <c r="D413" t="str">
        <v>-</v>
      </c>
      <c r="E413" t="str">
        <v>-</v>
      </c>
      <c r="F413" t="str">
        <v>-</v>
      </c>
      <c r="G413" t="str">
        <v>-</v>
      </c>
    </row>
    <row r="414">
      <c r="A414">
        <v>2413</v>
      </c>
      <c r="B414" t="str">
        <f>HYPERLINK("https://www.facebook.com/TuoitreConganCaoBang/", "Công an xã Thái Đức tỉnh Cao Bằng")</f>
        <v>Công an xã Thái Đức tỉnh Cao Bằng</v>
      </c>
      <c r="C414" t="str">
        <v>https://www.facebook.com/TuoitreConganCaoBang/</v>
      </c>
      <c r="D414" t="str">
        <v>-</v>
      </c>
      <c r="E414" t="str">
        <v/>
      </c>
      <c r="F414" t="str">
        <v>-</v>
      </c>
      <c r="G414" t="str">
        <v>-</v>
      </c>
    </row>
    <row r="415">
      <c r="A415">
        <v>2414</v>
      </c>
      <c r="B415" t="str">
        <f>HYPERLINK("http://thaihoc.baolam.caobang.gov.vn/", "UBND Ủy ban nhân dân xã Thái Đức tỉnh Cao Bằng")</f>
        <v>UBND Ủy ban nhân dân xã Thái Đức tỉnh Cao Bằng</v>
      </c>
      <c r="C415" t="str">
        <v>http://thaihoc.baolam.caobang.gov.vn/</v>
      </c>
      <c r="D415" t="str">
        <v>-</v>
      </c>
      <c r="E415" t="str">
        <v>-</v>
      </c>
      <c r="F415" t="str">
        <v>-</v>
      </c>
      <c r="G415" t="str">
        <v>-</v>
      </c>
    </row>
    <row r="416">
      <c r="A416">
        <v>2415</v>
      </c>
      <c r="B416" t="str">
        <f>HYPERLINK("https://www.facebook.com/TuoitreConganCaoBang/", "Công an xã Thị Hoa tỉnh Cao Bằng")</f>
        <v>Công an xã Thị Hoa tỉnh Cao Bằng</v>
      </c>
      <c r="C416" t="str">
        <v>https://www.facebook.com/TuoitreConganCaoBang/</v>
      </c>
      <c r="D416" t="str">
        <v>-</v>
      </c>
      <c r="E416" t="str">
        <v/>
      </c>
      <c r="F416" t="str">
        <v>-</v>
      </c>
      <c r="G416" t="str">
        <v>-</v>
      </c>
    </row>
    <row r="417">
      <c r="A417">
        <v>2416</v>
      </c>
      <c r="B417" t="str">
        <f>HYPERLINK("http://thihoa.halang.caobang.gov.vn/", "UBND Ủy ban nhân dân xã Thị Hoa tỉnh Cao Bằng")</f>
        <v>UBND Ủy ban nhân dân xã Thị Hoa tỉnh Cao Bằng</v>
      </c>
      <c r="C417" t="str">
        <v>http://thihoa.halang.caobang.gov.vn/</v>
      </c>
      <c r="D417" t="str">
        <v>-</v>
      </c>
      <c r="E417" t="str">
        <v>-</v>
      </c>
      <c r="F417" t="str">
        <v>-</v>
      </c>
      <c r="G417" t="str">
        <v>-</v>
      </c>
    </row>
    <row r="418">
      <c r="A418">
        <v>2417</v>
      </c>
      <c r="B418" t="str">
        <f>HYPERLINK("https://www.facebook.com/p/C%C3%B4ng-an-Huy%E1%BB%87n-Qu%E1%BA%A3ng-Ho%C3%A0-100066298073486/", "Công an thị trấn Quảng Uyên tỉnh Cao Bằng")</f>
        <v>Công an thị trấn Quảng Uyên tỉnh Cao Bằng</v>
      </c>
      <c r="C418" t="str">
        <v>https://www.facebook.com/p/C%C3%B4ng-an-Huy%E1%BB%87n-Qu%E1%BA%A3ng-Ho%C3%A0-100066298073486/</v>
      </c>
      <c r="D418" t="str">
        <v>-</v>
      </c>
      <c r="E418" t="str">
        <v/>
      </c>
      <c r="F418" t="str">
        <v>-</v>
      </c>
      <c r="G418" t="str">
        <v>-</v>
      </c>
    </row>
    <row r="419">
      <c r="A419">
        <v>2418</v>
      </c>
      <c r="B419" t="str">
        <f>HYPERLINK("https://quanguyen.quanghoa.caobang.gov.vn/", "UBND Ủy ban nhân dân thị trấn Quảng Uyên tỉnh Cao Bằng")</f>
        <v>UBND Ủy ban nhân dân thị trấn Quảng Uyên tỉnh Cao Bằng</v>
      </c>
      <c r="C419" t="str">
        <v>https://quanguyen.quanghoa.caobang.gov.vn/</v>
      </c>
      <c r="D419" t="str">
        <v>-</v>
      </c>
      <c r="E419" t="str">
        <v>-</v>
      </c>
      <c r="F419" t="str">
        <v>-</v>
      </c>
      <c r="G419" t="str">
        <v>-</v>
      </c>
    </row>
    <row r="420">
      <c r="A420">
        <v>2419</v>
      </c>
      <c r="B420" t="str">
        <f>HYPERLINK("https://www.facebook.com/conganxaphihai/", "Công an xã Phi Hải tỉnh Cao Bằng")</f>
        <v>Công an xã Phi Hải tỉnh Cao Bằng</v>
      </c>
      <c r="C420" t="str">
        <v>https://www.facebook.com/conganxaphihai/</v>
      </c>
      <c r="D420" t="str">
        <v>-</v>
      </c>
      <c r="E420" t="str">
        <v/>
      </c>
      <c r="F420" t="str">
        <v>-</v>
      </c>
      <c r="G420" t="str">
        <v>-</v>
      </c>
    </row>
    <row r="421">
      <c r="A421">
        <v>2420</v>
      </c>
      <c r="B421" t="str">
        <f>HYPERLINK("https://phihai.quanghoa.caobang.gov.vn/", "UBND Ủy ban nhân dân xã Phi Hải tỉnh Cao Bằng")</f>
        <v>UBND Ủy ban nhân dân xã Phi Hải tỉnh Cao Bằng</v>
      </c>
      <c r="C421" t="str">
        <v>https://phihai.quanghoa.caobang.gov.vn/</v>
      </c>
      <c r="D421" t="str">
        <v>-</v>
      </c>
      <c r="E421" t="str">
        <v>-</v>
      </c>
      <c r="F421" t="str">
        <v>-</v>
      </c>
      <c r="G421" t="str">
        <v>-</v>
      </c>
    </row>
    <row r="422">
      <c r="A422">
        <v>2421</v>
      </c>
      <c r="B422" t="str">
        <v>Công an xã Quảng Hưng tỉnh Cao Bằng</v>
      </c>
      <c r="C422" t="str">
        <v>-</v>
      </c>
      <c r="D422" t="str">
        <v>-</v>
      </c>
      <c r="E422" t="str">
        <v/>
      </c>
      <c r="F422" t="str">
        <v>-</v>
      </c>
      <c r="G422" t="str">
        <v>-</v>
      </c>
    </row>
    <row r="423">
      <c r="A423">
        <v>2422</v>
      </c>
      <c r="B423" t="str">
        <f>HYPERLINK("https://quanghung.quanghoa.caobang.gov.vn/", "UBND Ủy ban nhân dân xã Quảng Hưng tỉnh Cao Bằng")</f>
        <v>UBND Ủy ban nhân dân xã Quảng Hưng tỉnh Cao Bằng</v>
      </c>
      <c r="C423" t="str">
        <v>https://quanghung.quanghoa.caobang.gov.vn/</v>
      </c>
      <c r="D423" t="str">
        <v>-</v>
      </c>
      <c r="E423" t="str">
        <v>-</v>
      </c>
      <c r="F423" t="str">
        <v>-</v>
      </c>
      <c r="G423" t="str">
        <v>-</v>
      </c>
    </row>
    <row r="424">
      <c r="A424">
        <v>2423</v>
      </c>
      <c r="B424" t="str">
        <v>Công an xã Bình Lăng tỉnh Cao Bằng</v>
      </c>
      <c r="C424" t="str">
        <v>-</v>
      </c>
      <c r="D424" t="str">
        <v>-</v>
      </c>
      <c r="E424" t="str">
        <v/>
      </c>
      <c r="F424" t="str">
        <v>-</v>
      </c>
      <c r="G424" t="str">
        <v>-</v>
      </c>
    </row>
    <row r="425">
      <c r="A425">
        <v>2424</v>
      </c>
      <c r="B425" t="str">
        <f>HYPERLINK("https://trungkhanh.caobang.gov.vn/xa-lang-hieu", "UBND Ủy ban nhân dân xã Bình Lăng tỉnh Cao Bằng")</f>
        <v>UBND Ủy ban nhân dân xã Bình Lăng tỉnh Cao Bằng</v>
      </c>
      <c r="C425" t="str">
        <v>https://trungkhanh.caobang.gov.vn/xa-lang-hieu</v>
      </c>
      <c r="D425" t="str">
        <v>-</v>
      </c>
      <c r="E425" t="str">
        <v>-</v>
      </c>
      <c r="F425" t="str">
        <v>-</v>
      </c>
      <c r="G425" t="str">
        <v>-</v>
      </c>
    </row>
    <row r="426">
      <c r="A426">
        <v>2425</v>
      </c>
      <c r="B426" t="str">
        <f>HYPERLINK("https://www.facebook.com/TuoitreConganCaoBang/", "Công an xã Quốc Dân tỉnh Cao Bằng")</f>
        <v>Công an xã Quốc Dân tỉnh Cao Bằng</v>
      </c>
      <c r="C426" t="str">
        <v>https://www.facebook.com/TuoitreConganCaoBang/</v>
      </c>
      <c r="D426" t="str">
        <v>-</v>
      </c>
      <c r="E426" t="str">
        <v/>
      </c>
      <c r="F426" t="str">
        <v>-</v>
      </c>
      <c r="G426" t="str">
        <v>-</v>
      </c>
    </row>
    <row r="427">
      <c r="A427">
        <v>2426</v>
      </c>
      <c r="B427" t="str">
        <f>HYPERLINK("https://quoctoan.quanghoa.caobang.gov.vn/", "UBND Ủy ban nhân dân xã Quốc Dân tỉnh Cao Bằng")</f>
        <v>UBND Ủy ban nhân dân xã Quốc Dân tỉnh Cao Bằng</v>
      </c>
      <c r="C427" t="str">
        <v>https://quoctoan.quanghoa.caobang.gov.vn/</v>
      </c>
      <c r="D427" t="str">
        <v>-</v>
      </c>
      <c r="E427" t="str">
        <v>-</v>
      </c>
      <c r="F427" t="str">
        <v>-</v>
      </c>
      <c r="G427" t="str">
        <v>-</v>
      </c>
    </row>
    <row r="428">
      <c r="A428">
        <v>2427</v>
      </c>
      <c r="B428" t="str">
        <f>HYPERLINK("https://www.facebook.com/TuoitreConganCaoBang/", "Công an xã Quốc Phong tỉnh Cao Bằng")</f>
        <v>Công an xã Quốc Phong tỉnh Cao Bằng</v>
      </c>
      <c r="C428" t="str">
        <v>https://www.facebook.com/TuoitreConganCaoBang/</v>
      </c>
      <c r="D428" t="str">
        <v>-</v>
      </c>
      <c r="E428" t="str">
        <v/>
      </c>
      <c r="F428" t="str">
        <v>-</v>
      </c>
      <c r="G428" t="str">
        <v>-</v>
      </c>
    </row>
    <row r="429">
      <c r="A429">
        <v>2428</v>
      </c>
      <c r="B429" t="str">
        <f>HYPERLINK("https://quoctoan.quanghoa.caobang.gov.vn/", "UBND Ủy ban nhân dân xã Quốc Phong tỉnh Cao Bằng")</f>
        <v>UBND Ủy ban nhân dân xã Quốc Phong tỉnh Cao Bằng</v>
      </c>
      <c r="C429" t="str">
        <v>https://quoctoan.quanghoa.caobang.gov.vn/</v>
      </c>
      <c r="D429" t="str">
        <v>-</v>
      </c>
      <c r="E429" t="str">
        <v>-</v>
      </c>
      <c r="F429" t="str">
        <v>-</v>
      </c>
      <c r="G429" t="str">
        <v>-</v>
      </c>
    </row>
    <row r="430">
      <c r="A430">
        <v>2429</v>
      </c>
      <c r="B430" t="str">
        <f>HYPERLINK("https://www.facebook.com/p/C%C3%B4ng-an-x%C3%A3-%C4%90%E1%BB%99c-L%E1%BA%ADp-Qu%E1%BA%A3ng-H%C3%B2a-Cao-B%E1%BA%B1ng-100068735590270/", "Công an xã Độc Lập tỉnh Cao Bằng")</f>
        <v>Công an xã Độc Lập tỉnh Cao Bằng</v>
      </c>
      <c r="C430" t="str">
        <v>https://www.facebook.com/p/C%C3%B4ng-an-x%C3%A3-%C4%90%E1%BB%99c-L%E1%BA%ADp-Qu%E1%BA%A3ng-H%C3%B2a-Cao-B%E1%BA%B1ng-100068735590270/</v>
      </c>
      <c r="D430" t="str">
        <v>-</v>
      </c>
      <c r="E430" t="str">
        <v/>
      </c>
      <c r="F430" t="str">
        <v>-</v>
      </c>
      <c r="G430" t="str">
        <v>-</v>
      </c>
    </row>
    <row r="431">
      <c r="A431">
        <v>2430</v>
      </c>
      <c r="B431" t="str">
        <f>HYPERLINK("https://doclap.quanghoa.caobang.gov.vn/", "UBND Ủy ban nhân dân xã Độc Lập tỉnh Cao Bằng")</f>
        <v>UBND Ủy ban nhân dân xã Độc Lập tỉnh Cao Bằng</v>
      </c>
      <c r="C431" t="str">
        <v>https://doclap.quanghoa.caobang.gov.vn/</v>
      </c>
      <c r="D431" t="str">
        <v>-</v>
      </c>
      <c r="E431" t="str">
        <v>-</v>
      </c>
      <c r="F431" t="str">
        <v>-</v>
      </c>
      <c r="G431" t="str">
        <v>-</v>
      </c>
    </row>
    <row r="432">
      <c r="A432">
        <v>2431</v>
      </c>
      <c r="B432" t="str">
        <f>HYPERLINK("https://www.facebook.com/TuoitreConganCaoBang/?locale=vi_VN", "Công an xã Cai Bộ tỉnh Cao Bằng")</f>
        <v>Công an xã Cai Bộ tỉnh Cao Bằng</v>
      </c>
      <c r="C432" t="str">
        <v>https://www.facebook.com/TuoitreConganCaoBang/?locale=vi_VN</v>
      </c>
      <c r="D432" t="str">
        <v>-</v>
      </c>
      <c r="E432" t="str">
        <v/>
      </c>
      <c r="F432" t="str">
        <v>-</v>
      </c>
      <c r="G432" t="str">
        <v>-</v>
      </c>
    </row>
    <row r="433">
      <c r="A433">
        <v>2432</v>
      </c>
      <c r="B433" t="str">
        <f>HYPERLINK("https://caibo.quanghoa.caobang.gov.vn/", "UBND Ủy ban nhân dân xã Cai Bộ tỉnh Cao Bằng")</f>
        <v>UBND Ủy ban nhân dân xã Cai Bộ tỉnh Cao Bằng</v>
      </c>
      <c r="C433" t="str">
        <v>https://caibo.quanghoa.caobang.gov.vn/</v>
      </c>
      <c r="D433" t="str">
        <v>-</v>
      </c>
      <c r="E433" t="str">
        <v>-</v>
      </c>
      <c r="F433" t="str">
        <v>-</v>
      </c>
      <c r="G433" t="str">
        <v>-</v>
      </c>
    </row>
    <row r="434">
      <c r="A434">
        <v>2433</v>
      </c>
      <c r="B434" t="str">
        <v>Công an xã Đoài Khôn tỉnh Cao Bằng</v>
      </c>
      <c r="C434" t="str">
        <v>-</v>
      </c>
      <c r="D434" t="str">
        <v>-</v>
      </c>
      <c r="E434" t="str">
        <v/>
      </c>
      <c r="F434" t="str">
        <v>-</v>
      </c>
      <c r="G434" t="str">
        <v>-</v>
      </c>
    </row>
    <row r="435">
      <c r="A435">
        <v>2434</v>
      </c>
      <c r="B435" t="str">
        <f>HYPERLINK("https://doaiduong.trungkhanh.caobang.gov.vn/uy-ban-nhan-dan", "UBND Ủy ban nhân dân xã Đoài Khôn tỉnh Cao Bằng")</f>
        <v>UBND Ủy ban nhân dân xã Đoài Khôn tỉnh Cao Bằng</v>
      </c>
      <c r="C435" t="str">
        <v>https://doaiduong.trungkhanh.caobang.gov.vn/uy-ban-nhan-dan</v>
      </c>
      <c r="D435" t="str">
        <v>-</v>
      </c>
      <c r="E435" t="str">
        <v>-</v>
      </c>
      <c r="F435" t="str">
        <v>-</v>
      </c>
      <c r="G435" t="str">
        <v>-</v>
      </c>
    </row>
    <row r="436">
      <c r="A436">
        <v>2435</v>
      </c>
      <c r="B436" t="str">
        <v>Công an xã Phúc Sen tỉnh Cao Bằng</v>
      </c>
      <c r="C436" t="str">
        <v>-</v>
      </c>
      <c r="D436" t="str">
        <v>-</v>
      </c>
      <c r="E436" t="str">
        <v/>
      </c>
      <c r="F436" t="str">
        <v>-</v>
      </c>
      <c r="G436" t="str">
        <v>-</v>
      </c>
    </row>
    <row r="437">
      <c r="A437">
        <v>2436</v>
      </c>
      <c r="B437" t="str">
        <f>HYPERLINK("https://phucsen.quanghoa.caobang.gov.vn/", "UBND Ủy ban nhân dân xã Phúc Sen tỉnh Cao Bằng")</f>
        <v>UBND Ủy ban nhân dân xã Phúc Sen tỉnh Cao Bằng</v>
      </c>
      <c r="C437" t="str">
        <v>https://phucsen.quanghoa.caobang.gov.vn/</v>
      </c>
      <c r="D437" t="str">
        <v>-</v>
      </c>
      <c r="E437" t="str">
        <v>-</v>
      </c>
      <c r="F437" t="str">
        <v>-</v>
      </c>
      <c r="G437" t="str">
        <v>-</v>
      </c>
    </row>
    <row r="438">
      <c r="A438">
        <v>2437</v>
      </c>
      <c r="B438" t="str">
        <f>HYPERLINK("https://www.facebook.com/p/C%C3%B4ng-an-x%C3%A3-Ch%C3%AD-Th%E1%BA%A3o-huy%E1%BB%87n-Qu%E1%BA%A3ng-Ho%C3%A0-t%E1%BB%89nh-Cao-B%E1%BA%B1ng-100093707996574/", "Công an xã Chí Thảo tỉnh Cao Bằng")</f>
        <v>Công an xã Chí Thảo tỉnh Cao Bằng</v>
      </c>
      <c r="C438" t="str">
        <v>https://www.facebook.com/p/C%C3%B4ng-an-x%C3%A3-Ch%C3%AD-Th%E1%BA%A3o-huy%E1%BB%87n-Qu%E1%BA%A3ng-Ho%C3%A0-t%E1%BB%89nh-Cao-B%E1%BA%B1ng-100093707996574/</v>
      </c>
      <c r="D438" t="str">
        <v>0973731529</v>
      </c>
      <c r="E438" t="str">
        <v>-</v>
      </c>
      <c r="F438" t="str">
        <v>-</v>
      </c>
      <c r="G438" t="str">
        <v>Xóm Yên Lạc, xã Chí Thảo, huyện Quảng Hoà, tỉnh Cao Bằng, Cao Bang, Vietnam</v>
      </c>
    </row>
    <row r="439">
      <c r="A439">
        <v>2438</v>
      </c>
      <c r="B439" t="str">
        <f>HYPERLINK("https://chithao.quanghoa.caobang.gov.vn/", "UBND Ủy ban nhân dân xã Chí Thảo tỉnh Cao Bằng")</f>
        <v>UBND Ủy ban nhân dân xã Chí Thảo tỉnh Cao Bằng</v>
      </c>
      <c r="C439" t="str">
        <v>https://chithao.quanghoa.caobang.gov.vn/</v>
      </c>
      <c r="D439" t="str">
        <v>-</v>
      </c>
      <c r="E439" t="str">
        <v>-</v>
      </c>
      <c r="F439" t="str">
        <v>-</v>
      </c>
      <c r="G439" t="str">
        <v>-</v>
      </c>
    </row>
    <row r="440">
      <c r="A440">
        <v>2439</v>
      </c>
      <c r="B440" t="str">
        <f>HYPERLINK("https://www.facebook.com/p/C%C3%B4ng-an-x%C3%A3-T%E1%BB%B1-Do-Huy%E1%BB%87n-Qu%E1%BA%A3ng-Ho%C3%A0-T%E1%BB%89nh-Cao-B%E1%BA%B1ng-100067970618157/", "Công an xã Tự Do tỉnh Cao Bằng")</f>
        <v>Công an xã Tự Do tỉnh Cao Bằng</v>
      </c>
      <c r="C440" t="str">
        <v>https://www.facebook.com/p/C%C3%B4ng-an-x%C3%A3-T%E1%BB%B1-Do-Huy%E1%BB%87n-Qu%E1%BA%A3ng-Ho%C3%A0-T%E1%BB%89nh-Cao-B%E1%BA%B1ng-100067970618157/</v>
      </c>
      <c r="D440" t="str">
        <v>0969936690</v>
      </c>
      <c r="E440" t="str">
        <v>-</v>
      </c>
      <c r="F440" t="str">
        <f>HYPERLINK("mailto:mavandungqucb@gmail.com", "mavandungqucb@gmail.com")</f>
        <v>mavandungqucb@gmail.com</v>
      </c>
      <c r="G440" t="str">
        <v>-</v>
      </c>
    </row>
    <row r="441">
      <c r="A441">
        <v>2440</v>
      </c>
      <c r="B441" t="str">
        <f>HYPERLINK("https://tudo.quanghoa.caobang.gov.vn/", "UBND Ủy ban nhân dân xã Tự Do tỉnh Cao Bằng")</f>
        <v>UBND Ủy ban nhân dân xã Tự Do tỉnh Cao Bằng</v>
      </c>
      <c r="C441" t="str">
        <v>https://tudo.quanghoa.caobang.gov.vn/</v>
      </c>
      <c r="D441" t="str">
        <v>-</v>
      </c>
      <c r="E441" t="str">
        <v>-</v>
      </c>
      <c r="F441" t="str">
        <v>-</v>
      </c>
      <c r="G441" t="str">
        <v>-</v>
      </c>
    </row>
    <row r="442">
      <c r="A442">
        <v>2441</v>
      </c>
      <c r="B442" t="str">
        <f>HYPERLINK("https://www.facebook.com/TuoitreConganCaoBang/", "Công an xã Hồng Định tỉnh Cao Bằng")</f>
        <v>Công an xã Hồng Định tỉnh Cao Bằng</v>
      </c>
      <c r="C442" t="str">
        <v>https://www.facebook.com/TuoitreConganCaoBang/</v>
      </c>
      <c r="D442" t="str">
        <v>-</v>
      </c>
      <c r="E442" t="str">
        <v/>
      </c>
      <c r="F442" t="str">
        <v>-</v>
      </c>
      <c r="G442" t="str">
        <v>-</v>
      </c>
    </row>
    <row r="443">
      <c r="A443">
        <v>2442</v>
      </c>
      <c r="B443" t="str">
        <f>HYPERLINK("https://baolac.caobang.gov.vn/", "UBND Ủy ban nhân dân xã Hồng Định tỉnh Cao Bằng")</f>
        <v>UBND Ủy ban nhân dân xã Hồng Định tỉnh Cao Bằng</v>
      </c>
      <c r="C443" t="str">
        <v>https://baolac.caobang.gov.vn/</v>
      </c>
      <c r="D443" t="str">
        <v>-</v>
      </c>
      <c r="E443" t="str">
        <v>-</v>
      </c>
      <c r="F443" t="str">
        <v>-</v>
      </c>
      <c r="G443" t="str">
        <v>-</v>
      </c>
    </row>
    <row r="444">
      <c r="A444">
        <v>2443</v>
      </c>
      <c r="B444" t="str">
        <v>Công an xã Hồng Quang tỉnh Cao Bằng</v>
      </c>
      <c r="C444" t="str">
        <v>-</v>
      </c>
      <c r="D444" t="str">
        <v>-</v>
      </c>
      <c r="E444" t="str">
        <v/>
      </c>
      <c r="F444" t="str">
        <v>-</v>
      </c>
      <c r="G444" t="str">
        <v>-</v>
      </c>
    </row>
    <row r="445">
      <c r="A445">
        <v>2444</v>
      </c>
      <c r="B445" t="str">
        <f>HYPERLINK("http://hongquang.quanghoa.caobang.gov.vn/", "UBND Ủy ban nhân dân xã Hồng Quang tỉnh Cao Bằng")</f>
        <v>UBND Ủy ban nhân dân xã Hồng Quang tỉnh Cao Bằng</v>
      </c>
      <c r="C445" t="str">
        <v>http://hongquang.quanghoa.caobang.gov.vn/</v>
      </c>
      <c r="D445" t="str">
        <v>-</v>
      </c>
      <c r="E445" t="str">
        <v>-</v>
      </c>
      <c r="F445" t="str">
        <v>-</v>
      </c>
      <c r="G445" t="str">
        <v>-</v>
      </c>
    </row>
    <row r="446">
      <c r="A446">
        <v>2445</v>
      </c>
      <c r="B446" t="str">
        <f>HYPERLINK("https://www.facebook.com/TuoitreConganCaoBang/", "Công an xã Ngọc Động tỉnh Cao Bằng")</f>
        <v>Công an xã Ngọc Động tỉnh Cao Bằng</v>
      </c>
      <c r="C446" t="str">
        <v>https://www.facebook.com/TuoitreConganCaoBang/</v>
      </c>
      <c r="D446" t="str">
        <v>-</v>
      </c>
      <c r="E446" t="str">
        <v/>
      </c>
      <c r="F446" t="str">
        <v>-</v>
      </c>
      <c r="G446" t="str">
        <v>-</v>
      </c>
    </row>
    <row r="447">
      <c r="A447">
        <v>2446</v>
      </c>
      <c r="B447" t="str">
        <f>HYPERLINK("http://ngocdong.haquang.caobang.gov.vn/", "UBND Ủy ban nhân dân xã Ngọc Động tỉnh Cao Bằng")</f>
        <v>UBND Ủy ban nhân dân xã Ngọc Động tỉnh Cao Bằng</v>
      </c>
      <c r="C447" t="str">
        <v>http://ngocdong.haquang.caobang.gov.vn/</v>
      </c>
      <c r="D447" t="str">
        <v>-</v>
      </c>
      <c r="E447" t="str">
        <v>-</v>
      </c>
      <c r="F447" t="str">
        <v>-</v>
      </c>
      <c r="G447" t="str">
        <v>-</v>
      </c>
    </row>
    <row r="448">
      <c r="A448">
        <v>2447</v>
      </c>
      <c r="B448" t="str">
        <f>HYPERLINK("https://www.facebook.com/TuoitreConganCaoBang/", "Công an xã Hoàng Hải tỉnh Cao Bằng")</f>
        <v>Công an xã Hoàng Hải tỉnh Cao Bằng</v>
      </c>
      <c r="C448" t="str">
        <v>https://www.facebook.com/TuoitreConganCaoBang/</v>
      </c>
      <c r="D448" t="str">
        <v>-</v>
      </c>
      <c r="E448" t="str">
        <v/>
      </c>
      <c r="F448" t="str">
        <v>-</v>
      </c>
      <c r="G448" t="str">
        <v>-</v>
      </c>
    </row>
    <row r="449">
      <c r="A449">
        <v>2448</v>
      </c>
      <c r="B449" t="str">
        <f>HYPERLINK("https://caobang.gov.vn/so-ban-nganh-pa/van-phong-ubnd-tinh-941948", "UBND Ủy ban nhân dân xã Hoàng Hải tỉnh Cao Bằng")</f>
        <v>UBND Ủy ban nhân dân xã Hoàng Hải tỉnh Cao Bằng</v>
      </c>
      <c r="C449" t="str">
        <v>https://caobang.gov.vn/so-ban-nganh-pa/van-phong-ubnd-tinh-941948</v>
      </c>
      <c r="D449" t="str">
        <v>-</v>
      </c>
      <c r="E449" t="str">
        <v>-</v>
      </c>
      <c r="F449" t="str">
        <v>-</v>
      </c>
      <c r="G449" t="str">
        <v>-</v>
      </c>
    </row>
    <row r="450">
      <c r="A450">
        <v>2449</v>
      </c>
      <c r="B450" t="str">
        <f>HYPERLINK("https://www.facebook.com/224396292776192/", "Công an xã Hạnh Phúc tỉnh Cao Bằng")</f>
        <v>Công an xã Hạnh Phúc tỉnh Cao Bằng</v>
      </c>
      <c r="C450" t="str">
        <v>https://www.facebook.com/224396292776192/</v>
      </c>
      <c r="D450" t="str">
        <v>-</v>
      </c>
      <c r="E450" t="str">
        <v/>
      </c>
      <c r="F450" t="str">
        <v>-</v>
      </c>
      <c r="G450" t="str">
        <v>-</v>
      </c>
    </row>
    <row r="451">
      <c r="A451">
        <v>2450</v>
      </c>
      <c r="B451" t="str">
        <f>HYPERLINK("https://hanhphuc.quanghoa.caobang.gov.vn/", "UBND Ủy ban nhân dân xã Hạnh Phúc tỉnh Cao Bằng")</f>
        <v>UBND Ủy ban nhân dân xã Hạnh Phúc tỉnh Cao Bằng</v>
      </c>
      <c r="C451" t="str">
        <v>https://hanhphuc.quanghoa.caobang.gov.vn/</v>
      </c>
      <c r="D451" t="str">
        <v>-</v>
      </c>
      <c r="E451" t="str">
        <v>-</v>
      </c>
      <c r="F451" t="str">
        <v>-</v>
      </c>
      <c r="G451" t="str">
        <v>-</v>
      </c>
    </row>
    <row r="452">
      <c r="A452">
        <v>2451</v>
      </c>
      <c r="B452" t="str">
        <f>HYPERLINK("https://www.facebook.com/p/C%C3%B4ng-an-th%E1%BB%8B-tr%E1%BA%A5n-T%C3%A0-L%C3%B9ng-100067627942996/", "Công an thị trấn Tà Lùng tỉnh Cao Bằng")</f>
        <v>Công an thị trấn Tà Lùng tỉnh Cao Bằng</v>
      </c>
      <c r="C452" t="str">
        <v>https://www.facebook.com/p/C%C3%B4ng-an-th%E1%BB%8B-tr%E1%BA%A5n-T%C3%A0-L%C3%B9ng-100067627942996/</v>
      </c>
      <c r="D452" t="str">
        <v>-</v>
      </c>
      <c r="E452" t="str">
        <v/>
      </c>
      <c r="F452" t="str">
        <v>-</v>
      </c>
      <c r="G452" t="str">
        <v>-</v>
      </c>
    </row>
    <row r="453">
      <c r="A453">
        <v>2452</v>
      </c>
      <c r="B453" t="str">
        <f>HYPERLINK("https://talung.quanghoa.caobang.gov.vn/", "UBND Ủy ban nhân dân thị trấn Tà Lùng tỉnh Cao Bằng")</f>
        <v>UBND Ủy ban nhân dân thị trấn Tà Lùng tỉnh Cao Bằng</v>
      </c>
      <c r="C453" t="str">
        <v>https://talung.quanghoa.caobang.gov.vn/</v>
      </c>
      <c r="D453" t="str">
        <v>-</v>
      </c>
      <c r="E453" t="str">
        <v>-</v>
      </c>
      <c r="F453" t="str">
        <v>-</v>
      </c>
      <c r="G453" t="str">
        <v>-</v>
      </c>
    </row>
    <row r="454">
      <c r="A454">
        <v>2453</v>
      </c>
      <c r="B454" t="str">
        <f>HYPERLINK("https://www.facebook.com/510695576958104", "Công an xã Triệu ẩu tỉnh Cao Bằng")</f>
        <v>Công an xã Triệu ẩu tỉnh Cao Bằng</v>
      </c>
      <c r="C454" t="str">
        <v>https://www.facebook.com/510695576958104</v>
      </c>
      <c r="D454" t="str">
        <v>-</v>
      </c>
      <c r="E454" t="str">
        <v/>
      </c>
      <c r="F454" t="str">
        <v>-</v>
      </c>
      <c r="G454" t="str">
        <v>-</v>
      </c>
    </row>
    <row r="455">
      <c r="A455">
        <v>2454</v>
      </c>
      <c r="B455" t="str">
        <f>HYPERLINK("http://ttythalang.soytecaobang.gov.vn/kham-chua-benh/so-y-te-trao-qua-ho-tro-xay-dung-nong-thon-moi-tai-xa-trieu-au-640216", "UBND Ủy ban nhân dân xã Triệu ẩu tỉnh Cao Bằng")</f>
        <v>UBND Ủy ban nhân dân xã Triệu ẩu tỉnh Cao Bằng</v>
      </c>
      <c r="C455" t="str">
        <v>http://ttythalang.soytecaobang.gov.vn/kham-chua-benh/so-y-te-trao-qua-ho-tro-xay-dung-nong-thon-moi-tai-xa-trieu-au-640216</v>
      </c>
      <c r="D455" t="str">
        <v>-</v>
      </c>
      <c r="E455" t="str">
        <v>-</v>
      </c>
      <c r="F455" t="str">
        <v>-</v>
      </c>
      <c r="G455" t="str">
        <v>-</v>
      </c>
    </row>
    <row r="456">
      <c r="A456">
        <v>2455</v>
      </c>
      <c r="B456" t="str">
        <f>HYPERLINK("https://www.facebook.com/TuoitreConganCaoBang/", "Công an xã Hồng Đại tỉnh Cao Bằng")</f>
        <v>Công an xã Hồng Đại tỉnh Cao Bằng</v>
      </c>
      <c r="C456" t="str">
        <v>https://www.facebook.com/TuoitreConganCaoBang/</v>
      </c>
      <c r="D456" t="str">
        <v>0812668468</v>
      </c>
      <c r="E456" t="str">
        <v>-</v>
      </c>
      <c r="F456" t="str">
        <f>HYPERLINK("mailto:bchdoantncacb@gmail.com", "bchdoantncacb@gmail.com")</f>
        <v>bchdoantncacb@gmail.com</v>
      </c>
      <c r="G456" t="str">
        <v>-</v>
      </c>
    </row>
    <row r="457">
      <c r="A457">
        <v>2456</v>
      </c>
      <c r="B457" t="str">
        <f>HYPERLINK("https://hongquang.quanghoa.caobang.gov.vn/uy-ban-nhan-dan/uy-ban-nhan-dan-xa-hong-quang-859986", "UBND Ủy ban nhân dân xã Hồng Đại tỉnh Cao Bằng")</f>
        <v>UBND Ủy ban nhân dân xã Hồng Đại tỉnh Cao Bằng</v>
      </c>
      <c r="C457" t="str">
        <v>https://hongquang.quanghoa.caobang.gov.vn/uy-ban-nhan-dan/uy-ban-nhan-dan-xa-hong-quang-859986</v>
      </c>
      <c r="D457" t="str">
        <v>-</v>
      </c>
      <c r="E457" t="str">
        <v>-</v>
      </c>
      <c r="F457" t="str">
        <v>-</v>
      </c>
      <c r="G457" t="str">
        <v>-</v>
      </c>
    </row>
    <row r="458">
      <c r="A458">
        <v>2457</v>
      </c>
      <c r="B458" t="str">
        <f>HYPERLINK("https://www.facebook.com/p/C%C3%B4ng-an-x%C3%A3-C%C3%A1ch-Linh-Qu%E1%BA%A3ng-Ho%C3%A0-Cao-B%E1%BA%B1ng-100070154328754/", "Công an xã Cách Linh tỉnh Cao Bằng")</f>
        <v>Công an xã Cách Linh tỉnh Cao Bằng</v>
      </c>
      <c r="C458" t="str">
        <v>https://www.facebook.com/p/C%C3%B4ng-an-x%C3%A3-C%C3%A1ch-Linh-Qu%E1%BA%A3ng-Ho%C3%A0-Cao-B%E1%BA%B1ng-100070154328754/</v>
      </c>
      <c r="D458" t="str">
        <v>0949201589</v>
      </c>
      <c r="E458" t="str">
        <v>-</v>
      </c>
      <c r="F458" t="str">
        <v>-</v>
      </c>
      <c r="G458" t="str">
        <v>phố Cách Linh, Cách Linh, Quảng Hoà, Cao Bằng</v>
      </c>
    </row>
    <row r="459">
      <c r="A459">
        <v>2458</v>
      </c>
      <c r="B459" t="str">
        <f>HYPERLINK("http://cachlinh.quanghoa.caobang.gov.vn/", "UBND Ủy ban nhân dân xã Cách Linh tỉnh Cao Bằng")</f>
        <v>UBND Ủy ban nhân dân xã Cách Linh tỉnh Cao Bằng</v>
      </c>
      <c r="C459" t="str">
        <v>http://cachlinh.quanghoa.caobang.gov.vn/</v>
      </c>
      <c r="D459" t="str">
        <v>-</v>
      </c>
      <c r="E459" t="str">
        <v>-</v>
      </c>
      <c r="F459" t="str">
        <v>-</v>
      </c>
      <c r="G459" t="str">
        <v>-</v>
      </c>
    </row>
    <row r="460">
      <c r="A460">
        <v>2459</v>
      </c>
      <c r="B460" t="str">
        <f>HYPERLINK("https://www.facebook.com/Conganxadaison/", "Công an xã Đại Sơn tỉnh Cao Bằng")</f>
        <v>Công an xã Đại Sơn tỉnh Cao Bằng</v>
      </c>
      <c r="C460" t="str">
        <v>https://www.facebook.com/Conganxadaison/</v>
      </c>
      <c r="D460" t="str">
        <v>-</v>
      </c>
      <c r="E460" t="str">
        <v/>
      </c>
      <c r="F460" t="str">
        <v>-</v>
      </c>
      <c r="G460" t="str">
        <v>-</v>
      </c>
    </row>
    <row r="461">
      <c r="A461">
        <v>2460</v>
      </c>
      <c r="B461" t="str">
        <f>HYPERLINK("http://daison.quanghoa.caobang.gov.vn/", "UBND Ủy ban nhân dân xã Đại Sơn tỉnh Cao Bằng")</f>
        <v>UBND Ủy ban nhân dân xã Đại Sơn tỉnh Cao Bằng</v>
      </c>
      <c r="C461" t="str">
        <v>http://daison.quanghoa.caobang.gov.vn/</v>
      </c>
      <c r="D461" t="str">
        <v>-</v>
      </c>
      <c r="E461" t="str">
        <v>-</v>
      </c>
      <c r="F461" t="str">
        <v>-</v>
      </c>
      <c r="G461" t="str">
        <v>-</v>
      </c>
    </row>
    <row r="462">
      <c r="A462">
        <v>2461</v>
      </c>
      <c r="B462" t="str">
        <f>HYPERLINK("https://www.facebook.com/TuoitreConganCaoBang/", "Công an xã Lương Thiện tỉnh Cao Bằng")</f>
        <v>Công an xã Lương Thiện tỉnh Cao Bằng</v>
      </c>
      <c r="C462" t="str">
        <v>https://www.facebook.com/TuoitreConganCaoBang/</v>
      </c>
      <c r="D462" t="str">
        <v>-</v>
      </c>
      <c r="E462" t="str">
        <v/>
      </c>
      <c r="F462" t="str">
        <v>-</v>
      </c>
      <c r="G462" t="str">
        <v>-</v>
      </c>
    </row>
    <row r="463">
      <c r="A463">
        <v>2462</v>
      </c>
      <c r="B463" t="str">
        <f>HYPERLINK("https://quanghoa.caobang.gov.vn/qua-trinh-phat-trien", "UBND Ủy ban nhân dân xã Lương Thiện tỉnh Cao Bằng")</f>
        <v>UBND Ủy ban nhân dân xã Lương Thiện tỉnh Cao Bằng</v>
      </c>
      <c r="C463" t="str">
        <v>https://quanghoa.caobang.gov.vn/qua-trinh-phat-trien</v>
      </c>
      <c r="D463" t="str">
        <v>-</v>
      </c>
      <c r="E463" t="str">
        <v>-</v>
      </c>
      <c r="F463" t="str">
        <v>-</v>
      </c>
      <c r="G463" t="str">
        <v>-</v>
      </c>
    </row>
    <row r="464">
      <c r="A464">
        <v>2463</v>
      </c>
      <c r="B464" t="str">
        <f>HYPERLINK("https://www.facebook.com/TuoitreConganCaoBang/", "Công an xã Tiên Thành tỉnh Cao Bằng")</f>
        <v>Công an xã Tiên Thành tỉnh Cao Bằng</v>
      </c>
      <c r="C464" t="str">
        <v>https://www.facebook.com/TuoitreConganCaoBang/</v>
      </c>
      <c r="D464" t="str">
        <v>-</v>
      </c>
      <c r="E464" t="str">
        <v/>
      </c>
      <c r="F464" t="str">
        <v>-</v>
      </c>
      <c r="G464" t="str">
        <v>-</v>
      </c>
    </row>
    <row r="465">
      <c r="A465">
        <v>2464</v>
      </c>
      <c r="B465" t="str">
        <f>HYPERLINK("https://tienthanh.quanghoa.caobang.gov.vn/", "UBND Ủy ban nhân dân xã Tiên Thành tỉnh Cao Bằng")</f>
        <v>UBND Ủy ban nhân dân xã Tiên Thành tỉnh Cao Bằng</v>
      </c>
      <c r="C465" t="str">
        <v>https://tienthanh.quanghoa.caobang.gov.vn/</v>
      </c>
      <c r="D465" t="str">
        <v>-</v>
      </c>
      <c r="E465" t="str">
        <v>-</v>
      </c>
      <c r="F465" t="str">
        <v>-</v>
      </c>
      <c r="G465" t="str">
        <v>-</v>
      </c>
    </row>
    <row r="466">
      <c r="A466">
        <v>2465</v>
      </c>
      <c r="B466" t="str">
        <v>Công an thị trấn Hoà Thuận tỉnh Cao Bằng</v>
      </c>
      <c r="C466" t="str">
        <v>-</v>
      </c>
      <c r="D466" t="str">
        <v>-</v>
      </c>
      <c r="E466" t="str">
        <v/>
      </c>
      <c r="F466" t="str">
        <v>-</v>
      </c>
      <c r="G466" t="str">
        <v>-</v>
      </c>
    </row>
    <row r="467">
      <c r="A467">
        <v>2466</v>
      </c>
      <c r="B467" t="str">
        <f>HYPERLINK("http://tthoathuan.quanghoa.caobang.gov.vn/Default.aspx?sname=tthoathuan&amp;sid=1521&amp;pageid=45609", "UBND Ủy ban nhân dân thị trấn Hoà Thuận tỉnh Cao Bằng")</f>
        <v>UBND Ủy ban nhân dân thị trấn Hoà Thuận tỉnh Cao Bằng</v>
      </c>
      <c r="C467" t="str">
        <v>http://tthoathuan.quanghoa.caobang.gov.vn/Default.aspx?sname=tthoathuan&amp;sid=1521&amp;pageid=45609</v>
      </c>
      <c r="D467" t="str">
        <v>-</v>
      </c>
      <c r="E467" t="str">
        <v>-</v>
      </c>
      <c r="F467" t="str">
        <v>-</v>
      </c>
      <c r="G467" t="str">
        <v>-</v>
      </c>
    </row>
    <row r="468">
      <c r="A468">
        <v>2467</v>
      </c>
      <c r="B468" t="str">
        <v>Công an xã Mỹ Hưng tỉnh Cao Bằng</v>
      </c>
      <c r="C468" t="str">
        <v>-</v>
      </c>
      <c r="D468" t="str">
        <v>-</v>
      </c>
      <c r="E468" t="str">
        <v/>
      </c>
      <c r="F468" t="str">
        <v>-</v>
      </c>
      <c r="G468" t="str">
        <v>-</v>
      </c>
    </row>
    <row r="469">
      <c r="A469">
        <v>2468</v>
      </c>
      <c r="B469" t="str">
        <f>HYPERLINK("http://myhung.quanghoa.caobang.gov.vn/", "UBND Ủy ban nhân dân xã Mỹ Hưng tỉnh Cao Bằng")</f>
        <v>UBND Ủy ban nhân dân xã Mỹ Hưng tỉnh Cao Bằng</v>
      </c>
      <c r="C469" t="str">
        <v>http://myhung.quanghoa.caobang.gov.vn/</v>
      </c>
      <c r="D469" t="str">
        <v>-</v>
      </c>
      <c r="E469" t="str">
        <v>-</v>
      </c>
      <c r="F469" t="str">
        <v>-</v>
      </c>
      <c r="G469" t="str">
        <v>-</v>
      </c>
    </row>
    <row r="470">
      <c r="A470">
        <v>2469</v>
      </c>
      <c r="B470" t="str">
        <f>HYPERLINK("https://www.facebook.com/p/C%C3%B4ng-an-th%E1%BB%8B-tr%E1%BA%A5n-N%C6%B0%E1%BB%9Bc-Hai-100070540420107/", "Công an thị trấn Nước Hai tỉnh Cao Bằng")</f>
        <v>Công an thị trấn Nước Hai tỉnh Cao Bằng</v>
      </c>
      <c r="C470" t="str">
        <v>https://www.facebook.com/p/C%C3%B4ng-an-th%E1%BB%8B-tr%E1%BA%A5n-N%C6%B0%E1%BB%9Bc-Hai-100070540420107/</v>
      </c>
      <c r="D470" t="str">
        <v>-</v>
      </c>
      <c r="E470" t="str">
        <v/>
      </c>
      <c r="F470" t="str">
        <v>-</v>
      </c>
      <c r="G470" t="str">
        <v>-</v>
      </c>
    </row>
    <row r="471">
      <c r="A471">
        <v>2470</v>
      </c>
      <c r="B471" t="str">
        <f>HYPERLINK("https://hoaan.caobang.gov.vn/thi-tran-nuoc-hai", "UBND Ủy ban nhân dân thị trấn Nước Hai tỉnh Cao Bằng")</f>
        <v>UBND Ủy ban nhân dân thị trấn Nước Hai tỉnh Cao Bằng</v>
      </c>
      <c r="C471" t="str">
        <v>https://hoaan.caobang.gov.vn/thi-tran-nuoc-hai</v>
      </c>
      <c r="D471" t="str">
        <v>-</v>
      </c>
      <c r="E471" t="str">
        <v>-</v>
      </c>
      <c r="F471" t="str">
        <v>-</v>
      </c>
      <c r="G471" t="str">
        <v>-</v>
      </c>
    </row>
    <row r="472">
      <c r="A472">
        <v>2471</v>
      </c>
      <c r="B472" t="str">
        <f>HYPERLINK("https://www.facebook.com/TuoitreConganCaoBang/", "Công an xã Dân Chủ tỉnh Cao Bằng")</f>
        <v>Công an xã Dân Chủ tỉnh Cao Bằng</v>
      </c>
      <c r="C472" t="str">
        <v>https://www.facebook.com/TuoitreConganCaoBang/</v>
      </c>
      <c r="D472" t="str">
        <v>-</v>
      </c>
      <c r="E472" t="str">
        <v/>
      </c>
      <c r="F472" t="str">
        <v>-</v>
      </c>
      <c r="G472" t="str">
        <v>-</v>
      </c>
    </row>
    <row r="473">
      <c r="A473">
        <v>2472</v>
      </c>
      <c r="B473" t="str">
        <f>HYPERLINK("https://danchu.hoaan.caobang.gov.vn/uy-ban-nhan-dan", "UBND Ủy ban nhân dân xã Dân Chủ tỉnh Cao Bằng")</f>
        <v>UBND Ủy ban nhân dân xã Dân Chủ tỉnh Cao Bằng</v>
      </c>
      <c r="C473" t="str">
        <v>https://danchu.hoaan.caobang.gov.vn/uy-ban-nhan-dan</v>
      </c>
      <c r="D473" t="str">
        <v>-</v>
      </c>
      <c r="E473" t="str">
        <v>-</v>
      </c>
      <c r="F473" t="str">
        <v>-</v>
      </c>
      <c r="G473" t="str">
        <v>-</v>
      </c>
    </row>
    <row r="474">
      <c r="A474">
        <v>2473</v>
      </c>
      <c r="B474" t="str">
        <v>Công an xã Nam Tuấn tỉnh Cao Bằng</v>
      </c>
      <c r="C474" t="str">
        <v>-</v>
      </c>
      <c r="D474" t="str">
        <v>-</v>
      </c>
      <c r="E474" t="str">
        <v/>
      </c>
      <c r="F474" t="str">
        <v>-</v>
      </c>
      <c r="G474" t="str">
        <v>-</v>
      </c>
    </row>
    <row r="475">
      <c r="A475">
        <v>2474</v>
      </c>
      <c r="B475" t="str">
        <f>HYPERLINK("https://namtuan.hoaan.caobang.gov.vn/", "UBND Ủy ban nhân dân xã Nam Tuấn tỉnh Cao Bằng")</f>
        <v>UBND Ủy ban nhân dân xã Nam Tuấn tỉnh Cao Bằng</v>
      </c>
      <c r="C475" t="str">
        <v>https://namtuan.hoaan.caobang.gov.vn/</v>
      </c>
      <c r="D475" t="str">
        <v>-</v>
      </c>
      <c r="E475" t="str">
        <v>-</v>
      </c>
      <c r="F475" t="str">
        <v>-</v>
      </c>
      <c r="G475" t="str">
        <v>-</v>
      </c>
    </row>
    <row r="476">
      <c r="A476">
        <v>2475</v>
      </c>
      <c r="B476" t="str">
        <f>HYPERLINK("https://www.facebook.com/p/C%C3%B4ng-an-x%C3%A3-%C4%90%E1%BB%A9c-Xu%C3%A2n-Th%E1%BA%A1ch-An-Cao-B%E1%BA%B1ng-100066798127521/", "Công an xã Đức Xuân tỉnh Cao Bằng")</f>
        <v>Công an xã Đức Xuân tỉnh Cao Bằng</v>
      </c>
      <c r="C476" t="str">
        <v>https://www.facebook.com/p/C%C3%B4ng-an-x%C3%A3-%C4%90%E1%BB%A9c-Xu%C3%A2n-Th%E1%BA%A1ch-An-Cao-B%E1%BA%B1ng-100066798127521/</v>
      </c>
      <c r="D476" t="str">
        <v>0858516883</v>
      </c>
      <c r="E476" t="str">
        <v>-</v>
      </c>
      <c r="F476" t="str">
        <v>-</v>
      </c>
      <c r="G476" t="str">
        <v>Cao Bang, Vietnam</v>
      </c>
    </row>
    <row r="477">
      <c r="A477">
        <v>2476</v>
      </c>
      <c r="B477" t="str">
        <f>HYPERLINK("http://ducxuan.thachan.caobang.gov.vn/", "UBND Ủy ban nhân dân xã Đức Xuân tỉnh Cao Bằng")</f>
        <v>UBND Ủy ban nhân dân xã Đức Xuân tỉnh Cao Bằng</v>
      </c>
      <c r="C477" t="str">
        <v>http://ducxuan.thachan.caobang.gov.vn/</v>
      </c>
      <c r="D477" t="str">
        <v>-</v>
      </c>
      <c r="E477" t="str">
        <v>-</v>
      </c>
      <c r="F477" t="str">
        <v>-</v>
      </c>
      <c r="G477" t="str">
        <v>-</v>
      </c>
    </row>
    <row r="478">
      <c r="A478">
        <v>2477</v>
      </c>
      <c r="B478" t="str">
        <f>HYPERLINK("https://www.facebook.com/TuoitreConganCaoBang/", "Công an xã Đại Tiến tỉnh Cao Bằng")</f>
        <v>Công an xã Đại Tiến tỉnh Cao Bằng</v>
      </c>
      <c r="C478" t="str">
        <v>https://www.facebook.com/TuoitreConganCaoBang/</v>
      </c>
      <c r="D478" t="str">
        <v>-</v>
      </c>
      <c r="E478" t="str">
        <v/>
      </c>
      <c r="F478" t="str">
        <v>-</v>
      </c>
      <c r="G478" t="str">
        <v>-</v>
      </c>
    </row>
    <row r="479">
      <c r="A479">
        <v>2478</v>
      </c>
      <c r="B479" t="str">
        <f>HYPERLINK("https://hoaan.caobang.gov.vn/dai-tien", "UBND Ủy ban nhân dân xã Đại Tiến tỉnh Cao Bằng")</f>
        <v>UBND Ủy ban nhân dân xã Đại Tiến tỉnh Cao Bằng</v>
      </c>
      <c r="C479" t="str">
        <v>https://hoaan.caobang.gov.vn/dai-tien</v>
      </c>
      <c r="D479" t="str">
        <v>-</v>
      </c>
      <c r="E479" t="str">
        <v>-</v>
      </c>
      <c r="F479" t="str">
        <v>-</v>
      </c>
      <c r="G479" t="str">
        <v>-</v>
      </c>
    </row>
    <row r="480">
      <c r="A480">
        <v>2479</v>
      </c>
      <c r="B480" t="str">
        <f>HYPERLINK("https://www.facebook.com/TuoitreConganCaoBang/", "Công an xã Đức Long tỉnh Cao Bằng")</f>
        <v>Công an xã Đức Long tỉnh Cao Bằng</v>
      </c>
      <c r="C480" t="str">
        <v>https://www.facebook.com/TuoitreConganCaoBang/</v>
      </c>
      <c r="D480" t="str">
        <v>-</v>
      </c>
      <c r="E480" t="str">
        <v/>
      </c>
      <c r="F480" t="str">
        <v>-</v>
      </c>
      <c r="G480" t="str">
        <v>-</v>
      </c>
    </row>
    <row r="481">
      <c r="A481">
        <v>2480</v>
      </c>
      <c r="B481" t="str">
        <f>HYPERLINK("http://duclong.thachan.caobang.gov.vn/", "UBND Ủy ban nhân dân xã Đức Long tỉnh Cao Bằng")</f>
        <v>UBND Ủy ban nhân dân xã Đức Long tỉnh Cao Bằng</v>
      </c>
      <c r="C481" t="str">
        <v>http://duclong.thachan.caobang.gov.vn/</v>
      </c>
      <c r="D481" t="str">
        <v>-</v>
      </c>
      <c r="E481" t="str">
        <v>-</v>
      </c>
      <c r="F481" t="str">
        <v>-</v>
      </c>
      <c r="G481" t="str">
        <v>-</v>
      </c>
    </row>
    <row r="482">
      <c r="A482">
        <v>2481</v>
      </c>
      <c r="B482" t="str">
        <f>HYPERLINK("https://www.facebook.com/p/C%C3%B4ng-an-x%C3%A3-Ng%C5%A9-L%C3%A3o-Ho%C3%A0-An-Cao-B%E1%BA%B1ng-100066745700042/", "Công an xã Ngũ Lão tỉnh Cao Bằng")</f>
        <v>Công an xã Ngũ Lão tỉnh Cao Bằng</v>
      </c>
      <c r="C482" t="str">
        <v>https://www.facebook.com/p/C%C3%B4ng-an-x%C3%A3-Ng%C5%A9-L%C3%A3o-Ho%C3%A0-An-Cao-B%E1%BA%B1ng-100066745700042/</v>
      </c>
      <c r="D482" t="str">
        <v>-</v>
      </c>
      <c r="E482" t="str">
        <v/>
      </c>
      <c r="F482" t="str">
        <v>-</v>
      </c>
      <c r="G482" t="str">
        <v>-</v>
      </c>
    </row>
    <row r="483">
      <c r="A483">
        <v>2482</v>
      </c>
      <c r="B483" t="str">
        <f>HYPERLINK("https://ngulao.hoaan.caobang.gov.vn/", "UBND Ủy ban nhân dân xã Ngũ Lão tỉnh Cao Bằng")</f>
        <v>UBND Ủy ban nhân dân xã Ngũ Lão tỉnh Cao Bằng</v>
      </c>
      <c r="C483" t="str">
        <v>https://ngulao.hoaan.caobang.gov.vn/</v>
      </c>
      <c r="D483" t="str">
        <v>-</v>
      </c>
      <c r="E483" t="str">
        <v>-</v>
      </c>
      <c r="F483" t="str">
        <v>-</v>
      </c>
      <c r="G483" t="str">
        <v>-</v>
      </c>
    </row>
    <row r="484">
      <c r="A484">
        <v>2483</v>
      </c>
      <c r="B484" t="str">
        <v>Công an xã Trương Lương tỉnh Cao Bằng</v>
      </c>
      <c r="C484" t="str">
        <v>-</v>
      </c>
      <c r="D484" t="str">
        <v>-</v>
      </c>
      <c r="E484" t="str">
        <v/>
      </c>
      <c r="F484" t="str">
        <v>-</v>
      </c>
      <c r="G484" t="str">
        <v>-</v>
      </c>
    </row>
    <row r="485">
      <c r="A485">
        <v>2484</v>
      </c>
      <c r="B485" t="str">
        <f>HYPERLINK("https://hoaan.caobang.gov.vn/truong-luong", "UBND Ủy ban nhân dân xã Trương Lương tỉnh Cao Bằng")</f>
        <v>UBND Ủy ban nhân dân xã Trương Lương tỉnh Cao Bằng</v>
      </c>
      <c r="C485" t="str">
        <v>https://hoaan.caobang.gov.vn/truong-luong</v>
      </c>
      <c r="D485" t="str">
        <v>-</v>
      </c>
      <c r="E485" t="str">
        <v>-</v>
      </c>
      <c r="F485" t="str">
        <v>-</v>
      </c>
      <c r="G485" t="str">
        <v>-</v>
      </c>
    </row>
    <row r="486">
      <c r="A486">
        <v>2485</v>
      </c>
      <c r="B486" t="str">
        <f>HYPERLINK("https://www.facebook.com/TuoitreConganCaoBang/", "Công an xã Bình Long tỉnh Cao Bằng")</f>
        <v>Công an xã Bình Long tỉnh Cao Bằng</v>
      </c>
      <c r="C486" t="str">
        <v>https://www.facebook.com/TuoitreConganCaoBang/</v>
      </c>
      <c r="D486" t="str">
        <v>-</v>
      </c>
      <c r="E486" t="str">
        <v/>
      </c>
      <c r="F486" t="str">
        <v>-</v>
      </c>
      <c r="G486" t="str">
        <v>-</v>
      </c>
    </row>
    <row r="487">
      <c r="A487">
        <v>2486</v>
      </c>
      <c r="B487" t="str">
        <f>HYPERLINK("https://hoaan.caobang.gov.vn/van-ban", "UBND Ủy ban nhân dân xã Bình Long tỉnh Cao Bằng")</f>
        <v>UBND Ủy ban nhân dân xã Bình Long tỉnh Cao Bằng</v>
      </c>
      <c r="C487" t="str">
        <v>https://hoaan.caobang.gov.vn/van-ban</v>
      </c>
      <c r="D487" t="str">
        <v>-</v>
      </c>
      <c r="E487" t="str">
        <v>-</v>
      </c>
      <c r="F487" t="str">
        <v>-</v>
      </c>
      <c r="G487" t="str">
        <v>-</v>
      </c>
    </row>
    <row r="488">
      <c r="A488">
        <v>2487</v>
      </c>
      <c r="B488" t="str">
        <v>Công an xã Nguyễn Huệ tỉnh Cao Bằng</v>
      </c>
      <c r="C488" t="str">
        <v>-</v>
      </c>
      <c r="D488" t="str">
        <v>-</v>
      </c>
      <c r="E488" t="str">
        <v/>
      </c>
      <c r="F488" t="str">
        <v>-</v>
      </c>
      <c r="G488" t="str">
        <v>-</v>
      </c>
    </row>
    <row r="489">
      <c r="A489">
        <v>2488</v>
      </c>
      <c r="B489" t="str">
        <f>HYPERLINK("https://hoaan.caobang.gov.vn/nguyen-hue", "UBND Ủy ban nhân dân xã Nguyễn Huệ tỉnh Cao Bằng")</f>
        <v>UBND Ủy ban nhân dân xã Nguyễn Huệ tỉnh Cao Bằng</v>
      </c>
      <c r="C489" t="str">
        <v>https://hoaan.caobang.gov.vn/nguyen-hue</v>
      </c>
      <c r="D489" t="str">
        <v>-</v>
      </c>
      <c r="E489" t="str">
        <v>-</v>
      </c>
      <c r="F489" t="str">
        <v>-</v>
      </c>
      <c r="G489" t="str">
        <v>-</v>
      </c>
    </row>
    <row r="490">
      <c r="A490">
        <v>2489</v>
      </c>
      <c r="B490" t="str">
        <f>HYPERLINK("https://www.facebook.com/TuoitreConganCaoBang/", "Công an xã Công Trừng tỉnh Cao Bằng")</f>
        <v>Công an xã Công Trừng tỉnh Cao Bằng</v>
      </c>
      <c r="C490" t="str">
        <v>https://www.facebook.com/TuoitreConganCaoBang/</v>
      </c>
      <c r="D490" t="str">
        <v>-</v>
      </c>
      <c r="E490" t="str">
        <v/>
      </c>
      <c r="F490" t="str">
        <v>-</v>
      </c>
      <c r="G490" t="str">
        <v>-</v>
      </c>
    </row>
    <row r="491">
      <c r="A491">
        <v>2490</v>
      </c>
      <c r="B491" t="str">
        <f>HYPERLINK("https://trungkhanh.caobang.gov.vn/", "UBND Ủy ban nhân dân xã Công Trừng tỉnh Cao Bằng")</f>
        <v>UBND Ủy ban nhân dân xã Công Trừng tỉnh Cao Bằng</v>
      </c>
      <c r="C491" t="str">
        <v>https://trungkhanh.caobang.gov.vn/</v>
      </c>
      <c r="D491" t="str">
        <v>-</v>
      </c>
      <c r="E491" t="str">
        <v>-</v>
      </c>
      <c r="F491" t="str">
        <v>-</v>
      </c>
      <c r="G491" t="str">
        <v>-</v>
      </c>
    </row>
    <row r="492">
      <c r="A492">
        <v>2491</v>
      </c>
      <c r="B492" t="str">
        <f>HYPERLINK("https://www.facebook.com/TuoitreConganCaoBang/", "Công an xã Hồng Việt tỉnh Cao Bằng")</f>
        <v>Công an xã Hồng Việt tỉnh Cao Bằng</v>
      </c>
      <c r="C492" t="str">
        <v>https://www.facebook.com/TuoitreConganCaoBang/</v>
      </c>
      <c r="D492" t="str">
        <v>-</v>
      </c>
      <c r="E492" t="str">
        <v/>
      </c>
      <c r="F492" t="str">
        <v>-</v>
      </c>
      <c r="G492" t="str">
        <v>-</v>
      </c>
    </row>
    <row r="493">
      <c r="A493">
        <v>2492</v>
      </c>
      <c r="B493" t="str">
        <f>HYPERLINK("http://hongviet.hoaan.caobang.gov.vn/", "UBND Ủy ban nhân dân xã Hồng Việt tỉnh Cao Bằng")</f>
        <v>UBND Ủy ban nhân dân xã Hồng Việt tỉnh Cao Bằng</v>
      </c>
      <c r="C493" t="str">
        <v>http://hongviet.hoaan.caobang.gov.vn/</v>
      </c>
      <c r="D493" t="str">
        <v>-</v>
      </c>
      <c r="E493" t="str">
        <v>-</v>
      </c>
      <c r="F493" t="str">
        <v>-</v>
      </c>
      <c r="G493" t="str">
        <v>-</v>
      </c>
    </row>
    <row r="494">
      <c r="A494">
        <v>2493</v>
      </c>
      <c r="B494" t="str">
        <v>Công an xã Bế Triều tỉnh Cao Bằng</v>
      </c>
      <c r="C494" t="str">
        <v>-</v>
      </c>
      <c r="D494" t="str">
        <v>-</v>
      </c>
      <c r="E494" t="str">
        <v/>
      </c>
      <c r="F494" t="str">
        <v>-</v>
      </c>
      <c r="G494" t="str">
        <v>-</v>
      </c>
    </row>
    <row r="495">
      <c r="A495">
        <v>2494</v>
      </c>
      <c r="B495" t="str">
        <f>HYPERLINK("https://caobang.gov.vn/cac-uy-vien-ubnd-tinh-cao-bang", "UBND Ủy ban nhân dân xã Bế Triều tỉnh Cao Bằng")</f>
        <v>UBND Ủy ban nhân dân xã Bế Triều tỉnh Cao Bằng</v>
      </c>
      <c r="C495" t="str">
        <v>https://caobang.gov.vn/cac-uy-vien-ubnd-tinh-cao-bang</v>
      </c>
      <c r="D495" t="str">
        <v>-</v>
      </c>
      <c r="E495" t="str">
        <v>-</v>
      </c>
      <c r="F495" t="str">
        <v>-</v>
      </c>
      <c r="G495" t="str">
        <v>-</v>
      </c>
    </row>
    <row r="496">
      <c r="A496">
        <v>2495</v>
      </c>
      <c r="B496" t="str">
        <f>HYPERLINK("https://www.facebook.com/p/C%C3%B4ng-an-x%C3%A3-Ho%C3%A0ng-Tung-Ho%C3%A0-An-Cao-B%E1%BA%B1ng-100065415702514/", "Công an xã Hoàng Tung tỉnh Cao Bằng")</f>
        <v>Công an xã Hoàng Tung tỉnh Cao Bằng</v>
      </c>
      <c r="C496" t="str">
        <v>https://www.facebook.com/p/C%C3%B4ng-an-x%C3%A3-Ho%C3%A0ng-Tung-Ho%C3%A0-An-Cao-B%E1%BA%B1ng-100065415702514/</v>
      </c>
      <c r="D496" t="str">
        <v>-</v>
      </c>
      <c r="E496" t="str">
        <v/>
      </c>
      <c r="F496" t="str">
        <f>HYPERLINK("mailto:conganxahoangtung@gmail.com", "conganxahoangtung@gmail.com")</f>
        <v>conganxahoangtung@gmail.com</v>
      </c>
      <c r="G496" t="str">
        <v>Xóm Bến Đò, xã Hoàng Tung, huyện Hoà An, tỉnh Cao Bằng</v>
      </c>
    </row>
    <row r="497">
      <c r="A497">
        <v>2496</v>
      </c>
      <c r="B497" t="str">
        <f>HYPERLINK("https://hoaan.caobang.gov.vn/hoang-tung", "UBND Ủy ban nhân dân xã Hoàng Tung tỉnh Cao Bằng")</f>
        <v>UBND Ủy ban nhân dân xã Hoàng Tung tỉnh Cao Bằng</v>
      </c>
      <c r="C497" t="str">
        <v>https://hoaan.caobang.gov.vn/hoang-tung</v>
      </c>
      <c r="D497" t="str">
        <v>-</v>
      </c>
      <c r="E497" t="str">
        <v>-</v>
      </c>
      <c r="F497" t="str">
        <v>-</v>
      </c>
      <c r="G497" t="str">
        <v>-</v>
      </c>
    </row>
    <row r="498">
      <c r="A498">
        <v>2497</v>
      </c>
      <c r="B498" t="str">
        <f>HYPERLINK("https://www.facebook.com/TuoitreConganCaoBang/", "Công an xã Trương Vương tỉnh Cao Bằng")</f>
        <v>Công an xã Trương Vương tỉnh Cao Bằng</v>
      </c>
      <c r="C498" t="str">
        <v>https://www.facebook.com/TuoitreConganCaoBang/</v>
      </c>
      <c r="D498" t="str">
        <v>-</v>
      </c>
      <c r="E498" t="str">
        <v/>
      </c>
      <c r="F498" t="str">
        <v>-</v>
      </c>
      <c r="G498" t="str">
        <v>-</v>
      </c>
    </row>
    <row r="499">
      <c r="A499">
        <v>2498</v>
      </c>
      <c r="B499" t="str">
        <f>HYPERLINK("https://trungvuong.viettri.phutho.gov.vn/", "UBND Ủy ban nhân dân xã Trương Vương tỉnh Cao Bằng")</f>
        <v>UBND Ủy ban nhân dân xã Trương Vương tỉnh Cao Bằng</v>
      </c>
      <c r="C499" t="str">
        <v>https://trungvuong.viettri.phutho.gov.vn/</v>
      </c>
      <c r="D499" t="str">
        <v>-</v>
      </c>
      <c r="E499" t="str">
        <v>-</v>
      </c>
      <c r="F499" t="str">
        <v>-</v>
      </c>
      <c r="G499" t="str">
        <v>-</v>
      </c>
    </row>
    <row r="500">
      <c r="A500">
        <v>2499</v>
      </c>
      <c r="B500" t="str">
        <f>HYPERLINK("https://www.facebook.com/TuoitreConganCaoBang/", "Công an xã Quang Trung tỉnh Cao Bằng")</f>
        <v>Công an xã Quang Trung tỉnh Cao Bằng</v>
      </c>
      <c r="C500" t="str">
        <v>https://www.facebook.com/TuoitreConganCaoBang/</v>
      </c>
      <c r="D500" t="str">
        <v>-</v>
      </c>
      <c r="E500" t="str">
        <v/>
      </c>
      <c r="F500" t="str">
        <v>-</v>
      </c>
      <c r="G500" t="str">
        <v>-</v>
      </c>
    </row>
    <row r="501">
      <c r="A501">
        <v>2500</v>
      </c>
      <c r="B501" t="str">
        <f>HYPERLINK("http://quangtrung.trungkhanh.caobang.gov.vn/", "UBND Ủy ban nhân dân xã Quang Trung tỉnh Cao Bằng")</f>
        <v>UBND Ủy ban nhân dân xã Quang Trung tỉnh Cao Bằng</v>
      </c>
      <c r="C501" t="str">
        <v>http://quangtrung.trungkhanh.caobang.gov.vn/</v>
      </c>
      <c r="D501" t="str">
        <v>-</v>
      </c>
      <c r="E501" t="str">
        <v>-</v>
      </c>
      <c r="F501" t="str">
        <v>-</v>
      </c>
      <c r="G501" t="str">
        <v>-</v>
      </c>
    </row>
    <row r="502">
      <c r="A502">
        <v>2501</v>
      </c>
      <c r="B502" t="str">
        <f>HYPERLINK("https://www.facebook.com/p/C%C3%B4ng-an-x%C3%A3-B%E1%BA%A1ch-%C4%90%E1%BA%B1ng-Ho%C3%A0-An-Cao-B%E1%BA%B1ng-100066895833964/", "Công an xã Bạch Đằng tỉnh Cao Bằng")</f>
        <v>Công an xã Bạch Đằng tỉnh Cao Bằng</v>
      </c>
      <c r="C502" t="str">
        <v>https://www.facebook.com/p/C%C3%B4ng-an-x%C3%A3-B%E1%BA%A1ch-%C4%90%E1%BA%B1ng-Ho%C3%A0-An-Cao-B%E1%BA%B1ng-100066895833964/</v>
      </c>
      <c r="D502" t="str">
        <v>-</v>
      </c>
      <c r="E502" t="str">
        <v/>
      </c>
      <c r="F502" t="str">
        <v>-</v>
      </c>
      <c r="G502" t="str">
        <v>-</v>
      </c>
    </row>
    <row r="503">
      <c r="A503">
        <v>2502</v>
      </c>
      <c r="B503" t="str">
        <f>HYPERLINK("https://bachdang.hoaan.caobang.gov.vn/", "UBND Ủy ban nhân dân xã Bạch Đằng tỉnh Cao Bằng")</f>
        <v>UBND Ủy ban nhân dân xã Bạch Đằng tỉnh Cao Bằng</v>
      </c>
      <c r="C503" t="str">
        <v>https://bachdang.hoaan.caobang.gov.vn/</v>
      </c>
      <c r="D503" t="str">
        <v>-</v>
      </c>
      <c r="E503" t="str">
        <v>-</v>
      </c>
      <c r="F503" t="str">
        <v>-</v>
      </c>
      <c r="G503" t="str">
        <v>-</v>
      </c>
    </row>
    <row r="504">
      <c r="A504">
        <v>2503</v>
      </c>
      <c r="B504" t="str">
        <f>HYPERLINK("https://www.facebook.com/tuoitrebinhduong2020/", "Công an xã Bình Dương tỉnh Cao Bằng")</f>
        <v>Công an xã Bình Dương tỉnh Cao Bằng</v>
      </c>
      <c r="C504" t="str">
        <v>https://www.facebook.com/tuoitrebinhduong2020/</v>
      </c>
      <c r="D504" t="str">
        <v>-</v>
      </c>
      <c r="E504" t="str">
        <v/>
      </c>
      <c r="F504" t="str">
        <v>-</v>
      </c>
      <c r="G504" t="str">
        <v>-</v>
      </c>
    </row>
    <row r="505">
      <c r="A505">
        <v>2504</v>
      </c>
      <c r="B505" t="str">
        <f>HYPERLINK("https://binhduong.hoaan.caobang.gov.vn/", "UBND Ủy ban nhân dân xã Bình Dương tỉnh Cao Bằng")</f>
        <v>UBND Ủy ban nhân dân xã Bình Dương tỉnh Cao Bằng</v>
      </c>
      <c r="C505" t="str">
        <v>https://binhduong.hoaan.caobang.gov.vn/</v>
      </c>
      <c r="D505" t="str">
        <v>-</v>
      </c>
      <c r="E505" t="str">
        <v>-</v>
      </c>
      <c r="F505" t="str">
        <v>-</v>
      </c>
      <c r="G505" t="str">
        <v>-</v>
      </c>
    </row>
    <row r="506">
      <c r="A506">
        <v>2505</v>
      </c>
      <c r="B506" t="str">
        <f>HYPERLINK("https://www.facebook.com/caodangsuphamcaobang/?locale=ar_AR", "Công an xã Lê Chung tỉnh Cao Bằng")</f>
        <v>Công an xã Lê Chung tỉnh Cao Bằng</v>
      </c>
      <c r="C506" t="str">
        <v>https://www.facebook.com/caodangsuphamcaobang/?locale=ar_AR</v>
      </c>
      <c r="D506" t="str">
        <v>-</v>
      </c>
      <c r="E506" t="str">
        <v/>
      </c>
      <c r="F506" t="str">
        <v>-</v>
      </c>
      <c r="G506" t="str">
        <v>Km4, Phường Đề Thám, thành phố Cao Bằng, Cao Bang, Vietnam</v>
      </c>
    </row>
    <row r="507">
      <c r="A507">
        <v>2506</v>
      </c>
      <c r="B507" t="str">
        <f>HYPERLINK("https://lechung.hoaan.caobang.gov.vn/", "UBND Ủy ban nhân dân xã Lê Chung tỉnh Cao Bằng")</f>
        <v>UBND Ủy ban nhân dân xã Lê Chung tỉnh Cao Bằng</v>
      </c>
      <c r="C507" t="str">
        <v>https://lechung.hoaan.caobang.gov.vn/</v>
      </c>
      <c r="D507" t="str">
        <v>-</v>
      </c>
      <c r="E507" t="str">
        <v>-</v>
      </c>
      <c r="F507" t="str">
        <v>-</v>
      </c>
      <c r="G507" t="str">
        <v>-</v>
      </c>
    </row>
    <row r="508">
      <c r="A508">
        <v>2507</v>
      </c>
      <c r="B508" t="str">
        <v>Công an xã Hà Trì tỉnh Cao Bằng</v>
      </c>
      <c r="C508" t="str">
        <v>-</v>
      </c>
      <c r="D508" t="str">
        <v>-</v>
      </c>
      <c r="E508" t="str">
        <v/>
      </c>
      <c r="F508" t="str">
        <v>-</v>
      </c>
      <c r="G508" t="str">
        <v>-</v>
      </c>
    </row>
    <row r="509">
      <c r="A509">
        <v>2508</v>
      </c>
      <c r="B509" t="str">
        <f>HYPERLINK("https://ubndtp.caobang.gov.vn/ubnd-xa-chu-trinh", "UBND Ủy ban nhân dân xã Hà Trì tỉnh Cao Bằng")</f>
        <v>UBND Ủy ban nhân dân xã Hà Trì tỉnh Cao Bằng</v>
      </c>
      <c r="C509" t="str">
        <v>https://ubndtp.caobang.gov.vn/ubnd-xa-chu-trinh</v>
      </c>
      <c r="D509" t="str">
        <v>-</v>
      </c>
      <c r="E509" t="str">
        <v>-</v>
      </c>
      <c r="F509" t="str">
        <v>-</v>
      </c>
      <c r="G509" t="str">
        <v>-</v>
      </c>
    </row>
    <row r="510">
      <c r="A510">
        <v>2509</v>
      </c>
      <c r="B510" t="str">
        <f>HYPERLINK("https://www.facebook.com/100065677472004", "Công an xã Hồng Nam tỉnh Cao Bằng")</f>
        <v>Công an xã Hồng Nam tỉnh Cao Bằng</v>
      </c>
      <c r="C510" t="str">
        <v>https://www.facebook.com/100065677472004</v>
      </c>
      <c r="D510" t="str">
        <v>0914811443</v>
      </c>
      <c r="E510" t="str">
        <v>-</v>
      </c>
      <c r="F510" t="str">
        <v>-</v>
      </c>
      <c r="G510" t="str">
        <v>-</v>
      </c>
    </row>
    <row r="511">
      <c r="A511">
        <v>2510</v>
      </c>
      <c r="B511" t="str">
        <f>HYPERLINK("https://hoaan.caobang.gov.vn/hong-nam", "UBND Ủy ban nhân dân xã Hồng Nam tỉnh Cao Bằng")</f>
        <v>UBND Ủy ban nhân dân xã Hồng Nam tỉnh Cao Bằng</v>
      </c>
      <c r="C511" t="str">
        <v>https://hoaan.caobang.gov.vn/hong-nam</v>
      </c>
      <c r="D511" t="str">
        <v>-</v>
      </c>
      <c r="E511" t="str">
        <v>-</v>
      </c>
      <c r="F511" t="str">
        <v>-</v>
      </c>
      <c r="G511" t="str">
        <v>-</v>
      </c>
    </row>
    <row r="512">
      <c r="A512">
        <v>2511</v>
      </c>
      <c r="B512" t="str">
        <f>HYPERLINK("https://www.facebook.com/p/C%C3%B4ng-an-huy%E1%BB%87n-Nguy%C3%AAn-B%C3%ACnh-Cao-B%E1%BA%B1ng-100082142734672/", "Công an thị trấn Nguyên Bình tỉnh Cao Bằng")</f>
        <v>Công an thị trấn Nguyên Bình tỉnh Cao Bằng</v>
      </c>
      <c r="C512" t="str">
        <v>https://www.facebook.com/p/C%C3%B4ng-an-huy%E1%BB%87n-Nguy%C3%AAn-B%C3%ACnh-Cao-B%E1%BA%B1ng-100082142734672/</v>
      </c>
      <c r="D512" t="str">
        <v>-</v>
      </c>
      <c r="E512" t="str">
        <v/>
      </c>
      <c r="F512" t="str">
        <v>-</v>
      </c>
      <c r="G512" t="str">
        <v>-</v>
      </c>
    </row>
    <row r="513">
      <c r="A513">
        <v>2512</v>
      </c>
      <c r="B513" t="str">
        <f>HYPERLINK("https://nguyenbinh.caobang.gov.vn/", "UBND Ủy ban nhân dân thị trấn Nguyên Bình tỉnh Cao Bằng")</f>
        <v>UBND Ủy ban nhân dân thị trấn Nguyên Bình tỉnh Cao Bằng</v>
      </c>
      <c r="C513" t="str">
        <v>https://nguyenbinh.caobang.gov.vn/</v>
      </c>
      <c r="D513" t="str">
        <v>-</v>
      </c>
      <c r="E513" t="str">
        <v>-</v>
      </c>
      <c r="F513" t="str">
        <v>-</v>
      </c>
      <c r="G513" t="str">
        <v>-</v>
      </c>
    </row>
    <row r="514">
      <c r="A514">
        <v>2513</v>
      </c>
      <c r="B514" t="str">
        <f>HYPERLINK("https://www.facebook.com/p/C%C3%B4ng-an-th%E1%BB%8B-tr%E1%BA%A5n-T%C4%A9nh-T%C3%BAc-huy%E1%BB%87n-Nguy%C3%AAn-B%C3%ACnh-100075817578133/", "Công an thị trấn Tĩnh Túc tỉnh Cao Bằng")</f>
        <v>Công an thị trấn Tĩnh Túc tỉnh Cao Bằng</v>
      </c>
      <c r="C514" t="str">
        <v>https://www.facebook.com/p/C%C3%B4ng-an-th%E1%BB%8B-tr%E1%BA%A5n-T%C4%A9nh-T%C3%BAc-huy%E1%BB%87n-Nguy%C3%AAn-B%C3%ACnh-100075817578133/</v>
      </c>
      <c r="D514" t="str">
        <v>0915425135</v>
      </c>
      <c r="E514" t="str">
        <v>-</v>
      </c>
      <c r="F514" t="str">
        <v>-</v>
      </c>
      <c r="G514" t="str">
        <v>Tổ dân phố 3, thị trấn Tĩnh Túc, huyện Nguyên Bình, Cao Bang, Vietnam</v>
      </c>
    </row>
    <row r="515">
      <c r="A515">
        <v>2514</v>
      </c>
      <c r="B515" t="str">
        <f>HYPERLINK("https://nguyenbinh.caobang.gov.vn/thi-tran-tinh-tuc", "UBND Ủy ban nhân dân thị trấn Tĩnh Túc tỉnh Cao Bằng")</f>
        <v>UBND Ủy ban nhân dân thị trấn Tĩnh Túc tỉnh Cao Bằng</v>
      </c>
      <c r="C515" t="str">
        <v>https://nguyenbinh.caobang.gov.vn/thi-tran-tinh-tuc</v>
      </c>
      <c r="D515" t="str">
        <v>-</v>
      </c>
      <c r="E515" t="str">
        <v>-</v>
      </c>
      <c r="F515" t="str">
        <v>-</v>
      </c>
      <c r="G515" t="str">
        <v>-</v>
      </c>
    </row>
    <row r="516">
      <c r="A516">
        <v>2515</v>
      </c>
      <c r="B516" t="str">
        <f>HYPERLINK("https://www.facebook.com/reel/8151320854917602/", "Công an xã Yên Lạc tỉnh Cao Bằng")</f>
        <v>Công an xã Yên Lạc tỉnh Cao Bằng</v>
      </c>
      <c r="C516" t="str">
        <v>https://www.facebook.com/reel/8151320854917602/</v>
      </c>
      <c r="D516" t="str">
        <v>-</v>
      </c>
      <c r="E516" t="str">
        <v/>
      </c>
      <c r="F516" t="str">
        <v>-</v>
      </c>
      <c r="G516" t="str">
        <v>-</v>
      </c>
    </row>
    <row r="517">
      <c r="A517">
        <v>2516</v>
      </c>
      <c r="B517" t="str">
        <f>HYPERLINK("http://yenlac.nguyenbinh.caobang.gov.vn/", "UBND Ủy ban nhân dân xã Yên Lạc tỉnh Cao Bằng")</f>
        <v>UBND Ủy ban nhân dân xã Yên Lạc tỉnh Cao Bằng</v>
      </c>
      <c r="C517" t="str">
        <v>http://yenlac.nguyenbinh.caobang.gov.vn/</v>
      </c>
      <c r="D517" t="str">
        <v>-</v>
      </c>
      <c r="E517" t="str">
        <v>-</v>
      </c>
      <c r="F517" t="str">
        <v>-</v>
      </c>
      <c r="G517" t="str">
        <v>-</v>
      </c>
    </row>
    <row r="518">
      <c r="A518">
        <v>2517</v>
      </c>
      <c r="B518" t="str">
        <v>Công an xã Triệu Nguyên tỉnh Cao Bằng</v>
      </c>
      <c r="C518" t="str">
        <v>-</v>
      </c>
      <c r="D518" t="str">
        <v>-</v>
      </c>
      <c r="E518" t="str">
        <v/>
      </c>
      <c r="F518" t="str">
        <v>-</v>
      </c>
      <c r="G518" t="str">
        <v>-</v>
      </c>
    </row>
    <row r="519">
      <c r="A519">
        <v>2518</v>
      </c>
      <c r="B519" t="str">
        <f>HYPERLINK("https://nguyenbinh.caobang.gov.vn/xa-trieu-nguyen", "UBND Ủy ban nhân dân xã Triệu Nguyên tỉnh Cao Bằng")</f>
        <v>UBND Ủy ban nhân dân xã Triệu Nguyên tỉnh Cao Bằng</v>
      </c>
      <c r="C519" t="str">
        <v>https://nguyenbinh.caobang.gov.vn/xa-trieu-nguyen</v>
      </c>
      <c r="D519" t="str">
        <v>-</v>
      </c>
      <c r="E519" t="str">
        <v>-</v>
      </c>
      <c r="F519" t="str">
        <v>-</v>
      </c>
      <c r="G519" t="str">
        <v>-</v>
      </c>
    </row>
    <row r="520">
      <c r="A520">
        <v>2519</v>
      </c>
      <c r="B520" t="str">
        <f>HYPERLINK("https://www.facebook.com/TuoitreConganCaoBang/?locale=bn_IN", "Công an xã Ca Thành tỉnh Cao Bằng")</f>
        <v>Công an xã Ca Thành tỉnh Cao Bằng</v>
      </c>
      <c r="C520" t="str">
        <v>https://www.facebook.com/TuoitreConganCaoBang/?locale=bn_IN</v>
      </c>
      <c r="D520" t="str">
        <v>-</v>
      </c>
      <c r="E520" t="str">
        <v/>
      </c>
      <c r="F520" t="str">
        <v>-</v>
      </c>
      <c r="G520" t="str">
        <v>-</v>
      </c>
    </row>
    <row r="521">
      <c r="A521">
        <v>2520</v>
      </c>
      <c r="B521" t="str">
        <f>HYPERLINK("https://nguyenbinh.caobang.gov.vn/xa-ca-thanh", "UBND Ủy ban nhân dân xã Ca Thành tỉnh Cao Bằng")</f>
        <v>UBND Ủy ban nhân dân xã Ca Thành tỉnh Cao Bằng</v>
      </c>
      <c r="C521" t="str">
        <v>https://nguyenbinh.caobang.gov.vn/xa-ca-thanh</v>
      </c>
      <c r="D521" t="str">
        <v>-</v>
      </c>
      <c r="E521" t="str">
        <v>-</v>
      </c>
      <c r="F521" t="str">
        <v>-</v>
      </c>
      <c r="G521" t="str">
        <v>-</v>
      </c>
    </row>
    <row r="522">
      <c r="A522">
        <v>2521</v>
      </c>
      <c r="B522" t="str">
        <f>HYPERLINK("https://www.facebook.com/p/C%C3%B4ng-an-x%C3%A3-Th%C3%A1i-H%E1%BB%8Dc-B%E1%BA%A3o-L%C3%A2m-Cao-B%E1%BA%B1ng-100069695572389/", "Công an xã Thái Học tỉnh Cao Bằng")</f>
        <v>Công an xã Thái Học tỉnh Cao Bằng</v>
      </c>
      <c r="C522" t="str">
        <v>https://www.facebook.com/p/C%C3%B4ng-an-x%C3%A3-Th%C3%A1i-H%E1%BB%8Dc-B%E1%BA%A3o-L%C3%A2m-Cao-B%E1%BA%B1ng-100069695572389/</v>
      </c>
      <c r="D522" t="str">
        <v>-</v>
      </c>
      <c r="E522" t="str">
        <v/>
      </c>
      <c r="F522" t="str">
        <v>-</v>
      </c>
      <c r="G522" t="str">
        <v>-</v>
      </c>
    </row>
    <row r="523">
      <c r="A523">
        <v>2522</v>
      </c>
      <c r="B523" t="str">
        <f>HYPERLINK("https://thaihoc.baolam.caobang.gov.vn/kinh-te-xa-hoi/uy-ban-nhan-dan-xa-thai-hoc-935029", "UBND Ủy ban nhân dân xã Thái Học tỉnh Cao Bằng")</f>
        <v>UBND Ủy ban nhân dân xã Thái Học tỉnh Cao Bằng</v>
      </c>
      <c r="C523" t="str">
        <v>https://thaihoc.baolam.caobang.gov.vn/kinh-te-xa-hoi/uy-ban-nhan-dan-xa-thai-hoc-935029</v>
      </c>
      <c r="D523" t="str">
        <v>-</v>
      </c>
      <c r="E523" t="str">
        <v>-</v>
      </c>
      <c r="F523" t="str">
        <v>-</v>
      </c>
      <c r="G523" t="str">
        <v>-</v>
      </c>
    </row>
    <row r="524">
      <c r="A524">
        <v>2523</v>
      </c>
      <c r="B524" t="str">
        <f>HYPERLINK("https://www.facebook.com/TuoitreConganCaoBang/", "Công an xã Vũ Nông tỉnh Cao Bằng")</f>
        <v>Công an xã Vũ Nông tỉnh Cao Bằng</v>
      </c>
      <c r="C524" t="str">
        <v>https://www.facebook.com/TuoitreConganCaoBang/</v>
      </c>
      <c r="D524" t="str">
        <v>-</v>
      </c>
      <c r="E524" t="str">
        <v/>
      </c>
      <c r="F524" t="str">
        <v>-</v>
      </c>
      <c r="G524" t="str">
        <v>-</v>
      </c>
    </row>
    <row r="525">
      <c r="A525">
        <v>2524</v>
      </c>
      <c r="B525" t="str">
        <f>HYPERLINK("https://nguyenbinh.caobang.gov.vn/1350/34066/69782/xa-vu-nong", "UBND Ủy ban nhân dân xã Vũ Nông tỉnh Cao Bằng")</f>
        <v>UBND Ủy ban nhân dân xã Vũ Nông tỉnh Cao Bằng</v>
      </c>
      <c r="C525" t="str">
        <v>https://nguyenbinh.caobang.gov.vn/1350/34066/69782/xa-vu-nong</v>
      </c>
      <c r="D525" t="str">
        <v>-</v>
      </c>
      <c r="E525" t="str">
        <v>-</v>
      </c>
      <c r="F525" t="str">
        <v>-</v>
      </c>
      <c r="G525" t="str">
        <v>-</v>
      </c>
    </row>
    <row r="526">
      <c r="A526">
        <v>2525</v>
      </c>
      <c r="B526" t="str">
        <f>HYPERLINK("https://www.facebook.com/TuoitreConganCaoBang/", "Công an xã Minh Tâm tỉnh Cao Bằng")</f>
        <v>Công an xã Minh Tâm tỉnh Cao Bằng</v>
      </c>
      <c r="C526" t="str">
        <v>https://www.facebook.com/TuoitreConganCaoBang/</v>
      </c>
      <c r="D526" t="str">
        <v>-</v>
      </c>
      <c r="E526" t="str">
        <v/>
      </c>
      <c r="F526" t="str">
        <v>-</v>
      </c>
      <c r="G526" t="str">
        <v>-</v>
      </c>
    </row>
    <row r="527">
      <c r="A527">
        <v>2526</v>
      </c>
      <c r="B527" t="str">
        <f>HYPERLINK("http://minhtam.nguyenbinh.caobang.gov.vn/uy-ban-nhan-dan", "UBND Ủy ban nhân dân xã Minh Tâm tỉnh Cao Bằng")</f>
        <v>UBND Ủy ban nhân dân xã Minh Tâm tỉnh Cao Bằng</v>
      </c>
      <c r="C527" t="str">
        <v>http://minhtam.nguyenbinh.caobang.gov.vn/uy-ban-nhan-dan</v>
      </c>
      <c r="D527" t="str">
        <v>-</v>
      </c>
      <c r="E527" t="str">
        <v>-</v>
      </c>
      <c r="F527" t="str">
        <v>-</v>
      </c>
      <c r="G527" t="str">
        <v>-</v>
      </c>
    </row>
    <row r="528">
      <c r="A528">
        <v>2527</v>
      </c>
      <c r="B528" t="str">
        <f>HYPERLINK("https://www.facebook.com/p/C%C3%B4ng-an-huy%E1%BB%87n-Nguy%C3%AAn-B%C3%ACnh-Cao-B%E1%BA%B1ng-100082142734672/", "Công an xã Thể Dục tỉnh Cao Bằng")</f>
        <v>Công an xã Thể Dục tỉnh Cao Bằng</v>
      </c>
      <c r="C528" t="str">
        <v>https://www.facebook.com/p/C%C3%B4ng-an-huy%E1%BB%87n-Nguy%C3%AAn-B%C3%ACnh-Cao-B%E1%BA%B1ng-100082142734672/</v>
      </c>
      <c r="D528" t="str">
        <v>-</v>
      </c>
      <c r="E528" t="str">
        <v/>
      </c>
      <c r="F528" t="str">
        <v>-</v>
      </c>
      <c r="G528" t="str">
        <v>-</v>
      </c>
    </row>
    <row r="529">
      <c r="A529">
        <v>2528</v>
      </c>
      <c r="B529" t="str">
        <f>HYPERLINK("https://nguyenbinh.caobang.gov.vn/xa-the-duc", "UBND Ủy ban nhân dân xã Thể Dục tỉnh Cao Bằng")</f>
        <v>UBND Ủy ban nhân dân xã Thể Dục tỉnh Cao Bằng</v>
      </c>
      <c r="C529" t="str">
        <v>https://nguyenbinh.caobang.gov.vn/xa-the-duc</v>
      </c>
      <c r="D529" t="str">
        <v>-</v>
      </c>
      <c r="E529" t="str">
        <v>-</v>
      </c>
      <c r="F529" t="str">
        <v>-</v>
      </c>
      <c r="G529" t="str">
        <v>-</v>
      </c>
    </row>
    <row r="530">
      <c r="A530">
        <v>2529</v>
      </c>
      <c r="B530" t="str">
        <f>HYPERLINK("https://www.facebook.com/TuoitreConganCaoBang/", "Công an xã Bắc Hợp tỉnh Cao Bằng")</f>
        <v>Công an xã Bắc Hợp tỉnh Cao Bằng</v>
      </c>
      <c r="C530" t="str">
        <v>https://www.facebook.com/TuoitreConganCaoBang/</v>
      </c>
      <c r="D530" t="str">
        <v>0812668468</v>
      </c>
      <c r="E530" t="str">
        <v>-</v>
      </c>
      <c r="F530" t="str">
        <f>HYPERLINK("mailto:bchdoantncacb@gmail.com", "bchdoantncacb@gmail.com")</f>
        <v>bchdoantncacb@gmail.com</v>
      </c>
      <c r="G530" t="str">
        <v>-</v>
      </c>
    </row>
    <row r="531">
      <c r="A531">
        <v>2530</v>
      </c>
      <c r="B531" t="str">
        <f>HYPERLINK("https://sotnmt.caobang.gov.vn/1326/32802/95144/777622/ho-so-cap-gcnqsdd-cac-to-chuc-tren-dia-ban-tinh-cao-bang-tu-nam-2010-den-2015/-huyen-nguyen-binh", "UBND Ủy ban nhân dân xã Bắc Hợp tỉnh Cao Bằng")</f>
        <v>UBND Ủy ban nhân dân xã Bắc Hợp tỉnh Cao Bằng</v>
      </c>
      <c r="C531" t="str">
        <v>https://sotnmt.caobang.gov.vn/1326/32802/95144/777622/ho-so-cap-gcnqsdd-cac-to-chuc-tren-dia-ban-tinh-cao-bang-tu-nam-2010-den-2015/-huyen-nguyen-binh</v>
      </c>
      <c r="D531" t="str">
        <v>-</v>
      </c>
      <c r="E531" t="str">
        <v>-</v>
      </c>
      <c r="F531" t="str">
        <v>-</v>
      </c>
      <c r="G531" t="str">
        <v>-</v>
      </c>
    </row>
    <row r="532">
      <c r="A532">
        <v>2531</v>
      </c>
      <c r="B532" t="str">
        <f>HYPERLINK("https://www.facebook.com/p/C%C3%B4ng-an-x%C3%A3-Mai-Long-Nguy%C3%AAn-B%C3%ACnh-Cao-B%E1%BA%B1ng-100081462572959/", "Công an xã Mai Long tỉnh Cao Bằng")</f>
        <v>Công an xã Mai Long tỉnh Cao Bằng</v>
      </c>
      <c r="C532" t="str">
        <v>https://www.facebook.com/p/C%C3%B4ng-an-x%C3%A3-Mai-Long-Nguy%C3%AAn-B%C3%ACnh-Cao-B%E1%BA%B1ng-100081462572959/</v>
      </c>
      <c r="D532" t="str">
        <v>-</v>
      </c>
      <c r="E532" t="str">
        <v/>
      </c>
      <c r="F532" t="str">
        <v>-</v>
      </c>
      <c r="G532" t="str">
        <v>-</v>
      </c>
    </row>
    <row r="533">
      <c r="A533">
        <v>2532</v>
      </c>
      <c r="B533" t="str">
        <f>HYPERLINK("https://nguyenbinh.caobang.gov.vn/xa-mai-long", "UBND Ủy ban nhân dân xã Mai Long tỉnh Cao Bằng")</f>
        <v>UBND Ủy ban nhân dân xã Mai Long tỉnh Cao Bằng</v>
      </c>
      <c r="C533" t="str">
        <v>https://nguyenbinh.caobang.gov.vn/xa-mai-long</v>
      </c>
      <c r="D533" t="str">
        <v>-</v>
      </c>
      <c r="E533" t="str">
        <v>-</v>
      </c>
      <c r="F533" t="str">
        <v>-</v>
      </c>
      <c r="G533" t="str">
        <v>-</v>
      </c>
    </row>
    <row r="534">
      <c r="A534">
        <v>2533</v>
      </c>
      <c r="B534" t="str">
        <f>HYPERLINK("https://www.facebook.com/TuoitreConganCaoBang/?locale=vi_VN", "Công an xã Lang Môn tỉnh Cao Bằng")</f>
        <v>Công an xã Lang Môn tỉnh Cao Bằng</v>
      </c>
      <c r="C534" t="str">
        <v>https://www.facebook.com/TuoitreConganCaoBang/?locale=vi_VN</v>
      </c>
      <c r="D534" t="str">
        <v>-</v>
      </c>
      <c r="E534" t="str">
        <v/>
      </c>
      <c r="F534" t="str">
        <v>-</v>
      </c>
      <c r="G534" t="str">
        <v>-</v>
      </c>
    </row>
    <row r="535">
      <c r="A535">
        <v>2534</v>
      </c>
      <c r="B535" t="str">
        <f>HYPERLINK("https://halang.caobang.gov.vn/thong-bao-cua-uy-ban-nhan-dan-huyen", "UBND Ủy ban nhân dân xã Lang Môn tỉnh Cao Bằng")</f>
        <v>UBND Ủy ban nhân dân xã Lang Môn tỉnh Cao Bằng</v>
      </c>
      <c r="C535" t="str">
        <v>https://halang.caobang.gov.vn/thong-bao-cua-uy-ban-nhan-dan-huyen</v>
      </c>
      <c r="D535" t="str">
        <v>-</v>
      </c>
      <c r="E535" t="str">
        <v>-</v>
      </c>
      <c r="F535" t="str">
        <v>-</v>
      </c>
      <c r="G535" t="str">
        <v>-</v>
      </c>
    </row>
    <row r="536">
      <c r="A536">
        <v>2535</v>
      </c>
      <c r="B536" t="str">
        <f>HYPERLINK("https://www.facebook.com/TuoitreConganCaoBang/", "Công an xã Minh Thanh tỉnh Cao Bằng")</f>
        <v>Công an xã Minh Thanh tỉnh Cao Bằng</v>
      </c>
      <c r="C536" t="str">
        <v>https://www.facebook.com/TuoitreConganCaoBang/</v>
      </c>
      <c r="D536" t="str">
        <v>-</v>
      </c>
      <c r="E536" t="str">
        <v/>
      </c>
      <c r="F536" t="str">
        <v>-</v>
      </c>
      <c r="G536" t="str">
        <v>-</v>
      </c>
    </row>
    <row r="537">
      <c r="A537">
        <v>2536</v>
      </c>
      <c r="B537" t="str">
        <f>HYPERLINK("https://nguyenbinh.caobang.gov.vn/", "UBND Ủy ban nhân dân xã Minh Thanh tỉnh Cao Bằng")</f>
        <v>UBND Ủy ban nhân dân xã Minh Thanh tỉnh Cao Bằng</v>
      </c>
      <c r="C537" t="str">
        <v>https://nguyenbinh.caobang.gov.vn/</v>
      </c>
      <c r="D537" t="str">
        <v>-</v>
      </c>
      <c r="E537" t="str">
        <v>-</v>
      </c>
      <c r="F537" t="str">
        <v>-</v>
      </c>
      <c r="G537" t="str">
        <v>-</v>
      </c>
    </row>
    <row r="538">
      <c r="A538">
        <v>2537</v>
      </c>
      <c r="B538" t="str">
        <f>HYPERLINK("https://www.facebook.com/p/C%C3%B4ng-an-x%C3%A3-Hoa-Th%C3%A1m-Nguy%C3%AAn-B%C3%ACnh-Cao-B%E1%BA%B1ng-100072152491391/", "Công an xã Hoa Thám tỉnh Cao Bằng")</f>
        <v>Công an xã Hoa Thám tỉnh Cao Bằng</v>
      </c>
      <c r="C538" t="str">
        <v>https://www.facebook.com/p/C%C3%B4ng-an-x%C3%A3-Hoa-Th%C3%A1m-Nguy%C3%AAn-B%C3%ACnh-Cao-B%E1%BA%B1ng-100072152491391/</v>
      </c>
      <c r="D538" t="str">
        <v>-</v>
      </c>
      <c r="E538" t="str">
        <v/>
      </c>
      <c r="F538" t="str">
        <v>-</v>
      </c>
      <c r="G538" t="str">
        <v>-</v>
      </c>
    </row>
    <row r="539">
      <c r="A539">
        <v>2538</v>
      </c>
      <c r="B539" t="str">
        <f>HYPERLINK("https://nguyenbinh.caobang.gov.vn/xa-hoa-tham", "UBND Ủy ban nhân dân xã Hoa Thám tỉnh Cao Bằng")</f>
        <v>UBND Ủy ban nhân dân xã Hoa Thám tỉnh Cao Bằng</v>
      </c>
      <c r="C539" t="str">
        <v>https://nguyenbinh.caobang.gov.vn/xa-hoa-tham</v>
      </c>
      <c r="D539" t="str">
        <v>-</v>
      </c>
      <c r="E539" t="str">
        <v>-</v>
      </c>
      <c r="F539" t="str">
        <v>-</v>
      </c>
      <c r="G539" t="str">
        <v>-</v>
      </c>
    </row>
    <row r="540">
      <c r="A540">
        <v>2539</v>
      </c>
      <c r="B540" t="str">
        <f>HYPERLINK("https://www.facebook.com/TuoitreConganCaoBang/", "Công an xã Phan Thanh tỉnh Cao Bằng")</f>
        <v>Công an xã Phan Thanh tỉnh Cao Bằng</v>
      </c>
      <c r="C540" t="str">
        <v>https://www.facebook.com/TuoitreConganCaoBang/</v>
      </c>
      <c r="D540" t="str">
        <v>-</v>
      </c>
      <c r="E540" t="str">
        <v/>
      </c>
      <c r="F540" t="str">
        <v>-</v>
      </c>
      <c r="G540" t="str">
        <v>-</v>
      </c>
    </row>
    <row r="541">
      <c r="A541">
        <v>2540</v>
      </c>
      <c r="B541" t="str">
        <f>HYPERLINK("https://nguyenbinh.caobang.gov.vn/xa-phan-thanh", "UBND Ủy ban nhân dân xã Phan Thanh tỉnh Cao Bằng")</f>
        <v>UBND Ủy ban nhân dân xã Phan Thanh tỉnh Cao Bằng</v>
      </c>
      <c r="C541" t="str">
        <v>https://nguyenbinh.caobang.gov.vn/xa-phan-thanh</v>
      </c>
      <c r="D541" t="str">
        <v>-</v>
      </c>
      <c r="E541" t="str">
        <v>-</v>
      </c>
      <c r="F541" t="str">
        <v>-</v>
      </c>
      <c r="G541" t="str">
        <v>-</v>
      </c>
    </row>
    <row r="542">
      <c r="A542">
        <v>2541</v>
      </c>
      <c r="B542" t="str">
        <f>HYPERLINK("https://www.facebook.com/TuoitreConganCaoBang/", "Công an xã Quang Thành tỉnh Cao Bằng")</f>
        <v>Công an xã Quang Thành tỉnh Cao Bằng</v>
      </c>
      <c r="C542" t="str">
        <v>https://www.facebook.com/TuoitreConganCaoBang/</v>
      </c>
      <c r="D542" t="str">
        <v>-</v>
      </c>
      <c r="E542" t="str">
        <v/>
      </c>
      <c r="F542" t="str">
        <v>-</v>
      </c>
      <c r="G542" t="str">
        <v>-</v>
      </c>
    </row>
    <row r="543">
      <c r="A543">
        <v>2542</v>
      </c>
      <c r="B543" t="str">
        <f>HYPERLINK("https://nguyenbinh.caobang.gov.vn/xa-quang-thanh", "UBND Ủy ban nhân dân xã Quang Thành tỉnh Cao Bằng")</f>
        <v>UBND Ủy ban nhân dân xã Quang Thành tỉnh Cao Bằng</v>
      </c>
      <c r="C543" t="str">
        <v>https://nguyenbinh.caobang.gov.vn/xa-quang-thanh</v>
      </c>
      <c r="D543" t="str">
        <v>-</v>
      </c>
      <c r="E543" t="str">
        <v>-</v>
      </c>
      <c r="F543" t="str">
        <v>-</v>
      </c>
      <c r="G543" t="str">
        <v>-</v>
      </c>
    </row>
    <row r="544">
      <c r="A544">
        <v>2543</v>
      </c>
      <c r="B544" t="str">
        <f>HYPERLINK("https://www.facebook.com/caxtk.nbcb/", "Công an xã Tam Kim tỉnh Cao Bằng")</f>
        <v>Công an xã Tam Kim tỉnh Cao Bằng</v>
      </c>
      <c r="C544" t="str">
        <v>https://www.facebook.com/caxtk.nbcb/</v>
      </c>
      <c r="D544" t="str">
        <v>-</v>
      </c>
      <c r="E544" t="str">
        <v/>
      </c>
      <c r="F544" t="str">
        <v>-</v>
      </c>
      <c r="G544" t="str">
        <v>-</v>
      </c>
    </row>
    <row r="545">
      <c r="A545">
        <v>2544</v>
      </c>
      <c r="B545" t="str">
        <f>HYPERLINK("https://nguyenbinh.caobang.gov.vn/xa-tam-kim", "UBND Ủy ban nhân dân xã Tam Kim tỉnh Cao Bằng")</f>
        <v>UBND Ủy ban nhân dân xã Tam Kim tỉnh Cao Bằng</v>
      </c>
      <c r="C545" t="str">
        <v>https://nguyenbinh.caobang.gov.vn/xa-tam-kim</v>
      </c>
      <c r="D545" t="str">
        <v>-</v>
      </c>
      <c r="E545" t="str">
        <v>-</v>
      </c>
      <c r="F545" t="str">
        <v>-</v>
      </c>
      <c r="G545" t="str">
        <v>-</v>
      </c>
    </row>
    <row r="546">
      <c r="A546">
        <v>2545</v>
      </c>
      <c r="B546" t="str">
        <f>HYPERLINK("https://www.facebook.com/TuoitreConganCaoBang/", "Công an xã Thành Công tỉnh Cao Bằng")</f>
        <v>Công an xã Thành Công tỉnh Cao Bằng</v>
      </c>
      <c r="C546" t="str">
        <v>https://www.facebook.com/TuoitreConganCaoBang/</v>
      </c>
      <c r="D546" t="str">
        <v>-</v>
      </c>
      <c r="E546" t="str">
        <v/>
      </c>
      <c r="F546" t="str">
        <v>-</v>
      </c>
      <c r="G546" t="str">
        <v>-</v>
      </c>
    </row>
    <row r="547">
      <c r="A547">
        <v>2546</v>
      </c>
      <c r="B547" t="str">
        <f>HYPERLINK("https://thanhcong.nguyenbinh.caobang.gov.vn/", "UBND Ủy ban nhân dân xã Thành Công tỉnh Cao Bằng")</f>
        <v>UBND Ủy ban nhân dân xã Thành Công tỉnh Cao Bằng</v>
      </c>
      <c r="C547" t="str">
        <v>https://thanhcong.nguyenbinh.caobang.gov.vn/</v>
      </c>
      <c r="D547" t="str">
        <v>-</v>
      </c>
      <c r="E547" t="str">
        <v>-</v>
      </c>
      <c r="F547" t="str">
        <v>-</v>
      </c>
      <c r="G547" t="str">
        <v>-</v>
      </c>
    </row>
    <row r="548">
      <c r="A548">
        <v>2547</v>
      </c>
      <c r="B548" t="str">
        <f>HYPERLINK("https://www.facebook.com/p/C%C3%B4ng-an-huy%E1%BB%87n-Nguy%C3%AAn-B%C3%ACnh-Cao-B%E1%BA%B1ng-100082142734672/?locale=vi_VN", "Công an xã Thịnh Vượng tỉnh Cao Bằng")</f>
        <v>Công an xã Thịnh Vượng tỉnh Cao Bằng</v>
      </c>
      <c r="C548" t="str">
        <v>https://www.facebook.com/p/C%C3%B4ng-an-huy%E1%BB%87n-Nguy%C3%AAn-B%C3%ACnh-Cao-B%E1%BA%B1ng-100082142734672/?locale=vi_VN</v>
      </c>
      <c r="D548" t="str">
        <v>-</v>
      </c>
      <c r="E548" t="str">
        <v>02063872145</v>
      </c>
      <c r="F548" t="str">
        <v>-</v>
      </c>
      <c r="G548" t="str">
        <v>-</v>
      </c>
    </row>
    <row r="549">
      <c r="A549">
        <v>2548</v>
      </c>
      <c r="B549" t="str">
        <f>HYPERLINK("https://nguyenbinh.caobang.gov.vn/xa-thinh-vuong", "UBND Ủy ban nhân dân xã Thịnh Vượng tỉnh Cao Bằng")</f>
        <v>UBND Ủy ban nhân dân xã Thịnh Vượng tỉnh Cao Bằng</v>
      </c>
      <c r="C549" t="str">
        <v>https://nguyenbinh.caobang.gov.vn/xa-thinh-vuong</v>
      </c>
      <c r="D549" t="str">
        <v>-</v>
      </c>
      <c r="E549" t="str">
        <v>-</v>
      </c>
      <c r="F549" t="str">
        <v>-</v>
      </c>
      <c r="G549" t="str">
        <v>-</v>
      </c>
    </row>
    <row r="550">
      <c r="A550">
        <v>2549</v>
      </c>
      <c r="B550" t="str">
        <v>Công an xã Hưng Đạo tỉnh Cao Bằng</v>
      </c>
      <c r="C550" t="str">
        <v>-</v>
      </c>
      <c r="D550" t="str">
        <v>-</v>
      </c>
      <c r="E550" t="str">
        <v/>
      </c>
      <c r="F550" t="str">
        <v>-</v>
      </c>
      <c r="G550" t="str">
        <v>-</v>
      </c>
    </row>
    <row r="551">
      <c r="A551">
        <v>2550</v>
      </c>
      <c r="B551" t="str">
        <f>HYPERLINK("https://ubndtp.caobang.gov.vn/ubnd-xa-hung-dao", "UBND Ủy ban nhân dân xã Hưng Đạo tỉnh Cao Bằng")</f>
        <v>UBND Ủy ban nhân dân xã Hưng Đạo tỉnh Cao Bằng</v>
      </c>
      <c r="C551" t="str">
        <v>https://ubndtp.caobang.gov.vn/ubnd-xa-hung-dao</v>
      </c>
      <c r="D551" t="str">
        <v>-</v>
      </c>
      <c r="E551" t="str">
        <v>-</v>
      </c>
      <c r="F551" t="str">
        <v>-</v>
      </c>
      <c r="G551" t="str">
        <v>-</v>
      </c>
    </row>
    <row r="552">
      <c r="A552">
        <v>2551</v>
      </c>
      <c r="B552" t="str">
        <f>HYPERLINK("https://www.facebook.com/p/C%C3%B4ng-an-Th%E1%BB%8B-Tr%E1%BA%A5n-%C4%90%C3%B4ng-Kh%C3%AA-100079492961310/", "Công an thị trấn Đông Khê tỉnh Cao Bằng")</f>
        <v>Công an thị trấn Đông Khê tỉnh Cao Bằng</v>
      </c>
      <c r="C552" t="str">
        <v>https://www.facebook.com/p/C%C3%B4ng-an-Th%E1%BB%8B-Tr%E1%BA%A5n-%C4%90%C3%B4ng-Kh%C3%AA-100079492961310/</v>
      </c>
      <c r="D552" t="str">
        <v>-</v>
      </c>
      <c r="E552" t="str">
        <v/>
      </c>
      <c r="F552" t="str">
        <v>-</v>
      </c>
      <c r="G552" t="str">
        <v>-</v>
      </c>
    </row>
    <row r="553">
      <c r="A553">
        <v>2552</v>
      </c>
      <c r="B553" t="str">
        <f>HYPERLINK("http://dongkhe.thachan.caobang.gov.vn/", "UBND Ủy ban nhân dân thị trấn Đông Khê tỉnh Cao Bằng")</f>
        <v>UBND Ủy ban nhân dân thị trấn Đông Khê tỉnh Cao Bằng</v>
      </c>
      <c r="C553" t="str">
        <v>http://dongkhe.thachan.caobang.gov.vn/</v>
      </c>
      <c r="D553" t="str">
        <v>-</v>
      </c>
      <c r="E553" t="str">
        <v>-</v>
      </c>
      <c r="F553" t="str">
        <v>-</v>
      </c>
      <c r="G553" t="str">
        <v>-</v>
      </c>
    </row>
    <row r="554">
      <c r="A554">
        <v>2553</v>
      </c>
      <c r="B554" t="str">
        <f>HYPERLINK("https://www.facebook.com/p/C%C3%B4ng-an-x%C3%A3-Canh-T%C3%A2n-Th%E1%BA%A1ch-An-100066700664062/", "Công an xã Canh Tân tỉnh Cao Bằng")</f>
        <v>Công an xã Canh Tân tỉnh Cao Bằng</v>
      </c>
      <c r="C554" t="str">
        <v>https://www.facebook.com/p/C%C3%B4ng-an-x%C3%A3-Canh-T%C3%A2n-Th%E1%BA%A1ch-An-100066700664062/</v>
      </c>
      <c r="D554" t="str">
        <v>-</v>
      </c>
      <c r="E554" t="str">
        <v/>
      </c>
      <c r="F554" t="str">
        <v>-</v>
      </c>
      <c r="G554" t="str">
        <v>-</v>
      </c>
    </row>
    <row r="555">
      <c r="A555">
        <v>2554</v>
      </c>
      <c r="B555" t="str">
        <f>HYPERLINK("https://canhtan.thachan.caobang.gov.vn/", "UBND Ủy ban nhân dân xã Canh Tân tỉnh Cao Bằng")</f>
        <v>UBND Ủy ban nhân dân xã Canh Tân tỉnh Cao Bằng</v>
      </c>
      <c r="C555" t="str">
        <v>https://canhtan.thachan.caobang.gov.vn/</v>
      </c>
      <c r="D555" t="str">
        <v>-</v>
      </c>
      <c r="E555" t="str">
        <v>-</v>
      </c>
      <c r="F555" t="str">
        <v>-</v>
      </c>
      <c r="G555" t="str">
        <v>-</v>
      </c>
    </row>
    <row r="556">
      <c r="A556">
        <v>2555</v>
      </c>
      <c r="B556" t="str">
        <f>HYPERLINK("https://www.facebook.com/p/C%C3%B4ng-an-x%C3%A3-Kim-%C4%90%E1%BB%93ng-Th%E1%BA%A1ch-an-100079589457187/", "Công an xã Kim Đồng tỉnh Cao Bằng")</f>
        <v>Công an xã Kim Đồng tỉnh Cao Bằng</v>
      </c>
      <c r="C556" t="str">
        <v>https://www.facebook.com/p/C%C3%B4ng-an-x%C3%A3-Kim-%C4%90%E1%BB%93ng-Th%E1%BA%A1ch-an-100079589457187/</v>
      </c>
      <c r="D556" t="str">
        <v>-</v>
      </c>
      <c r="E556" t="str">
        <v>02063604111</v>
      </c>
      <c r="F556" t="str">
        <f>HYPERLINK("mailto:caxkimdong@gmail.com", "caxkimdong@gmail.com")</f>
        <v>caxkimdong@gmail.com</v>
      </c>
      <c r="G556" t="str">
        <v>Cao Bang, Vietnam</v>
      </c>
    </row>
    <row r="557">
      <c r="A557">
        <v>2556</v>
      </c>
      <c r="B557" t="str">
        <f>HYPERLINK("https://kimdong.thachan.caobang.gov.vn/", "UBND Ủy ban nhân dân xã Kim Đồng tỉnh Cao Bằng")</f>
        <v>UBND Ủy ban nhân dân xã Kim Đồng tỉnh Cao Bằng</v>
      </c>
      <c r="C557" t="str">
        <v>https://kimdong.thachan.caobang.gov.vn/</v>
      </c>
      <c r="D557" t="str">
        <v>-</v>
      </c>
      <c r="E557" t="str">
        <v>-</v>
      </c>
      <c r="F557" t="str">
        <v>-</v>
      </c>
      <c r="G557" t="str">
        <v>-</v>
      </c>
    </row>
    <row r="558">
      <c r="A558">
        <v>2557</v>
      </c>
      <c r="B558" t="str">
        <f>HYPERLINK("https://www.facebook.com/conganxaminhkhai/", "Công an xã Minh Khai tỉnh Cao Bằng")</f>
        <v>Công an xã Minh Khai tỉnh Cao Bằng</v>
      </c>
      <c r="C558" t="str">
        <v>https://www.facebook.com/conganxaminhkhai/</v>
      </c>
      <c r="D558" t="str">
        <v>-</v>
      </c>
      <c r="E558" t="str">
        <v/>
      </c>
      <c r="F558" t="str">
        <v>-</v>
      </c>
      <c r="G558" t="str">
        <v>-</v>
      </c>
    </row>
    <row r="559">
      <c r="A559">
        <v>2558</v>
      </c>
      <c r="B559" t="str">
        <f>HYPERLINK("http://minhkhai.thachan.caobang.gov.vn/", "UBND Ủy ban nhân dân xã Minh Khai tỉnh Cao Bằng")</f>
        <v>UBND Ủy ban nhân dân xã Minh Khai tỉnh Cao Bằng</v>
      </c>
      <c r="C559" t="str">
        <v>http://minhkhai.thachan.caobang.gov.vn/</v>
      </c>
      <c r="D559" t="str">
        <v>-</v>
      </c>
      <c r="E559" t="str">
        <v>-</v>
      </c>
      <c r="F559" t="str">
        <v>-</v>
      </c>
      <c r="G559" t="str">
        <v>-</v>
      </c>
    </row>
    <row r="560">
      <c r="A560">
        <v>2559</v>
      </c>
      <c r="B560" t="str">
        <f>HYPERLINK("https://www.facebook.com/TuoitreConganCaoBang/", "Công an xã Thị Ngân tỉnh Cao Bằng")</f>
        <v>Công an xã Thị Ngân tỉnh Cao Bằng</v>
      </c>
      <c r="C560" t="str">
        <v>https://www.facebook.com/TuoitreConganCaoBang/</v>
      </c>
      <c r="D560" t="str">
        <v>-</v>
      </c>
      <c r="E560" t="str">
        <v/>
      </c>
      <c r="F560" t="str">
        <v>-</v>
      </c>
      <c r="G560" t="str">
        <v>-</v>
      </c>
    </row>
    <row r="561">
      <c r="A561">
        <v>2560</v>
      </c>
      <c r="B561" t="str">
        <f>HYPERLINK("https://halang.caobang.gov.vn/", "UBND Ủy ban nhân dân xã Thị Ngân tỉnh Cao Bằng")</f>
        <v>UBND Ủy ban nhân dân xã Thị Ngân tỉnh Cao Bằng</v>
      </c>
      <c r="C561" t="str">
        <v>https://halang.caobang.gov.vn/</v>
      </c>
      <c r="D561" t="str">
        <v>-</v>
      </c>
      <c r="E561" t="str">
        <v>-</v>
      </c>
      <c r="F561" t="str">
        <v>-</v>
      </c>
      <c r="G561" t="str">
        <v>-</v>
      </c>
    </row>
    <row r="562">
      <c r="A562">
        <v>2561</v>
      </c>
      <c r="B562" t="str">
        <f>HYPERLINK("https://www.facebook.com/TuoitreConganCaoBang/", "Công an xã Đức Thông tỉnh Cao Bằng")</f>
        <v>Công an xã Đức Thông tỉnh Cao Bằng</v>
      </c>
      <c r="C562" t="str">
        <v>https://www.facebook.com/TuoitreConganCaoBang/</v>
      </c>
      <c r="D562" t="str">
        <v>-</v>
      </c>
      <c r="E562" t="str">
        <v/>
      </c>
      <c r="F562" t="str">
        <v>-</v>
      </c>
      <c r="G562" t="str">
        <v>-</v>
      </c>
    </row>
    <row r="563">
      <c r="A563">
        <v>2562</v>
      </c>
      <c r="B563" t="str">
        <f>HYPERLINK("http://ducxuan.thachan.caobang.gov.vn/", "UBND Ủy ban nhân dân xã Đức Thông tỉnh Cao Bằng")</f>
        <v>UBND Ủy ban nhân dân xã Đức Thông tỉnh Cao Bằng</v>
      </c>
      <c r="C563" t="str">
        <v>http://ducxuan.thachan.caobang.gov.vn/</v>
      </c>
      <c r="D563" t="str">
        <v>-</v>
      </c>
      <c r="E563" t="str">
        <v>-</v>
      </c>
      <c r="F563" t="str">
        <v>-</v>
      </c>
      <c r="G563" t="str">
        <v>-</v>
      </c>
    </row>
    <row r="564">
      <c r="A564">
        <v>2563</v>
      </c>
      <c r="B564" t="str">
        <f>HYPERLINK("https://www.facebook.com/tuoitrethaicuong/", "Công an xã Thái Cường tỉnh Cao Bằng")</f>
        <v>Công an xã Thái Cường tỉnh Cao Bằng</v>
      </c>
      <c r="C564" t="str">
        <v>https://www.facebook.com/tuoitrethaicuong/</v>
      </c>
      <c r="D564" t="str">
        <v>-</v>
      </c>
      <c r="E564" t="str">
        <v/>
      </c>
      <c r="F564" t="str">
        <v>-</v>
      </c>
      <c r="G564" t="str">
        <v>-</v>
      </c>
    </row>
    <row r="565">
      <c r="A565">
        <v>2564</v>
      </c>
      <c r="B565" t="str">
        <f>HYPERLINK("https://thaicuong.thachan.caobang.gov.vn/", "UBND Ủy ban nhân dân xã Thái Cường tỉnh Cao Bằng")</f>
        <v>UBND Ủy ban nhân dân xã Thái Cường tỉnh Cao Bằng</v>
      </c>
      <c r="C565" t="str">
        <v>https://thaicuong.thachan.caobang.gov.vn/</v>
      </c>
      <c r="D565" t="str">
        <v>-</v>
      </c>
      <c r="E565" t="str">
        <v>-</v>
      </c>
      <c r="F565" t="str">
        <v>-</v>
      </c>
      <c r="G565" t="str">
        <v>-</v>
      </c>
    </row>
    <row r="566">
      <c r="A566">
        <v>2565</v>
      </c>
      <c r="B566" t="str">
        <f>HYPERLINK("https://www.facebook.com/TuoitreConganCaoBang/", "Công an xã Vân Trình tỉnh Cao Bằng")</f>
        <v>Công an xã Vân Trình tỉnh Cao Bằng</v>
      </c>
      <c r="C566" t="str">
        <v>https://www.facebook.com/TuoitreConganCaoBang/</v>
      </c>
      <c r="D566" t="str">
        <v>-</v>
      </c>
      <c r="E566" t="str">
        <v/>
      </c>
      <c r="F566" t="str">
        <v>-</v>
      </c>
      <c r="G566" t="str">
        <v>-</v>
      </c>
    </row>
    <row r="567">
      <c r="A567">
        <v>2566</v>
      </c>
      <c r="B567" t="str">
        <f>HYPERLINK("https://vantrinh.thachan.caobang.gov.vn/", "UBND Ủy ban nhân dân xã Vân Trình tỉnh Cao Bằng")</f>
        <v>UBND Ủy ban nhân dân xã Vân Trình tỉnh Cao Bằng</v>
      </c>
      <c r="C567" t="str">
        <v>https://vantrinh.thachan.caobang.gov.vn/</v>
      </c>
      <c r="D567" t="str">
        <v>-</v>
      </c>
      <c r="E567" t="str">
        <v>-</v>
      </c>
      <c r="F567" t="str">
        <v>-</v>
      </c>
      <c r="G567" t="str">
        <v>-</v>
      </c>
    </row>
    <row r="568">
      <c r="A568">
        <v>2567</v>
      </c>
      <c r="B568" t="str">
        <f>HYPERLINK("https://www.facebook.com/conganxathuyhung/", "Công an xã Thụy Hùng tỉnh Cao Bằng")</f>
        <v>Công an xã Thụy Hùng tỉnh Cao Bằng</v>
      </c>
      <c r="C568" t="str">
        <v>https://www.facebook.com/conganxathuyhung/</v>
      </c>
      <c r="D568" t="str">
        <v>0842114118</v>
      </c>
      <c r="E568" t="str">
        <v>-</v>
      </c>
      <c r="F568" t="str">
        <f>HYPERLINK("mailto:caxathuyhung6886@gmail.com", "caxathuyhung6886@gmail.com")</f>
        <v>caxathuyhung6886@gmail.com</v>
      </c>
      <c r="G568" t="str">
        <v>-</v>
      </c>
    </row>
    <row r="569">
      <c r="A569">
        <v>2568</v>
      </c>
      <c r="B569" t="str">
        <f>HYPERLINK("https://thuyhung.thachan.caobang.gov.vn/", "UBND Ủy ban nhân dân xã Thụy Hùng tỉnh Cao Bằng")</f>
        <v>UBND Ủy ban nhân dân xã Thụy Hùng tỉnh Cao Bằng</v>
      </c>
      <c r="C569" t="str">
        <v>https://thuyhung.thachan.caobang.gov.vn/</v>
      </c>
      <c r="D569" t="str">
        <v>-</v>
      </c>
      <c r="E569" t="str">
        <v>-</v>
      </c>
      <c r="F569" t="str">
        <v>-</v>
      </c>
      <c r="G569" t="str">
        <v>-</v>
      </c>
    </row>
    <row r="570">
      <c r="A570">
        <v>2569</v>
      </c>
      <c r="B570" t="str">
        <f>HYPERLINK("https://www.facebook.com/conganxaquangtrongthachancaobang/", "Công an xã Quang Trọng tỉnh Cao Bằng")</f>
        <v>Công an xã Quang Trọng tỉnh Cao Bằng</v>
      </c>
      <c r="C570" t="str">
        <v>https://www.facebook.com/conganxaquangtrongthachancaobang/</v>
      </c>
      <c r="D570" t="str">
        <v>-</v>
      </c>
      <c r="E570" t="str">
        <v/>
      </c>
      <c r="F570" t="str">
        <v>-</v>
      </c>
      <c r="G570" t="str">
        <v>-</v>
      </c>
    </row>
    <row r="571">
      <c r="A571">
        <v>2570</v>
      </c>
      <c r="B571" t="str">
        <f>HYPERLINK("https://quangtrong.thachan.caobang.gov.vn/", "UBND Ủy ban nhân dân xã Quang Trọng tỉnh Cao Bằng")</f>
        <v>UBND Ủy ban nhân dân xã Quang Trọng tỉnh Cao Bằng</v>
      </c>
      <c r="C571" t="str">
        <v>https://quangtrong.thachan.caobang.gov.vn/</v>
      </c>
      <c r="D571" t="str">
        <v>-</v>
      </c>
      <c r="E571" t="str">
        <v>-</v>
      </c>
      <c r="F571" t="str">
        <v>-</v>
      </c>
      <c r="G571" t="str">
        <v>-</v>
      </c>
    </row>
    <row r="572">
      <c r="A572">
        <v>2571</v>
      </c>
      <c r="B572" t="str">
        <f>HYPERLINK("https://www.facebook.com/TuoitreConganCaoBang/", "Công an xã Trọng Con tỉnh Cao Bằng")</f>
        <v>Công an xã Trọng Con tỉnh Cao Bằng</v>
      </c>
      <c r="C572" t="str">
        <v>https://www.facebook.com/TuoitreConganCaoBang/</v>
      </c>
      <c r="D572" t="str">
        <v>-</v>
      </c>
      <c r="E572" t="str">
        <v/>
      </c>
      <c r="F572" t="str">
        <v>-</v>
      </c>
      <c r="G572" t="str">
        <v>-</v>
      </c>
    </row>
    <row r="573">
      <c r="A573">
        <v>2572</v>
      </c>
      <c r="B573" t="str">
        <f>HYPERLINK("https://thachan.caobang.gov.vn/", "UBND Ủy ban nhân dân xã Trọng Con tỉnh Cao Bằng")</f>
        <v>UBND Ủy ban nhân dân xã Trọng Con tỉnh Cao Bằng</v>
      </c>
      <c r="C573" t="str">
        <v>https://thachan.caobang.gov.vn/</v>
      </c>
      <c r="D573" t="str">
        <v>-</v>
      </c>
      <c r="E573" t="str">
        <v>-</v>
      </c>
      <c r="F573" t="str">
        <v>-</v>
      </c>
      <c r="G573" t="str">
        <v>-</v>
      </c>
    </row>
    <row r="574">
      <c r="A574">
        <v>2573</v>
      </c>
      <c r="B574" t="str">
        <f>HYPERLINK("https://www.facebook.com/conganxalelai/", "Công an xã Lê Lai tỉnh Cao Bằng")</f>
        <v>Công an xã Lê Lai tỉnh Cao Bằng</v>
      </c>
      <c r="C574" t="str">
        <v>https://www.facebook.com/conganxalelai/</v>
      </c>
      <c r="D574" t="str">
        <v>-</v>
      </c>
      <c r="E574" t="str">
        <v/>
      </c>
      <c r="F574" t="str">
        <v>-</v>
      </c>
      <c r="G574" t="str">
        <v>-</v>
      </c>
    </row>
    <row r="575">
      <c r="A575">
        <v>2574</v>
      </c>
      <c r="B575" t="str">
        <f>HYPERLINK("http://lelai.thachan.caobang.gov.vn/", "UBND Ủy ban nhân dân xã Lê Lai tỉnh Cao Bằng")</f>
        <v>UBND Ủy ban nhân dân xã Lê Lai tỉnh Cao Bằng</v>
      </c>
      <c r="C575" t="str">
        <v>http://lelai.thachan.caobang.gov.vn/</v>
      </c>
      <c r="D575" t="str">
        <v>-</v>
      </c>
      <c r="E575" t="str">
        <v>-</v>
      </c>
      <c r="F575" t="str">
        <v>-</v>
      </c>
      <c r="G575" t="str">
        <v>-</v>
      </c>
    </row>
    <row r="576">
      <c r="A576">
        <v>2575</v>
      </c>
      <c r="B576" t="str">
        <f>HYPERLINK("https://www.facebook.com/TuoitreConganCaoBang/", "Công an xã Đức Long tỉnh Cao Bằng")</f>
        <v>Công an xã Đức Long tỉnh Cao Bằng</v>
      </c>
      <c r="C576" t="str">
        <v>https://www.facebook.com/TuoitreConganCaoBang/</v>
      </c>
      <c r="D576" t="str">
        <v>-</v>
      </c>
      <c r="E576" t="str">
        <v/>
      </c>
      <c r="F576" t="str">
        <v>-</v>
      </c>
      <c r="G576" t="str">
        <v>-</v>
      </c>
    </row>
    <row r="577">
      <c r="A577">
        <v>2576</v>
      </c>
      <c r="B577" t="str">
        <f>HYPERLINK("http://duclong.thachan.caobang.gov.vn/", "UBND Ủy ban nhân dân xã Đức Long tỉnh Cao Bằng")</f>
        <v>UBND Ủy ban nhân dân xã Đức Long tỉnh Cao Bằng</v>
      </c>
      <c r="C577" t="str">
        <v>http://duclong.thachan.caobang.gov.vn/</v>
      </c>
      <c r="D577" t="str">
        <v>-</v>
      </c>
      <c r="E577" t="str">
        <v>-</v>
      </c>
      <c r="F577" t="str">
        <v>-</v>
      </c>
      <c r="G577" t="str">
        <v>-</v>
      </c>
    </row>
    <row r="578">
      <c r="A578">
        <v>2577</v>
      </c>
      <c r="B578" t="str">
        <f>HYPERLINK("https://www.facebook.com/TuoitreConganCaoBang/?locale=vi_VN", "Công an xã Danh Sỹ tỉnh Cao Bằng")</f>
        <v>Công an xã Danh Sỹ tỉnh Cao Bằng</v>
      </c>
      <c r="C578" t="str">
        <v>https://www.facebook.com/TuoitreConganCaoBang/?locale=vi_VN</v>
      </c>
      <c r="D578" t="str">
        <v>-</v>
      </c>
      <c r="E578" t="str">
        <v/>
      </c>
      <c r="F578" t="str">
        <v>-</v>
      </c>
      <c r="G578" t="str">
        <v>-</v>
      </c>
    </row>
    <row r="579">
      <c r="A579">
        <v>2578</v>
      </c>
      <c r="B579" t="str">
        <f>HYPERLINK("https://sotnmt.caobang.gov.vn/ho-so-cap-gcnqsdd-cac-to-chuc-tren-dia-ban-tinh-cao-bang-tu-nam-2010-den-2015/ebba70a97a9bd0c0a63be97b2854a9fc-777626", "UBND Ủy ban nhân dân xã Danh Sỹ tỉnh Cao Bằng")</f>
        <v>UBND Ủy ban nhân dân xã Danh Sỹ tỉnh Cao Bằng</v>
      </c>
      <c r="C579" t="str">
        <v>https://sotnmt.caobang.gov.vn/ho-so-cap-gcnqsdd-cac-to-chuc-tren-dia-ban-tinh-cao-bang-tu-nam-2010-den-2015/ebba70a97a9bd0c0a63be97b2854a9fc-777626</v>
      </c>
      <c r="D579" t="str">
        <v>-</v>
      </c>
      <c r="E579" t="str">
        <v>-</v>
      </c>
      <c r="F579" t="str">
        <v>-</v>
      </c>
      <c r="G579" t="str">
        <v>-</v>
      </c>
    </row>
    <row r="580">
      <c r="A580">
        <v>2579</v>
      </c>
      <c r="B580" t="str">
        <f>HYPERLINK("https://www.facebook.com/conganxaleloi/", "Công an xã Lê Lợi tỉnh Cao Bằng")</f>
        <v>Công an xã Lê Lợi tỉnh Cao Bằng</v>
      </c>
      <c r="C580" t="str">
        <v>https://www.facebook.com/conganxaleloi/</v>
      </c>
      <c r="D580" t="str">
        <v>-</v>
      </c>
      <c r="E580" t="str">
        <v/>
      </c>
      <c r="F580" t="str">
        <v>-</v>
      </c>
      <c r="G580" t="str">
        <v>-</v>
      </c>
    </row>
    <row r="581">
      <c r="A581">
        <v>2580</v>
      </c>
      <c r="B581" t="str">
        <f>HYPERLINK("https://leloi.thachan.caobang.gov.vn/", "UBND Ủy ban nhân dân xã Lê Lợi tỉnh Cao Bằng")</f>
        <v>UBND Ủy ban nhân dân xã Lê Lợi tỉnh Cao Bằng</v>
      </c>
      <c r="C581" t="str">
        <v>https://leloi.thachan.caobang.gov.vn/</v>
      </c>
      <c r="D581" t="str">
        <v>-</v>
      </c>
      <c r="E581" t="str">
        <v>-</v>
      </c>
      <c r="F581" t="str">
        <v>-</v>
      </c>
      <c r="G581" t="str">
        <v>-</v>
      </c>
    </row>
    <row r="582">
      <c r="A582">
        <v>2581</v>
      </c>
      <c r="B582" t="str">
        <f>HYPERLINK("https://www.facebook.com/p/C%C3%B4ng-an-x%C3%A3-%C4%90%E1%BB%A9c-Xu%C3%A2n-Th%E1%BA%A1ch-An-Cao-B%E1%BA%B1ng-100066798127521/", "Công an xã Đức Xuân tỉnh Cao Bằng")</f>
        <v>Công an xã Đức Xuân tỉnh Cao Bằng</v>
      </c>
      <c r="C582" t="str">
        <v>https://www.facebook.com/p/C%C3%B4ng-an-x%C3%A3-%C4%90%E1%BB%A9c-Xu%C3%A2n-Th%E1%BA%A1ch-An-Cao-B%E1%BA%B1ng-100066798127521/</v>
      </c>
      <c r="D582" t="str">
        <v>-</v>
      </c>
      <c r="E582" t="str">
        <v/>
      </c>
      <c r="F582" t="str">
        <v>-</v>
      </c>
      <c r="G582" t="str">
        <v>-</v>
      </c>
    </row>
    <row r="583">
      <c r="A583">
        <v>2582</v>
      </c>
      <c r="B583" t="str">
        <f>HYPERLINK("http://ducxuan.thachan.caobang.gov.vn/", "UBND Ủy ban nhân dân xã Đức Xuân tỉnh Cao Bằng")</f>
        <v>UBND Ủy ban nhân dân xã Đức Xuân tỉnh Cao Bằng</v>
      </c>
      <c r="C583" t="str">
        <v>http://ducxuan.thachan.caobang.gov.vn/</v>
      </c>
      <c r="D583" t="str">
        <v>-</v>
      </c>
      <c r="E583" t="str">
        <v>-</v>
      </c>
      <c r="F583" t="str">
        <v>-</v>
      </c>
      <c r="G583" t="str">
        <v>-</v>
      </c>
    </row>
    <row r="584">
      <c r="A584">
        <v>2583</v>
      </c>
      <c r="B584" t="str">
        <v>Công an phường Nguyễn Thị Minh Khai tỉnh Bắc Kạn</v>
      </c>
      <c r="C584" t="str">
        <v>-</v>
      </c>
      <c r="D584" t="str">
        <v>-</v>
      </c>
      <c r="E584" t="str">
        <v/>
      </c>
      <c r="F584" t="str">
        <v>-</v>
      </c>
      <c r="G584" t="str">
        <v>-</v>
      </c>
    </row>
    <row r="585">
      <c r="A585">
        <v>2584</v>
      </c>
      <c r="B585" t="str">
        <f>HYPERLINK("https://nguyenthiminhkhai.backancity.gov.vn/", "UBND Ủy ban nhân dân phường Nguyễn Thị Minh Khai tỉnh Bắc Kạn")</f>
        <v>UBND Ủy ban nhân dân phường Nguyễn Thị Minh Khai tỉnh Bắc Kạn</v>
      </c>
      <c r="C585" t="str">
        <v>https://nguyenthiminhkhai.backancity.gov.vn/</v>
      </c>
      <c r="D585" t="str">
        <v>-</v>
      </c>
      <c r="E585" t="str">
        <v>-</v>
      </c>
      <c r="F585" t="str">
        <v>-</v>
      </c>
      <c r="G585" t="str">
        <v>-</v>
      </c>
    </row>
    <row r="586">
      <c r="A586">
        <v>2585</v>
      </c>
      <c r="B586" t="str">
        <f>HYPERLINK("https://www.facebook.com/p/%E1%BB%A6y-ban-Nh%C3%A2n-d%C3%A2n-ph%C6%B0%E1%BB%9Dng-S%C3%B4ng-C%E1%BA%A7u-100066700056373/", "Công an phường Sông Cầu tỉnh Bắc Kạn")</f>
        <v>Công an phường Sông Cầu tỉnh Bắc Kạn</v>
      </c>
      <c r="C586" t="str">
        <v>https://www.facebook.com/p/%E1%BB%A6y-ban-Nh%C3%A2n-d%C3%A2n-ph%C6%B0%E1%BB%9Dng-S%C3%B4ng-C%E1%BA%A7u-100066700056373/</v>
      </c>
      <c r="D586" t="str">
        <v>-</v>
      </c>
      <c r="E586" t="str">
        <v/>
      </c>
      <c r="F586" t="str">
        <v>-</v>
      </c>
      <c r="G586" t="str">
        <v>-</v>
      </c>
    </row>
    <row r="587">
      <c r="A587">
        <v>2586</v>
      </c>
      <c r="B587" t="str">
        <f>HYPERLINK("https://songcau.backancity.gov.vn/", "UBND Ủy ban nhân dân phường Sông Cầu tỉnh Bắc Kạn")</f>
        <v>UBND Ủy ban nhân dân phường Sông Cầu tỉnh Bắc Kạn</v>
      </c>
      <c r="C587" t="str">
        <v>https://songcau.backancity.gov.vn/</v>
      </c>
      <c r="D587" t="str">
        <v>-</v>
      </c>
      <c r="E587" t="str">
        <v>-</v>
      </c>
      <c r="F587" t="str">
        <v>-</v>
      </c>
      <c r="G587" t="str">
        <v>-</v>
      </c>
    </row>
    <row r="588">
      <c r="A588">
        <v>2587</v>
      </c>
      <c r="B588" t="str">
        <f>HYPERLINK("https://www.facebook.com/p/C%C3%B4ng-an-ph%C6%B0%E1%BB%9Dng-%C4%90%E1%BB%A9c-Xu%C3%A2n-100071546072548/", "Công an phường Đức Xuân tỉnh Bắc Kạn")</f>
        <v>Công an phường Đức Xuân tỉnh Bắc Kạn</v>
      </c>
      <c r="C588" t="str">
        <v>https://www.facebook.com/p/C%C3%B4ng-an-ph%C6%B0%E1%BB%9Dng-%C4%90%E1%BB%A9c-Xu%C3%A2n-100071546072548/</v>
      </c>
      <c r="D588" t="str">
        <v>0912985777</v>
      </c>
      <c r="E588" t="str">
        <v>-</v>
      </c>
      <c r="F588" t="str">
        <v>-</v>
      </c>
      <c r="G588" t="str">
        <v>-</v>
      </c>
    </row>
    <row r="589">
      <c r="A589">
        <v>2588</v>
      </c>
      <c r="B589" t="str">
        <f>HYPERLINK("https://ducxuan.backancity.gov.vn/", "UBND Ủy ban nhân dân phường Đức Xuân tỉnh Bắc Kạn")</f>
        <v>UBND Ủy ban nhân dân phường Đức Xuân tỉnh Bắc Kạn</v>
      </c>
      <c r="C589" t="str">
        <v>https://ducxuan.backancity.gov.vn/</v>
      </c>
      <c r="D589" t="str">
        <v>-</v>
      </c>
      <c r="E589" t="str">
        <v>-</v>
      </c>
      <c r="F589" t="str">
        <v>-</v>
      </c>
      <c r="G589" t="str">
        <v>-</v>
      </c>
    </row>
    <row r="590">
      <c r="A590">
        <v>2589</v>
      </c>
      <c r="B590" t="str">
        <f>HYPERLINK("https://www.facebook.com/p/C%C3%B4ng-an-ph%C6%B0%E1%BB%9Dng-Ph%C3%B9ng-Ch%C3%AD-Ki%C3%AAn-TPB%E1%BA%AFc-K%E1%BA%A1n-100077735104887/", "Công an phường Phùng Chí Kiên tỉnh Bắc Kạn")</f>
        <v>Công an phường Phùng Chí Kiên tỉnh Bắc Kạn</v>
      </c>
      <c r="C590" t="str">
        <v>https://www.facebook.com/p/C%C3%B4ng-an-ph%C6%B0%E1%BB%9Dng-Ph%C3%B9ng-Ch%C3%AD-Ki%C3%AAn-TPB%E1%BA%AFc-K%E1%BA%A1n-100077735104887/</v>
      </c>
      <c r="D590" t="str">
        <v>-</v>
      </c>
      <c r="E590" t="str">
        <v/>
      </c>
      <c r="F590" t="str">
        <v>-</v>
      </c>
      <c r="G590" t="str">
        <v>-</v>
      </c>
    </row>
    <row r="591">
      <c r="A591">
        <v>2590</v>
      </c>
      <c r="B591" t="str">
        <f>HYPERLINK("https://phungchikien.backancity.gov.vn/", "UBND Ủy ban nhân dân phường Phùng Chí Kiên tỉnh Bắc Kạn")</f>
        <v>UBND Ủy ban nhân dân phường Phùng Chí Kiên tỉnh Bắc Kạn</v>
      </c>
      <c r="C591" t="str">
        <v>https://phungchikien.backancity.gov.vn/</v>
      </c>
      <c r="D591" t="str">
        <v>-</v>
      </c>
      <c r="E591" t="str">
        <v>-</v>
      </c>
      <c r="F591" t="str">
        <v>-</v>
      </c>
      <c r="G591" t="str">
        <v>-</v>
      </c>
    </row>
    <row r="592">
      <c r="A592">
        <v>2591</v>
      </c>
      <c r="B592" t="str">
        <f>HYPERLINK("https://www.facebook.com/3806127596141919", "Công an phường Huyền Tụng tỉnh Bắc Kạn")</f>
        <v>Công an phường Huyền Tụng tỉnh Bắc Kạn</v>
      </c>
      <c r="C592" t="str">
        <v>https://www.facebook.com/3806127596141919</v>
      </c>
      <c r="D592" t="str">
        <v>-</v>
      </c>
      <c r="E592" t="str">
        <v/>
      </c>
      <c r="F592" t="str">
        <v>-</v>
      </c>
      <c r="G592" t="str">
        <v>-</v>
      </c>
    </row>
    <row r="593">
      <c r="A593">
        <v>2592</v>
      </c>
      <c r="B593" t="str">
        <f>HYPERLINK("https://huyentung.backancity.gov.vn/", "UBND Ủy ban nhân dân phường Huyền Tụng tỉnh Bắc Kạn")</f>
        <v>UBND Ủy ban nhân dân phường Huyền Tụng tỉnh Bắc Kạn</v>
      </c>
      <c r="C593" t="str">
        <v>https://huyentung.backancity.gov.vn/</v>
      </c>
      <c r="D593" t="str">
        <v>-</v>
      </c>
      <c r="E593" t="str">
        <v>-</v>
      </c>
      <c r="F593" t="str">
        <v>-</v>
      </c>
      <c r="G593" t="str">
        <v>-</v>
      </c>
    </row>
    <row r="594">
      <c r="A594">
        <v>2593</v>
      </c>
      <c r="B594" t="str">
        <v>Công an xã Dương Quang tỉnh Bắc Kạn</v>
      </c>
      <c r="C594" t="str">
        <v>-</v>
      </c>
      <c r="D594" t="str">
        <v>-</v>
      </c>
      <c r="E594" t="str">
        <v/>
      </c>
      <c r="F594" t="str">
        <v>-</v>
      </c>
      <c r="G594" t="str">
        <v>-</v>
      </c>
    </row>
    <row r="595">
      <c r="A595">
        <v>2594</v>
      </c>
      <c r="B595" t="str">
        <f>HYPERLINK("https://backancity.gov.vn/be-mac-dien-tap-chien-dau-xa-duong-quang-trong-khu-vuc-phong-thu-nam-2024/", "UBND Ủy ban nhân dân xã Dương Quang tỉnh Bắc Kạn")</f>
        <v>UBND Ủy ban nhân dân xã Dương Quang tỉnh Bắc Kạn</v>
      </c>
      <c r="C595" t="str">
        <v>https://backancity.gov.vn/be-mac-dien-tap-chien-dau-xa-duong-quang-trong-khu-vuc-phong-thu-nam-2024/</v>
      </c>
      <c r="D595" t="str">
        <v>-</v>
      </c>
      <c r="E595" t="str">
        <v>-</v>
      </c>
      <c r="F595" t="str">
        <v>-</v>
      </c>
      <c r="G595" t="str">
        <v>-</v>
      </c>
    </row>
    <row r="596">
      <c r="A596">
        <v>2595</v>
      </c>
      <c r="B596" t="str">
        <v>Công an xã Nông Thượng tỉnh Bắc Kạn</v>
      </c>
      <c r="C596" t="str">
        <v>-</v>
      </c>
      <c r="D596" t="str">
        <v>-</v>
      </c>
      <c r="E596" t="str">
        <v/>
      </c>
      <c r="F596" t="str">
        <v>-</v>
      </c>
      <c r="G596" t="str">
        <v>-</v>
      </c>
    </row>
    <row r="597">
      <c r="A597">
        <v>2596</v>
      </c>
      <c r="B597" t="str">
        <f>HYPERLINK("https://nongthuong.backancity.gov.vn/2024/01/04/so-dien-thoai-duong-day-nong-va-hop-thu-dien-tu-cong-vu-cua-uy-ban-nhan-dan-xa-nong-thuong-nam-2024/", "UBND Ủy ban nhân dân xã Nông Thượng tỉnh Bắc Kạn")</f>
        <v>UBND Ủy ban nhân dân xã Nông Thượng tỉnh Bắc Kạn</v>
      </c>
      <c r="C597" t="str">
        <v>https://nongthuong.backancity.gov.vn/2024/01/04/so-dien-thoai-duong-day-nong-va-hop-thu-dien-tu-cong-vu-cua-uy-ban-nhan-dan-xa-nong-thuong-nam-2024/</v>
      </c>
      <c r="D597" t="str">
        <v>-</v>
      </c>
      <c r="E597" t="str">
        <v>-</v>
      </c>
      <c r="F597" t="str">
        <v>-</v>
      </c>
      <c r="G597" t="str">
        <v>-</v>
      </c>
    </row>
    <row r="598">
      <c r="A598">
        <v>2597</v>
      </c>
      <c r="B598" t="str">
        <v>Công an phường Xuất Hóa tỉnh Bắc Kạn</v>
      </c>
      <c r="C598" t="str">
        <v>-</v>
      </c>
      <c r="D598" t="str">
        <v>-</v>
      </c>
      <c r="E598" t="str">
        <v/>
      </c>
      <c r="F598" t="str">
        <v>-</v>
      </c>
      <c r="G598" t="str">
        <v>-</v>
      </c>
    </row>
    <row r="599">
      <c r="A599">
        <v>2598</v>
      </c>
      <c r="B599" t="str">
        <f>HYPERLINK("https://backancity.gov.vn/ky-hop-thu-nhat-hdnd-phuong-xuat-hoa/", "UBND Ủy ban nhân dân phường Xuất Hóa tỉnh Bắc Kạn")</f>
        <v>UBND Ủy ban nhân dân phường Xuất Hóa tỉnh Bắc Kạn</v>
      </c>
      <c r="C599" t="str">
        <v>https://backancity.gov.vn/ky-hop-thu-nhat-hdnd-phuong-xuat-hoa/</v>
      </c>
      <c r="D599" t="str">
        <v>-</v>
      </c>
      <c r="E599" t="str">
        <v>-</v>
      </c>
      <c r="F599" t="str">
        <v>-</v>
      </c>
      <c r="G599" t="str">
        <v>-</v>
      </c>
    </row>
    <row r="600">
      <c r="A600">
        <v>2599</v>
      </c>
      <c r="B600" t="str">
        <f>HYPERLINK("https://www.facebook.com/p/Tu%E1%BB%95i-tr%E1%BA%BB-C%C3%B4ng-an-t%E1%BB%89nh-B%E1%BA%AFc-K%E1%BA%A1n-100057574024652/", "Công an xã Bằng Thành tỉnh Bắc Kạn")</f>
        <v>Công an xã Bằng Thành tỉnh Bắc Kạn</v>
      </c>
      <c r="C600" t="str">
        <v>https://www.facebook.com/p/Tu%E1%BB%95i-tr%E1%BA%BB-C%C3%B4ng-an-t%E1%BB%89nh-B%E1%BA%AFc-K%E1%BA%A1n-100057574024652/</v>
      </c>
      <c r="D600" t="str">
        <v>-</v>
      </c>
      <c r="E600" t="str">
        <v/>
      </c>
      <c r="F600" t="str">
        <v>-</v>
      </c>
      <c r="G600" t="str">
        <v>Tổ 7B, Phường Đức Xuân, TP Bắc Kạn, Bac Kan, Vietnam</v>
      </c>
    </row>
    <row r="601">
      <c r="A601">
        <v>2600</v>
      </c>
      <c r="B601" t="str">
        <f>HYPERLINK("https://backan.gov.vn/pages/uy-ban-nhan-dan-tinh-e8fd.aspx", "UBND Ủy ban nhân dân xã Bằng Thành tỉnh Bắc Kạn")</f>
        <v>UBND Ủy ban nhân dân xã Bằng Thành tỉnh Bắc Kạn</v>
      </c>
      <c r="C601" t="str">
        <v>https://backan.gov.vn/pages/uy-ban-nhan-dan-tinh-e8fd.aspx</v>
      </c>
      <c r="D601" t="str">
        <v>-</v>
      </c>
      <c r="E601" t="str">
        <v>-</v>
      </c>
      <c r="F601" t="str">
        <v>-</v>
      </c>
      <c r="G601" t="str">
        <v>-</v>
      </c>
    </row>
    <row r="602">
      <c r="A602">
        <v>2601</v>
      </c>
      <c r="B602" t="str">
        <f>HYPERLINK("https://www.facebook.com/p/C%C3%B4ng-an-x%C3%A3-Nh%E1%BA%A1n-M%C3%B4n-huy%E1%BB%87n-P%C3%A1c-N%E1%BA%B7m-t%E1%BB%89nh-B%E1%BA%AFc-K%E1%BA%A1n-100054482859132/?locale=tr_TR", "Công an xã Nhạn Môn tỉnh Bắc Kạn")</f>
        <v>Công an xã Nhạn Môn tỉnh Bắc Kạn</v>
      </c>
      <c r="C602" t="str">
        <v>https://www.facebook.com/p/C%C3%B4ng-an-x%C3%A3-Nh%E1%BA%A1n-M%C3%B4n-huy%E1%BB%87n-P%C3%A1c-N%E1%BA%B7m-t%E1%BB%89nh-B%E1%BA%AFc-K%E1%BA%A1n-100054482859132/?locale=tr_TR</v>
      </c>
      <c r="D602" t="str">
        <v>-</v>
      </c>
      <c r="E602" t="str">
        <v/>
      </c>
      <c r="F602" t="str">
        <v>-</v>
      </c>
      <c r="G602" t="str">
        <v>-</v>
      </c>
    </row>
    <row r="603">
      <c r="A603">
        <v>2602</v>
      </c>
      <c r="B603" t="str">
        <f>HYPERLINK("https://nhanmon.pacnam.gov.vn/", "UBND Ủy ban nhân dân xã Nhạn Môn tỉnh Bắc Kạn")</f>
        <v>UBND Ủy ban nhân dân xã Nhạn Môn tỉnh Bắc Kạn</v>
      </c>
      <c r="C603" t="str">
        <v>https://nhanmon.pacnam.gov.vn/</v>
      </c>
      <c r="D603" t="str">
        <v>-</v>
      </c>
      <c r="E603" t="str">
        <v>-</v>
      </c>
      <c r="F603" t="str">
        <v>-</v>
      </c>
      <c r="G603" t="str">
        <v>-</v>
      </c>
    </row>
    <row r="604">
      <c r="A604">
        <v>2603</v>
      </c>
      <c r="B604" t="str">
        <f>HYPERLINK("https://www.facebook.com/p/C%C3%B4ng-an-x%C3%A3-B%E1%BB%99c-B%E1%BB%91-100076950112533/", "Công an xã Bộc Bố tỉnh Bắc Kạn")</f>
        <v>Công an xã Bộc Bố tỉnh Bắc Kạn</v>
      </c>
      <c r="C604" t="str">
        <v>https://www.facebook.com/p/C%C3%B4ng-an-x%C3%A3-B%E1%BB%99c-B%E1%BB%91-100076950112533/</v>
      </c>
      <c r="D604" t="str">
        <v>-</v>
      </c>
      <c r="E604" t="str">
        <v/>
      </c>
      <c r="F604" t="str">
        <f>HYPERLINK("mailto:conganxabocbobk@gmail.com", "conganxabocbobk@gmail.com")</f>
        <v>conganxabocbobk@gmail.com</v>
      </c>
      <c r="G604" t="str">
        <v>Thôn Nà Coóc, xã Bộc Bố huyện Pác Nặm, tỉnh Bắc Kạn</v>
      </c>
    </row>
    <row r="605">
      <c r="A605">
        <v>2604</v>
      </c>
      <c r="B605" t="str">
        <f>HYPERLINK("https://bocbo.pacnam.gov.vn/", "UBND Ủy ban nhân dân xã Bộc Bố tỉnh Bắc Kạn")</f>
        <v>UBND Ủy ban nhân dân xã Bộc Bố tỉnh Bắc Kạn</v>
      </c>
      <c r="C605" t="str">
        <v>https://bocbo.pacnam.gov.vn/</v>
      </c>
      <c r="D605" t="str">
        <v>-</v>
      </c>
      <c r="E605" t="str">
        <v>-</v>
      </c>
      <c r="F605" t="str">
        <v>-</v>
      </c>
      <c r="G605" t="str">
        <v>-</v>
      </c>
    </row>
    <row r="606">
      <c r="A606">
        <v>2605</v>
      </c>
      <c r="B606" t="str">
        <f>HYPERLINK("https://www.facebook.com/p/Tu%E1%BB%95i-tr%E1%BA%BB-C%C3%B4ng-an-t%E1%BB%89nh-B%E1%BA%AFc-K%E1%BA%A1n-100057574024652/", "Công an xã Công Bằng tỉnh Bắc Kạn")</f>
        <v>Công an xã Công Bằng tỉnh Bắc Kạn</v>
      </c>
      <c r="C606" t="str">
        <v>https://www.facebook.com/p/Tu%E1%BB%95i-tr%E1%BA%BB-C%C3%B4ng-an-t%E1%BB%89nh-B%E1%BA%AFc-K%E1%BA%A1n-100057574024652/</v>
      </c>
      <c r="D606" t="str">
        <v>-</v>
      </c>
      <c r="E606" t="str">
        <v/>
      </c>
      <c r="F606" t="str">
        <v>-</v>
      </c>
      <c r="G606" t="str">
        <v>-</v>
      </c>
    </row>
    <row r="607">
      <c r="A607">
        <v>2606</v>
      </c>
      <c r="B607" t="str">
        <f>HYPERLINK("https://backan.gov.vn/pages/van-ban.aspx?uid=1a7e7564-60a3-4d04-a04d-743aca0b428d&amp;itemid=7033", "UBND Ủy ban nhân dân xã Công Bằng tỉnh Bắc Kạn")</f>
        <v>UBND Ủy ban nhân dân xã Công Bằng tỉnh Bắc Kạn</v>
      </c>
      <c r="C607" t="str">
        <v>https://backan.gov.vn/pages/van-ban.aspx?uid=1a7e7564-60a3-4d04-a04d-743aca0b428d&amp;itemid=7033</v>
      </c>
      <c r="D607" t="str">
        <v>-</v>
      </c>
      <c r="E607" t="str">
        <v>-</v>
      </c>
      <c r="F607" t="str">
        <v>-</v>
      </c>
      <c r="G607" t="str">
        <v>-</v>
      </c>
    </row>
    <row r="608">
      <c r="A608">
        <v>2607</v>
      </c>
      <c r="B608" t="str">
        <v>Công an xã Giáo Hiệu tỉnh Bắc Kạn</v>
      </c>
      <c r="C608" t="str">
        <v>-</v>
      </c>
      <c r="D608" t="str">
        <v>-</v>
      </c>
      <c r="E608" t="str">
        <v/>
      </c>
      <c r="F608" t="str">
        <v>-</v>
      </c>
      <c r="G608" t="str">
        <v>-</v>
      </c>
    </row>
    <row r="609">
      <c r="A609">
        <v>2608</v>
      </c>
      <c r="B609" t="str">
        <f>HYPERLINK("https://giaohieu.pacnam.gov.vn/", "UBND Ủy ban nhân dân xã Giáo Hiệu tỉnh Bắc Kạn")</f>
        <v>UBND Ủy ban nhân dân xã Giáo Hiệu tỉnh Bắc Kạn</v>
      </c>
      <c r="C609" t="str">
        <v>https://giaohieu.pacnam.gov.vn/</v>
      </c>
      <c r="D609" t="str">
        <v>-</v>
      </c>
      <c r="E609" t="str">
        <v>-</v>
      </c>
      <c r="F609" t="str">
        <v>-</v>
      </c>
      <c r="G609" t="str">
        <v>-</v>
      </c>
    </row>
    <row r="610">
      <c r="A610">
        <v>2609</v>
      </c>
      <c r="B610" t="str">
        <f>HYPERLINK("https://www.facebook.com/p/Tu%E1%BB%95i-tr%E1%BA%BB-C%C3%B4ng-an-t%E1%BB%89nh-B%E1%BA%AFc-K%E1%BA%A1n-100057574024652/", "Công an xã Xuân La tỉnh Bắc Kạn")</f>
        <v>Công an xã Xuân La tỉnh Bắc Kạn</v>
      </c>
      <c r="C610" t="str">
        <v>https://www.facebook.com/p/Tu%E1%BB%95i-tr%E1%BA%BB-C%C3%B4ng-an-t%E1%BB%89nh-B%E1%BA%AFc-K%E1%BA%A1n-100057574024652/</v>
      </c>
      <c r="D610" t="str">
        <v>-</v>
      </c>
      <c r="E610" t="str">
        <v/>
      </c>
      <c r="F610" t="str">
        <v>-</v>
      </c>
      <c r="G610" t="str">
        <v>Tổ 7B, Phường Đức Xuân, TP Bắc Kạn, Bac Kan, Vietnam</v>
      </c>
    </row>
    <row r="611">
      <c r="A611">
        <v>2610</v>
      </c>
      <c r="B611" t="str">
        <f>HYPERLINK("https://xuanla.pacnam.gov.vn/", "UBND Ủy ban nhân dân xã Xuân La tỉnh Bắc Kạn")</f>
        <v>UBND Ủy ban nhân dân xã Xuân La tỉnh Bắc Kạn</v>
      </c>
      <c r="C611" t="str">
        <v>https://xuanla.pacnam.gov.vn/</v>
      </c>
      <c r="D611" t="str">
        <v>-</v>
      </c>
      <c r="E611" t="str">
        <v>-</v>
      </c>
      <c r="F611" t="str">
        <v>-</v>
      </c>
      <c r="G611" t="str">
        <v>-</v>
      </c>
    </row>
    <row r="612">
      <c r="A612">
        <v>2611</v>
      </c>
      <c r="B612" t="str">
        <f>HYPERLINK("https://www.facebook.com/p/Tu%E1%BB%95i-tr%E1%BA%BB-C%C3%B4ng-an-t%E1%BB%89nh-B%E1%BA%AFc-K%E1%BA%A1n-100057574024652/", "Công an xã An Thắng tỉnh Bắc Kạn")</f>
        <v>Công an xã An Thắng tỉnh Bắc Kạn</v>
      </c>
      <c r="C612" t="str">
        <v>https://www.facebook.com/p/Tu%E1%BB%95i-tr%E1%BA%BB-C%C3%B4ng-an-t%E1%BB%89nh-B%E1%BA%AFc-K%E1%BA%A1n-100057574024652/</v>
      </c>
      <c r="D612" t="str">
        <v>-</v>
      </c>
      <c r="E612" t="str">
        <v/>
      </c>
      <c r="F612" t="str">
        <v>-</v>
      </c>
      <c r="G612" t="str">
        <v>-</v>
      </c>
    </row>
    <row r="613">
      <c r="A613">
        <v>2612</v>
      </c>
      <c r="B613" t="str">
        <f>HYPERLINK("http://dongthang.chodon.backan.gov.vn/", "UBND Ủy ban nhân dân xã An Thắng tỉnh Bắc Kạn")</f>
        <v>UBND Ủy ban nhân dân xã An Thắng tỉnh Bắc Kạn</v>
      </c>
      <c r="C613" t="str">
        <v>http://dongthang.chodon.backan.gov.vn/</v>
      </c>
      <c r="D613" t="str">
        <v>-</v>
      </c>
      <c r="E613" t="str">
        <v>-</v>
      </c>
      <c r="F613" t="str">
        <v>-</v>
      </c>
      <c r="G613" t="str">
        <v>-</v>
      </c>
    </row>
    <row r="614">
      <c r="A614">
        <v>2613</v>
      </c>
      <c r="B614" t="str">
        <v>Công an xã Cổ Linh tỉnh Bắc Kạn</v>
      </c>
      <c r="C614" t="str">
        <v>-</v>
      </c>
      <c r="D614" t="str">
        <v>-</v>
      </c>
      <c r="E614" t="str">
        <v/>
      </c>
      <c r="F614" t="str">
        <v>-</v>
      </c>
      <c r="G614" t="str">
        <v>-</v>
      </c>
    </row>
    <row r="615">
      <c r="A615">
        <v>2614</v>
      </c>
      <c r="B615" t="str">
        <f>HYPERLINK("https://congbao.backan.gov.vn/congbao.nsf/1ec98b9a09cc68af47258116000c7559/af1e05fe41a2cade4725808e00260f59?OpenDocument", "UBND Ủy ban nhân dân xã Cổ Linh tỉnh Bắc Kạn")</f>
        <v>UBND Ủy ban nhân dân xã Cổ Linh tỉnh Bắc Kạn</v>
      </c>
      <c r="C615" t="str">
        <v>https://congbao.backan.gov.vn/congbao.nsf/1ec98b9a09cc68af47258116000c7559/af1e05fe41a2cade4725808e00260f59?OpenDocument</v>
      </c>
      <c r="D615" t="str">
        <v>-</v>
      </c>
      <c r="E615" t="str">
        <v>-</v>
      </c>
      <c r="F615" t="str">
        <v>-</v>
      </c>
      <c r="G615" t="str">
        <v>-</v>
      </c>
    </row>
    <row r="616">
      <c r="A616">
        <v>2615</v>
      </c>
      <c r="B616" t="str">
        <f>HYPERLINK("https://www.facebook.com/p/C%C3%B4ng-an-x%C3%A3-Nghi%C3%AAn-Loan-100080281666445/", "Công an xã Nghiên Loan tỉnh Bắc Kạn")</f>
        <v>Công an xã Nghiên Loan tỉnh Bắc Kạn</v>
      </c>
      <c r="C616" t="str">
        <v>https://www.facebook.com/p/C%C3%B4ng-an-x%C3%A3-Nghi%C3%AAn-Loan-100080281666445/</v>
      </c>
      <c r="D616" t="str">
        <v>-</v>
      </c>
      <c r="E616" t="str">
        <v/>
      </c>
      <c r="F616" t="str">
        <v>-</v>
      </c>
      <c r="G616" t="str">
        <v>-</v>
      </c>
    </row>
    <row r="617">
      <c r="A617">
        <v>2616</v>
      </c>
      <c r="B617" t="str">
        <f>HYPERLINK("https://pacnam.gov.vn/dai-bieu-hoi-dong-nhan-dan-tinh-bac-kan-tiep-xuc-cu-tri-cac-xa-xuan-la-nghien-loan-an-thang/", "UBND Ủy ban nhân dân xã Nghiên Loan tỉnh Bắc Kạn")</f>
        <v>UBND Ủy ban nhân dân xã Nghiên Loan tỉnh Bắc Kạn</v>
      </c>
      <c r="C617" t="str">
        <v>https://pacnam.gov.vn/dai-bieu-hoi-dong-nhan-dan-tinh-bac-kan-tiep-xuc-cu-tri-cac-xa-xuan-la-nghien-loan-an-thang/</v>
      </c>
      <c r="D617" t="str">
        <v>-</v>
      </c>
      <c r="E617" t="str">
        <v>-</v>
      </c>
      <c r="F617" t="str">
        <v>-</v>
      </c>
      <c r="G617" t="str">
        <v>-</v>
      </c>
    </row>
    <row r="618">
      <c r="A618">
        <v>2617</v>
      </c>
      <c r="B618" t="str">
        <f>HYPERLINK("https://www.facebook.com/DTNHSV.UET.VNU/albums/792354579208677/", "Công an xã Cao Tân tỉnh Bắc Kạn")</f>
        <v>Công an xã Cao Tân tỉnh Bắc Kạn</v>
      </c>
      <c r="C618" t="str">
        <v>https://www.facebook.com/DTNHSV.UET.VNU/albums/792354579208677/</v>
      </c>
      <c r="D618" t="str">
        <v>-</v>
      </c>
      <c r="E618" t="str">
        <v/>
      </c>
      <c r="F618" t="str">
        <v>-</v>
      </c>
      <c r="G618" t="str">
        <v>-</v>
      </c>
    </row>
    <row r="619">
      <c r="A619">
        <v>2618</v>
      </c>
      <c r="B619" t="str">
        <f>HYPERLINK("https://sonoivu.backan.gov.vn/to-chuc-thanh-cong-ngay-hoi-toan-dan-bao-ve-an-ninh-to-quoc-tai-thon-pu-luon-xa-cao-tan-nam-2023/", "UBND Ủy ban nhân dân xã Cao Tân tỉnh Bắc Kạn")</f>
        <v>UBND Ủy ban nhân dân xã Cao Tân tỉnh Bắc Kạn</v>
      </c>
      <c r="C619" t="str">
        <v>https://sonoivu.backan.gov.vn/to-chuc-thanh-cong-ngay-hoi-toan-dan-bao-ve-an-ninh-to-quoc-tai-thon-pu-luon-xa-cao-tan-nam-2023/</v>
      </c>
      <c r="D619" t="str">
        <v>-</v>
      </c>
      <c r="E619" t="str">
        <v>-</v>
      </c>
      <c r="F619" t="str">
        <v>-</v>
      </c>
      <c r="G619" t="str">
        <v>-</v>
      </c>
    </row>
    <row r="620">
      <c r="A620">
        <v>2619</v>
      </c>
      <c r="B620" t="str">
        <f>HYPERLINK("https://www.facebook.com/p/C%C3%B4ng-an-th%E1%BB%8B-tr%E1%BA%A5n-Ch%E1%BB%A3-R%C3%A3-huy%E1%BB%87n-Ba-B%E1%BB%83-t%E1%BB%89nh-B%E1%BA%AFc-K%E1%BA%A1n-100036848301687/", "Công an thị trấn Chợ Rã tỉnh Bắc Kạn")</f>
        <v>Công an thị trấn Chợ Rã tỉnh Bắc Kạn</v>
      </c>
      <c r="C620" t="str">
        <v>https://www.facebook.com/p/C%C3%B4ng-an-th%E1%BB%8B-tr%E1%BA%A5n-Ch%E1%BB%A3-R%C3%A3-huy%E1%BB%87n-Ba-B%E1%BB%83-t%E1%BB%89nh-B%E1%BA%AFc-K%E1%BA%A1n-100036848301687/</v>
      </c>
      <c r="D620" t="str">
        <v>-</v>
      </c>
      <c r="E620" t="str">
        <v/>
      </c>
      <c r="F620" t="str">
        <v>-</v>
      </c>
      <c r="G620" t="str">
        <v>tiểu khu 7, thị trấn Chợ Rã, huyện Ba Bể, Bac Kan, Vietnam</v>
      </c>
    </row>
    <row r="621">
      <c r="A621">
        <v>2620</v>
      </c>
      <c r="B621" t="str">
        <f>HYPERLINK("https://hanhchinhcong.backan.gov.vn/portaldvc/Pages/2022-11-22/Ket-qua-kiem-tra-De-an-06-cua-Van-phong-UBND-tinh-by99s7o79u37.aspx", "UBND Ủy ban nhân dân thị trấn Chợ Rã tỉnh Bắc Kạn")</f>
        <v>UBND Ủy ban nhân dân thị trấn Chợ Rã tỉnh Bắc Kạn</v>
      </c>
      <c r="C621" t="str">
        <v>https://hanhchinhcong.backan.gov.vn/portaldvc/Pages/2022-11-22/Ket-qua-kiem-tra-De-an-06-cua-Van-phong-UBND-tinh-by99s7o79u37.aspx</v>
      </c>
      <c r="D621" t="str">
        <v>-</v>
      </c>
      <c r="E621" t="str">
        <v>-</v>
      </c>
      <c r="F621" t="str">
        <v>-</v>
      </c>
      <c r="G621" t="str">
        <v>-</v>
      </c>
    </row>
    <row r="622">
      <c r="A622">
        <v>2621</v>
      </c>
      <c r="B622" t="str">
        <v>Công an xã Bành Trạch tỉnh Bắc Kạn</v>
      </c>
      <c r="C622" t="str">
        <v>-</v>
      </c>
      <c r="D622" t="str">
        <v>-</v>
      </c>
      <c r="E622" t="str">
        <v/>
      </c>
      <c r="F622" t="str">
        <v>-</v>
      </c>
      <c r="G622" t="str">
        <v>-</v>
      </c>
    </row>
    <row r="623">
      <c r="A623">
        <v>2622</v>
      </c>
      <c r="B623" t="str">
        <f>HYPERLINK("https://nguyenbinh.caobang.gov.vn/xa-phan-thanh", "UBND Ủy ban nhân dân xã Bành Trạch tỉnh Bắc Kạn")</f>
        <v>UBND Ủy ban nhân dân xã Bành Trạch tỉnh Bắc Kạn</v>
      </c>
      <c r="C623" t="str">
        <v>https://nguyenbinh.caobang.gov.vn/xa-phan-thanh</v>
      </c>
      <c r="D623" t="str">
        <v>-</v>
      </c>
      <c r="E623" t="str">
        <v>-</v>
      </c>
      <c r="F623" t="str">
        <v>-</v>
      </c>
      <c r="G623" t="str">
        <v>-</v>
      </c>
    </row>
    <row r="624">
      <c r="A624">
        <v>2623</v>
      </c>
      <c r="B624" t="str">
        <v>Công an xã Phúc Lộc tỉnh Bắc Kạn</v>
      </c>
      <c r="C624" t="str">
        <v>-</v>
      </c>
      <c r="D624" t="str">
        <v>-</v>
      </c>
      <c r="E624" t="str">
        <v/>
      </c>
      <c r="F624" t="str">
        <v>-</v>
      </c>
      <c r="G624" t="str">
        <v>-</v>
      </c>
    </row>
    <row r="625">
      <c r="A625">
        <v>2624</v>
      </c>
      <c r="B625" t="str">
        <f>HYPERLINK("https://babe.gov.vn/dang-bo-so-y-te-khanh-thanh-doan-duong-be-tong-thieng-diem-phia-khao-thuc-hien-mo-hinh-dan-van-kheo-giup-do-xa-phuc-loc-xay-dung-ntm/", "UBND Ủy ban nhân dân xã Phúc Lộc tỉnh Bắc Kạn")</f>
        <v>UBND Ủy ban nhân dân xã Phúc Lộc tỉnh Bắc Kạn</v>
      </c>
      <c r="C625" t="str">
        <v>https://babe.gov.vn/dang-bo-so-y-te-khanh-thanh-doan-duong-be-tong-thieng-diem-phia-khao-thuc-hien-mo-hinh-dan-van-kheo-giup-do-xa-phuc-loc-xay-dung-ntm/</v>
      </c>
      <c r="D625" t="str">
        <v>-</v>
      </c>
      <c r="E625" t="str">
        <v>-</v>
      </c>
      <c r="F625" t="str">
        <v>-</v>
      </c>
      <c r="G625" t="str">
        <v>-</v>
      </c>
    </row>
    <row r="626">
      <c r="A626">
        <v>2625</v>
      </c>
      <c r="B626" t="str">
        <f>HYPERLINK("https://www.facebook.com/p/Tu%E1%BB%95i-tr%E1%BA%BB-C%C3%B4ng-an-t%E1%BB%89nh-B%E1%BA%AFc-K%E1%BA%A1n-100057574024652/", "Công an xã Hà Hiệu tỉnh Bắc Kạn")</f>
        <v>Công an xã Hà Hiệu tỉnh Bắc Kạn</v>
      </c>
      <c r="C626" t="str">
        <v>https://www.facebook.com/p/Tu%E1%BB%95i-tr%E1%BA%BB-C%C3%B4ng-an-t%E1%BB%89nh-B%E1%BA%AFc-K%E1%BA%A1n-100057574024652/</v>
      </c>
      <c r="D626" t="str">
        <v>-</v>
      </c>
      <c r="E626" t="str">
        <v/>
      </c>
      <c r="F626" t="str">
        <v>-</v>
      </c>
      <c r="G626" t="str">
        <v>-</v>
      </c>
    </row>
    <row r="627">
      <c r="A627">
        <v>2626</v>
      </c>
      <c r="B627" t="str">
        <f>HYPERLINK("https://babe.gov.vn/ba-be-lap-dat-bia-di-tich-lich-su-thon-khuoi-man-xa-ha-hieu/", "UBND Ủy ban nhân dân xã Hà Hiệu tỉnh Bắc Kạn")</f>
        <v>UBND Ủy ban nhân dân xã Hà Hiệu tỉnh Bắc Kạn</v>
      </c>
      <c r="C627" t="str">
        <v>https://babe.gov.vn/ba-be-lap-dat-bia-di-tich-lich-su-thon-khuoi-man-xa-ha-hieu/</v>
      </c>
      <c r="D627" t="str">
        <v>-</v>
      </c>
      <c r="E627" t="str">
        <v>-</v>
      </c>
      <c r="F627" t="str">
        <v>-</v>
      </c>
      <c r="G627" t="str">
        <v>-</v>
      </c>
    </row>
    <row r="628">
      <c r="A628">
        <v>2627</v>
      </c>
      <c r="B628" t="str">
        <f>HYPERLINK("https://www.facebook.com/p/Tu%E1%BB%95i-tr%E1%BA%BB-C%C3%B4ng-an-t%E1%BB%89nh-B%E1%BA%AFc-K%E1%BA%A1n-100057574024652/", "Công an xã Cao Thượng tỉnh Bắc Kạn")</f>
        <v>Công an xã Cao Thượng tỉnh Bắc Kạn</v>
      </c>
      <c r="C628" t="str">
        <v>https://www.facebook.com/p/Tu%E1%BB%95i-tr%E1%BA%BB-C%C3%B4ng-an-t%E1%BB%89nh-B%E1%BA%AFc-K%E1%BA%A1n-100057574024652/</v>
      </c>
      <c r="D628" t="str">
        <v>-</v>
      </c>
      <c r="E628" t="str">
        <v/>
      </c>
      <c r="F628" t="str">
        <v>-</v>
      </c>
      <c r="G628" t="str">
        <v>-</v>
      </c>
    </row>
    <row r="629">
      <c r="A629">
        <v>2628</v>
      </c>
      <c r="B629" t="str">
        <f>HYPERLINK("https://caothuong.babe.gov.vn/", "UBND Ủy ban nhân dân xã Cao Thượng tỉnh Bắc Kạn")</f>
        <v>UBND Ủy ban nhân dân xã Cao Thượng tỉnh Bắc Kạn</v>
      </c>
      <c r="C629" t="str">
        <v>https://caothuong.babe.gov.vn/</v>
      </c>
      <c r="D629" t="str">
        <v>-</v>
      </c>
      <c r="E629" t="str">
        <v>-</v>
      </c>
      <c r="F629" t="str">
        <v>-</v>
      </c>
      <c r="G629" t="str">
        <v>-</v>
      </c>
    </row>
    <row r="630">
      <c r="A630">
        <v>2629</v>
      </c>
      <c r="B630" t="str">
        <f>HYPERLINK("https://www.facebook.com/TuoitreConganCaoBang/?locale=bn_IN", "Công an xã Cao Trĩ tỉnh Bắc Kạn")</f>
        <v>Công an xã Cao Trĩ tỉnh Bắc Kạn</v>
      </c>
      <c r="C630" t="str">
        <v>https://www.facebook.com/TuoitreConganCaoBang/?locale=bn_IN</v>
      </c>
      <c r="D630" t="str">
        <v>-</v>
      </c>
      <c r="E630" t="str">
        <v/>
      </c>
      <c r="F630" t="str">
        <v>-</v>
      </c>
      <c r="G630" t="str">
        <v>-</v>
      </c>
    </row>
    <row r="631">
      <c r="A631">
        <v>2630</v>
      </c>
      <c r="B631" t="str">
        <f>HYPERLINK("https://congbao.backan.gov.vn/congbaonew.nsf/23F45F457D19B46247258A5F000C3C17/$file/QD_1977_signed.pdf", "UBND Ủy ban nhân dân xã Cao Trĩ tỉnh Bắc Kạn")</f>
        <v>UBND Ủy ban nhân dân xã Cao Trĩ tỉnh Bắc Kạn</v>
      </c>
      <c r="C631" t="str">
        <v>https://congbao.backan.gov.vn/congbaonew.nsf/23F45F457D19B46247258A5F000C3C17/$file/QD_1977_signed.pdf</v>
      </c>
      <c r="D631" t="str">
        <v>-</v>
      </c>
      <c r="E631" t="str">
        <v>-</v>
      </c>
      <c r="F631" t="str">
        <v>-</v>
      </c>
      <c r="G631" t="str">
        <v>-</v>
      </c>
    </row>
    <row r="632">
      <c r="A632">
        <v>2631</v>
      </c>
      <c r="B632" t="str">
        <v>Công an xã Khang Ninh tỉnh Bắc Kạn</v>
      </c>
      <c r="C632" t="str">
        <v>-</v>
      </c>
      <c r="D632" t="str">
        <v>-</v>
      </c>
      <c r="E632" t="str">
        <v/>
      </c>
      <c r="F632" t="str">
        <v>-</v>
      </c>
      <c r="G632" t="str">
        <v>-</v>
      </c>
    </row>
    <row r="633">
      <c r="A633">
        <v>2632</v>
      </c>
      <c r="B633" t="str">
        <f>HYPERLINK("https://sotuphap.backan.gov.vn/chinh-sach-uu-dai-co-hoi-dau-tu/chu-truong-dau-tu-cong-trinh-cai-tao-nang-cap-duong-don-den-na-mo-xa-khang-ninh-huyen-ba-be-tinh-101387", "UBND Ủy ban nhân dân xã Khang Ninh tỉnh Bắc Kạn")</f>
        <v>UBND Ủy ban nhân dân xã Khang Ninh tỉnh Bắc Kạn</v>
      </c>
      <c r="C633" t="str">
        <v>https://sotuphap.backan.gov.vn/chinh-sach-uu-dai-co-hoi-dau-tu/chu-truong-dau-tu-cong-trinh-cai-tao-nang-cap-duong-don-den-na-mo-xa-khang-ninh-huyen-ba-be-tinh-101387</v>
      </c>
      <c r="D633" t="str">
        <v>-</v>
      </c>
      <c r="E633" t="str">
        <v>-</v>
      </c>
      <c r="F633" t="str">
        <v>-</v>
      </c>
      <c r="G633" t="str">
        <v>-</v>
      </c>
    </row>
    <row r="634">
      <c r="A634">
        <v>2633</v>
      </c>
      <c r="B634" t="str">
        <v>Công an xã Nam Mẫu tỉnh Bắc Kạn</v>
      </c>
      <c r="C634" t="str">
        <v>-</v>
      </c>
      <c r="D634" t="str">
        <v>-</v>
      </c>
      <c r="E634" t="str">
        <v/>
      </c>
      <c r="F634" t="str">
        <v>-</v>
      </c>
      <c r="G634" t="str">
        <v>-</v>
      </c>
    </row>
    <row r="635">
      <c r="A635">
        <v>2634</v>
      </c>
      <c r="B635" t="str">
        <f>HYPERLINK("https://congbao.backan.gov.vn/congbaonew.nsf/6BCB42EE64AC7FA84725873B002ACC02/$file/QD_1477_signed.pdf", "UBND Ủy ban nhân dân xã Nam Mẫu tỉnh Bắc Kạn")</f>
        <v>UBND Ủy ban nhân dân xã Nam Mẫu tỉnh Bắc Kạn</v>
      </c>
      <c r="C635" t="str">
        <v>https://congbao.backan.gov.vn/congbaonew.nsf/6BCB42EE64AC7FA84725873B002ACC02/$file/QD_1477_signed.pdf</v>
      </c>
      <c r="D635" t="str">
        <v>-</v>
      </c>
      <c r="E635" t="str">
        <v>-</v>
      </c>
      <c r="F635" t="str">
        <v>-</v>
      </c>
      <c r="G635" t="str">
        <v>-</v>
      </c>
    </row>
    <row r="636">
      <c r="A636">
        <v>2635</v>
      </c>
      <c r="B636" t="str">
        <f>HYPERLINK("https://www.facebook.com/p/Tu%E1%BB%95i-tr%E1%BA%BB-C%C3%B4ng-an-t%E1%BB%89nh-B%E1%BA%AFc-K%E1%BA%A1n-100057574024652/", "Công an xã Thượng Giáo tỉnh Bắc Kạn")</f>
        <v>Công an xã Thượng Giáo tỉnh Bắc Kạn</v>
      </c>
      <c r="C636" t="str">
        <v>https://www.facebook.com/p/Tu%E1%BB%95i-tr%E1%BA%BB-C%C3%B4ng-an-t%E1%BB%89nh-B%E1%BA%AFc-K%E1%BA%A1n-100057574024652/</v>
      </c>
      <c r="D636" t="str">
        <v>-</v>
      </c>
      <c r="E636" t="str">
        <v/>
      </c>
      <c r="F636" t="str">
        <v>-</v>
      </c>
      <c r="G636" t="str">
        <v>-</v>
      </c>
    </row>
    <row r="637">
      <c r="A637">
        <v>2636</v>
      </c>
      <c r="B637" t="str">
        <f>HYPERLINK("https://thuonggiao.babe.gov.vn/", "UBND Ủy ban nhân dân xã Thượng Giáo tỉnh Bắc Kạn")</f>
        <v>UBND Ủy ban nhân dân xã Thượng Giáo tỉnh Bắc Kạn</v>
      </c>
      <c r="C637" t="str">
        <v>https://thuonggiao.babe.gov.vn/</v>
      </c>
      <c r="D637" t="str">
        <v>-</v>
      </c>
      <c r="E637" t="str">
        <v>-</v>
      </c>
      <c r="F637" t="str">
        <v>-</v>
      </c>
      <c r="G637" t="str">
        <v>-</v>
      </c>
    </row>
    <row r="638">
      <c r="A638">
        <v>2637</v>
      </c>
      <c r="B638" t="str">
        <f>HYPERLINK("https://www.facebook.com/p/Tu%E1%BB%95i-tr%E1%BA%BB-C%C3%B4ng-an-t%E1%BB%89nh-B%E1%BA%AFc-K%E1%BA%A1n-100057574024652/", "Công an xã Địa Linh tỉnh Bắc Kạn")</f>
        <v>Công an xã Địa Linh tỉnh Bắc Kạn</v>
      </c>
      <c r="C638" t="str">
        <v>https://www.facebook.com/p/Tu%E1%BB%95i-tr%E1%BA%BB-C%C3%B4ng-an-t%E1%BB%89nh-B%E1%BA%AFc-K%E1%BA%A1n-100057574024652/</v>
      </c>
      <c r="D638" t="str">
        <v>-</v>
      </c>
      <c r="E638" t="str">
        <v/>
      </c>
      <c r="F638" t="str">
        <v>-</v>
      </c>
      <c r="G638" t="str">
        <v>-</v>
      </c>
    </row>
    <row r="639">
      <c r="A639">
        <v>2638</v>
      </c>
      <c r="B639" t="str">
        <f>HYPERLINK("https://backan.gov.vn/pages/uy-ban-nhan-dan-tinh-e8fd.aspx", "UBND Ủy ban nhân dân xã Địa Linh tỉnh Bắc Kạn")</f>
        <v>UBND Ủy ban nhân dân xã Địa Linh tỉnh Bắc Kạn</v>
      </c>
      <c r="C639" t="str">
        <v>https://backan.gov.vn/pages/uy-ban-nhan-dan-tinh-e8fd.aspx</v>
      </c>
      <c r="D639" t="str">
        <v>-</v>
      </c>
      <c r="E639" t="str">
        <v>-</v>
      </c>
      <c r="F639" t="str">
        <v>-</v>
      </c>
      <c r="G639" t="str">
        <v>-</v>
      </c>
    </row>
    <row r="640">
      <c r="A640">
        <v>2639</v>
      </c>
      <c r="B640" t="str">
        <f>HYPERLINK("https://www.facebook.com/reel/1463373194547344/", "Công an xã Yến Dương tỉnh Bắc Kạn")</f>
        <v>Công an xã Yến Dương tỉnh Bắc Kạn</v>
      </c>
      <c r="C640" t="str">
        <v>https://www.facebook.com/reel/1463373194547344/</v>
      </c>
      <c r="D640" t="str">
        <v>-</v>
      </c>
      <c r="E640" t="str">
        <v/>
      </c>
      <c r="F640" t="str">
        <v>-</v>
      </c>
      <c r="G640" t="str">
        <v>-</v>
      </c>
    </row>
    <row r="641">
      <c r="A641">
        <v>2640</v>
      </c>
      <c r="B641" t="str">
        <f>HYPERLINK("https://backan.toaan.gov.vn/webcenter/portal/backan/chitietthongbao?dDocName=TAND021917", "UBND Ủy ban nhân dân xã Yến Dương tỉnh Bắc Kạn")</f>
        <v>UBND Ủy ban nhân dân xã Yến Dương tỉnh Bắc Kạn</v>
      </c>
      <c r="C641" t="str">
        <v>https://backan.toaan.gov.vn/webcenter/portal/backan/chitietthongbao?dDocName=TAND021917</v>
      </c>
      <c r="D641" t="str">
        <v>-</v>
      </c>
      <c r="E641" t="str">
        <v>-</v>
      </c>
      <c r="F641" t="str">
        <v>-</v>
      </c>
      <c r="G641" t="str">
        <v>-</v>
      </c>
    </row>
    <row r="642">
      <c r="A642">
        <v>2641</v>
      </c>
      <c r="B642" t="str">
        <v>Công an xã Chu Hương tỉnh Bắc Kạn</v>
      </c>
      <c r="C642" t="str">
        <v>-</v>
      </c>
      <c r="D642" t="str">
        <v>-</v>
      </c>
      <c r="E642" t="str">
        <v/>
      </c>
      <c r="F642" t="str">
        <v>-</v>
      </c>
      <c r="G642" t="str">
        <v>-</v>
      </c>
    </row>
    <row r="643">
      <c r="A643">
        <v>2642</v>
      </c>
      <c r="B643" t="str">
        <f>HYPERLINK("https://www.moj.gov.vn/UserControls/News/pFormPrint.aspx?UrlListProcess=/qt/tintuc/Lists/HoatDongCuaCacToChucChinhTriXH&amp;ListId=162ab3b2-227d-468e-b79a-53b23f115c7d&amp;SiteId=b11f9e79-d495-439f-98e6-4bd81e36adc9&amp;ItemID=700&amp;SiteRootID=b71e67e4-9250-47a7-96d6-64e9cb69ccf3", "UBND Ủy ban nhân dân xã Chu Hương tỉnh Bắc Kạn")</f>
        <v>UBND Ủy ban nhân dân xã Chu Hương tỉnh Bắc Kạn</v>
      </c>
      <c r="C643" t="str">
        <v>https://www.moj.gov.vn/UserControls/News/pFormPrint.aspx?UrlListProcess=/qt/tintuc/Lists/HoatDongCuaCacToChucChinhTriXH&amp;ListId=162ab3b2-227d-468e-b79a-53b23f115c7d&amp;SiteId=b11f9e79-d495-439f-98e6-4bd81e36adc9&amp;ItemID=700&amp;SiteRootID=b71e67e4-9250-47a7-96d6-64e9cb69ccf3</v>
      </c>
      <c r="D643" t="str">
        <v>-</v>
      </c>
      <c r="E643" t="str">
        <v>-</v>
      </c>
      <c r="F643" t="str">
        <v>-</v>
      </c>
      <c r="G643" t="str">
        <v>-</v>
      </c>
    </row>
    <row r="644">
      <c r="A644">
        <v>2643</v>
      </c>
      <c r="B644" t="str">
        <v>Công an xã Quảng Khê tỉnh Bắc Kạn</v>
      </c>
      <c r="C644" t="str">
        <v>-</v>
      </c>
      <c r="D644" t="str">
        <v>-</v>
      </c>
      <c r="E644" t="str">
        <v/>
      </c>
      <c r="F644" t="str">
        <v>-</v>
      </c>
      <c r="G644" t="str">
        <v>-</v>
      </c>
    </row>
    <row r="645">
      <c r="A645">
        <v>2644</v>
      </c>
      <c r="B645" t="str">
        <f>HYPERLINK("https://quangkhe.babe.gov.vn/", "UBND Ủy ban nhân dân xã Quảng Khê tỉnh Bắc Kạn")</f>
        <v>UBND Ủy ban nhân dân xã Quảng Khê tỉnh Bắc Kạn</v>
      </c>
      <c r="C645" t="str">
        <v>https://quangkhe.babe.gov.vn/</v>
      </c>
      <c r="D645" t="str">
        <v>-</v>
      </c>
      <c r="E645" t="str">
        <v>-</v>
      </c>
      <c r="F645" t="str">
        <v>-</v>
      </c>
      <c r="G645" t="str">
        <v>-</v>
      </c>
    </row>
    <row r="646">
      <c r="A646">
        <v>2645</v>
      </c>
      <c r="B646" t="str">
        <f>HYPERLINK("https://www.facebook.com/100091599660988", "Công an xã Mỹ Phương tỉnh Bắc Kạn")</f>
        <v>Công an xã Mỹ Phương tỉnh Bắc Kạn</v>
      </c>
      <c r="C646" t="str">
        <v>https://www.facebook.com/100091599660988</v>
      </c>
      <c r="D646" t="str">
        <v>0964266688</v>
      </c>
      <c r="E646" t="str">
        <v>-</v>
      </c>
      <c r="F646" t="str">
        <f>HYPERLINK("mailto:caxamyphuong@gmail.com", "caxamyphuong@gmail.com")</f>
        <v>caxamyphuong@gmail.com</v>
      </c>
      <c r="G646" t="str">
        <v>Bac Kan, Vietnam</v>
      </c>
    </row>
    <row r="647">
      <c r="A647">
        <v>2646</v>
      </c>
      <c r="B647" t="str">
        <f>HYPERLINK("https://backan.gov.vn/pages/xa-my-phuong-no-luc-khong-lo-hen-chuan-nong-thon-moi-a7f9.aspx", "UBND Ủy ban nhân dân xã Mỹ Phương tỉnh Bắc Kạn")</f>
        <v>UBND Ủy ban nhân dân xã Mỹ Phương tỉnh Bắc Kạn</v>
      </c>
      <c r="C647" t="str">
        <v>https://backan.gov.vn/pages/xa-my-phuong-no-luc-khong-lo-hen-chuan-nong-thon-moi-a7f9.aspx</v>
      </c>
      <c r="D647" t="str">
        <v>-</v>
      </c>
      <c r="E647" t="str">
        <v>-</v>
      </c>
      <c r="F647" t="str">
        <v>-</v>
      </c>
      <c r="G647" t="str">
        <v>-</v>
      </c>
    </row>
    <row r="648">
      <c r="A648">
        <v>2647</v>
      </c>
      <c r="B648" t="str">
        <v>Công an xã Hoàng Trĩ tỉnh Bắc Kạn</v>
      </c>
      <c r="C648" t="str">
        <v>-</v>
      </c>
      <c r="D648" t="str">
        <v>-</v>
      </c>
      <c r="E648" t="str">
        <v/>
      </c>
      <c r="F648" t="str">
        <v>-</v>
      </c>
      <c r="G648" t="str">
        <v>-</v>
      </c>
    </row>
    <row r="649">
      <c r="A649">
        <v>2648</v>
      </c>
      <c r="B649" t="str">
        <f>HYPERLINK("https://sonoivu.backan.gov.vn/kiem-tra-cong-vu-dot-xuat-tai-mot-so-co-quan-don-vi-tren-dia-ban-huye%CC%A3n-ba-be%CC%89/", "UBND Ủy ban nhân dân xã Hoàng Trĩ tỉnh Bắc Kạn")</f>
        <v>UBND Ủy ban nhân dân xã Hoàng Trĩ tỉnh Bắc Kạn</v>
      </c>
      <c r="C649" t="str">
        <v>https://sonoivu.backan.gov.vn/kiem-tra-cong-vu-dot-xuat-tai-mot-so-co-quan-don-vi-tren-dia-ban-huye%CC%A3n-ba-be%CC%89/</v>
      </c>
      <c r="D649" t="str">
        <v>-</v>
      </c>
      <c r="E649" t="str">
        <v>-</v>
      </c>
      <c r="F649" t="str">
        <v>-</v>
      </c>
      <c r="G649" t="str">
        <v>-</v>
      </c>
    </row>
    <row r="650">
      <c r="A650">
        <v>2649</v>
      </c>
      <c r="B650" t="str">
        <f>HYPERLINK("https://www.facebook.com/tuoitrecongansonla/", "Công an xã Đồng Phúc tỉnh Bắc Kạn")</f>
        <v>Công an xã Đồng Phúc tỉnh Bắc Kạn</v>
      </c>
      <c r="C650" t="str">
        <v>https://www.facebook.com/tuoitrecongansonla/</v>
      </c>
      <c r="D650" t="str">
        <v>-</v>
      </c>
      <c r="E650" t="str">
        <v/>
      </c>
      <c r="F650" t="str">
        <v>-</v>
      </c>
      <c r="G650" t="str">
        <v>-</v>
      </c>
    </row>
    <row r="651">
      <c r="A651">
        <v>2650</v>
      </c>
      <c r="B651" t="str">
        <f>HYPERLINK("https://congbao.backan.gov.vn/congbao.nsf/4A88527D5F330C09472584B6001566FC/$file/QD_2089.signed.pdf", "UBND Ủy ban nhân dân xã Đồng Phúc tỉnh Bắc Kạn")</f>
        <v>UBND Ủy ban nhân dân xã Đồng Phúc tỉnh Bắc Kạn</v>
      </c>
      <c r="C651" t="str">
        <v>https://congbao.backan.gov.vn/congbao.nsf/4A88527D5F330C09472584B6001566FC/$file/QD_2089.signed.pdf</v>
      </c>
      <c r="D651" t="str">
        <v>-</v>
      </c>
      <c r="E651" t="str">
        <v>-</v>
      </c>
      <c r="F651" t="str">
        <v>-</v>
      </c>
      <c r="G651" t="str">
        <v>-</v>
      </c>
    </row>
    <row r="652">
      <c r="A652">
        <v>2651</v>
      </c>
      <c r="B652" t="str">
        <f>HYPERLINK("https://www.facebook.com/cattnaphac/", "Công an thị trấn Nà Phặc tỉnh Bắc Kạn")</f>
        <v>Công an thị trấn Nà Phặc tỉnh Bắc Kạn</v>
      </c>
      <c r="C652" t="str">
        <v>https://www.facebook.com/cattnaphac/</v>
      </c>
      <c r="D652" t="str">
        <v>0974108666</v>
      </c>
      <c r="E652" t="str">
        <v>-</v>
      </c>
      <c r="F652" t="str">
        <v>-</v>
      </c>
      <c r="G652" t="str">
        <v>Tiểu Khu 3, Nà Phặc, Ngân Sơn, Bac Kan, Vietnam</v>
      </c>
    </row>
    <row r="653">
      <c r="A653">
        <v>2652</v>
      </c>
      <c r="B653" t="str">
        <f>HYPERLINK("https://nganson.backan.gov.vn/index.php?com=gioithieu&amp;id=39", "UBND Ủy ban nhân dân thị trấn Nà Phặc tỉnh Bắc Kạn")</f>
        <v>UBND Ủy ban nhân dân thị trấn Nà Phặc tỉnh Bắc Kạn</v>
      </c>
      <c r="C653" t="str">
        <v>https://nganson.backan.gov.vn/index.php?com=gioithieu&amp;id=39</v>
      </c>
      <c r="D653" t="str">
        <v>-</v>
      </c>
      <c r="E653" t="str">
        <v>-</v>
      </c>
      <c r="F653" t="str">
        <v>-</v>
      </c>
      <c r="G653" t="str">
        <v>-</v>
      </c>
    </row>
    <row r="654">
      <c r="A654">
        <v>2653</v>
      </c>
      <c r="B654" t="str">
        <f>HYPERLINK("https://www.facebook.com/p/Tu%E1%BB%95i-tr%E1%BA%BB-C%C3%B4ng-an-t%E1%BB%89nh-B%E1%BA%AFc-K%E1%BA%A1n-100057574024652/", "Công an xã Thượng Ân tỉnh Bắc Kạn")</f>
        <v>Công an xã Thượng Ân tỉnh Bắc Kạn</v>
      </c>
      <c r="C654" t="str">
        <v>https://www.facebook.com/p/Tu%E1%BB%95i-tr%E1%BA%BB-C%C3%B4ng-an-t%E1%BB%89nh-B%E1%BA%AFc-K%E1%BA%A1n-100057574024652/</v>
      </c>
      <c r="D654" t="str">
        <v>-</v>
      </c>
      <c r="E654" t="str">
        <v/>
      </c>
      <c r="F654" t="str">
        <v>-</v>
      </c>
      <c r="G654" t="str">
        <v>-</v>
      </c>
    </row>
    <row r="655">
      <c r="A655">
        <v>2654</v>
      </c>
      <c r="B655" t="str">
        <f>HYPERLINK("https://nganson.backan.gov.vn/index.php?com=gioithieu&amp;id=44", "UBND Ủy ban nhân dân xã Thượng Ân tỉnh Bắc Kạn")</f>
        <v>UBND Ủy ban nhân dân xã Thượng Ân tỉnh Bắc Kạn</v>
      </c>
      <c r="C655" t="str">
        <v>https://nganson.backan.gov.vn/index.php?com=gioithieu&amp;id=44</v>
      </c>
      <c r="D655" t="str">
        <v>-</v>
      </c>
      <c r="E655" t="str">
        <v>-</v>
      </c>
      <c r="F655" t="str">
        <v>-</v>
      </c>
      <c r="G655" t="str">
        <v>-</v>
      </c>
    </row>
    <row r="656">
      <c r="A656">
        <v>2655</v>
      </c>
      <c r="B656" t="str">
        <f>HYPERLINK("https://www.facebook.com/p/Tu%E1%BB%95i-tr%E1%BA%BB-C%C3%B4ng-an-t%E1%BB%89nh-B%E1%BA%AFc-K%E1%BA%A1n-100057574024652/", "Công an xã Bằng Vân tỉnh Bắc Kạn")</f>
        <v>Công an xã Bằng Vân tỉnh Bắc Kạn</v>
      </c>
      <c r="C656" t="str">
        <v>https://www.facebook.com/p/Tu%E1%BB%95i-tr%E1%BA%BB-C%C3%B4ng-an-t%E1%BB%89nh-B%E1%BA%AFc-K%E1%BA%A1n-100057574024652/</v>
      </c>
      <c r="D656" t="str">
        <v>-</v>
      </c>
      <c r="E656" t="str">
        <v/>
      </c>
      <c r="F656" t="str">
        <v>-</v>
      </c>
      <c r="G656" t="str">
        <v>-</v>
      </c>
    </row>
    <row r="657">
      <c r="A657">
        <v>2656</v>
      </c>
      <c r="B657" t="str">
        <f>HYPERLINK("https://nganson.backan.gov.vn/index.php?com=gioithieu&amp;id=40", "UBND Ủy ban nhân dân xã Bằng Vân tỉnh Bắc Kạn")</f>
        <v>UBND Ủy ban nhân dân xã Bằng Vân tỉnh Bắc Kạn</v>
      </c>
      <c r="C657" t="str">
        <v>https://nganson.backan.gov.vn/index.php?com=gioithieu&amp;id=40</v>
      </c>
      <c r="D657" t="str">
        <v>-</v>
      </c>
      <c r="E657" t="str">
        <v>-</v>
      </c>
      <c r="F657" t="str">
        <v>-</v>
      </c>
      <c r="G657" t="str">
        <v>-</v>
      </c>
    </row>
    <row r="658">
      <c r="A658">
        <v>2657</v>
      </c>
      <c r="B658" t="str">
        <v>Công an xã Cốc Đán tỉnh Bắc Kạn</v>
      </c>
      <c r="C658" t="str">
        <v>-</v>
      </c>
      <c r="D658" t="str">
        <v>-</v>
      </c>
      <c r="E658" t="str">
        <v/>
      </c>
      <c r="F658" t="str">
        <v>-</v>
      </c>
      <c r="G658" t="str">
        <v>-</v>
      </c>
    </row>
    <row r="659">
      <c r="A659">
        <v>2658</v>
      </c>
      <c r="B659" t="str">
        <f>HYPERLINK("https://nganson.backan.gov.vn/index.php?com=gioithieu&amp;id=41", "UBND Ủy ban nhân dân xã Cốc Đán tỉnh Bắc Kạn")</f>
        <v>UBND Ủy ban nhân dân xã Cốc Đán tỉnh Bắc Kạn</v>
      </c>
      <c r="C659" t="str">
        <v>https://nganson.backan.gov.vn/index.php?com=gioithieu&amp;id=41</v>
      </c>
      <c r="D659" t="str">
        <v>-</v>
      </c>
      <c r="E659" t="str">
        <v>-</v>
      </c>
      <c r="F659" t="str">
        <v>-</v>
      </c>
      <c r="G659" t="str">
        <v>-</v>
      </c>
    </row>
    <row r="660">
      <c r="A660">
        <v>2659</v>
      </c>
      <c r="B660" t="str">
        <f>HYPERLINK("https://www.facebook.com/p/Tu%E1%BB%95i-tr%E1%BA%BB-B%E1%BA%AFc-K%E1%BA%A1n-100066866904294/", "Công an xã Trung Hoà tỉnh Bắc Kạn")</f>
        <v>Công an xã Trung Hoà tỉnh Bắc Kạn</v>
      </c>
      <c r="C660" t="str">
        <v>https://www.facebook.com/p/Tu%E1%BB%95i-tr%E1%BA%BB-B%E1%BA%AFc-K%E1%BA%A1n-100066866904294/</v>
      </c>
      <c r="D660" t="str">
        <v>-</v>
      </c>
      <c r="E660" t="str">
        <v/>
      </c>
      <c r="F660" t="str">
        <f>HYPERLINK("mailto:thuyettdbk@gmail.com", "thuyettdbk@gmail.com")</f>
        <v>thuyettdbk@gmail.com</v>
      </c>
      <c r="G660" t="str">
        <v>-</v>
      </c>
    </row>
    <row r="661">
      <c r="A661">
        <v>2660</v>
      </c>
      <c r="B661" t="str">
        <f>HYPERLINK("https://nganson.backan.gov.vn/index.php?com=gioithieu&amp;id=46", "UBND Ủy ban nhân dân xã Trung Hoà tỉnh Bắc Kạn")</f>
        <v>UBND Ủy ban nhân dân xã Trung Hoà tỉnh Bắc Kạn</v>
      </c>
      <c r="C661" t="str">
        <v>https://nganson.backan.gov.vn/index.php?com=gioithieu&amp;id=46</v>
      </c>
      <c r="D661" t="str">
        <v>-</v>
      </c>
      <c r="E661" t="str">
        <v>-</v>
      </c>
      <c r="F661" t="str">
        <v>-</v>
      </c>
      <c r="G661" t="str">
        <v>-</v>
      </c>
    </row>
    <row r="662">
      <c r="A662">
        <v>2661</v>
      </c>
      <c r="B662" t="str">
        <v>Công an xã Đức Vân tỉnh Bắc Kạn</v>
      </c>
      <c r="C662" t="str">
        <v>-</v>
      </c>
      <c r="D662" t="str">
        <v>-</v>
      </c>
      <c r="E662" t="str">
        <v/>
      </c>
      <c r="F662" t="str">
        <v>-</v>
      </c>
      <c r="G662" t="str">
        <v>-</v>
      </c>
    </row>
    <row r="663">
      <c r="A663">
        <v>2662</v>
      </c>
      <c r="B663" t="str">
        <f>HYPERLINK("https://nganson.backan.gov.vn/index.php?com=gioithieu&amp;id=42", "UBND Ủy ban nhân dân xã Đức Vân tỉnh Bắc Kạn")</f>
        <v>UBND Ủy ban nhân dân xã Đức Vân tỉnh Bắc Kạn</v>
      </c>
      <c r="C663" t="str">
        <v>https://nganson.backan.gov.vn/index.php?com=gioithieu&amp;id=42</v>
      </c>
      <c r="D663" t="str">
        <v>-</v>
      </c>
      <c r="E663" t="str">
        <v>-</v>
      </c>
      <c r="F663" t="str">
        <v>-</v>
      </c>
      <c r="G663" t="str">
        <v>-</v>
      </c>
    </row>
    <row r="664">
      <c r="A664">
        <v>2663</v>
      </c>
      <c r="B664" t="str">
        <v>Công an xã Vân Tùng tỉnh Bắc Kạn</v>
      </c>
      <c r="C664" t="str">
        <v>-</v>
      </c>
      <c r="D664" t="str">
        <v>-</v>
      </c>
      <c r="E664" t="str">
        <v/>
      </c>
      <c r="F664" t="str">
        <v>-</v>
      </c>
      <c r="G664" t="str">
        <v>-</v>
      </c>
    </row>
    <row r="665">
      <c r="A665">
        <v>2664</v>
      </c>
      <c r="B665" t="str">
        <f>HYPERLINK("https://nganson.backan.gov.vn/index.php?com=gioithieu&amp;id=38", "UBND Ủy ban nhân dân xã Vân Tùng tỉnh Bắc Kạn")</f>
        <v>UBND Ủy ban nhân dân xã Vân Tùng tỉnh Bắc Kạn</v>
      </c>
      <c r="C665" t="str">
        <v>https://nganson.backan.gov.vn/index.php?com=gioithieu&amp;id=38</v>
      </c>
      <c r="D665" t="str">
        <v>-</v>
      </c>
      <c r="E665" t="str">
        <v>-</v>
      </c>
      <c r="F665" t="str">
        <v>-</v>
      </c>
      <c r="G665" t="str">
        <v>-</v>
      </c>
    </row>
    <row r="666">
      <c r="A666">
        <v>2665</v>
      </c>
      <c r="B666" t="str">
        <f>HYPERLINK("https://www.facebook.com/p/Tu%E1%BB%95i-tr%E1%BA%BB-C%C3%B4ng-an-t%E1%BB%89nh-B%E1%BA%AFc-K%E1%BA%A1n-100057574024652/", "Công an xã Thượng Quan tỉnh Bắc Kạn")</f>
        <v>Công an xã Thượng Quan tỉnh Bắc Kạn</v>
      </c>
      <c r="C666" t="str">
        <v>https://www.facebook.com/p/Tu%E1%BB%95i-tr%E1%BA%BB-C%C3%B4ng-an-t%E1%BB%89nh-B%E1%BA%AFc-K%E1%BA%A1n-100057574024652/</v>
      </c>
      <c r="D666" t="str">
        <v>-</v>
      </c>
      <c r="E666" t="str">
        <v/>
      </c>
      <c r="F666" t="str">
        <v>-</v>
      </c>
      <c r="G666" t="str">
        <v>-</v>
      </c>
    </row>
    <row r="667">
      <c r="A667">
        <v>2666</v>
      </c>
      <c r="B667" t="str">
        <f>HYPERLINK("https://nganson.backan.gov.vn/index.php?com=gioithieu&amp;id=45", "UBND Ủy ban nhân dân xã Thượng Quan tỉnh Bắc Kạn")</f>
        <v>UBND Ủy ban nhân dân xã Thượng Quan tỉnh Bắc Kạn</v>
      </c>
      <c r="C667" t="str">
        <v>https://nganson.backan.gov.vn/index.php?com=gioithieu&amp;id=45</v>
      </c>
      <c r="D667" t="str">
        <v>-</v>
      </c>
      <c r="E667" t="str">
        <v>-</v>
      </c>
      <c r="F667" t="str">
        <v>-</v>
      </c>
      <c r="G667" t="str">
        <v>-</v>
      </c>
    </row>
    <row r="668">
      <c r="A668">
        <v>2667</v>
      </c>
      <c r="B668" t="str">
        <v>Công an xã Lãng Ngâm tỉnh Bắc Kạn</v>
      </c>
      <c r="C668" t="str">
        <v>-</v>
      </c>
      <c r="D668" t="str">
        <v>-</v>
      </c>
      <c r="E668" t="str">
        <v/>
      </c>
      <c r="F668" t="str">
        <v>-</v>
      </c>
      <c r="G668" t="str">
        <v>-</v>
      </c>
    </row>
    <row r="669">
      <c r="A669">
        <v>2668</v>
      </c>
      <c r="B669" t="str">
        <f>HYPERLINK("https://nganson.backan.gov.vn/index.php?com=gioithieu&amp;id=47", "UBND Ủy ban nhân dân xã Lãng Ngâm tỉnh Bắc Kạn")</f>
        <v>UBND Ủy ban nhân dân xã Lãng Ngâm tỉnh Bắc Kạn</v>
      </c>
      <c r="C669" t="str">
        <v>https://nganson.backan.gov.vn/index.php?com=gioithieu&amp;id=47</v>
      </c>
      <c r="D669" t="str">
        <v>-</v>
      </c>
      <c r="E669" t="str">
        <v>-</v>
      </c>
      <c r="F669" t="str">
        <v>-</v>
      </c>
      <c r="G669" t="str">
        <v>-</v>
      </c>
    </row>
    <row r="670">
      <c r="A670">
        <v>2669</v>
      </c>
      <c r="B670" t="str">
        <f>HYPERLINK("https://www.facebook.com/p/C%C3%B4ng-an-x%C3%A3-Thu%E1%BA%A7n-Mang-huy%E1%BB%87n-Ng%C3%A2n-S%C6%A1n-100079702992156/", "Công an xã Thuần Mang tỉnh Bắc Kạn")</f>
        <v>Công an xã Thuần Mang tỉnh Bắc Kạn</v>
      </c>
      <c r="C670" t="str">
        <v>https://www.facebook.com/p/C%C3%B4ng-an-x%C3%A3-Thu%E1%BA%A7n-Mang-huy%E1%BB%87n-Ng%C3%A2n-S%C6%A1n-100079702992156/</v>
      </c>
      <c r="D670" t="str">
        <v>-</v>
      </c>
      <c r="E670" t="str">
        <v/>
      </c>
      <c r="F670" t="str">
        <v>-</v>
      </c>
      <c r="G670" t="str">
        <v>-</v>
      </c>
    </row>
    <row r="671">
      <c r="A671">
        <v>2670</v>
      </c>
      <c r="B671" t="str">
        <f>HYPERLINK("https://nganson.backan.gov.vn/index.php?com=gioithieu&amp;id=43", "UBND Ủy ban nhân dân xã Thuần Mang tỉnh Bắc Kạn")</f>
        <v>UBND Ủy ban nhân dân xã Thuần Mang tỉnh Bắc Kạn</v>
      </c>
      <c r="C671" t="str">
        <v>https://nganson.backan.gov.vn/index.php?com=gioithieu&amp;id=43</v>
      </c>
      <c r="D671" t="str">
        <v>-</v>
      </c>
      <c r="E671" t="str">
        <v>-</v>
      </c>
      <c r="F671" t="str">
        <v>-</v>
      </c>
      <c r="G671" t="str">
        <v>-</v>
      </c>
    </row>
    <row r="672">
      <c r="A672">
        <v>2671</v>
      </c>
      <c r="B672" t="str">
        <v>Công an xã Hương Nê tỉnh Bắc Kạn</v>
      </c>
      <c r="C672" t="str">
        <v>-</v>
      </c>
      <c r="D672" t="str">
        <v>-</v>
      </c>
      <c r="E672" t="str">
        <v/>
      </c>
      <c r="F672" t="str">
        <v>-</v>
      </c>
      <c r="G672" t="str">
        <v>-</v>
      </c>
    </row>
    <row r="673">
      <c r="A673">
        <v>2672</v>
      </c>
      <c r="B673" t="str">
        <f>HYPERLINK("https://nganson.backan.gov.vn/index.php?com=gioithieu&amp;id=47", "UBND Ủy ban nhân dân xã Hương Nê tỉnh Bắc Kạn")</f>
        <v>UBND Ủy ban nhân dân xã Hương Nê tỉnh Bắc Kạn</v>
      </c>
      <c r="C673" t="str">
        <v>https://nganson.backan.gov.vn/index.php?com=gioithieu&amp;id=47</v>
      </c>
      <c r="D673" t="str">
        <v>-</v>
      </c>
      <c r="E673" t="str">
        <v>-</v>
      </c>
      <c r="F673" t="str">
        <v>-</v>
      </c>
      <c r="G673" t="str">
        <v>-</v>
      </c>
    </row>
    <row r="674">
      <c r="A674">
        <v>2673</v>
      </c>
      <c r="B674" t="str">
        <f>HYPERLINK("https://www.facebook.com/people/Tu%E1%BB%95i-tr%E1%BA%BB-th%E1%BB%8B-tr%E1%BA%A5n-Ph%E1%BB%A7-Th%C3%B4ng/100076584896479/", "Công an thị trấn Phủ Thông tỉnh Bắc Kạn")</f>
        <v>Công an thị trấn Phủ Thông tỉnh Bắc Kạn</v>
      </c>
      <c r="C674" t="str">
        <v>https://www.facebook.com/people/Tu%E1%BB%95i-tr%E1%BA%BB-th%E1%BB%8B-tr%E1%BA%A5n-Ph%E1%BB%A7-Th%C3%B4ng/100076584896479/</v>
      </c>
      <c r="D674" t="str">
        <v>0359001729</v>
      </c>
      <c r="E674" t="str">
        <v>-</v>
      </c>
      <c r="F674" t="str">
        <f>HYPERLINK("mailto:nongthiluu@gmail.com", "nongthiluu@gmail.com")</f>
        <v>nongthiluu@gmail.com</v>
      </c>
      <c r="G674" t="str">
        <v>Phố Ngã Ba, thị trấn Phủ Thông, huyện Bạch Thông, tỉnh Bắc Kạn, Bac Kan, Vietnam</v>
      </c>
    </row>
    <row r="675">
      <c r="A675">
        <v>2674</v>
      </c>
      <c r="B675" t="str">
        <f>HYPERLINK("https://phuthong.bachthong.gov.vn/", "UBND Ủy ban nhân dân thị trấn Phủ Thông tỉnh Bắc Kạn")</f>
        <v>UBND Ủy ban nhân dân thị trấn Phủ Thông tỉnh Bắc Kạn</v>
      </c>
      <c r="C675" t="str">
        <v>https://phuthong.bachthong.gov.vn/</v>
      </c>
      <c r="D675" t="str">
        <v>-</v>
      </c>
      <c r="E675" t="str">
        <v>-</v>
      </c>
      <c r="F675" t="str">
        <v>-</v>
      </c>
      <c r="G675" t="str">
        <v>-</v>
      </c>
    </row>
    <row r="676">
      <c r="A676">
        <v>2675</v>
      </c>
      <c r="B676" t="str">
        <f>HYPERLINK("https://www.facebook.com/p/Tu%E1%BB%95i-tr%E1%BA%BB-B%E1%BA%AFc-K%E1%BA%A1n-100066866904294/", "Công an xã Phương Linh tỉnh Bắc Kạn")</f>
        <v>Công an xã Phương Linh tỉnh Bắc Kạn</v>
      </c>
      <c r="C676" t="str">
        <v>https://www.facebook.com/p/Tu%E1%BB%95i-tr%E1%BA%BB-B%E1%BA%AFc-K%E1%BA%A1n-100066866904294/</v>
      </c>
      <c r="D676" t="str">
        <v>-</v>
      </c>
      <c r="E676" t="str">
        <v/>
      </c>
      <c r="F676" t="str">
        <v>-</v>
      </c>
      <c r="G676" t="str">
        <v>-</v>
      </c>
    </row>
    <row r="677">
      <c r="A677">
        <v>2676</v>
      </c>
      <c r="B677" t="str">
        <f>HYPERLINK("http://soyte.backan.gov.vn/index.php/lien-he/item/1197-xa-phuong-linh-dat-bo-tieu-chi-quoc-gia-ve-y-te", "UBND Ủy ban nhân dân xã Phương Linh tỉnh Bắc Kạn")</f>
        <v>UBND Ủy ban nhân dân xã Phương Linh tỉnh Bắc Kạn</v>
      </c>
      <c r="C677" t="str">
        <v>http://soyte.backan.gov.vn/index.php/lien-he/item/1197-xa-phuong-linh-dat-bo-tieu-chi-quoc-gia-ve-y-te</v>
      </c>
      <c r="D677" t="str">
        <v>-</v>
      </c>
      <c r="E677" t="str">
        <v>-</v>
      </c>
      <c r="F677" t="str">
        <v>-</v>
      </c>
      <c r="G677" t="str">
        <v>-</v>
      </c>
    </row>
    <row r="678">
      <c r="A678">
        <v>2677</v>
      </c>
      <c r="B678" t="str">
        <v>Công an xã Vi Hương tỉnh Bắc Kạn</v>
      </c>
      <c r="C678" t="str">
        <v>-</v>
      </c>
      <c r="D678" t="str">
        <v>-</v>
      </c>
      <c r="E678" t="str">
        <v/>
      </c>
      <c r="F678" t="str">
        <v>-</v>
      </c>
      <c r="G678" t="str">
        <v>-</v>
      </c>
    </row>
    <row r="679">
      <c r="A679">
        <v>2678</v>
      </c>
      <c r="B679" t="str">
        <f>HYPERLINK("https://vihuong.bachthong.gov.vn/", "UBND Ủy ban nhân dân xã Vi Hương tỉnh Bắc Kạn")</f>
        <v>UBND Ủy ban nhân dân xã Vi Hương tỉnh Bắc Kạn</v>
      </c>
      <c r="C679" t="str">
        <v>https://vihuong.bachthong.gov.vn/</v>
      </c>
      <c r="D679" t="str">
        <v>-</v>
      </c>
      <c r="E679" t="str">
        <v>-</v>
      </c>
      <c r="F679" t="str">
        <v>-</v>
      </c>
      <c r="G679" t="str">
        <v>-</v>
      </c>
    </row>
    <row r="680">
      <c r="A680">
        <v>2679</v>
      </c>
      <c r="B680" t="str">
        <f>HYPERLINK("https://www.facebook.com/p/Tu%E1%BB%95i-tr%E1%BA%BB-C%C3%B4ng-an-t%E1%BB%89nh-B%E1%BA%AFc-K%E1%BA%A1n-100057574024652/?locale=pa_IN", "Công an xã Sĩ Bình tỉnh Bắc Kạn")</f>
        <v>Công an xã Sĩ Bình tỉnh Bắc Kạn</v>
      </c>
      <c r="C680" t="str">
        <v>https://www.facebook.com/p/Tu%E1%BB%95i-tr%E1%BA%BB-C%C3%B4ng-an-t%E1%BB%89nh-B%E1%BA%AFc-K%E1%BA%A1n-100057574024652/?locale=pa_IN</v>
      </c>
      <c r="D680" t="str">
        <v>-</v>
      </c>
      <c r="E680" t="str">
        <v/>
      </c>
      <c r="F680" t="str">
        <v>-</v>
      </c>
      <c r="G680" t="str">
        <v>-</v>
      </c>
    </row>
    <row r="681">
      <c r="A681">
        <v>2680</v>
      </c>
      <c r="B681" t="str">
        <f>HYPERLINK("https://backan.gov.vn/pages/uy-ban-nhan-dan-tinh-e8fd.aspx", "UBND Ủy ban nhân dân xã Sĩ Bình tỉnh Bắc Kạn")</f>
        <v>UBND Ủy ban nhân dân xã Sĩ Bình tỉnh Bắc Kạn</v>
      </c>
      <c r="C681" t="str">
        <v>https://backan.gov.vn/pages/uy-ban-nhan-dan-tinh-e8fd.aspx</v>
      </c>
      <c r="D681" t="str">
        <v>-</v>
      </c>
      <c r="E681" t="str">
        <v>-</v>
      </c>
      <c r="F681" t="str">
        <v>-</v>
      </c>
      <c r="G681" t="str">
        <v>-</v>
      </c>
    </row>
    <row r="682">
      <c r="A682">
        <v>2681</v>
      </c>
      <c r="B682" t="str">
        <f>HYPERLINK("https://www.facebook.com/caxvumuon/", "Công an xã Vũ Muộn tỉnh Bắc Kạn")</f>
        <v>Công an xã Vũ Muộn tỉnh Bắc Kạn</v>
      </c>
      <c r="C682" t="str">
        <v>https://www.facebook.com/caxvumuon/</v>
      </c>
      <c r="D682" t="str">
        <v>0974020140</v>
      </c>
      <c r="E682" t="str">
        <v>-</v>
      </c>
      <c r="F682" t="str">
        <v>-</v>
      </c>
      <c r="G682" t="str">
        <v>Bac Kan, Vietnam</v>
      </c>
    </row>
    <row r="683">
      <c r="A683">
        <v>2682</v>
      </c>
      <c r="B683" t="str">
        <f>HYPERLINK("https://vumuon.bachthong.gov.vn/", "UBND Ủy ban nhân dân xã Vũ Muộn tỉnh Bắc Kạn")</f>
        <v>UBND Ủy ban nhân dân xã Vũ Muộn tỉnh Bắc Kạn</v>
      </c>
      <c r="C683" t="str">
        <v>https://vumuon.bachthong.gov.vn/</v>
      </c>
      <c r="D683" t="str">
        <v>-</v>
      </c>
      <c r="E683" t="str">
        <v>-</v>
      </c>
      <c r="F683" t="str">
        <v>-</v>
      </c>
      <c r="G683" t="str">
        <v>-</v>
      </c>
    </row>
    <row r="684">
      <c r="A684">
        <v>2683</v>
      </c>
      <c r="B684" t="str">
        <f>HYPERLINK("https://www.facebook.com/p/Tu%E1%BB%95i-tr%E1%BA%BB-C%C3%B4ng-an-t%E1%BB%89nh-B%E1%BA%AFc-K%E1%BA%A1n-100057574024652/", "Công an xã Đôn Phong tỉnh Bắc Kạn")</f>
        <v>Công an xã Đôn Phong tỉnh Bắc Kạn</v>
      </c>
      <c r="C684" t="str">
        <v>https://www.facebook.com/p/Tu%E1%BB%95i-tr%E1%BA%BB-C%C3%B4ng-an-t%E1%BB%89nh-B%E1%BA%AFc-K%E1%BA%A1n-100057574024652/</v>
      </c>
      <c r="D684" t="str">
        <v>-</v>
      </c>
      <c r="E684" t="str">
        <v/>
      </c>
      <c r="F684" t="str">
        <v>-</v>
      </c>
      <c r="G684" t="str">
        <v>-</v>
      </c>
    </row>
    <row r="685">
      <c r="A685">
        <v>2684</v>
      </c>
      <c r="B685" t="str">
        <f>HYPERLINK("https://donphong.bachthong.gov.vn/", "UBND Ủy ban nhân dân xã Đôn Phong tỉnh Bắc Kạn")</f>
        <v>UBND Ủy ban nhân dân xã Đôn Phong tỉnh Bắc Kạn</v>
      </c>
      <c r="C685" t="str">
        <v>https://donphong.bachthong.gov.vn/</v>
      </c>
      <c r="D685" t="str">
        <v>-</v>
      </c>
      <c r="E685" t="str">
        <v>-</v>
      </c>
      <c r="F685" t="str">
        <v>-</v>
      </c>
      <c r="G685" t="str">
        <v>-</v>
      </c>
    </row>
    <row r="686">
      <c r="A686">
        <v>2685</v>
      </c>
      <c r="B686" t="str">
        <v>Công an xã Tú Trĩ tỉnh Bắc Kạn</v>
      </c>
      <c r="C686" t="str">
        <v>-</v>
      </c>
      <c r="D686" t="str">
        <v>-</v>
      </c>
      <c r="E686" t="str">
        <v/>
      </c>
      <c r="F686" t="str">
        <v>-</v>
      </c>
      <c r="G686" t="str">
        <v>-</v>
      </c>
    </row>
    <row r="687">
      <c r="A687">
        <v>2686</v>
      </c>
      <c r="B687" t="str">
        <f>HYPERLINK("https://congbao.backan.gov.vn/congbao.nsf/1ec98b9a09cc68af47258116000c7559/26b177c4c2b9791c882580050020a6e5?OpenDocument", "UBND Ủy ban nhân dân xã Tú Trĩ tỉnh Bắc Kạn")</f>
        <v>UBND Ủy ban nhân dân xã Tú Trĩ tỉnh Bắc Kạn</v>
      </c>
      <c r="C687" t="str">
        <v>https://congbao.backan.gov.vn/congbao.nsf/1ec98b9a09cc68af47258116000c7559/26b177c4c2b9791c882580050020a6e5?OpenDocument</v>
      </c>
      <c r="D687" t="str">
        <v>-</v>
      </c>
      <c r="E687" t="str">
        <v>-</v>
      </c>
      <c r="F687" t="str">
        <v>-</v>
      </c>
      <c r="G687" t="str">
        <v>-</v>
      </c>
    </row>
    <row r="688">
      <c r="A688">
        <v>2687</v>
      </c>
      <c r="B688" t="str">
        <f>HYPERLINK("https://www.facebook.com/ConganxaLucBinh/", "Công an xã Lục Bình tỉnh Bắc Kạn")</f>
        <v>Công an xã Lục Bình tỉnh Bắc Kạn</v>
      </c>
      <c r="C688" t="str">
        <v>https://www.facebook.com/ConganxaLucBinh/</v>
      </c>
      <c r="D688" t="str">
        <v>-</v>
      </c>
      <c r="E688" t="str">
        <v/>
      </c>
      <c r="F688" t="str">
        <v>-</v>
      </c>
      <c r="G688" t="str">
        <v>-</v>
      </c>
    </row>
    <row r="689">
      <c r="A689">
        <v>2688</v>
      </c>
      <c r="B689" t="str">
        <f>HYPERLINK("https://lucbinh.bachthong.gov.vn/", "UBND Ủy ban nhân dân xã Lục Bình tỉnh Bắc Kạn")</f>
        <v>UBND Ủy ban nhân dân xã Lục Bình tỉnh Bắc Kạn</v>
      </c>
      <c r="C689" t="str">
        <v>https://lucbinh.bachthong.gov.vn/</v>
      </c>
      <c r="D689" t="str">
        <v>-</v>
      </c>
      <c r="E689" t="str">
        <v>-</v>
      </c>
      <c r="F689" t="str">
        <v>-</v>
      </c>
      <c r="G689" t="str">
        <v>-</v>
      </c>
    </row>
    <row r="690">
      <c r="A690">
        <v>2689</v>
      </c>
      <c r="B690" t="str">
        <f>HYPERLINK("https://www.facebook.com/p/Tu%E1%BB%95i-tr%E1%BA%BB-C%C3%B4ng-an-t%E1%BB%89nh-B%E1%BA%AFc-K%E1%BA%A1n-100057574024652/", "Công an xã Tân Tiến tỉnh Bắc Kạn")</f>
        <v>Công an xã Tân Tiến tỉnh Bắc Kạn</v>
      </c>
      <c r="C690" t="str">
        <v>https://www.facebook.com/p/Tu%E1%BB%95i-tr%E1%BA%BB-C%C3%B4ng-an-t%E1%BB%89nh-B%E1%BA%AFc-K%E1%BA%A1n-100057574024652/</v>
      </c>
      <c r="D690" t="str">
        <v>-</v>
      </c>
      <c r="E690" t="str">
        <v/>
      </c>
      <c r="F690" t="str">
        <v>-</v>
      </c>
      <c r="G690" t="str">
        <v>-</v>
      </c>
    </row>
    <row r="691">
      <c r="A691">
        <v>2690</v>
      </c>
      <c r="B691" t="str">
        <f>HYPERLINK("https://congbao.backan.gov.vn/congbao.nsf/0A481AADDD3A9674472583B30010BC96/$file/QD_134_signed.pdf", "UBND Ủy ban nhân dân xã Tân Tiến tỉnh Bắc Kạn")</f>
        <v>UBND Ủy ban nhân dân xã Tân Tiến tỉnh Bắc Kạn</v>
      </c>
      <c r="C691" t="str">
        <v>https://congbao.backan.gov.vn/congbao.nsf/0A481AADDD3A9674472583B30010BC96/$file/QD_134_signed.pdf</v>
      </c>
      <c r="D691" t="str">
        <v>-</v>
      </c>
      <c r="E691" t="str">
        <v>-</v>
      </c>
      <c r="F691" t="str">
        <v>-</v>
      </c>
      <c r="G691" t="str">
        <v>-</v>
      </c>
    </row>
    <row r="692">
      <c r="A692">
        <v>2691</v>
      </c>
      <c r="B692" t="str">
        <f>HYPERLINK("https://www.facebook.com/p/Tu%E1%BB%95i-tr%E1%BA%BB-C%C3%B4ng-an-t%E1%BB%89nh-B%E1%BA%AFc-K%E1%BA%A1n-100057574024652/", "Công an xã Quân Bình tỉnh Bắc Kạn")</f>
        <v>Công an xã Quân Bình tỉnh Bắc Kạn</v>
      </c>
      <c r="C692" t="str">
        <v>https://www.facebook.com/p/Tu%E1%BB%95i-tr%E1%BA%BB-C%C3%B4ng-an-t%E1%BB%89nh-B%E1%BA%AFc-K%E1%BA%A1n-100057574024652/</v>
      </c>
      <c r="D692" t="str">
        <v>-</v>
      </c>
      <c r="E692" t="str">
        <v/>
      </c>
      <c r="F692" t="str">
        <v>-</v>
      </c>
      <c r="G692" t="str">
        <v>-</v>
      </c>
    </row>
    <row r="693">
      <c r="A693">
        <v>2692</v>
      </c>
      <c r="B693" t="str">
        <f>HYPERLINK("https://backan.gov.vn/pages/uy-ban-nhan-dan-tinh-e8fd.aspx", "UBND Ủy ban nhân dân xã Quân Bình tỉnh Bắc Kạn")</f>
        <v>UBND Ủy ban nhân dân xã Quân Bình tỉnh Bắc Kạn</v>
      </c>
      <c r="C693" t="str">
        <v>https://backan.gov.vn/pages/uy-ban-nhan-dan-tinh-e8fd.aspx</v>
      </c>
      <c r="D693" t="str">
        <v>-</v>
      </c>
      <c r="E693" t="str">
        <v>-</v>
      </c>
      <c r="F693" t="str">
        <v>-</v>
      </c>
      <c r="G693" t="str">
        <v>-</v>
      </c>
    </row>
    <row r="694">
      <c r="A694">
        <v>2693</v>
      </c>
      <c r="B694" t="str">
        <v>Công an xã Nguyên Phúc tỉnh Bắc Kạn</v>
      </c>
      <c r="C694" t="str">
        <v>-</v>
      </c>
      <c r="D694" t="str">
        <v>-</v>
      </c>
      <c r="E694" t="str">
        <v/>
      </c>
      <c r="F694" t="str">
        <v>-</v>
      </c>
      <c r="G694" t="str">
        <v>-</v>
      </c>
    </row>
    <row r="695">
      <c r="A695">
        <v>2694</v>
      </c>
      <c r="B695" t="str">
        <f>HYPERLINK("https://nguyenphuc.bachthong.gov.vn/", "UBND Ủy ban nhân dân xã Nguyên Phúc tỉnh Bắc Kạn")</f>
        <v>UBND Ủy ban nhân dân xã Nguyên Phúc tỉnh Bắc Kạn</v>
      </c>
      <c r="C695" t="str">
        <v>https://nguyenphuc.bachthong.gov.vn/</v>
      </c>
      <c r="D695" t="str">
        <v>-</v>
      </c>
      <c r="E695" t="str">
        <v>-</v>
      </c>
      <c r="F695" t="str">
        <v>-</v>
      </c>
      <c r="G695" t="str">
        <v>-</v>
      </c>
    </row>
    <row r="696">
      <c r="A696">
        <v>2695</v>
      </c>
      <c r="B696" t="str">
        <f>HYPERLINK("https://www.facebook.com/p/C%C3%B4ng-an-x%C3%A3-Cao-S%C6%A1n-huy%E1%BB%87n-B%E1%BA%A1ch-Th%C3%B4ng-t%E1%BB%89nh-B%E1%BA%AFc-K%E1%BA%A1n-100070720184912/", "Công an xã Cao Sơn tỉnh Bắc Kạn")</f>
        <v>Công an xã Cao Sơn tỉnh Bắc Kạn</v>
      </c>
      <c r="C696" t="str">
        <v>https://www.facebook.com/p/C%C3%B4ng-an-x%C3%A3-Cao-S%C6%A1n-huy%E1%BB%87n-B%E1%BA%A1ch-Th%C3%B4ng-t%E1%BB%89nh-B%E1%BA%AFc-K%E1%BA%A1n-100070720184912/</v>
      </c>
      <c r="D696" t="str">
        <v>0335357888</v>
      </c>
      <c r="E696" t="str">
        <v>-</v>
      </c>
      <c r="F696" t="str">
        <f>HYPERLINK("mailto:Chinhlaanh989@gmail.com", "Chinhlaanh989@gmail.com")</f>
        <v>Chinhlaanh989@gmail.com</v>
      </c>
      <c r="G696" t="str">
        <v>-</v>
      </c>
    </row>
    <row r="697">
      <c r="A697">
        <v>2696</v>
      </c>
      <c r="B697" t="str">
        <f>HYPERLINK("https://caoson.bachthong.gov.vn/to-chuc-hoi-nghi-doi-thoai-giua-chu-tich-ubnd-xa-voi-thanh-nien-xa-cao-son-nam-2024/", "UBND Ủy ban nhân dân xã Cao Sơn tỉnh Bắc Kạn")</f>
        <v>UBND Ủy ban nhân dân xã Cao Sơn tỉnh Bắc Kạn</v>
      </c>
      <c r="C697" t="str">
        <v>https://caoson.bachthong.gov.vn/to-chuc-hoi-nghi-doi-thoai-giua-chu-tich-ubnd-xa-voi-thanh-nien-xa-cao-son-nam-2024/</v>
      </c>
      <c r="D697" t="str">
        <v>-</v>
      </c>
      <c r="E697" t="str">
        <v>-</v>
      </c>
      <c r="F697" t="str">
        <v>-</v>
      </c>
      <c r="G697" t="str">
        <v>-</v>
      </c>
    </row>
    <row r="698">
      <c r="A698">
        <v>2697</v>
      </c>
      <c r="B698" t="str">
        <f>HYPERLINK("https://www.facebook.com/p/Tu%E1%BB%95i-tr%E1%BA%BB-C%C3%B4ng-an-t%E1%BB%89nh-B%E1%BA%AFc-K%E1%BA%A1n-100057574024652/", "Công an xã Hà Vị tỉnh Bắc Kạn")</f>
        <v>Công an xã Hà Vị tỉnh Bắc Kạn</v>
      </c>
      <c r="C698" t="str">
        <v>https://www.facebook.com/p/Tu%E1%BB%95i-tr%E1%BA%BB-C%C3%B4ng-an-t%E1%BB%89nh-B%E1%BA%AFc-K%E1%BA%A1n-100057574024652/</v>
      </c>
      <c r="D698" t="str">
        <v>-</v>
      </c>
      <c r="E698" t="str">
        <v/>
      </c>
      <c r="F698" t="str">
        <v>-</v>
      </c>
      <c r="G698" t="str">
        <v>-</v>
      </c>
    </row>
    <row r="699">
      <c r="A699">
        <v>2698</v>
      </c>
      <c r="B699" t="str">
        <f>HYPERLINK("https://backan.gov.vn/pages/uy-ban-nhan-dan-tinh-e8fd.aspx", "UBND Ủy ban nhân dân xã Hà Vị tỉnh Bắc Kạn")</f>
        <v>UBND Ủy ban nhân dân xã Hà Vị tỉnh Bắc Kạn</v>
      </c>
      <c r="C699" t="str">
        <v>https://backan.gov.vn/pages/uy-ban-nhan-dan-tinh-e8fd.aspx</v>
      </c>
      <c r="D699" t="str">
        <v>-</v>
      </c>
      <c r="E699" t="str">
        <v>-</v>
      </c>
      <c r="F699" t="str">
        <v>-</v>
      </c>
      <c r="G699" t="str">
        <v>-</v>
      </c>
    </row>
    <row r="700">
      <c r="A700">
        <v>2699</v>
      </c>
      <c r="B700" t="str">
        <v>Công an xã Cẩm Giàng tỉnh Bắc Kạn</v>
      </c>
      <c r="C700" t="str">
        <v>-</v>
      </c>
      <c r="D700" t="str">
        <v>-</v>
      </c>
      <c r="E700" t="str">
        <v/>
      </c>
      <c r="F700" t="str">
        <v>-</v>
      </c>
      <c r="G700" t="str">
        <v>-</v>
      </c>
    </row>
    <row r="701">
      <c r="A701">
        <v>2700</v>
      </c>
      <c r="B701" t="str">
        <f>HYPERLINK("https://camgiang.bachthong.gov.vn/", "UBND Ủy ban nhân dân xã Cẩm Giàng tỉnh Bắc Kạn")</f>
        <v>UBND Ủy ban nhân dân xã Cẩm Giàng tỉnh Bắc Kạn</v>
      </c>
      <c r="C701" t="str">
        <v>https://camgiang.bachthong.gov.vn/</v>
      </c>
      <c r="D701" t="str">
        <v>-</v>
      </c>
      <c r="E701" t="str">
        <v>-</v>
      </c>
      <c r="F701" t="str">
        <v>-</v>
      </c>
      <c r="G701" t="str">
        <v>-</v>
      </c>
    </row>
    <row r="702">
      <c r="A702">
        <v>2701</v>
      </c>
      <c r="B702" t="str">
        <f>HYPERLINK("https://www.facebook.com/catbackan/?locale=is_IS", "Công an xã Mỹ Thanh tỉnh Bắc Kạn")</f>
        <v>Công an xã Mỹ Thanh tỉnh Bắc Kạn</v>
      </c>
      <c r="C702" t="str">
        <v>https://www.facebook.com/catbackan/?locale=is_IS</v>
      </c>
      <c r="D702" t="str">
        <v>-</v>
      </c>
      <c r="E702" t="str">
        <v/>
      </c>
      <c r="F702" t="str">
        <v>-</v>
      </c>
      <c r="G702" t="str">
        <v>-</v>
      </c>
    </row>
    <row r="703">
      <c r="A703">
        <v>2702</v>
      </c>
      <c r="B703" t="str">
        <f>HYPERLINK("https://mythanh.bachthong.gov.vn/", "UBND Ủy ban nhân dân xã Mỹ Thanh tỉnh Bắc Kạn")</f>
        <v>UBND Ủy ban nhân dân xã Mỹ Thanh tỉnh Bắc Kạn</v>
      </c>
      <c r="C703" t="str">
        <v>https://mythanh.bachthong.gov.vn/</v>
      </c>
      <c r="D703" t="str">
        <v>-</v>
      </c>
      <c r="E703" t="str">
        <v>-</v>
      </c>
      <c r="F703" t="str">
        <v>-</v>
      </c>
      <c r="G703" t="str">
        <v>-</v>
      </c>
    </row>
    <row r="704">
      <c r="A704">
        <v>2703</v>
      </c>
      <c r="B704" t="str">
        <v>Công an xã Dương Phong tỉnh Bắc Kạn</v>
      </c>
      <c r="C704" t="str">
        <v>-</v>
      </c>
      <c r="D704" t="str">
        <v>-</v>
      </c>
      <c r="E704" t="str">
        <v/>
      </c>
      <c r="F704" t="str">
        <v>-</v>
      </c>
      <c r="G704" t="str">
        <v>-</v>
      </c>
    </row>
    <row r="705">
      <c r="A705">
        <v>2704</v>
      </c>
      <c r="B705" t="str">
        <f>HYPERLINK("http://duongphong.bachthong.gov.vn/", "UBND Ủy ban nhân dân xã Dương Phong tỉnh Bắc Kạn")</f>
        <v>UBND Ủy ban nhân dân xã Dương Phong tỉnh Bắc Kạn</v>
      </c>
      <c r="C705" t="str">
        <v>http://duongphong.bachthong.gov.vn/</v>
      </c>
      <c r="D705" t="str">
        <v>-</v>
      </c>
      <c r="E705" t="str">
        <v>-</v>
      </c>
      <c r="F705" t="str">
        <v>-</v>
      </c>
      <c r="G705" t="str">
        <v>-</v>
      </c>
    </row>
    <row r="706">
      <c r="A706">
        <v>2705</v>
      </c>
      <c r="B706" t="str">
        <f>HYPERLINK("https://www.facebook.com/conganxaquangthuan/", "Công an xã Quang Thuận tỉnh Bắc Kạn")</f>
        <v>Công an xã Quang Thuận tỉnh Bắc Kạn</v>
      </c>
      <c r="C706" t="str">
        <v>https://www.facebook.com/conganxaquangthuan/</v>
      </c>
      <c r="D706" t="str">
        <v>-</v>
      </c>
      <c r="E706" t="str">
        <v/>
      </c>
      <c r="F706" t="str">
        <v>-</v>
      </c>
      <c r="G706" t="str">
        <v>-</v>
      </c>
    </row>
    <row r="707">
      <c r="A707">
        <v>2706</v>
      </c>
      <c r="B707" t="str">
        <f>HYPERLINK("https://quangthuan.bachthong.gov.vn/", "UBND Ủy ban nhân dân xã Quang Thuận tỉnh Bắc Kạn")</f>
        <v>UBND Ủy ban nhân dân xã Quang Thuận tỉnh Bắc Kạn</v>
      </c>
      <c r="C707" t="str">
        <v>https://quangthuan.bachthong.gov.vn/</v>
      </c>
      <c r="D707" t="str">
        <v>-</v>
      </c>
      <c r="E707" t="str">
        <v>-</v>
      </c>
      <c r="F707" t="str">
        <v>-</v>
      </c>
      <c r="G707" t="str">
        <v>-</v>
      </c>
    </row>
    <row r="708">
      <c r="A708">
        <v>2707</v>
      </c>
      <c r="B708" t="str">
        <f>HYPERLINK("https://www.facebook.com/atkchodon/?locale=am_ET", "Công an thị trấn Bằng Lũng tỉnh Bắc Kạn")</f>
        <v>Công an thị trấn Bằng Lũng tỉnh Bắc Kạn</v>
      </c>
      <c r="C708" t="str">
        <v>https://www.facebook.com/atkchodon/?locale=am_ET</v>
      </c>
      <c r="D708" t="str">
        <v>-</v>
      </c>
      <c r="E708" t="str">
        <v/>
      </c>
      <c r="F708" t="str">
        <v>-</v>
      </c>
      <c r="G708" t="str">
        <v>-</v>
      </c>
    </row>
    <row r="709">
      <c r="A709">
        <v>2708</v>
      </c>
      <c r="B709" t="str">
        <f>HYPERLINK("https://banglung.chodon.backan.gov.vn/", "UBND Ủy ban nhân dân thị trấn Bằng Lũng tỉnh Bắc Kạn")</f>
        <v>UBND Ủy ban nhân dân thị trấn Bằng Lũng tỉnh Bắc Kạn</v>
      </c>
      <c r="C709" t="str">
        <v>https://banglung.chodon.backan.gov.vn/</v>
      </c>
      <c r="D709" t="str">
        <v>-</v>
      </c>
      <c r="E709" t="str">
        <v>-</v>
      </c>
      <c r="F709" t="str">
        <v>-</v>
      </c>
      <c r="G709" t="str">
        <v>-</v>
      </c>
    </row>
    <row r="710">
      <c r="A710">
        <v>2709</v>
      </c>
      <c r="B710" t="str">
        <f>HYPERLINK("https://www.facebook.com/TuoitreConganCaoBang/?locale=bn_IN", "Công an xã Xuân Lạc tỉnh Bắc Kạn")</f>
        <v>Công an xã Xuân Lạc tỉnh Bắc Kạn</v>
      </c>
      <c r="C710" t="str">
        <v>https://www.facebook.com/TuoitreConganCaoBang/?locale=bn_IN</v>
      </c>
      <c r="D710" t="str">
        <v>-</v>
      </c>
      <c r="E710" t="str">
        <v/>
      </c>
      <c r="F710" t="str">
        <v>-</v>
      </c>
      <c r="G710" t="str">
        <v>-</v>
      </c>
    </row>
    <row r="711">
      <c r="A711">
        <v>2710</v>
      </c>
      <c r="B711" t="str">
        <f>HYPERLINK("https://xuanlac.chodon.backan.gov.vn/", "UBND Ủy ban nhân dân xã Xuân Lạc tỉnh Bắc Kạn")</f>
        <v>UBND Ủy ban nhân dân xã Xuân Lạc tỉnh Bắc Kạn</v>
      </c>
      <c r="C711" t="str">
        <v>https://xuanlac.chodon.backan.gov.vn/</v>
      </c>
      <c r="D711" t="str">
        <v>-</v>
      </c>
      <c r="E711" t="str">
        <v>-</v>
      </c>
      <c r="F711" t="str">
        <v>-</v>
      </c>
      <c r="G711" t="str">
        <v>-</v>
      </c>
    </row>
    <row r="712">
      <c r="A712">
        <v>2711</v>
      </c>
      <c r="B712" t="str">
        <v>Công an xã Nam Cường tỉnh Bắc Kạn</v>
      </c>
      <c r="C712" t="str">
        <v>-</v>
      </c>
      <c r="D712" t="str">
        <v>-</v>
      </c>
      <c r="E712" t="str">
        <v/>
      </c>
      <c r="F712" t="str">
        <v>-</v>
      </c>
      <c r="G712" t="str">
        <v>-</v>
      </c>
    </row>
    <row r="713">
      <c r="A713">
        <v>2712</v>
      </c>
      <c r="B713" t="str">
        <f>HYPERLINK("http://namcuong.chodon.backan.gov.vn/", "UBND Ủy ban nhân dân xã Nam Cường tỉnh Bắc Kạn")</f>
        <v>UBND Ủy ban nhân dân xã Nam Cường tỉnh Bắc Kạn</v>
      </c>
      <c r="C713" t="str">
        <v>http://namcuong.chodon.backan.gov.vn/</v>
      </c>
      <c r="D713" t="str">
        <v>-</v>
      </c>
      <c r="E713" t="str">
        <v>-</v>
      </c>
      <c r="F713" t="str">
        <v>-</v>
      </c>
      <c r="G713" t="str">
        <v>-</v>
      </c>
    </row>
    <row r="714">
      <c r="A714">
        <v>2713</v>
      </c>
      <c r="B714" t="str">
        <v>Công an xã Đồng Lạc tỉnh Bắc Kạn</v>
      </c>
      <c r="C714" t="str">
        <v>-</v>
      </c>
      <c r="D714" t="str">
        <v>-</v>
      </c>
      <c r="E714" t="str">
        <v/>
      </c>
      <c r="F714" t="str">
        <v>-</v>
      </c>
      <c r="G714" t="str">
        <v>-</v>
      </c>
    </row>
    <row r="715">
      <c r="A715">
        <v>2714</v>
      </c>
      <c r="B715" t="str">
        <f>HYPERLINK("http://donglac.chodon.backan.gov.vn/", "UBND Ủy ban nhân dân xã Đồng Lạc tỉnh Bắc Kạn")</f>
        <v>UBND Ủy ban nhân dân xã Đồng Lạc tỉnh Bắc Kạn</v>
      </c>
      <c r="C715" t="str">
        <v>http://donglac.chodon.backan.gov.vn/</v>
      </c>
      <c r="D715" t="str">
        <v>-</v>
      </c>
      <c r="E715" t="str">
        <v>-</v>
      </c>
      <c r="F715" t="str">
        <v>-</v>
      </c>
      <c r="G715" t="str">
        <v>-</v>
      </c>
    </row>
    <row r="716">
      <c r="A716">
        <v>2715</v>
      </c>
      <c r="B716" t="str">
        <v>Công an xã Tân Lập tỉnh Bắc Kạn</v>
      </c>
      <c r="C716" t="str">
        <v>-</v>
      </c>
      <c r="D716" t="str">
        <v>-</v>
      </c>
      <c r="E716" t="str">
        <v/>
      </c>
      <c r="F716" t="str">
        <v>-</v>
      </c>
      <c r="G716" t="str">
        <v>-</v>
      </c>
    </row>
    <row r="717">
      <c r="A717">
        <v>2716</v>
      </c>
      <c r="B717" t="str">
        <f>HYPERLINK("https://donghy.thainguyen.gov.vn/xa-van-lang", "UBND Ủy ban nhân dân xã Tân Lập tỉnh Bắc Kạn")</f>
        <v>UBND Ủy ban nhân dân xã Tân Lập tỉnh Bắc Kạn</v>
      </c>
      <c r="C717" t="str">
        <v>https://donghy.thainguyen.gov.vn/xa-van-lang</v>
      </c>
      <c r="D717" t="str">
        <v>-</v>
      </c>
      <c r="E717" t="str">
        <v>-</v>
      </c>
      <c r="F717" t="str">
        <v>-</v>
      </c>
      <c r="G717" t="str">
        <v>-</v>
      </c>
    </row>
    <row r="718">
      <c r="A718">
        <v>2717</v>
      </c>
      <c r="B718" t="str">
        <f>HYPERLINK("https://www.facebook.com/p/Tu%E1%BB%95i-tr%E1%BA%BB-C%C3%B4ng-an-t%E1%BB%89nh-B%E1%BA%AFc-K%E1%BA%A1n-100057574024652/", "Công an xã Bản Thi tỉnh Bắc Kạn")</f>
        <v>Công an xã Bản Thi tỉnh Bắc Kạn</v>
      </c>
      <c r="C718" t="str">
        <v>https://www.facebook.com/p/Tu%E1%BB%95i-tr%E1%BA%BB-C%C3%B4ng-an-t%E1%BB%89nh-B%E1%BA%AFc-K%E1%BA%A1n-100057574024652/</v>
      </c>
      <c r="D718" t="str">
        <v>-</v>
      </c>
      <c r="E718" t="str">
        <v/>
      </c>
      <c r="F718" t="str">
        <v>-</v>
      </c>
      <c r="G718" t="str">
        <v>-</v>
      </c>
    </row>
    <row r="719">
      <c r="A719">
        <v>2718</v>
      </c>
      <c r="B719" t="str">
        <f>HYPERLINK("https://banthi.chodon.backan.gov.vn/", "UBND Ủy ban nhân dân xã Bản Thi tỉnh Bắc Kạn")</f>
        <v>UBND Ủy ban nhân dân xã Bản Thi tỉnh Bắc Kạn</v>
      </c>
      <c r="C719" t="str">
        <v>https://banthi.chodon.backan.gov.vn/</v>
      </c>
      <c r="D719" t="str">
        <v>-</v>
      </c>
      <c r="E719" t="str">
        <v>-</v>
      </c>
      <c r="F719" t="str">
        <v>-</v>
      </c>
      <c r="G719" t="str">
        <v>-</v>
      </c>
    </row>
    <row r="720">
      <c r="A720">
        <v>2719</v>
      </c>
      <c r="B720" t="str">
        <f>HYPERLINK("https://www.facebook.com/p/C%C3%B4ng-an-x%C3%A3-Qu%E1%BA%A3ng-B%E1%BA%A1ch-huy%E1%BB%87n-Ch%E1%BB%A3-%C4%90%E1%BB%93n-B%E1%BA%AFc-K%E1%BA%A1n-100086052017547/", "Công an xã Quảng Bạch tỉnh Bắc Kạn")</f>
        <v>Công an xã Quảng Bạch tỉnh Bắc Kạn</v>
      </c>
      <c r="C720" t="str">
        <v>https://www.facebook.com/p/C%C3%B4ng-an-x%C3%A3-Qu%E1%BA%A3ng-B%E1%BA%A1ch-huy%E1%BB%87n-Ch%E1%BB%A3-%C4%90%E1%BB%93n-B%E1%BA%AFc-K%E1%BA%A1n-100086052017547/</v>
      </c>
      <c r="D720" t="str">
        <v>-</v>
      </c>
      <c r="E720" t="str">
        <v/>
      </c>
      <c r="F720" t="str">
        <v>-</v>
      </c>
      <c r="G720" t="str">
        <v>-</v>
      </c>
    </row>
    <row r="721">
      <c r="A721">
        <v>2720</v>
      </c>
      <c r="B721" t="str">
        <f>HYPERLINK("https://quangbach.chodon.backan.gov.vn/", "UBND Ủy ban nhân dân xã Quảng Bạch tỉnh Bắc Kạn")</f>
        <v>UBND Ủy ban nhân dân xã Quảng Bạch tỉnh Bắc Kạn</v>
      </c>
      <c r="C721" t="str">
        <v>https://quangbach.chodon.backan.gov.vn/</v>
      </c>
      <c r="D721" t="str">
        <v>-</v>
      </c>
      <c r="E721" t="str">
        <v>-</v>
      </c>
      <c r="F721" t="str">
        <v>-</v>
      </c>
      <c r="G721" t="str">
        <v>-</v>
      </c>
    </row>
    <row r="722">
      <c r="A722">
        <v>2721</v>
      </c>
      <c r="B722" t="str">
        <f>HYPERLINK("https://www.facebook.com/tuoitrecongansonla/", "Công an xã Bằng Phúc tỉnh Bắc Kạn")</f>
        <v>Công an xã Bằng Phúc tỉnh Bắc Kạn</v>
      </c>
      <c r="C722" t="str">
        <v>https://www.facebook.com/tuoitrecongansonla/</v>
      </c>
      <c r="D722" t="str">
        <v>-</v>
      </c>
      <c r="E722" t="str">
        <v/>
      </c>
      <c r="F722" t="str">
        <v>-</v>
      </c>
      <c r="G722" t="str">
        <v>-</v>
      </c>
    </row>
    <row r="723">
      <c r="A723">
        <v>2722</v>
      </c>
      <c r="B723" t="str">
        <f>HYPERLINK("https://bangphuc.chodon.backan.gov.vn/", "UBND Ủy ban nhân dân xã Bằng Phúc tỉnh Bắc Kạn")</f>
        <v>UBND Ủy ban nhân dân xã Bằng Phúc tỉnh Bắc Kạn</v>
      </c>
      <c r="C723" t="str">
        <v>https://bangphuc.chodon.backan.gov.vn/</v>
      </c>
      <c r="D723" t="str">
        <v>-</v>
      </c>
      <c r="E723" t="str">
        <v>-</v>
      </c>
      <c r="F723" t="str">
        <v>-</v>
      </c>
      <c r="G723" t="str">
        <v>-</v>
      </c>
    </row>
    <row r="724">
      <c r="A724">
        <v>2723</v>
      </c>
      <c r="B724" t="str">
        <f>HYPERLINK("https://www.facebook.com/CAXYenThinh/", "Công an xã Yên Thịnh tỉnh Bắc Kạn")</f>
        <v>Công an xã Yên Thịnh tỉnh Bắc Kạn</v>
      </c>
      <c r="C724" t="str">
        <v>https://www.facebook.com/CAXYenThinh/</v>
      </c>
      <c r="D724" t="str">
        <v>-</v>
      </c>
      <c r="E724" t="str">
        <v/>
      </c>
      <c r="F724" t="str">
        <v>-</v>
      </c>
      <c r="G724" t="str">
        <v>-</v>
      </c>
    </row>
    <row r="725">
      <c r="A725">
        <v>2724</v>
      </c>
      <c r="B725" t="str">
        <f>HYPERLINK("http://yenthinh.chodon.backan.gov.vn/", "UBND Ủy ban nhân dân xã Yên Thịnh tỉnh Bắc Kạn")</f>
        <v>UBND Ủy ban nhân dân xã Yên Thịnh tỉnh Bắc Kạn</v>
      </c>
      <c r="C725" t="str">
        <v>http://yenthinh.chodon.backan.gov.vn/</v>
      </c>
      <c r="D725" t="str">
        <v>-</v>
      </c>
      <c r="E725" t="str">
        <v>-</v>
      </c>
      <c r="F725" t="str">
        <v>-</v>
      </c>
      <c r="G725" t="str">
        <v>-</v>
      </c>
    </row>
    <row r="726">
      <c r="A726">
        <v>2725</v>
      </c>
      <c r="B726" t="str">
        <v>Công an xã Yên Thượng tỉnh Bắc Kạn</v>
      </c>
      <c r="C726" t="str">
        <v>-</v>
      </c>
      <c r="D726" t="str">
        <v>-</v>
      </c>
      <c r="E726" t="str">
        <v/>
      </c>
      <c r="F726" t="str">
        <v>-</v>
      </c>
      <c r="G726" t="str">
        <v>-</v>
      </c>
    </row>
    <row r="727">
      <c r="A727">
        <v>2726</v>
      </c>
      <c r="B727" t="str">
        <f>HYPERLINK("https://backan.gov.vn/Pages/cap-giay-chung-nhan-quyen-su-dung-dat-quyen-so-huu-nha-o-va-tai-san-khac-gan-lien-voi-dat-khu-dat-tram-phat-song-thong-tin-di-dong-yen-thuong-2-thon-na-men-xa-yen-thuong-huyen-cho-don-cho-vien-thong-bac-kan.aspx", "UBND Ủy ban nhân dân xã Yên Thượng tỉnh Bắc Kạn")</f>
        <v>UBND Ủy ban nhân dân xã Yên Thượng tỉnh Bắc Kạn</v>
      </c>
      <c r="C727" t="str">
        <v>https://backan.gov.vn/Pages/cap-giay-chung-nhan-quyen-su-dung-dat-quyen-so-huu-nha-o-va-tai-san-khac-gan-lien-voi-dat-khu-dat-tram-phat-song-thong-tin-di-dong-yen-thuong-2-thon-na-men-xa-yen-thuong-huyen-cho-don-cho-vien-thong-bac-kan.aspx</v>
      </c>
      <c r="D727" t="str">
        <v>-</v>
      </c>
      <c r="E727" t="str">
        <v>-</v>
      </c>
      <c r="F727" t="str">
        <v>-</v>
      </c>
      <c r="G727" t="str">
        <v>-</v>
      </c>
    </row>
    <row r="728">
      <c r="A728">
        <v>2727</v>
      </c>
      <c r="B728" t="str">
        <f>HYPERLINK("https://www.facebook.com/p/Tu%E1%BB%95i-tr%E1%BA%BB-C%C3%B4ng-an-t%E1%BB%89nh-B%E1%BA%AFc-K%E1%BA%A1n-100057574024652/", "Công an xã Phương Viên tỉnh Bắc Kạn")</f>
        <v>Công an xã Phương Viên tỉnh Bắc Kạn</v>
      </c>
      <c r="C728" t="str">
        <v>https://www.facebook.com/p/Tu%E1%BB%95i-tr%E1%BA%BB-C%C3%B4ng-an-t%E1%BB%89nh-B%E1%BA%AFc-K%E1%BA%A1n-100057574024652/</v>
      </c>
      <c r="D728" t="str">
        <v>-</v>
      </c>
      <c r="E728" t="str">
        <v/>
      </c>
      <c r="F728" t="str">
        <v>-</v>
      </c>
      <c r="G728" t="str">
        <v>-</v>
      </c>
    </row>
    <row r="729">
      <c r="A729">
        <v>2728</v>
      </c>
      <c r="B729" t="str">
        <f>HYPERLINK("https://backan.gov.vn/pages/cap-giay-chung-nhan-quyen-su-dung-dat-quyen-so-huu-nha-o-va-tai-san-khac-gan-lien-voi-dat-khu-dat-tram-phat-song-thong-tin-di-dong-phuong-vien-thon-na-chua-xa-phuong-vien-huyen-cho-don-cho-vien-thong-bac-kan.aspx", "UBND Ủy ban nhân dân xã Phương Viên tỉnh Bắc Kạn")</f>
        <v>UBND Ủy ban nhân dân xã Phương Viên tỉnh Bắc Kạn</v>
      </c>
      <c r="C729" t="str">
        <v>https://backan.gov.vn/pages/cap-giay-chung-nhan-quyen-su-dung-dat-quyen-so-huu-nha-o-va-tai-san-khac-gan-lien-voi-dat-khu-dat-tram-phat-song-thong-tin-di-dong-phuong-vien-thon-na-chua-xa-phuong-vien-huyen-cho-don-cho-vien-thong-bac-kan.aspx</v>
      </c>
      <c r="D729" t="str">
        <v>-</v>
      </c>
      <c r="E729" t="str">
        <v>-</v>
      </c>
      <c r="F729" t="str">
        <v>-</v>
      </c>
      <c r="G729" t="str">
        <v>-</v>
      </c>
    </row>
    <row r="730">
      <c r="A730">
        <v>2729</v>
      </c>
      <c r="B730" t="str">
        <f>HYPERLINK("https://www.facebook.com/p/Tu%E1%BB%95i-tr%E1%BA%BB-C%C3%B4ng-an-t%E1%BB%89nh-B%E1%BA%AFc-K%E1%BA%A1n-100057574024652/", "Công an xã Ngọc Phái tỉnh Bắc Kạn")</f>
        <v>Công an xã Ngọc Phái tỉnh Bắc Kạn</v>
      </c>
      <c r="C730" t="str">
        <v>https://www.facebook.com/p/Tu%E1%BB%95i-tr%E1%BA%BB-C%C3%B4ng-an-t%E1%BB%89nh-B%E1%BA%AFc-K%E1%BA%A1n-100057574024652/</v>
      </c>
      <c r="D730" t="str">
        <v>-</v>
      </c>
      <c r="E730" t="str">
        <v/>
      </c>
      <c r="F730" t="str">
        <v>-</v>
      </c>
      <c r="G730" t="str">
        <v>-</v>
      </c>
    </row>
    <row r="731">
      <c r="A731">
        <v>2730</v>
      </c>
      <c r="B731" t="str">
        <f>HYPERLINK("http://ngocphai.chodon.backan.gov.vn/", "UBND Ủy ban nhân dân xã Ngọc Phái tỉnh Bắc Kạn")</f>
        <v>UBND Ủy ban nhân dân xã Ngọc Phái tỉnh Bắc Kạn</v>
      </c>
      <c r="C731" t="str">
        <v>http://ngocphai.chodon.backan.gov.vn/</v>
      </c>
      <c r="D731" t="str">
        <v>-</v>
      </c>
      <c r="E731" t="str">
        <v>-</v>
      </c>
      <c r="F731" t="str">
        <v>-</v>
      </c>
      <c r="G731" t="str">
        <v>-</v>
      </c>
    </row>
    <row r="732">
      <c r="A732">
        <v>2731</v>
      </c>
      <c r="B732" t="str">
        <f>HYPERLINK("https://www.facebook.com/p/Tu%E1%BB%95i-tr%E1%BA%BB-C%C3%B4ng-an-t%E1%BB%89nh-B%E1%BA%AFc-K%E1%BA%A1n-100057574024652/", "Công an xã Rã Bản tỉnh Bắc Kạn")</f>
        <v>Công an xã Rã Bản tỉnh Bắc Kạn</v>
      </c>
      <c r="C732" t="str">
        <v>https://www.facebook.com/p/Tu%E1%BB%95i-tr%E1%BA%BB-C%C3%B4ng-an-t%E1%BB%89nh-B%E1%BA%AFc-K%E1%BA%A1n-100057574024652/</v>
      </c>
      <c r="D732" t="str">
        <v>-</v>
      </c>
      <c r="E732" t="str">
        <v/>
      </c>
      <c r="F732" t="str">
        <v>-</v>
      </c>
      <c r="G732" t="str">
        <v>-</v>
      </c>
    </row>
    <row r="733">
      <c r="A733">
        <v>2732</v>
      </c>
      <c r="B733" t="str">
        <f>HYPERLINK("https://congbao.backan.gov.vn/congbaonew.nsf/0BB38787917C64BF47258729000A78F4/$file/QD%201208.docx", "UBND Ủy ban nhân dân xã Rã Bản tỉnh Bắc Kạn")</f>
        <v>UBND Ủy ban nhân dân xã Rã Bản tỉnh Bắc Kạn</v>
      </c>
      <c r="C733" t="str">
        <v>https://congbao.backan.gov.vn/congbaonew.nsf/0BB38787917C64BF47258729000A78F4/$file/QD%201208.docx</v>
      </c>
      <c r="D733" t="str">
        <v>-</v>
      </c>
      <c r="E733" t="str">
        <v>-</v>
      </c>
      <c r="F733" t="str">
        <v>-</v>
      </c>
      <c r="G733" t="str">
        <v>-</v>
      </c>
    </row>
    <row r="734">
      <c r="A734">
        <v>2733</v>
      </c>
      <c r="B734" t="str">
        <f>HYPERLINK("https://www.facebook.com/p/Tu%E1%BB%95i-tr%E1%BA%BB-C%C3%B4ng-an-t%E1%BB%89nh-B%E1%BA%AFc-K%E1%BA%A1n-100057574024652/", "Công an xã Đông Viên tỉnh Bắc Kạn")</f>
        <v>Công an xã Đông Viên tỉnh Bắc Kạn</v>
      </c>
      <c r="C734" t="str">
        <v>https://www.facebook.com/p/Tu%E1%BB%95i-tr%E1%BA%BB-C%C3%B4ng-an-t%E1%BB%89nh-B%E1%BA%AFc-K%E1%BA%A1n-100057574024652/</v>
      </c>
      <c r="D734" t="str">
        <v>-</v>
      </c>
      <c r="E734" t="str">
        <v/>
      </c>
      <c r="F734" t="str">
        <v>-</v>
      </c>
      <c r="G734" t="str">
        <v>-</v>
      </c>
    </row>
    <row r="735">
      <c r="A735">
        <v>2734</v>
      </c>
      <c r="B735" t="str">
        <f>HYPERLINK("https://backan.gov.vn/pages/uy-ban-nhan-dan-tinh-e8fd.aspx", "UBND Ủy ban nhân dân xã Đông Viên tỉnh Bắc Kạn")</f>
        <v>UBND Ủy ban nhân dân xã Đông Viên tỉnh Bắc Kạn</v>
      </c>
      <c r="C735" t="str">
        <v>https://backan.gov.vn/pages/uy-ban-nhan-dan-tinh-e8fd.aspx</v>
      </c>
      <c r="D735" t="str">
        <v>-</v>
      </c>
      <c r="E735" t="str">
        <v>-</v>
      </c>
      <c r="F735" t="str">
        <v>-</v>
      </c>
      <c r="G735" t="str">
        <v>-</v>
      </c>
    </row>
    <row r="736">
      <c r="A736">
        <v>2735</v>
      </c>
      <c r="B736" t="str">
        <f>HYPERLINK("https://www.facebook.com/TuoitreConganCaoBang/?locale=bn_IN", "Công an xã Lương Bằng tỉnh Bắc Kạn")</f>
        <v>Công an xã Lương Bằng tỉnh Bắc Kạn</v>
      </c>
      <c r="C736" t="str">
        <v>https://www.facebook.com/TuoitreConganCaoBang/?locale=bn_IN</v>
      </c>
      <c r="D736" t="str">
        <v>-</v>
      </c>
      <c r="E736" t="str">
        <v/>
      </c>
      <c r="F736" t="str">
        <v>-</v>
      </c>
      <c r="G736" t="str">
        <v>-</v>
      </c>
    </row>
    <row r="737">
      <c r="A737">
        <v>2736</v>
      </c>
      <c r="B737" t="str">
        <f>HYPERLINK("https://luongbang.chodon.backan.gov.vn/", "UBND Ủy ban nhân dân xã Lương Bằng tỉnh Bắc Kạn")</f>
        <v>UBND Ủy ban nhân dân xã Lương Bằng tỉnh Bắc Kạn</v>
      </c>
      <c r="C737" t="str">
        <v>https://luongbang.chodon.backan.gov.vn/</v>
      </c>
      <c r="D737" t="str">
        <v>-</v>
      </c>
      <c r="E737" t="str">
        <v>-</v>
      </c>
      <c r="F737" t="str">
        <v>-</v>
      </c>
      <c r="G737" t="str">
        <v>-</v>
      </c>
    </row>
    <row r="738">
      <c r="A738">
        <v>2737</v>
      </c>
      <c r="B738" t="str">
        <f>HYPERLINK("https://www.facebook.com/TuoitreConganCaoBang/?locale=bn_IN", "Công an xã Bằng Lãng tỉnh Bắc Kạn")</f>
        <v>Công an xã Bằng Lãng tỉnh Bắc Kạn</v>
      </c>
      <c r="C738" t="str">
        <v>https://www.facebook.com/TuoitreConganCaoBang/?locale=bn_IN</v>
      </c>
      <c r="D738" t="str">
        <v>-</v>
      </c>
      <c r="E738" t="str">
        <v/>
      </c>
      <c r="F738" t="str">
        <v>-</v>
      </c>
      <c r="G738" t="str">
        <v>-</v>
      </c>
    </row>
    <row r="739">
      <c r="A739">
        <v>2738</v>
      </c>
      <c r="B739" t="str">
        <f>HYPERLINK("https://banglang.chodon.backan.gov.vn/", "UBND Ủy ban nhân dân xã Bằng Lãng tỉnh Bắc Kạn")</f>
        <v>UBND Ủy ban nhân dân xã Bằng Lãng tỉnh Bắc Kạn</v>
      </c>
      <c r="C739" t="str">
        <v>https://banglang.chodon.backan.gov.vn/</v>
      </c>
      <c r="D739" t="str">
        <v>-</v>
      </c>
      <c r="E739" t="str">
        <v>-</v>
      </c>
      <c r="F739" t="str">
        <v>-</v>
      </c>
      <c r="G739" t="str">
        <v>-</v>
      </c>
    </row>
    <row r="740">
      <c r="A740">
        <v>2739</v>
      </c>
      <c r="B740" t="str">
        <f>HYPERLINK("https://www.facebook.com/p/C%C3%B4ng-an-x%C3%A3-%C4%90%E1%BA%A1i-S%E1%BA%A3o-100072378789734/?locale=zh_TW", "Công an xã Đại Sảo tỉnh Bắc Kạn")</f>
        <v>Công an xã Đại Sảo tỉnh Bắc Kạn</v>
      </c>
      <c r="C740" t="str">
        <v>https://www.facebook.com/p/C%C3%B4ng-an-x%C3%A3-%C4%90%E1%BA%A1i-S%E1%BA%A3o-100072378789734/?locale=zh_TW</v>
      </c>
      <c r="D740" t="str">
        <v>-</v>
      </c>
      <c r="E740" t="str">
        <v/>
      </c>
      <c r="F740" t="str">
        <v>-</v>
      </c>
      <c r="G740" t="str">
        <v>-</v>
      </c>
    </row>
    <row r="741">
      <c r="A741">
        <v>2740</v>
      </c>
      <c r="B741" t="str">
        <f>HYPERLINK("http://daisao.chodon.backan.gov.vn/", "UBND Ủy ban nhân dân xã Đại Sảo tỉnh Bắc Kạn")</f>
        <v>UBND Ủy ban nhân dân xã Đại Sảo tỉnh Bắc Kạn</v>
      </c>
      <c r="C741" t="str">
        <v>http://daisao.chodon.backan.gov.vn/</v>
      </c>
      <c r="D741" t="str">
        <v>-</v>
      </c>
      <c r="E741" t="str">
        <v>-</v>
      </c>
      <c r="F741" t="str">
        <v>-</v>
      </c>
      <c r="G741" t="str">
        <v>-</v>
      </c>
    </row>
    <row r="742">
      <c r="A742">
        <v>2741</v>
      </c>
      <c r="B742" t="str">
        <v>Công an xã Nghĩa Tá tỉnh Bắc Kạn</v>
      </c>
      <c r="C742" t="str">
        <v>-</v>
      </c>
      <c r="D742" t="str">
        <v>-</v>
      </c>
      <c r="E742" t="str">
        <v/>
      </c>
      <c r="F742" t="str">
        <v>-</v>
      </c>
      <c r="G742" t="str">
        <v>-</v>
      </c>
    </row>
    <row r="743">
      <c r="A743">
        <v>2742</v>
      </c>
      <c r="B743" t="str">
        <f>HYPERLINK("https://nghiata.chodon.backan.gov.vn/", "UBND Ủy ban nhân dân xã Nghĩa Tá tỉnh Bắc Kạn")</f>
        <v>UBND Ủy ban nhân dân xã Nghĩa Tá tỉnh Bắc Kạn</v>
      </c>
      <c r="C743" t="str">
        <v>https://nghiata.chodon.backan.gov.vn/</v>
      </c>
      <c r="D743" t="str">
        <v>-</v>
      </c>
      <c r="E743" t="str">
        <v>-</v>
      </c>
      <c r="F743" t="str">
        <v>-</v>
      </c>
      <c r="G743" t="str">
        <v>-</v>
      </c>
    </row>
    <row r="744">
      <c r="A744">
        <v>2743</v>
      </c>
      <c r="B744" t="str">
        <v>Công an xã Phong Huân tỉnh Bắc Kạn</v>
      </c>
      <c r="C744" t="str">
        <v>-</v>
      </c>
      <c r="D744" t="str">
        <v>-</v>
      </c>
      <c r="E744" t="str">
        <v/>
      </c>
      <c r="F744" t="str">
        <v>-</v>
      </c>
      <c r="G744" t="str">
        <v>-</v>
      </c>
    </row>
    <row r="745">
      <c r="A745">
        <v>2744</v>
      </c>
      <c r="B745" t="str">
        <f>HYPERLINK("https://nari.backan.gov.vn/category/gioi-thieu/lanh-dao-don-vi/", "UBND Ủy ban nhân dân xã Phong Huân tỉnh Bắc Kạn")</f>
        <v>UBND Ủy ban nhân dân xã Phong Huân tỉnh Bắc Kạn</v>
      </c>
      <c r="C745" t="str">
        <v>https://nari.backan.gov.vn/category/gioi-thieu/lanh-dao-don-vi/</v>
      </c>
      <c r="D745" t="str">
        <v>-</v>
      </c>
      <c r="E745" t="str">
        <v>-</v>
      </c>
      <c r="F745" t="str">
        <v>-</v>
      </c>
      <c r="G745" t="str">
        <v>-</v>
      </c>
    </row>
    <row r="746">
      <c r="A746">
        <v>2745</v>
      </c>
      <c r="B746" t="str">
        <v>Công an xã Yên Mỹ tỉnh Bắc Kạn</v>
      </c>
      <c r="C746" t="str">
        <v>-</v>
      </c>
      <c r="D746" t="str">
        <v>-</v>
      </c>
      <c r="E746" t="str">
        <v/>
      </c>
      <c r="F746" t="str">
        <v>-</v>
      </c>
      <c r="G746" t="str">
        <v>-</v>
      </c>
    </row>
    <row r="747">
      <c r="A747">
        <v>2746</v>
      </c>
      <c r="B747" t="str">
        <f>HYPERLINK("https://yenmy.chodon.backan.gov.vn/", "UBND Ủy ban nhân dân xã Yên Mỹ tỉnh Bắc Kạn")</f>
        <v>UBND Ủy ban nhân dân xã Yên Mỹ tỉnh Bắc Kạn</v>
      </c>
      <c r="C747" t="str">
        <v>https://yenmy.chodon.backan.gov.vn/</v>
      </c>
      <c r="D747" t="str">
        <v>-</v>
      </c>
      <c r="E747" t="str">
        <v>-</v>
      </c>
      <c r="F747" t="str">
        <v>-</v>
      </c>
      <c r="G747" t="str">
        <v>-</v>
      </c>
    </row>
    <row r="748">
      <c r="A748">
        <v>2747</v>
      </c>
      <c r="B748" t="str">
        <f>HYPERLINK("https://www.facebook.com/p/Tu%E1%BB%95i-tr%E1%BA%BB-C%C3%B4ng-an-t%E1%BB%89nh-B%E1%BA%AFc-K%E1%BA%A1n-100057574024652/", "Công an xã Bình Trung tỉnh Bắc Kạn")</f>
        <v>Công an xã Bình Trung tỉnh Bắc Kạn</v>
      </c>
      <c r="C748" t="str">
        <v>https://www.facebook.com/p/Tu%E1%BB%95i-tr%E1%BA%BB-C%C3%B4ng-an-t%E1%BB%89nh-B%E1%BA%AFc-K%E1%BA%A1n-100057574024652/</v>
      </c>
      <c r="D748" t="str">
        <v>-</v>
      </c>
      <c r="E748" t="str">
        <v/>
      </c>
      <c r="F748" t="str">
        <v>-</v>
      </c>
      <c r="G748" t="str">
        <v>Tổ 7B, Phường Đức Xuân, TP Bắc Kạn, Bac Kan, Vietnam</v>
      </c>
    </row>
    <row r="749">
      <c r="A749">
        <v>2748</v>
      </c>
      <c r="B749" t="str">
        <f>HYPERLINK("http://binhtrung.chodon.backan.gov.vn/", "UBND Ủy ban nhân dân xã Bình Trung tỉnh Bắc Kạn")</f>
        <v>UBND Ủy ban nhân dân xã Bình Trung tỉnh Bắc Kạn</v>
      </c>
      <c r="C749" t="str">
        <v>http://binhtrung.chodon.backan.gov.vn/</v>
      </c>
      <c r="D749" t="str">
        <v>-</v>
      </c>
      <c r="E749" t="str">
        <v>-</v>
      </c>
      <c r="F749" t="str">
        <v>-</v>
      </c>
      <c r="G749" t="str">
        <v>-</v>
      </c>
    </row>
    <row r="750">
      <c r="A750">
        <v>2749</v>
      </c>
      <c r="B750" t="str">
        <v>Công an xã Yên Nhuận tỉnh Bắc Kạn</v>
      </c>
      <c r="C750" t="str">
        <v>-</v>
      </c>
      <c r="D750" t="str">
        <v>-</v>
      </c>
      <c r="E750" t="str">
        <v/>
      </c>
      <c r="F750" t="str">
        <v>-</v>
      </c>
      <c r="G750" t="str">
        <v>-</v>
      </c>
    </row>
    <row r="751">
      <c r="A751">
        <v>2750</v>
      </c>
      <c r="B751" t="str">
        <f>HYPERLINK("https://congbao.backan.gov.vn/congbaonew.nsf/0BB38787917C64BF47258729000A78F4/$file/QD%201208.docx", "UBND Ủy ban nhân dân xã Yên Nhuận tỉnh Bắc Kạn")</f>
        <v>UBND Ủy ban nhân dân xã Yên Nhuận tỉnh Bắc Kạn</v>
      </c>
      <c r="C751" t="str">
        <v>https://congbao.backan.gov.vn/congbaonew.nsf/0BB38787917C64BF47258729000A78F4/$file/QD%201208.docx</v>
      </c>
      <c r="D751" t="str">
        <v>-</v>
      </c>
      <c r="E751" t="str">
        <v>-</v>
      </c>
      <c r="F751" t="str">
        <v>-</v>
      </c>
      <c r="G751" t="str">
        <v>-</v>
      </c>
    </row>
    <row r="752">
      <c r="A752">
        <v>2751</v>
      </c>
      <c r="B752" t="str">
        <f>HYPERLINK("https://www.facebook.com/p/C%C3%B4ng-an-huy%E1%BB%87n-Ch%E1%BB%A3-M%E1%BB%9Bi-B%E1%BA%AFc-K%E1%BA%A1n-100077989742808/", "Công an thị trấn Chợ Mới tỉnh Bắc Kạn")</f>
        <v>Công an thị trấn Chợ Mới tỉnh Bắc Kạn</v>
      </c>
      <c r="C752" t="str">
        <v>https://www.facebook.com/p/C%C3%B4ng-an-huy%E1%BB%87n-Ch%E1%BB%A3-M%E1%BB%9Bi-B%E1%BA%AFc-K%E1%BA%A1n-100077989742808/</v>
      </c>
      <c r="D752" t="str">
        <v>-</v>
      </c>
      <c r="E752" t="str">
        <v>02093880666</v>
      </c>
      <c r="F752" t="str">
        <v>-</v>
      </c>
      <c r="G752" t="str">
        <v>Bac Kan, Vietnam</v>
      </c>
    </row>
    <row r="753">
      <c r="A753">
        <v>2752</v>
      </c>
      <c r="B753" t="str">
        <f>HYPERLINK("https://chomoi.gov.vn/", "UBND Ủy ban nhân dân thị trấn Chợ Mới tỉnh Bắc Kạn")</f>
        <v>UBND Ủy ban nhân dân thị trấn Chợ Mới tỉnh Bắc Kạn</v>
      </c>
      <c r="C753" t="str">
        <v>https://chomoi.gov.vn/</v>
      </c>
      <c r="D753" t="str">
        <v>-</v>
      </c>
      <c r="E753" t="str">
        <v>-</v>
      </c>
      <c r="F753" t="str">
        <v>-</v>
      </c>
      <c r="G753" t="str">
        <v>-</v>
      </c>
    </row>
    <row r="754">
      <c r="A754">
        <v>2753</v>
      </c>
      <c r="B754" t="str">
        <f>HYPERLINK("https://www.facebook.com/CAXTanSonCM/", "Công an xã Tân Sơn tỉnh Bắc Kạn")</f>
        <v>Công an xã Tân Sơn tỉnh Bắc Kạn</v>
      </c>
      <c r="C754" t="str">
        <v>https://www.facebook.com/CAXTanSonCM/</v>
      </c>
      <c r="D754" t="str">
        <v>-</v>
      </c>
      <c r="E754" t="str">
        <v/>
      </c>
      <c r="F754" t="str">
        <v>-</v>
      </c>
      <c r="G754" t="str">
        <v>Tân Sơn Chợ Mới, Bac Kan, Vietnam</v>
      </c>
    </row>
    <row r="755">
      <c r="A755">
        <v>2754</v>
      </c>
      <c r="B755" t="str">
        <f>HYPERLINK("https://sovhttdl.backan.gov.vn/tin-tuc/309", "UBND Ủy ban nhân dân xã Tân Sơn tỉnh Bắc Kạn")</f>
        <v>UBND Ủy ban nhân dân xã Tân Sơn tỉnh Bắc Kạn</v>
      </c>
      <c r="C755" t="str">
        <v>https://sovhttdl.backan.gov.vn/tin-tuc/309</v>
      </c>
      <c r="D755" t="str">
        <v>-</v>
      </c>
      <c r="E755" t="str">
        <v>-</v>
      </c>
      <c r="F755" t="str">
        <v>-</v>
      </c>
      <c r="G755" t="str">
        <v>-</v>
      </c>
    </row>
    <row r="756">
      <c r="A756">
        <v>2755</v>
      </c>
      <c r="B756" t="str">
        <f>HYPERLINK("https://www.facebook.com/100095038339344", "Công an xã Thanh Vận tỉnh Bắc Kạn")</f>
        <v>Công an xã Thanh Vận tỉnh Bắc Kạn</v>
      </c>
      <c r="C756" t="str">
        <v>https://www.facebook.com/100095038339344</v>
      </c>
      <c r="D756" t="str">
        <v>-</v>
      </c>
      <c r="E756" t="str">
        <v/>
      </c>
      <c r="F756" t="str">
        <v>-</v>
      </c>
      <c r="G756" t="str">
        <v>-</v>
      </c>
    </row>
    <row r="757">
      <c r="A757">
        <v>2756</v>
      </c>
      <c r="B757" t="str">
        <f>HYPERLINK("https://hanhchinhcong.backan.gov.vn/portaldvc/Pages/2023-12-27/Tang-Bang-khen-cua-Chu-tich-UBND-tinh-cho-cac-tap-j2c1kygf2bf6.aspx", "UBND Ủy ban nhân dân xã Thanh Vận tỉnh Bắc Kạn")</f>
        <v>UBND Ủy ban nhân dân xã Thanh Vận tỉnh Bắc Kạn</v>
      </c>
      <c r="C757" t="str">
        <v>https://hanhchinhcong.backan.gov.vn/portaldvc/Pages/2023-12-27/Tang-Bang-khen-cua-Chu-tich-UBND-tinh-cho-cac-tap-j2c1kygf2bf6.aspx</v>
      </c>
      <c r="D757" t="str">
        <v>-</v>
      </c>
      <c r="E757" t="str">
        <v>-</v>
      </c>
      <c r="F757" t="str">
        <v>-</v>
      </c>
      <c r="G757" t="str">
        <v>-</v>
      </c>
    </row>
    <row r="758">
      <c r="A758">
        <v>2757</v>
      </c>
      <c r="B758" t="str">
        <f>HYPERLINK("https://www.facebook.com/p/Tu%E1%BB%95i-tr%E1%BA%BB-C%C3%B4ng-an-t%E1%BB%89nh-B%E1%BA%AFc-K%E1%BA%A1n-100057574024652/", "Công an xã Mai Lạp tỉnh Bắc Kạn")</f>
        <v>Công an xã Mai Lạp tỉnh Bắc Kạn</v>
      </c>
      <c r="C758" t="str">
        <v>https://www.facebook.com/p/Tu%E1%BB%95i-tr%E1%BA%BB-C%C3%B4ng-an-t%E1%BB%89nh-B%E1%BA%AFc-K%E1%BA%A1n-100057574024652/</v>
      </c>
      <c r="D758" t="str">
        <v>-</v>
      </c>
      <c r="E758" t="str">
        <v/>
      </c>
      <c r="F758" t="str">
        <v>-</v>
      </c>
      <c r="G758" t="str">
        <v>-</v>
      </c>
    </row>
    <row r="759">
      <c r="A759">
        <v>2758</v>
      </c>
      <c r="B759" t="str">
        <f>HYPERLINK("https://vienkiemsat.backan.gov.vn/index.php?com=tintuc_ct&amp;id_news=66", "UBND Ủy ban nhân dân xã Mai Lạp tỉnh Bắc Kạn")</f>
        <v>UBND Ủy ban nhân dân xã Mai Lạp tỉnh Bắc Kạn</v>
      </c>
      <c r="C759" t="str">
        <v>https://vienkiemsat.backan.gov.vn/index.php?com=tintuc_ct&amp;id_news=66</v>
      </c>
      <c r="D759" t="str">
        <v>-</v>
      </c>
      <c r="E759" t="str">
        <v>-</v>
      </c>
      <c r="F759" t="str">
        <v>-</v>
      </c>
      <c r="G759" t="str">
        <v>-</v>
      </c>
    </row>
    <row r="760">
      <c r="A760">
        <v>2759</v>
      </c>
      <c r="B760" t="str">
        <f>HYPERLINK("https://www.facebook.com/caxHoaMuc/", "Công an xã Hoà Mục tỉnh Bắc Kạn")</f>
        <v>Công an xã Hoà Mục tỉnh Bắc Kạn</v>
      </c>
      <c r="C760" t="str">
        <v>https://www.facebook.com/caxHoaMuc/</v>
      </c>
      <c r="D760" t="str">
        <v>0376531111</v>
      </c>
      <c r="E760" t="str">
        <v>-</v>
      </c>
      <c r="F760" t="str">
        <v>-</v>
      </c>
      <c r="G760" t="str">
        <v>xã Hoà Mục, huyện Chợ Mới, tỉnh Bắc Kạn</v>
      </c>
    </row>
    <row r="761">
      <c r="A761">
        <v>2760</v>
      </c>
      <c r="B761" t="str">
        <f>HYPERLINK("https://sonoivu.backan.gov.vn/kiem-tra-cong-vu-dot-xuat-mot-so-co-quan-don-vi-tren-dia-ban-huye%CC%A3n-cho-moi/", "UBND Ủy ban nhân dân xã Hoà Mục tỉnh Bắc Kạn")</f>
        <v>UBND Ủy ban nhân dân xã Hoà Mục tỉnh Bắc Kạn</v>
      </c>
      <c r="C761" t="str">
        <v>https://sonoivu.backan.gov.vn/kiem-tra-cong-vu-dot-xuat-mot-so-co-quan-don-vi-tren-dia-ban-huye%CC%A3n-cho-moi/</v>
      </c>
      <c r="D761" t="str">
        <v>-</v>
      </c>
      <c r="E761" t="str">
        <v>-</v>
      </c>
      <c r="F761" t="str">
        <v>-</v>
      </c>
      <c r="G761" t="str">
        <v>-</v>
      </c>
    </row>
    <row r="762">
      <c r="A762">
        <v>2761</v>
      </c>
      <c r="B762" t="str">
        <f>HYPERLINK("https://www.facebook.com/p/C%C3%B4ng-an-x%C3%A3-Thanh-Mai-huy%E1%BB%87n-Ch%E1%BB%A3-M%E1%BB%9Bi-t%E1%BB%89nh-B%E1%BA%AFc-K%E1%BA%A1n-100080277976329/", "Công an xã Thanh Mai tỉnh Bắc Kạn")</f>
        <v>Công an xã Thanh Mai tỉnh Bắc Kạn</v>
      </c>
      <c r="C762" t="str">
        <v>https://www.facebook.com/p/C%C3%B4ng-an-x%C3%A3-Thanh-Mai-huy%E1%BB%87n-Ch%E1%BB%A3-M%E1%BB%9Bi-t%E1%BB%89nh-B%E1%BA%AFc-K%E1%BA%A1n-100080277976329/</v>
      </c>
      <c r="D762" t="str">
        <v>-</v>
      </c>
      <c r="E762" t="str">
        <v/>
      </c>
      <c r="F762" t="str">
        <v>-</v>
      </c>
      <c r="G762" t="str">
        <v>-</v>
      </c>
    </row>
    <row r="763">
      <c r="A763">
        <v>2762</v>
      </c>
      <c r="B763" t="str">
        <f>HYPERLINK("https://chomoi.gov.vn/kien-toan-chuc-vu-chu-tich-ubnd-xa-thanh-mai/", "UBND Ủy ban nhân dân xã Thanh Mai tỉnh Bắc Kạn")</f>
        <v>UBND Ủy ban nhân dân xã Thanh Mai tỉnh Bắc Kạn</v>
      </c>
      <c r="C763" t="str">
        <v>https://chomoi.gov.vn/kien-toan-chuc-vu-chu-tich-ubnd-xa-thanh-mai/</v>
      </c>
      <c r="D763" t="str">
        <v>-</v>
      </c>
      <c r="E763" t="str">
        <v>-</v>
      </c>
      <c r="F763" t="str">
        <v>-</v>
      </c>
      <c r="G763" t="str">
        <v>-</v>
      </c>
    </row>
    <row r="764">
      <c r="A764">
        <v>2763</v>
      </c>
      <c r="B764" t="str">
        <f>HYPERLINK("https://www.facebook.com/p/Tu%E1%BB%95i-tr%E1%BA%BB-C%C3%B4ng-an-t%E1%BB%89nh-B%E1%BA%AFc-K%E1%BA%A1n-100057574024652/", "Công an xã Cao Kỳ tỉnh Bắc Kạn")</f>
        <v>Công an xã Cao Kỳ tỉnh Bắc Kạn</v>
      </c>
      <c r="C764" t="str">
        <v>https://www.facebook.com/p/Tu%E1%BB%95i-tr%E1%BA%BB-C%C3%B4ng-an-t%E1%BB%89nh-B%E1%BA%AFc-K%E1%BA%A1n-100057574024652/</v>
      </c>
      <c r="D764" t="str">
        <v>-</v>
      </c>
      <c r="E764" t="str">
        <v/>
      </c>
      <c r="F764" t="str">
        <v>-</v>
      </c>
      <c r="G764" t="str">
        <v>Tổ 7B, Phường Đức Xuân, TP Bắc Kạn, Bac Kan, Vietnam</v>
      </c>
    </row>
    <row r="765">
      <c r="A765">
        <v>2764</v>
      </c>
      <c r="B765" t="str">
        <f>HYPERLINK("http://tnmt.backan.gov.vn/index.php?language=vi&amp;nv=news&amp;op=Tin-tuc-Su-kien/Dau-gia-quyen-khai-thac-khoang-san-mo-cat-soi-Vang-Chun-xa-Cao-Ky-huyen-Cho-Moi-3398", "UBND Ủy ban nhân dân xã Cao Kỳ tỉnh Bắc Kạn")</f>
        <v>UBND Ủy ban nhân dân xã Cao Kỳ tỉnh Bắc Kạn</v>
      </c>
      <c r="C765" t="str">
        <v>http://tnmt.backan.gov.vn/index.php?language=vi&amp;nv=news&amp;op=Tin-tuc-Su-kien/Dau-gia-quyen-khai-thac-khoang-san-mo-cat-soi-Vang-Chun-xa-Cao-Ky-huyen-Cho-Moi-3398</v>
      </c>
      <c r="D765" t="str">
        <v>-</v>
      </c>
      <c r="E765" t="str">
        <v>-</v>
      </c>
      <c r="F765" t="str">
        <v>-</v>
      </c>
      <c r="G765" t="str">
        <v>-</v>
      </c>
    </row>
    <row r="766">
      <c r="A766">
        <v>2765</v>
      </c>
      <c r="B766" t="str">
        <f>HYPERLINK("https://www.facebook.com/trangthongtinxanongha/", "Công an xã Nông Hạ tỉnh Bắc Kạn")</f>
        <v>Công an xã Nông Hạ tỉnh Bắc Kạn</v>
      </c>
      <c r="C766" t="str">
        <v>https://www.facebook.com/trangthongtinxanongha/</v>
      </c>
      <c r="D766" t="str">
        <v>-</v>
      </c>
      <c r="E766" t="str">
        <v/>
      </c>
      <c r="F766" t="str">
        <v>-</v>
      </c>
      <c r="G766" t="str">
        <v>-</v>
      </c>
    </row>
    <row r="767">
      <c r="A767">
        <v>2766</v>
      </c>
      <c r="B767" t="str">
        <f>HYPERLINK("https://backan.gov.vn/pages/uy-ban-nhan-dan-tinh-e8fd.aspx", "UBND Ủy ban nhân dân xã Nông Hạ tỉnh Bắc Kạn")</f>
        <v>UBND Ủy ban nhân dân xã Nông Hạ tỉnh Bắc Kạn</v>
      </c>
      <c r="C767" t="str">
        <v>https://backan.gov.vn/pages/uy-ban-nhan-dan-tinh-e8fd.aspx</v>
      </c>
      <c r="D767" t="str">
        <v>-</v>
      </c>
      <c r="E767" t="str">
        <v>-</v>
      </c>
      <c r="F767" t="str">
        <v>-</v>
      </c>
      <c r="G767" t="str">
        <v>-</v>
      </c>
    </row>
    <row r="768">
      <c r="A768">
        <v>2767</v>
      </c>
      <c r="B768" t="str">
        <v>Công an xã Yên Cư tỉnh Bắc Kạn</v>
      </c>
      <c r="C768" t="str">
        <v>-</v>
      </c>
      <c r="D768" t="str">
        <v>-</v>
      </c>
      <c r="E768" t="str">
        <v/>
      </c>
      <c r="F768" t="str">
        <v>-</v>
      </c>
      <c r="G768" t="str">
        <v>-</v>
      </c>
    </row>
    <row r="769">
      <c r="A769">
        <v>2768</v>
      </c>
      <c r="B769" t="str">
        <f>HYPERLINK("https://backan.gov.vn/Pages/van-ban.aspx?uid=2e660c01-76bf-4c30-833c-e47e108bc77f&amp;itemid=4190", "UBND Ủy ban nhân dân xã Yên Cư tỉnh Bắc Kạn")</f>
        <v>UBND Ủy ban nhân dân xã Yên Cư tỉnh Bắc Kạn</v>
      </c>
      <c r="C769" t="str">
        <v>https://backan.gov.vn/Pages/van-ban.aspx?uid=2e660c01-76bf-4c30-833c-e47e108bc77f&amp;itemid=4190</v>
      </c>
      <c r="D769" t="str">
        <v>-</v>
      </c>
      <c r="E769" t="str">
        <v>-</v>
      </c>
      <c r="F769" t="str">
        <v>-</v>
      </c>
      <c r="G769" t="str">
        <v>-</v>
      </c>
    </row>
    <row r="770">
      <c r="A770">
        <v>2769</v>
      </c>
      <c r="B770" t="str">
        <v>Công an xã Nông Thịnh tỉnh Bắc Kạn</v>
      </c>
      <c r="C770" t="str">
        <v>-</v>
      </c>
      <c r="D770" t="str">
        <v>-</v>
      </c>
      <c r="E770" t="str">
        <v/>
      </c>
      <c r="F770" t="str">
        <v>-</v>
      </c>
      <c r="G770" t="str">
        <v>-</v>
      </c>
    </row>
    <row r="771">
      <c r="A771">
        <v>2770</v>
      </c>
      <c r="B771" t="str">
        <f>HYPERLINK("https://congbao.backan.gov.vn/congbao.nsf/65842DB45E09F307472585910011FF3B/$file/QD_851_signed.pdf", "UBND Ủy ban nhân dân xã Nông Thịnh tỉnh Bắc Kạn")</f>
        <v>UBND Ủy ban nhân dân xã Nông Thịnh tỉnh Bắc Kạn</v>
      </c>
      <c r="C771" t="str">
        <v>https://congbao.backan.gov.vn/congbao.nsf/65842DB45E09F307472585910011FF3B/$file/QD_851_signed.pdf</v>
      </c>
      <c r="D771" t="str">
        <v>-</v>
      </c>
      <c r="E771" t="str">
        <v>-</v>
      </c>
      <c r="F771" t="str">
        <v>-</v>
      </c>
      <c r="G771" t="str">
        <v>-</v>
      </c>
    </row>
    <row r="772">
      <c r="A772">
        <v>2771</v>
      </c>
      <c r="B772" t="str">
        <f>HYPERLINK("https://www.facebook.com/p/C%C3%B4ng-an-x%C3%A3-Y%C3%AAn-H%C3%A2n-huy%E1%BB%87n-Ch%E1%BB%A3-M%E1%BB%9Bi-t%E1%BB%89nh-B%E1%BA%AFc-K%E1%BA%A1n-100079127046232/", "Công an xã Yên Hân tỉnh Bắc Kạn")</f>
        <v>Công an xã Yên Hân tỉnh Bắc Kạn</v>
      </c>
      <c r="C772" t="str">
        <v>https://www.facebook.com/p/C%C3%B4ng-an-x%C3%A3-Y%C3%AAn-H%C3%A2n-huy%E1%BB%87n-Ch%E1%BB%A3-M%E1%BB%9Bi-t%E1%BB%89nh-B%E1%BA%AFc-K%E1%BA%A1n-100079127046232/</v>
      </c>
      <c r="D772" t="str">
        <v>-</v>
      </c>
      <c r="E772" t="str">
        <v/>
      </c>
      <c r="F772" t="str">
        <v>-</v>
      </c>
      <c r="G772" t="str">
        <v>-</v>
      </c>
    </row>
    <row r="773">
      <c r="A773">
        <v>2772</v>
      </c>
      <c r="B773" t="str">
        <f>HYPERLINK("https://dbdc.backan.gov.vn/Pages/tin-tuc-hoat-dong-157/tin-hoi-dong-nhan-dan-tinh-172/pho-chu-tich-hdnd-tinh-du-ngay-h-35df8a191cc3ce7b.aspx", "UBND Ủy ban nhân dân xã Yên Hân tỉnh Bắc Kạn")</f>
        <v>UBND Ủy ban nhân dân xã Yên Hân tỉnh Bắc Kạn</v>
      </c>
      <c r="C773" t="str">
        <v>https://dbdc.backan.gov.vn/Pages/tin-tuc-hoat-dong-157/tin-hoi-dong-nhan-dan-tinh-172/pho-chu-tich-hdnd-tinh-du-ngay-h-35df8a191cc3ce7b.aspx</v>
      </c>
      <c r="D773" t="str">
        <v>-</v>
      </c>
      <c r="E773" t="str">
        <v>-</v>
      </c>
      <c r="F773" t="str">
        <v>-</v>
      </c>
      <c r="G773" t="str">
        <v>-</v>
      </c>
    </row>
    <row r="774">
      <c r="A774">
        <v>2773</v>
      </c>
      <c r="B774" t="str">
        <f>HYPERLINK("https://www.facebook.com/p/Tu%E1%BB%95i-tr%E1%BA%BB-C%C3%B4ng-an-t%E1%BB%89nh-B%E1%BA%AFc-K%E1%BA%A1n-100057574024652/", "Công an xã Thanh Bình tỉnh Bắc Kạn")</f>
        <v>Công an xã Thanh Bình tỉnh Bắc Kạn</v>
      </c>
      <c r="C774" t="str">
        <v>https://www.facebook.com/p/Tu%E1%BB%95i-tr%E1%BA%BB-C%C3%B4ng-an-t%E1%BB%89nh-B%E1%BA%AFc-K%E1%BA%A1n-100057574024652/</v>
      </c>
      <c r="D774" t="str">
        <v>-</v>
      </c>
      <c r="E774" t="str">
        <v/>
      </c>
      <c r="F774" t="str">
        <v>-</v>
      </c>
      <c r="G774" t="str">
        <v>-</v>
      </c>
    </row>
    <row r="775">
      <c r="A775">
        <v>2774</v>
      </c>
      <c r="B775" t="str">
        <f>HYPERLINK("https://backan.gov.vn/pages/thu-hoi-dat-da-giao-cho-cong-ty-co-phan-sahabak-thue-de-xay-dung-nha-may-che-bien-go-sahabak-thanh-binh-tai-khu-cong-nghiep-thanh-binh-huyen-cho-moi-tinh-bac-kan.aspx", "UBND Ủy ban nhân dân xã Thanh Bình tỉnh Bắc Kạn")</f>
        <v>UBND Ủy ban nhân dân xã Thanh Bình tỉnh Bắc Kạn</v>
      </c>
      <c r="C775" t="str">
        <v>https://backan.gov.vn/pages/thu-hoi-dat-da-giao-cho-cong-ty-co-phan-sahabak-thue-de-xay-dung-nha-may-che-bien-go-sahabak-thanh-binh-tai-khu-cong-nghiep-thanh-binh-huyen-cho-moi-tinh-bac-kan.aspx</v>
      </c>
      <c r="D775" t="str">
        <v>-</v>
      </c>
      <c r="E775" t="str">
        <v>-</v>
      </c>
      <c r="F775" t="str">
        <v>-</v>
      </c>
      <c r="G775" t="str">
        <v>-</v>
      </c>
    </row>
    <row r="776">
      <c r="A776">
        <v>2775</v>
      </c>
      <c r="B776" t="str">
        <f>HYPERLINK("https://www.facebook.com/conganxanhuco.cmbk/", "Công an xã Như Cố tỉnh Bắc Kạn")</f>
        <v>Công an xã Như Cố tỉnh Bắc Kạn</v>
      </c>
      <c r="C776" t="str">
        <v>https://www.facebook.com/conganxanhuco.cmbk/</v>
      </c>
      <c r="D776" t="str">
        <v>0966553222</v>
      </c>
      <c r="E776" t="str">
        <v>-</v>
      </c>
      <c r="F776" t="str">
        <f>HYPERLINK("mailto:caxnhuco@gmail.com", "caxnhuco@gmail.com")</f>
        <v>caxnhuco@gmail.com</v>
      </c>
      <c r="G776" t="str">
        <v>Xã Như Cố, huyện Chợ Mới, tỉnh Bắc Kạn, Cho Moi, Vietnam</v>
      </c>
    </row>
    <row r="777">
      <c r="A777">
        <v>2776</v>
      </c>
      <c r="B777" t="str">
        <f>HYPERLINK("https://backan.gov.vn/Pages/van-ban.aspx?uid=f7542190-2f2f-490e-8320-163926157e5c&amp;itemid=4191", "UBND Ủy ban nhân dân xã Như Cố tỉnh Bắc Kạn")</f>
        <v>UBND Ủy ban nhân dân xã Như Cố tỉnh Bắc Kạn</v>
      </c>
      <c r="C777" t="str">
        <v>https://backan.gov.vn/Pages/van-ban.aspx?uid=f7542190-2f2f-490e-8320-163926157e5c&amp;itemid=4191</v>
      </c>
      <c r="D777" t="str">
        <v>-</v>
      </c>
      <c r="E777" t="str">
        <v>-</v>
      </c>
      <c r="F777" t="str">
        <v>-</v>
      </c>
      <c r="G777" t="str">
        <v>-</v>
      </c>
    </row>
    <row r="778">
      <c r="A778">
        <v>2777</v>
      </c>
      <c r="B778" t="str">
        <f>HYPERLINK("https://www.facebook.com/p/Tu%E1%BB%95i-tr%E1%BA%BB-C%C3%B4ng-an-t%E1%BB%89nh-B%E1%BA%AFc-K%E1%BA%A1n-100057574024652/", "Công an xã Bình Văn tỉnh Bắc Kạn")</f>
        <v>Công an xã Bình Văn tỉnh Bắc Kạn</v>
      </c>
      <c r="C778" t="str">
        <v>https://www.facebook.com/p/Tu%E1%BB%95i-tr%E1%BA%BB-C%C3%B4ng-an-t%E1%BB%89nh-B%E1%BA%AFc-K%E1%BA%A1n-100057574024652/</v>
      </c>
      <c r="D778" t="str">
        <v>-</v>
      </c>
      <c r="E778" t="str">
        <v/>
      </c>
      <c r="F778" t="str">
        <v>-</v>
      </c>
      <c r="G778" t="str">
        <v>-</v>
      </c>
    </row>
    <row r="779">
      <c r="A779">
        <v>2778</v>
      </c>
      <c r="B779" t="str">
        <f>HYPERLINK("http://binhtrung.chodon.backan.gov.vn/", "UBND Ủy ban nhân dân xã Bình Văn tỉnh Bắc Kạn")</f>
        <v>UBND Ủy ban nhân dân xã Bình Văn tỉnh Bắc Kạn</v>
      </c>
      <c r="C779" t="str">
        <v>http://binhtrung.chodon.backan.gov.vn/</v>
      </c>
      <c r="D779" t="str">
        <v>-</v>
      </c>
      <c r="E779" t="str">
        <v>-</v>
      </c>
      <c r="F779" t="str">
        <v>-</v>
      </c>
      <c r="G779" t="str">
        <v>-</v>
      </c>
    </row>
    <row r="780">
      <c r="A780">
        <v>2779</v>
      </c>
      <c r="B780" t="str">
        <f>HYPERLINK("https://www.facebook.com/p/Tu%E1%BB%95i-tr%E1%BA%BB-C%C3%B4ng-an-Th%C3%A0nh-ph%E1%BB%91-V%C4%A9nh-Y%C3%AAn-100066497717181/?locale=nl_BE", "Công an xã Yên Đĩnh tỉnh Bắc Kạn")</f>
        <v>Công an xã Yên Đĩnh tỉnh Bắc Kạn</v>
      </c>
      <c r="C780" t="str">
        <v>https://www.facebook.com/p/Tu%E1%BB%95i-tr%E1%BA%BB-C%C3%B4ng-an-Th%C3%A0nh-ph%E1%BB%91-V%C4%A9nh-Y%C3%AAn-100066497717181/?locale=nl_BE</v>
      </c>
      <c r="D780" t="str">
        <v>-</v>
      </c>
      <c r="E780" t="str">
        <v/>
      </c>
      <c r="F780" t="str">
        <v>-</v>
      </c>
      <c r="G780" t="str">
        <v>-</v>
      </c>
    </row>
    <row r="781">
      <c r="A781">
        <v>2780</v>
      </c>
      <c r="B781" t="str">
        <f>HYPERLINK("https://congbao.backan.gov.vn/congbao.nsf/EEC5BF212B736F9A47258526000EAB86/$file/QD_84.signed.pdf", "UBND Ủy ban nhân dân xã Yên Đĩnh tỉnh Bắc Kạn")</f>
        <v>UBND Ủy ban nhân dân xã Yên Đĩnh tỉnh Bắc Kạn</v>
      </c>
      <c r="C781" t="str">
        <v>https://congbao.backan.gov.vn/congbao.nsf/EEC5BF212B736F9A47258526000EAB86/$file/QD_84.signed.pdf</v>
      </c>
      <c r="D781" t="str">
        <v>-</v>
      </c>
      <c r="E781" t="str">
        <v>-</v>
      </c>
      <c r="F781" t="str">
        <v>-</v>
      </c>
      <c r="G781" t="str">
        <v>-</v>
      </c>
    </row>
    <row r="782">
      <c r="A782">
        <v>2781</v>
      </c>
      <c r="B782" t="str">
        <f>HYPERLINK("https://www.facebook.com/p/Tu%E1%BB%95i-tr%E1%BA%BB-C%C3%B4ng-an-t%E1%BB%89nh-B%E1%BA%AFc-K%E1%BA%A1n-100057574024652/", "Công an xã Quảng Chu tỉnh Bắc Kạn")</f>
        <v>Công an xã Quảng Chu tỉnh Bắc Kạn</v>
      </c>
      <c r="C782" t="str">
        <v>https://www.facebook.com/p/Tu%E1%BB%95i-tr%E1%BA%BB-C%C3%B4ng-an-t%E1%BB%89nh-B%E1%BA%AFc-K%E1%BA%A1n-100057574024652/</v>
      </c>
      <c r="D782" t="str">
        <v>-</v>
      </c>
      <c r="E782" t="str">
        <v/>
      </c>
      <c r="F782" t="str">
        <v>-</v>
      </c>
      <c r="G782" t="str">
        <v>-</v>
      </c>
    </row>
    <row r="783">
      <c r="A783">
        <v>2782</v>
      </c>
      <c r="B783" t="str">
        <f>HYPERLINK("https://socongthuong.backan.gov.vn/wp-content/uploads/2021/06/dinh-kem-1.pdf", "UBND Ủy ban nhân dân xã Quảng Chu tỉnh Bắc Kạn")</f>
        <v>UBND Ủy ban nhân dân xã Quảng Chu tỉnh Bắc Kạn</v>
      </c>
      <c r="C783" t="str">
        <v>https://socongthuong.backan.gov.vn/wp-content/uploads/2021/06/dinh-kem-1.pdf</v>
      </c>
      <c r="D783" t="str">
        <v>-</v>
      </c>
      <c r="E783" t="str">
        <v>-</v>
      </c>
      <c r="F783" t="str">
        <v>-</v>
      </c>
      <c r="G783" t="str">
        <v>-</v>
      </c>
    </row>
    <row r="784">
      <c r="A784">
        <v>2783</v>
      </c>
      <c r="B784" t="str">
        <f>HYPERLINK("https://www.facebook.com/p/C%C3%B4ng-an-th%E1%BB%8B-tr%E1%BA%A5n-Y%E1%BA%BFn-L%E1%BA%A1c-100083379427001/", "Công an thị trấn Yến Lạc tỉnh Bắc Kạn")</f>
        <v>Công an thị trấn Yến Lạc tỉnh Bắc Kạn</v>
      </c>
      <c r="C784" t="str">
        <v>https://www.facebook.com/p/C%C3%B4ng-an-th%E1%BB%8B-tr%E1%BA%A5n-Y%E1%BA%BFn-L%E1%BA%A1c-100083379427001/</v>
      </c>
      <c r="D784" t="str">
        <v>-</v>
      </c>
      <c r="E784" t="str">
        <v/>
      </c>
      <c r="F784" t="str">
        <v>-</v>
      </c>
      <c r="G784" t="str">
        <v>-</v>
      </c>
    </row>
    <row r="785">
      <c r="A785">
        <v>2784</v>
      </c>
      <c r="B785" t="str">
        <f>HYPERLINK("https://nari.backan.gov.vn/", "UBND Ủy ban nhân dân thị trấn Yến Lạc tỉnh Bắc Kạn")</f>
        <v>UBND Ủy ban nhân dân thị trấn Yến Lạc tỉnh Bắc Kạn</v>
      </c>
      <c r="C785" t="str">
        <v>https://nari.backan.gov.vn/</v>
      </c>
      <c r="D785" t="str">
        <v>-</v>
      </c>
      <c r="E785" t="str">
        <v>-</v>
      </c>
      <c r="F785" t="str">
        <v>-</v>
      </c>
      <c r="G785" t="str">
        <v>-</v>
      </c>
    </row>
    <row r="786">
      <c r="A786">
        <v>2785</v>
      </c>
      <c r="B786" t="str">
        <v>Công an xã Vũ Loan tỉnh Bắc Kạn</v>
      </c>
      <c r="C786" t="str">
        <v>-</v>
      </c>
      <c r="D786" t="str">
        <v>-</v>
      </c>
      <c r="E786" t="str">
        <v/>
      </c>
      <c r="F786" t="str">
        <v>-</v>
      </c>
      <c r="G786" t="str">
        <v>-</v>
      </c>
    </row>
    <row r="787">
      <c r="A787">
        <v>2786</v>
      </c>
      <c r="B787" t="str">
        <f>HYPERLINK("https://congbao.backan.gov.vn/congbaonew.nsf/0BB38787917C64BF47258729000A78F4/$file/QD%201208.docx", "UBND Ủy ban nhân dân xã Vũ Loan tỉnh Bắc Kạn")</f>
        <v>UBND Ủy ban nhân dân xã Vũ Loan tỉnh Bắc Kạn</v>
      </c>
      <c r="C787" t="str">
        <v>https://congbao.backan.gov.vn/congbaonew.nsf/0BB38787917C64BF47258729000A78F4/$file/QD%201208.docx</v>
      </c>
      <c r="D787" t="str">
        <v>-</v>
      </c>
      <c r="E787" t="str">
        <v>-</v>
      </c>
      <c r="F787" t="str">
        <v>-</v>
      </c>
      <c r="G787" t="str">
        <v>-</v>
      </c>
    </row>
    <row r="788">
      <c r="A788">
        <v>2787</v>
      </c>
      <c r="B788" t="str">
        <v>Công an xã Lạng San tỉnh Bắc Kạn</v>
      </c>
      <c r="C788" t="str">
        <v>-</v>
      </c>
      <c r="D788" t="str">
        <v>-</v>
      </c>
      <c r="E788" t="str">
        <v/>
      </c>
      <c r="F788" t="str">
        <v>-</v>
      </c>
      <c r="G788" t="str">
        <v>-</v>
      </c>
    </row>
    <row r="789">
      <c r="A789">
        <v>2788</v>
      </c>
      <c r="B789" t="str">
        <f>HYPERLINK("https://congbao.backan.gov.vn/congbaonew.nsf/0BB38787917C64BF47258729000A78F4/$file/QD%201208.docx", "UBND Ủy ban nhân dân xã Lạng San tỉnh Bắc Kạn")</f>
        <v>UBND Ủy ban nhân dân xã Lạng San tỉnh Bắc Kạn</v>
      </c>
      <c r="C789" t="str">
        <v>https://congbao.backan.gov.vn/congbaonew.nsf/0BB38787917C64BF47258729000A78F4/$file/QD%201208.docx</v>
      </c>
      <c r="D789" t="str">
        <v>-</v>
      </c>
      <c r="E789" t="str">
        <v>-</v>
      </c>
      <c r="F789" t="str">
        <v>-</v>
      </c>
      <c r="G789" t="str">
        <v>-</v>
      </c>
    </row>
    <row r="790">
      <c r="A790">
        <v>2789</v>
      </c>
      <c r="B790" t="str">
        <f>HYPERLINK("https://www.facebook.com/p/Tu%E1%BB%95i-tr%E1%BA%BB-C%C3%B4ng-an-t%E1%BB%89nh-B%E1%BA%AFc-K%E1%BA%A1n-100057574024652/?locale=pt_PT", "Công an xã Lương Thượng tỉnh Bắc Kạn")</f>
        <v>Công an xã Lương Thượng tỉnh Bắc Kạn</v>
      </c>
      <c r="C790" t="str">
        <v>https://www.facebook.com/p/Tu%E1%BB%95i-tr%E1%BA%BB-C%C3%B4ng-an-t%E1%BB%89nh-B%E1%BA%AFc-K%E1%BA%A1n-100057574024652/?locale=pt_PT</v>
      </c>
      <c r="D790" t="str">
        <v>-</v>
      </c>
      <c r="E790" t="str">
        <v/>
      </c>
      <c r="F790" t="str">
        <v>-</v>
      </c>
      <c r="G790" t="str">
        <v>-</v>
      </c>
    </row>
    <row r="791">
      <c r="A791">
        <v>2790</v>
      </c>
      <c r="B791" t="str">
        <f>HYPERLINK("https://nari.backan.gov.vn/luong-thuong-to-chuc-thanh-cong-dien-tap-chien-dau-trong-khu-vuc-phong-thu-nam-2024/", "UBND Ủy ban nhân dân xã Lương Thượng tỉnh Bắc Kạn")</f>
        <v>UBND Ủy ban nhân dân xã Lương Thượng tỉnh Bắc Kạn</v>
      </c>
      <c r="C791" t="str">
        <v>https://nari.backan.gov.vn/luong-thuong-to-chuc-thanh-cong-dien-tap-chien-dau-trong-khu-vuc-phong-thu-nam-2024/</v>
      </c>
      <c r="D791" t="str">
        <v>-</v>
      </c>
      <c r="E791" t="str">
        <v>-</v>
      </c>
      <c r="F791" t="str">
        <v>-</v>
      </c>
      <c r="G791" t="str">
        <v>-</v>
      </c>
    </row>
    <row r="792">
      <c r="A792">
        <v>2791</v>
      </c>
      <c r="B792" t="str">
        <f>HYPERLINK("https://www.facebook.com/p/Tu%E1%BB%95i-tr%E1%BA%BB-C%C3%B4ng-an-t%E1%BB%89nh-B%E1%BA%AFc-K%E1%BA%A1n-100057574024652/", "Công an xã Kim Hỷ tỉnh Bắc Kạn")</f>
        <v>Công an xã Kim Hỷ tỉnh Bắc Kạn</v>
      </c>
      <c r="C792" t="str">
        <v>https://www.facebook.com/p/Tu%E1%BB%95i-tr%E1%BA%BB-C%C3%B4ng-an-t%E1%BB%89nh-B%E1%BA%AFc-K%E1%BA%A1n-100057574024652/</v>
      </c>
      <c r="D792" t="str">
        <v>-</v>
      </c>
      <c r="E792" t="str">
        <v/>
      </c>
      <c r="F792" t="str">
        <v>-</v>
      </c>
      <c r="G792" t="str">
        <v>-</v>
      </c>
    </row>
    <row r="793">
      <c r="A793">
        <v>2792</v>
      </c>
      <c r="B793" t="str">
        <f>HYPERLINK("https://dichvucong.gov.vn/p/home/dvc-tthc-co-quan-chi-tiet.html?id=400446", "UBND Ủy ban nhân dân xã Kim Hỷ tỉnh Bắc Kạn")</f>
        <v>UBND Ủy ban nhân dân xã Kim Hỷ tỉnh Bắc Kạn</v>
      </c>
      <c r="C793" t="str">
        <v>https://dichvucong.gov.vn/p/home/dvc-tthc-co-quan-chi-tiet.html?id=400446</v>
      </c>
      <c r="D793" t="str">
        <v>-</v>
      </c>
      <c r="E793" t="str">
        <v>-</v>
      </c>
      <c r="F793" t="str">
        <v>-</v>
      </c>
      <c r="G793" t="str">
        <v>-</v>
      </c>
    </row>
    <row r="794">
      <c r="A794">
        <v>2793</v>
      </c>
      <c r="B794" t="str">
        <f>HYPERLINK("https://www.facebook.com/p/Tu%E1%BB%95i-tr%E1%BA%BB-C%C3%B4ng-an-t%E1%BB%89nh-B%E1%BA%AFc-K%E1%BA%A1n-100057574024652/", "Công an xã Văn Học tỉnh Bắc Kạn")</f>
        <v>Công an xã Văn Học tỉnh Bắc Kạn</v>
      </c>
      <c r="C794" t="str">
        <v>https://www.facebook.com/p/Tu%E1%BB%95i-tr%E1%BA%BB-C%C3%B4ng-an-t%E1%BB%89nh-B%E1%BA%AFc-K%E1%BA%A1n-100057574024652/</v>
      </c>
      <c r="D794" t="str">
        <v>-</v>
      </c>
      <c r="E794" t="str">
        <v/>
      </c>
      <c r="F794" t="str">
        <v>-</v>
      </c>
      <c r="G794" t="str">
        <v>-</v>
      </c>
    </row>
    <row r="795">
      <c r="A795">
        <v>2794</v>
      </c>
      <c r="B795" t="str">
        <f>HYPERLINK("https://donghy.thainguyen.gov.vn/xa-van-lang", "UBND Ủy ban nhân dân xã Văn Học tỉnh Bắc Kạn")</f>
        <v>UBND Ủy ban nhân dân xã Văn Học tỉnh Bắc Kạn</v>
      </c>
      <c r="C795" t="str">
        <v>https://donghy.thainguyen.gov.vn/xa-van-lang</v>
      </c>
      <c r="D795" t="str">
        <v>-</v>
      </c>
      <c r="E795" t="str">
        <v>-</v>
      </c>
      <c r="F795" t="str">
        <v>-</v>
      </c>
      <c r="G795" t="str">
        <v>-</v>
      </c>
    </row>
    <row r="796">
      <c r="A796">
        <v>2795</v>
      </c>
      <c r="B796" t="str">
        <f>HYPERLINK("https://www.facebook.com/conganxaxcuongloihuyennari/", "Công an xã Cường Lợi tỉnh Bắc Kạn")</f>
        <v>Công an xã Cường Lợi tỉnh Bắc Kạn</v>
      </c>
      <c r="C796" t="str">
        <v>https://www.facebook.com/conganxaxcuongloihuyennari/</v>
      </c>
      <c r="D796" t="str">
        <v>0352375400</v>
      </c>
      <c r="E796" t="str">
        <v>-</v>
      </c>
      <c r="F796" t="str">
        <f>HYPERLINK("mailto:lominhquy1993@gmail.com", "lominhquy1993@gmail.com")</f>
        <v>lominhquy1993@gmail.com</v>
      </c>
      <c r="G796" t="str">
        <v>-</v>
      </c>
    </row>
    <row r="797">
      <c r="A797">
        <v>2796</v>
      </c>
      <c r="B797" t="str">
        <f>HYPERLINK("https://backan.gov.vn/Pages/van-ban.aspx?uid=e1e37833-5376-40ef-98b4-bfb880273147&amp;itemid=4754", "UBND Ủy ban nhân dân xã Cường Lợi tỉnh Bắc Kạn")</f>
        <v>UBND Ủy ban nhân dân xã Cường Lợi tỉnh Bắc Kạn</v>
      </c>
      <c r="C797" t="str">
        <v>https://backan.gov.vn/Pages/van-ban.aspx?uid=e1e37833-5376-40ef-98b4-bfb880273147&amp;itemid=4754</v>
      </c>
      <c r="D797" t="str">
        <v>-</v>
      </c>
      <c r="E797" t="str">
        <v>-</v>
      </c>
      <c r="F797" t="str">
        <v>-</v>
      </c>
      <c r="G797" t="str">
        <v>-</v>
      </c>
    </row>
    <row r="798">
      <c r="A798">
        <v>2797</v>
      </c>
      <c r="B798" t="str">
        <f>HYPERLINK("https://www.facebook.com/TuoitreConganCaoBang/?locale=bn_IN", "Công an xã Lương Hạ tỉnh Bắc Kạn")</f>
        <v>Công an xã Lương Hạ tỉnh Bắc Kạn</v>
      </c>
      <c r="C798" t="str">
        <v>https://www.facebook.com/TuoitreConganCaoBang/?locale=bn_IN</v>
      </c>
      <c r="D798" t="str">
        <v>-</v>
      </c>
      <c r="E798" t="str">
        <v/>
      </c>
      <c r="F798" t="str">
        <v>-</v>
      </c>
      <c r="G798" t="str">
        <v>-</v>
      </c>
    </row>
    <row r="799">
      <c r="A799">
        <v>2798</v>
      </c>
      <c r="B799" t="str">
        <f>HYPERLINK("https://nari.backan.gov.vn/category/di-tich-danh-thang/", "UBND Ủy ban nhân dân xã Lương Hạ tỉnh Bắc Kạn")</f>
        <v>UBND Ủy ban nhân dân xã Lương Hạ tỉnh Bắc Kạn</v>
      </c>
      <c r="C799" t="str">
        <v>https://nari.backan.gov.vn/category/di-tich-danh-thang/</v>
      </c>
      <c r="D799" t="str">
        <v>-</v>
      </c>
      <c r="E799" t="str">
        <v>-</v>
      </c>
      <c r="F799" t="str">
        <v>-</v>
      </c>
      <c r="G799" t="str">
        <v>-</v>
      </c>
    </row>
    <row r="800">
      <c r="A800">
        <v>2799</v>
      </c>
      <c r="B800" t="str">
        <v>Công an xã Kim Lư tỉnh Bắc Kạn</v>
      </c>
      <c r="C800" t="str">
        <v>-</v>
      </c>
      <c r="D800" t="str">
        <v>-</v>
      </c>
      <c r="E800" t="str">
        <v/>
      </c>
      <c r="F800" t="str">
        <v>-</v>
      </c>
      <c r="G800" t="str">
        <v>-</v>
      </c>
    </row>
    <row r="801">
      <c r="A801">
        <v>2800</v>
      </c>
      <c r="B801" t="str">
        <f>HYPERLINK("https://dichvucong.gov.vn/p/home/dvc-tthc-co-quan-chi-tiet.html?id=400446", "UBND Ủy ban nhân dân xã Kim Lư tỉnh Bắc Kạn")</f>
        <v>UBND Ủy ban nhân dân xã Kim Lư tỉnh Bắc Kạn</v>
      </c>
      <c r="C801" t="str">
        <v>https://dichvucong.gov.vn/p/home/dvc-tthc-co-quan-chi-tiet.html?id=400446</v>
      </c>
      <c r="D801" t="str">
        <v>-</v>
      </c>
      <c r="E801" t="str">
        <v>-</v>
      </c>
      <c r="F801" t="str">
        <v>-</v>
      </c>
      <c r="G801" t="str">
        <v>-</v>
      </c>
    </row>
    <row r="802">
      <c r="A802">
        <v>2801</v>
      </c>
      <c r="B802" t="str">
        <f>HYPERLINK("https://www.facebook.com/TuoitreConganCaoBang/?locale=bn_IN", "Công an xã Lương Thành tỉnh Bắc Kạn")</f>
        <v>Công an xã Lương Thành tỉnh Bắc Kạn</v>
      </c>
      <c r="C802" t="str">
        <v>https://www.facebook.com/TuoitreConganCaoBang/?locale=bn_IN</v>
      </c>
      <c r="D802" t="str">
        <v>-</v>
      </c>
      <c r="E802" t="str">
        <v/>
      </c>
      <c r="F802" t="str">
        <v>-</v>
      </c>
      <c r="G802" t="str">
        <v>-</v>
      </c>
    </row>
    <row r="803">
      <c r="A803">
        <v>2802</v>
      </c>
      <c r="B803" t="str">
        <f>HYPERLINK("https://luongbang.chodon.backan.gov.vn/", "UBND Ủy ban nhân dân xã Lương Thành tỉnh Bắc Kạn")</f>
        <v>UBND Ủy ban nhân dân xã Lương Thành tỉnh Bắc Kạn</v>
      </c>
      <c r="C803" t="str">
        <v>https://luongbang.chodon.backan.gov.vn/</v>
      </c>
      <c r="D803" t="str">
        <v>-</v>
      </c>
      <c r="E803" t="str">
        <v>-</v>
      </c>
      <c r="F803" t="str">
        <v>-</v>
      </c>
      <c r="G803" t="str">
        <v>-</v>
      </c>
    </row>
    <row r="804">
      <c r="A804">
        <v>2803</v>
      </c>
      <c r="B804" t="str">
        <f>HYPERLINK("https://www.facebook.com/p/Tu%E1%BB%95i-tr%E1%BA%BB-C%C3%B4ng-an-t%E1%BB%89nh-B%E1%BA%AFc-K%E1%BA%A1n-100057574024652/", "Công an xã Ân Tình tỉnh Bắc Kạn")</f>
        <v>Công an xã Ân Tình tỉnh Bắc Kạn</v>
      </c>
      <c r="C804" t="str">
        <v>https://www.facebook.com/p/Tu%E1%BB%95i-tr%E1%BA%BB-C%C3%B4ng-an-t%E1%BB%89nh-B%E1%BA%AFc-K%E1%BA%A1n-100057574024652/</v>
      </c>
      <c r="D804" t="str">
        <v>-</v>
      </c>
      <c r="E804" t="str">
        <v/>
      </c>
      <c r="F804" t="str">
        <v>-</v>
      </c>
      <c r="G804" t="str">
        <v>-</v>
      </c>
    </row>
    <row r="805">
      <c r="A805">
        <v>2804</v>
      </c>
      <c r="B805" t="str">
        <f>HYPERLINK("https://congbao.backan.gov.vn/congbaonew.nsf/0BB38787917C64BF47258729000A78F4/$file/QD%201208.docx", "UBND Ủy ban nhân dân xã Ân Tình tỉnh Bắc Kạn")</f>
        <v>UBND Ủy ban nhân dân xã Ân Tình tỉnh Bắc Kạn</v>
      </c>
      <c r="C805" t="str">
        <v>https://congbao.backan.gov.vn/congbaonew.nsf/0BB38787917C64BF47258729000A78F4/$file/QD%201208.docx</v>
      </c>
      <c r="D805" t="str">
        <v>-</v>
      </c>
      <c r="E805" t="str">
        <v>-</v>
      </c>
      <c r="F805" t="str">
        <v>-</v>
      </c>
      <c r="G805" t="str">
        <v>-</v>
      </c>
    </row>
    <row r="806">
      <c r="A806">
        <v>2805</v>
      </c>
      <c r="B806" t="str">
        <f>HYPERLINK("https://www.facebook.com/tuoitrecongansonla/", "Công an xã Lam Sơn tỉnh Bắc Kạn")</f>
        <v>Công an xã Lam Sơn tỉnh Bắc Kạn</v>
      </c>
      <c r="C806" t="str">
        <v>https://www.facebook.com/tuoitrecongansonla/</v>
      </c>
      <c r="D806" t="str">
        <v>-</v>
      </c>
      <c r="E806" t="str">
        <v/>
      </c>
      <c r="F806" t="str">
        <v>-</v>
      </c>
      <c r="G806" t="str">
        <v>-</v>
      </c>
    </row>
    <row r="807">
      <c r="A807">
        <v>2806</v>
      </c>
      <c r="B807" t="str">
        <f>HYPERLINK("https://congbao.backan.gov.vn/congbaonew.nsf/0BB38787917C64BF47258729000A78F4/$file/QD%201208.docx", "UBND Ủy ban nhân dân xã Lam Sơn tỉnh Bắc Kạn")</f>
        <v>UBND Ủy ban nhân dân xã Lam Sơn tỉnh Bắc Kạn</v>
      </c>
      <c r="C807" t="str">
        <v>https://congbao.backan.gov.vn/congbaonew.nsf/0BB38787917C64BF47258729000A78F4/$file/QD%201208.docx</v>
      </c>
      <c r="D807" t="str">
        <v>-</v>
      </c>
      <c r="E807" t="str">
        <v>-</v>
      </c>
      <c r="F807" t="str">
        <v>-</v>
      </c>
      <c r="G807" t="str">
        <v>-</v>
      </c>
    </row>
    <row r="808">
      <c r="A808">
        <v>2807</v>
      </c>
      <c r="B808" t="str">
        <f>HYPERLINK("https://www.facebook.com/p/Tu%E1%BB%95i-tr%E1%BA%BB-C%C3%B4ng-an-t%E1%BB%89nh-B%E1%BA%AFc-K%E1%BA%A1n-100057574024652/", "Công an xã Văn Minh tỉnh Bắc Kạn")</f>
        <v>Công an xã Văn Minh tỉnh Bắc Kạn</v>
      </c>
      <c r="C808" t="str">
        <v>https://www.facebook.com/p/Tu%E1%BB%95i-tr%E1%BA%BB-C%C3%B4ng-an-t%E1%BB%89nh-B%E1%BA%AFc-K%E1%BA%A1n-100057574024652/</v>
      </c>
      <c r="D808" t="str">
        <v>-</v>
      </c>
      <c r="E808" t="str">
        <v/>
      </c>
      <c r="F808" t="str">
        <v>-</v>
      </c>
      <c r="G808" t="str">
        <v>-</v>
      </c>
    </row>
    <row r="809">
      <c r="A809">
        <v>2808</v>
      </c>
      <c r="B809" t="str">
        <f>HYPERLINK("https://congbao.backan.gov.vn/congbaonew.nsf/1ec98b9a09cc68af47258116000c7559/5b0f722c2879ada7882580050020afca?OpenDocument", "UBND Ủy ban nhân dân xã Văn Minh tỉnh Bắc Kạn")</f>
        <v>UBND Ủy ban nhân dân xã Văn Minh tỉnh Bắc Kạn</v>
      </c>
      <c r="C809" t="str">
        <v>https://congbao.backan.gov.vn/congbaonew.nsf/1ec98b9a09cc68af47258116000c7559/5b0f722c2879ada7882580050020afca?OpenDocument</v>
      </c>
      <c r="D809" t="str">
        <v>-</v>
      </c>
      <c r="E809" t="str">
        <v>-</v>
      </c>
      <c r="F809" t="str">
        <v>-</v>
      </c>
      <c r="G809" t="str">
        <v>-</v>
      </c>
    </row>
    <row r="810">
      <c r="A810">
        <v>2809</v>
      </c>
      <c r="B810" t="str">
        <f>HYPERLINK("https://www.facebook.com/caxconminhnrbk/", "Công an xã Côn Minh tỉnh Bắc Kạn")</f>
        <v>Công an xã Côn Minh tỉnh Bắc Kạn</v>
      </c>
      <c r="C810" t="str">
        <v>https://www.facebook.com/caxconminhnrbk/</v>
      </c>
      <c r="D810" t="str">
        <v>-</v>
      </c>
      <c r="E810" t="str">
        <v/>
      </c>
      <c r="F810" t="str">
        <v>-</v>
      </c>
      <c r="G810" t="str">
        <v>-</v>
      </c>
    </row>
    <row r="811">
      <c r="A811">
        <v>2810</v>
      </c>
      <c r="B811" t="str">
        <f>HYPERLINK("https://xuctiendautu.backan.gov.vn/tin-tuc/hoi-nghi-thong-nhat-thuc-hien-nhiem-vu-ho-tro-thi-diem-chuyen-doi-so-xa-con-minh-huyen-na-ri/", "UBND Ủy ban nhân dân xã Côn Minh tỉnh Bắc Kạn")</f>
        <v>UBND Ủy ban nhân dân xã Côn Minh tỉnh Bắc Kạn</v>
      </c>
      <c r="C811" t="str">
        <v>https://xuctiendautu.backan.gov.vn/tin-tuc/hoi-nghi-thong-nhat-thuc-hien-nhiem-vu-ho-tro-thi-diem-chuyen-doi-so-xa-con-minh-huyen-na-ri/</v>
      </c>
      <c r="D811" t="str">
        <v>-</v>
      </c>
      <c r="E811" t="str">
        <v>-</v>
      </c>
      <c r="F811" t="str">
        <v>-</v>
      </c>
      <c r="G811" t="str">
        <v>-</v>
      </c>
    </row>
    <row r="812">
      <c r="A812">
        <v>2811</v>
      </c>
      <c r="B812" t="str">
        <f>HYPERLINK("https://www.facebook.com/caxculenrbk/", "Công an xã Cư Lễ tỉnh Bắc Kạn")</f>
        <v>Công an xã Cư Lễ tỉnh Bắc Kạn</v>
      </c>
      <c r="C812" t="str">
        <v>https://www.facebook.com/caxculenrbk/</v>
      </c>
      <c r="D812" t="str">
        <v>-</v>
      </c>
      <c r="E812" t="str">
        <v/>
      </c>
      <c r="F812" t="str">
        <v>-</v>
      </c>
      <c r="G812" t="str">
        <v>-</v>
      </c>
    </row>
    <row r="813">
      <c r="A813">
        <v>2812</v>
      </c>
      <c r="B813" t="str">
        <f>HYPERLINK("https://nari.backan.gov.vn/category/tin-moi/page/40/", "UBND Ủy ban nhân dân xã Cư Lễ tỉnh Bắc Kạn")</f>
        <v>UBND Ủy ban nhân dân xã Cư Lễ tỉnh Bắc Kạn</v>
      </c>
      <c r="C813" t="str">
        <v>https://nari.backan.gov.vn/category/tin-moi/page/40/</v>
      </c>
      <c r="D813" t="str">
        <v>-</v>
      </c>
      <c r="E813" t="str">
        <v>-</v>
      </c>
      <c r="F813" t="str">
        <v>-</v>
      </c>
      <c r="G813" t="str">
        <v>-</v>
      </c>
    </row>
    <row r="814">
      <c r="A814">
        <v>2813</v>
      </c>
      <c r="B814" t="str">
        <f>HYPERLINK("https://www.facebook.com/970393243713270", "Công an xã Hữu Thác tỉnh Bắc Kạn")</f>
        <v>Công an xã Hữu Thác tỉnh Bắc Kạn</v>
      </c>
      <c r="C814" t="str">
        <v>https://www.facebook.com/970393243713270</v>
      </c>
      <c r="D814" t="str">
        <v>-</v>
      </c>
      <c r="E814" t="str">
        <v/>
      </c>
      <c r="F814" t="str">
        <v>-</v>
      </c>
      <c r="G814" t="str">
        <v>-</v>
      </c>
    </row>
    <row r="815">
      <c r="A815">
        <v>2814</v>
      </c>
      <c r="B815" t="str">
        <f>HYPERLINK("https://congbao.backan.gov.vn/congbaonew.nsf/0BB38787917C64BF47258729000A78F4/$file/QD%201208.docx", "UBND Ủy ban nhân dân xã Hữu Thác tỉnh Bắc Kạn")</f>
        <v>UBND Ủy ban nhân dân xã Hữu Thác tỉnh Bắc Kạn</v>
      </c>
      <c r="C815" t="str">
        <v>https://congbao.backan.gov.vn/congbaonew.nsf/0BB38787917C64BF47258729000A78F4/$file/QD%201208.docx</v>
      </c>
      <c r="D815" t="str">
        <v>-</v>
      </c>
      <c r="E815" t="str">
        <v>-</v>
      </c>
      <c r="F815" t="str">
        <v>-</v>
      </c>
      <c r="G815" t="str">
        <v>-</v>
      </c>
    </row>
    <row r="816">
      <c r="A816">
        <v>2815</v>
      </c>
      <c r="B816" t="str">
        <f>HYPERLINK("https://www.facebook.com/p/Tu%E1%BB%95i-tr%E1%BA%BB-C%C3%B4ng-an-t%E1%BB%89nh-B%E1%BA%AFc-K%E1%BA%A1n-100057574024652/", "Công an xã Hảo Nghĩa tỉnh Bắc Kạn")</f>
        <v>Công an xã Hảo Nghĩa tỉnh Bắc Kạn</v>
      </c>
      <c r="C816" t="str">
        <v>https://www.facebook.com/p/Tu%E1%BB%95i-tr%E1%BA%BB-C%C3%B4ng-an-t%E1%BB%89nh-B%E1%BA%AFc-K%E1%BA%A1n-100057574024652/</v>
      </c>
      <c r="D816" t="str">
        <v>-</v>
      </c>
      <c r="E816" t="str">
        <v/>
      </c>
      <c r="F816" t="str">
        <v>-</v>
      </c>
      <c r="G816" t="str">
        <v>-</v>
      </c>
    </row>
    <row r="817">
      <c r="A817">
        <v>2816</v>
      </c>
      <c r="B817" t="str">
        <f>HYPERLINK("https://congbao.backan.gov.vn/congbao.nsf/90889A94F4388BB4472583B3001072CC/$file/QD_133_signed.pdf", "UBND Ủy ban nhân dân xã Hảo Nghĩa tỉnh Bắc Kạn")</f>
        <v>UBND Ủy ban nhân dân xã Hảo Nghĩa tỉnh Bắc Kạn</v>
      </c>
      <c r="C817" t="str">
        <v>https://congbao.backan.gov.vn/congbao.nsf/90889A94F4388BB4472583B3001072CC/$file/QD_133_signed.pdf</v>
      </c>
      <c r="D817" t="str">
        <v>-</v>
      </c>
      <c r="E817" t="str">
        <v>-</v>
      </c>
      <c r="F817" t="str">
        <v>-</v>
      </c>
      <c r="G817" t="str">
        <v>-</v>
      </c>
    </row>
    <row r="818">
      <c r="A818">
        <v>2817</v>
      </c>
      <c r="B818" t="str">
        <f>HYPERLINK("https://www.facebook.com/caxquangphongnrbk/", "Công an xã Quang Phong tỉnh Bắc Kạn")</f>
        <v>Công an xã Quang Phong tỉnh Bắc Kạn</v>
      </c>
      <c r="C818" t="str">
        <v>https://www.facebook.com/caxquangphongnrbk/</v>
      </c>
      <c r="D818" t="str">
        <v>0364210696</v>
      </c>
      <c r="E818" t="str">
        <v>-</v>
      </c>
      <c r="F818" t="str">
        <f>HYPERLINK("mailto:conganxaquangphong@gmail.com", "conganxaquangphong@gmail.com")</f>
        <v>conganxaquangphong@gmail.com</v>
      </c>
      <c r="G818" t="str">
        <v>Thôn Quan Làng, xã Quang Phong, huyện Na Rì, tỉnh Bắc Kạn</v>
      </c>
    </row>
    <row r="819">
      <c r="A819">
        <v>2818</v>
      </c>
      <c r="B819" t="str">
        <f>HYPERLINK("https://nari.backan.gov.vn/dang-uy-xa-quang-phong-to-chuc-le-cong-bo-quyet-dinh-thanh-lap-chi-bo-quan-su-xa-quang-phong-nhiem-ky-2022-2025/", "UBND Ủy ban nhân dân xã Quang Phong tỉnh Bắc Kạn")</f>
        <v>UBND Ủy ban nhân dân xã Quang Phong tỉnh Bắc Kạn</v>
      </c>
      <c r="C819" t="str">
        <v>https://nari.backan.gov.vn/dang-uy-xa-quang-phong-to-chuc-le-cong-bo-quyet-dinh-thanh-lap-chi-bo-quan-su-xa-quang-phong-nhiem-ky-2022-2025/</v>
      </c>
      <c r="D819" t="str">
        <v>-</v>
      </c>
      <c r="E819" t="str">
        <v>-</v>
      </c>
      <c r="F819" t="str">
        <v>-</v>
      </c>
      <c r="G819" t="str">
        <v>-</v>
      </c>
    </row>
    <row r="820">
      <c r="A820">
        <v>2819</v>
      </c>
      <c r="B820" t="str">
        <f>HYPERLINK("https://www.facebook.com/tuoitrecongansonla/", "Công an xã Dương Sơn tỉnh Bắc Kạn")</f>
        <v>Công an xã Dương Sơn tỉnh Bắc Kạn</v>
      </c>
      <c r="C820" t="str">
        <v>https://www.facebook.com/tuoitrecongansonla/</v>
      </c>
      <c r="D820" t="str">
        <v>-</v>
      </c>
      <c r="E820" t="str">
        <v/>
      </c>
      <c r="F820" t="str">
        <v>-</v>
      </c>
      <c r="G820" t="str">
        <v>-</v>
      </c>
    </row>
    <row r="821">
      <c r="A821">
        <v>2820</v>
      </c>
      <c r="B821" t="str">
        <f>HYPERLINK("https://backan.gov.vn/Pages/van-ban.aspx?uid=07c9ecc8-23ae-4483-8c70-f821e44355be&amp;itemid=4634", "UBND Ủy ban nhân dân xã Dương Sơn tỉnh Bắc Kạn")</f>
        <v>UBND Ủy ban nhân dân xã Dương Sơn tỉnh Bắc Kạn</v>
      </c>
      <c r="C821" t="str">
        <v>https://backan.gov.vn/Pages/van-ban.aspx?uid=07c9ecc8-23ae-4483-8c70-f821e44355be&amp;itemid=4634</v>
      </c>
      <c r="D821" t="str">
        <v>-</v>
      </c>
      <c r="E821" t="str">
        <v>-</v>
      </c>
      <c r="F821" t="str">
        <v>-</v>
      </c>
      <c r="G821" t="str">
        <v>-</v>
      </c>
    </row>
    <row r="822">
      <c r="A822">
        <v>2821</v>
      </c>
      <c r="B822" t="str">
        <f>HYPERLINK("https://www.facebook.com/caxxuanduongnrbk/", "Công an xã Xuân Dương tỉnh Bắc Kạn")</f>
        <v>Công an xã Xuân Dương tỉnh Bắc Kạn</v>
      </c>
      <c r="C822" t="str">
        <v>https://www.facebook.com/caxxuanduongnrbk/</v>
      </c>
      <c r="D822" t="str">
        <v>-</v>
      </c>
      <c r="E822" t="str">
        <v/>
      </c>
      <c r="F822" t="str">
        <v>-</v>
      </c>
      <c r="G822" t="str">
        <v>-</v>
      </c>
    </row>
    <row r="823">
      <c r="A823">
        <v>2822</v>
      </c>
      <c r="B823" t="str">
        <f>HYPERLINK("https://nari.backan.gov.vn/hop-thong-nhat-cac-noi-dung-to-chuc-le-be-mac-tuan-van-hoa-du-lich-tinh-bac-kan-nam-2024-gan-voi-le-hoi-van-hoa-cho-tinh-xuan-duong/", "UBND Ủy ban nhân dân xã Xuân Dương tỉnh Bắc Kạn")</f>
        <v>UBND Ủy ban nhân dân xã Xuân Dương tỉnh Bắc Kạn</v>
      </c>
      <c r="C823" t="str">
        <v>https://nari.backan.gov.vn/hop-thong-nhat-cac-noi-dung-to-chuc-le-be-mac-tuan-van-hoa-du-lich-tinh-bac-kan-nam-2024-gan-voi-le-hoi-van-hoa-cho-tinh-xuan-duong/</v>
      </c>
      <c r="D823" t="str">
        <v>-</v>
      </c>
      <c r="E823" t="str">
        <v>-</v>
      </c>
      <c r="F823" t="str">
        <v>-</v>
      </c>
      <c r="G823" t="str">
        <v>-</v>
      </c>
    </row>
    <row r="824">
      <c r="A824">
        <v>2823</v>
      </c>
      <c r="B824" t="str">
        <f>HYPERLINK("https://www.facebook.com/Conganxadongxahuyennari/", "Công an xã Đổng Xá tỉnh Bắc Kạn")</f>
        <v>Công an xã Đổng Xá tỉnh Bắc Kạn</v>
      </c>
      <c r="C824" t="str">
        <v>https://www.facebook.com/Conganxadongxahuyennari/</v>
      </c>
      <c r="D824" t="str">
        <v>-</v>
      </c>
      <c r="E824" t="str">
        <v/>
      </c>
      <c r="F824" t="str">
        <v>-</v>
      </c>
      <c r="G824" t="str">
        <v>Thôn Chợ, xã Đổng Xá, huyện Na Rì</v>
      </c>
    </row>
    <row r="825">
      <c r="A825">
        <v>2824</v>
      </c>
      <c r="B825" t="str">
        <f>HYPERLINK("https://nari.backan.gov.vn/", "UBND Ủy ban nhân dân xã Đổng Xá tỉnh Bắc Kạn")</f>
        <v>UBND Ủy ban nhân dân xã Đổng Xá tỉnh Bắc Kạn</v>
      </c>
      <c r="C825" t="str">
        <v>https://nari.backan.gov.vn/</v>
      </c>
      <c r="D825" t="str">
        <v>-</v>
      </c>
      <c r="E825" t="str">
        <v>-</v>
      </c>
      <c r="F825" t="str">
        <v>-</v>
      </c>
      <c r="G825" t="str">
        <v>-</v>
      </c>
    </row>
    <row r="826">
      <c r="A826">
        <v>2825</v>
      </c>
      <c r="B826" t="str">
        <v>Công an xã Liêm Thuỷ tỉnh Bắc Kạn</v>
      </c>
      <c r="C826" t="str">
        <v>-</v>
      </c>
      <c r="D826" t="str">
        <v>-</v>
      </c>
      <c r="E826" t="str">
        <v/>
      </c>
      <c r="F826" t="str">
        <v>-</v>
      </c>
      <c r="G826" t="str">
        <v>-</v>
      </c>
    </row>
    <row r="827">
      <c r="A827">
        <v>2826</v>
      </c>
      <c r="B827" t="str">
        <f>HYPERLINK("https://hanhchinhcong.backan.gov.vn/portaldvc/Pages/2023-8-22/Tang-Bang-khen-cho-cac-tap-the-ho-gia-dinh-ca-nhanjbmlzgs9bevf.aspx", "UBND Ủy ban nhân dân xã Liêm Thuỷ tỉnh Bắc Kạn")</f>
        <v>UBND Ủy ban nhân dân xã Liêm Thuỷ tỉnh Bắc Kạn</v>
      </c>
      <c r="C827" t="str">
        <v>https://hanhchinhcong.backan.gov.vn/portaldvc/Pages/2023-8-22/Tang-Bang-khen-cho-cac-tap-the-ho-gia-dinh-ca-nhanjbmlzgs9bevf.aspx</v>
      </c>
      <c r="D827" t="str">
        <v>-</v>
      </c>
      <c r="E827" t="str">
        <v>-</v>
      </c>
      <c r="F827" t="str">
        <v>-</v>
      </c>
      <c r="G827" t="str">
        <v>-</v>
      </c>
    </row>
    <row r="828">
      <c r="A828">
        <v>2827</v>
      </c>
      <c r="B828" t="str">
        <v>Công an phường Phan Thiết tỉnh Tuyên Quang</v>
      </c>
      <c r="C828" t="str">
        <v>-</v>
      </c>
      <c r="D828" t="str">
        <v>-</v>
      </c>
      <c r="E828" t="str">
        <v/>
      </c>
      <c r="F828" t="str">
        <v>-</v>
      </c>
      <c r="G828" t="str">
        <v>-</v>
      </c>
    </row>
    <row r="829">
      <c r="A829">
        <v>2828</v>
      </c>
      <c r="B829" t="str">
        <f>HYPERLINK("http://phanthiet.tuyenquang.gov.vn/vi/tin-bai/bi-thu-chu-tich-ubnd-phuong-phan-thiet-da-toi-tham-tang-qua-cac-gia-dinh-chinh-sach-nguoi-co-cong-voi-cach-mang-tren-dia-ban-phuong?type=NEWS&amp;id=94680", "UBND Ủy ban nhân dân phường Phan Thiết tỉnh Tuyên Quang")</f>
        <v>UBND Ủy ban nhân dân phường Phan Thiết tỉnh Tuyên Quang</v>
      </c>
      <c r="C829" t="str">
        <v>http://phanthiet.tuyenquang.gov.vn/vi/tin-bai/bi-thu-chu-tich-ubnd-phuong-phan-thiet-da-toi-tham-tang-qua-cac-gia-dinh-chinh-sach-nguoi-co-cong-voi-cach-mang-tren-dia-ban-phuong?type=NEWS&amp;id=94680</v>
      </c>
      <c r="D829" t="str">
        <v>-</v>
      </c>
      <c r="E829" t="str">
        <v>-</v>
      </c>
      <c r="F829" t="str">
        <v>-</v>
      </c>
      <c r="G829" t="str">
        <v>-</v>
      </c>
    </row>
    <row r="830">
      <c r="A830">
        <v>2829</v>
      </c>
      <c r="B830" t="str">
        <f>HYPERLINK("https://www.facebook.com/p/C%C3%B4ng-an-ph%C6%B0%E1%BB%9Dng-Minh-Xu%C3%A2n-TP-Tuy%C3%AAn-Quang-100083448786653/", "Công an phường Minh Xuân tỉnh Tuyên Quang")</f>
        <v>Công an phường Minh Xuân tỉnh Tuyên Quang</v>
      </c>
      <c r="C830" t="str">
        <v>https://www.facebook.com/p/C%C3%B4ng-an-ph%C6%B0%E1%BB%9Dng-Minh-Xu%C3%A2n-TP-Tuy%C3%AAn-Quang-100083448786653/</v>
      </c>
      <c r="D830" t="str">
        <v>-</v>
      </c>
      <c r="E830" t="str">
        <v/>
      </c>
      <c r="F830" t="str">
        <v>-</v>
      </c>
      <c r="G830" t="str">
        <v>-</v>
      </c>
    </row>
    <row r="831">
      <c r="A831">
        <v>2830</v>
      </c>
      <c r="B831" t="str">
        <f>HYPERLINK("https://www.tuyenquang.gov.vn/vi/post/bi-thu-tinh-uy-binh-thuan-gui-dien-tham-hoi-tinh-ket-nghia-tuyen-quang?type=NEWS&amp;id=124399", "UBND Ủy ban nhân dân phường Minh Xuân tỉnh Tuyên Quang")</f>
        <v>UBND Ủy ban nhân dân phường Minh Xuân tỉnh Tuyên Quang</v>
      </c>
      <c r="C831" t="str">
        <v>https://www.tuyenquang.gov.vn/vi/post/bi-thu-tinh-uy-binh-thuan-gui-dien-tham-hoi-tinh-ket-nghia-tuyen-quang?type=NEWS&amp;id=124399</v>
      </c>
      <c r="D831" t="str">
        <v>-</v>
      </c>
      <c r="E831" t="str">
        <v>-</v>
      </c>
      <c r="F831" t="str">
        <v>-</v>
      </c>
      <c r="G831" t="str">
        <v>-</v>
      </c>
    </row>
    <row r="832">
      <c r="A832">
        <v>2831</v>
      </c>
      <c r="B832" t="str">
        <v>Công an phường Tân Quang tỉnh Tuyên Quang</v>
      </c>
      <c r="C832" t="str">
        <v>-</v>
      </c>
      <c r="D832" t="str">
        <v>-</v>
      </c>
      <c r="E832" t="str">
        <v/>
      </c>
      <c r="F832" t="str">
        <v>-</v>
      </c>
      <c r="G832" t="str">
        <v>-</v>
      </c>
    </row>
    <row r="833">
      <c r="A833">
        <v>2832</v>
      </c>
      <c r="B833" t="str">
        <f>HYPERLINK("https://www.quangninh.gov.vn/donvi/TXQuangYen/Trang/ChiTietBVGioiThieu.aspx?bvid=210", "UBND Ủy ban nhân dân phường Tân Quang tỉnh Tuyên Quang")</f>
        <v>UBND Ủy ban nhân dân phường Tân Quang tỉnh Tuyên Quang</v>
      </c>
      <c r="C833" t="str">
        <v>https://www.quangninh.gov.vn/donvi/TXQuangYen/Trang/ChiTietBVGioiThieu.aspx?bvid=210</v>
      </c>
      <c r="D833" t="str">
        <v>-</v>
      </c>
      <c r="E833" t="str">
        <v>-</v>
      </c>
      <c r="F833" t="str">
        <v>-</v>
      </c>
      <c r="G833" t="str">
        <v>-</v>
      </c>
    </row>
    <row r="834">
      <c r="A834">
        <v>2833</v>
      </c>
      <c r="B834" t="str">
        <v>Công an xã Tràng Đà tỉnh Tuyên Quang</v>
      </c>
      <c r="C834" t="str">
        <v>-</v>
      </c>
      <c r="D834" t="str">
        <v>-</v>
      </c>
      <c r="E834" t="str">
        <v/>
      </c>
      <c r="F834" t="str">
        <v>-</v>
      </c>
      <c r="G834" t="str">
        <v>-</v>
      </c>
    </row>
    <row r="835">
      <c r="A835">
        <v>2834</v>
      </c>
      <c r="B835" t="str">
        <f>HYPERLINK("http://congbao.tuyenquang.gov.vn/van-ban/linh-vuc/tai-nguyen-va-moi-truong/trang-8.html", "UBND Ủy ban nhân dân xã Tràng Đà tỉnh Tuyên Quang")</f>
        <v>UBND Ủy ban nhân dân xã Tràng Đà tỉnh Tuyên Quang</v>
      </c>
      <c r="C835" t="str">
        <v>http://congbao.tuyenquang.gov.vn/van-ban/linh-vuc/tai-nguyen-va-moi-truong/trang-8.html</v>
      </c>
      <c r="D835" t="str">
        <v>-</v>
      </c>
      <c r="E835" t="str">
        <v>-</v>
      </c>
      <c r="F835" t="str">
        <v>-</v>
      </c>
      <c r="G835" t="str">
        <v>-</v>
      </c>
    </row>
    <row r="836">
      <c r="A836">
        <v>2835</v>
      </c>
      <c r="B836" t="str">
        <v>Công an phường Nông Tiến tỉnh Tuyên Quang</v>
      </c>
      <c r="C836" t="str">
        <v>-</v>
      </c>
      <c r="D836" t="str">
        <v>-</v>
      </c>
      <c r="E836" t="str">
        <v/>
      </c>
      <c r="F836" t="str">
        <v>-</v>
      </c>
      <c r="G836" t="str">
        <v>-</v>
      </c>
    </row>
    <row r="837">
      <c r="A837">
        <v>2836</v>
      </c>
      <c r="B837" t="str">
        <f>HYPERLINK("https://m.hdndtuyenquang.gov.vn/dai-bieu-voi-cu-tri/tra-loi-y-kien/dia-phuong/xem-chi-tiet-3811.html", "UBND Ủy ban nhân dân phường Nông Tiến tỉnh Tuyên Quang")</f>
        <v>UBND Ủy ban nhân dân phường Nông Tiến tỉnh Tuyên Quang</v>
      </c>
      <c r="C837" t="str">
        <v>https://m.hdndtuyenquang.gov.vn/dai-bieu-voi-cu-tri/tra-loi-y-kien/dia-phuong/xem-chi-tiet-3811.html</v>
      </c>
      <c r="D837" t="str">
        <v>-</v>
      </c>
      <c r="E837" t="str">
        <v>-</v>
      </c>
      <c r="F837" t="str">
        <v>-</v>
      </c>
      <c r="G837" t="str">
        <v>-</v>
      </c>
    </row>
    <row r="838">
      <c r="A838">
        <v>2837</v>
      </c>
      <c r="B838" t="str">
        <f>HYPERLINK("https://www.facebook.com/ubndphuongyla/", "Công an phường Ỷ La tỉnh Tuyên Quang")</f>
        <v>Công an phường Ỷ La tỉnh Tuyên Quang</v>
      </c>
      <c r="C838" t="str">
        <v>https://www.facebook.com/ubndphuongyla/</v>
      </c>
      <c r="D838" t="str">
        <v>-</v>
      </c>
      <c r="E838" t="str">
        <v>0868066604</v>
      </c>
      <c r="F838" t="str">
        <f>HYPERLINK("mailto:ubndphuongyla2020@gmail.com", "ubndphuongyla2020@gmail.com")</f>
        <v>ubndphuongyla2020@gmail.com</v>
      </c>
      <c r="G838" t="str">
        <v>Tuyên Quang, Vietnam</v>
      </c>
    </row>
    <row r="839">
      <c r="A839">
        <v>2838</v>
      </c>
      <c r="B839" t="str">
        <f>HYPERLINK("http://congbao.tuyenquang.gov.vn/van-ban/linh-vuc/quy-hoach.html", "UBND Ủy ban nhân dân phường Ỷ La tỉnh Tuyên Quang")</f>
        <v>UBND Ủy ban nhân dân phường Ỷ La tỉnh Tuyên Quang</v>
      </c>
      <c r="C839" t="str">
        <v>http://congbao.tuyenquang.gov.vn/van-ban/linh-vuc/quy-hoach.html</v>
      </c>
      <c r="D839" t="str">
        <v>-</v>
      </c>
      <c r="E839" t="str">
        <v>-</v>
      </c>
      <c r="F839" t="str">
        <v>-</v>
      </c>
      <c r="G839" t="str">
        <v>-</v>
      </c>
    </row>
    <row r="840">
      <c r="A840">
        <v>2839</v>
      </c>
      <c r="B840" t="str">
        <f>HYPERLINK("https://www.facebook.com/p/C%C3%B4ng-an-ph%C6%B0%E1%BB%9Dng-T%C3%A2n-H%C3%A0-TP-Tuy%C3%AAn-Quang-100068061935760/", "Công an phường Tân Hà tỉnh Tuyên Quang")</f>
        <v>Công an phường Tân Hà tỉnh Tuyên Quang</v>
      </c>
      <c r="C840" t="str">
        <v>https://www.facebook.com/p/C%C3%B4ng-an-ph%C6%B0%E1%BB%9Dng-T%C3%A2n-H%C3%A0-TP-Tuy%C3%AAn-Quang-100068061935760/</v>
      </c>
      <c r="D840" t="str">
        <v>-</v>
      </c>
      <c r="E840" t="str">
        <v>02073818089</v>
      </c>
      <c r="F840" t="str">
        <v>-</v>
      </c>
      <c r="G840" t="str">
        <v>-</v>
      </c>
    </row>
    <row r="841">
      <c r="A841">
        <v>2840</v>
      </c>
      <c r="B841" t="str">
        <f>HYPERLINK("http://www.tuyenquang.gov.vn/vi/post/quyet-dinh-ve-viec-phe-duyet-pham-vi-vung-bao-ho-ve-sinh-khu-vuc-lay-nuoc-sinh-hoat-cua-cong-trinh-cap-nuoc-phuc-vu-cho-hoat-dong-cua-benh-vien-da-khoa-phuong-bac-tai-phuong-tan-ha-thanh-pho-tuyen-quang-tinh-tuyen-quang?type=EXECUTIVE_DIRECTION&amp;id=129215", "UBND Ủy ban nhân dân phường Tân Hà tỉnh Tuyên Quang")</f>
        <v>UBND Ủy ban nhân dân phường Tân Hà tỉnh Tuyên Quang</v>
      </c>
      <c r="C841" t="str">
        <v>http://www.tuyenquang.gov.vn/vi/post/quyet-dinh-ve-viec-phe-duyet-pham-vi-vung-bao-ho-ve-sinh-khu-vuc-lay-nuoc-sinh-hoat-cua-cong-trinh-cap-nuoc-phuc-vu-cho-hoat-dong-cua-benh-vien-da-khoa-phuong-bac-tai-phuong-tan-ha-thanh-pho-tuyen-quang-tinh-tuyen-quang?type=EXECUTIVE_DIRECTION&amp;id=129215</v>
      </c>
      <c r="D841" t="str">
        <v>-</v>
      </c>
      <c r="E841" t="str">
        <v>-</v>
      </c>
      <c r="F841" t="str">
        <v>-</v>
      </c>
      <c r="G841" t="str">
        <v>-</v>
      </c>
    </row>
    <row r="842">
      <c r="A842">
        <v>2841</v>
      </c>
      <c r="B842" t="str">
        <v>Công an phường Hưng Thành tỉnh Tuyên Quang</v>
      </c>
      <c r="C842" t="str">
        <v>-</v>
      </c>
      <c r="D842" t="str">
        <v>-</v>
      </c>
      <c r="E842" t="str">
        <v/>
      </c>
      <c r="F842" t="str">
        <v>-</v>
      </c>
      <c r="G842" t="str">
        <v>-</v>
      </c>
    </row>
    <row r="843">
      <c r="A843">
        <v>2842</v>
      </c>
      <c r="B843" t="str">
        <f>HYPERLINK("http://congbao.tuyenquang.gov.vn/van-ban/noi-ban-hanh/uy-ban-nhan-dan-tinh/trang-171.html", "UBND Ủy ban nhân dân phường Hưng Thành tỉnh Tuyên Quang")</f>
        <v>UBND Ủy ban nhân dân phường Hưng Thành tỉnh Tuyên Quang</v>
      </c>
      <c r="C843" t="str">
        <v>http://congbao.tuyenquang.gov.vn/van-ban/noi-ban-hanh/uy-ban-nhan-dan-tinh/trang-171.html</v>
      </c>
      <c r="D843" t="str">
        <v>-</v>
      </c>
      <c r="E843" t="str">
        <v>-</v>
      </c>
      <c r="F843" t="str">
        <v>-</v>
      </c>
      <c r="G843" t="str">
        <v>-</v>
      </c>
    </row>
    <row r="844">
      <c r="A844">
        <v>2843</v>
      </c>
      <c r="B844" t="str">
        <v>Công an xã An Khang tỉnh Tuyên Quang</v>
      </c>
      <c r="C844" t="str">
        <v>-</v>
      </c>
      <c r="D844" t="str">
        <v>-</v>
      </c>
      <c r="E844" t="str">
        <v/>
      </c>
      <c r="F844" t="str">
        <v>-</v>
      </c>
      <c r="G844" t="str">
        <v>-</v>
      </c>
    </row>
    <row r="845">
      <c r="A845">
        <v>2844</v>
      </c>
      <c r="B845" t="str">
        <f>HYPERLINK("http://www.tuyenquang.gov.vn/vi/post/cong-nhan-3-xa-dat-chuan-nong-thon-moi-nang-cao?type=NEWS&amp;id=115806", "UBND Ủy ban nhân dân xã An Khang tỉnh Tuyên Quang")</f>
        <v>UBND Ủy ban nhân dân xã An Khang tỉnh Tuyên Quang</v>
      </c>
      <c r="C845" t="str">
        <v>http://www.tuyenquang.gov.vn/vi/post/cong-nhan-3-xa-dat-chuan-nong-thon-moi-nang-cao?type=NEWS&amp;id=115806</v>
      </c>
      <c r="D845" t="str">
        <v>-</v>
      </c>
      <c r="E845" t="str">
        <v>-</v>
      </c>
      <c r="F845" t="str">
        <v>-</v>
      </c>
      <c r="G845" t="str">
        <v>-</v>
      </c>
    </row>
    <row r="846">
      <c r="A846">
        <v>2845</v>
      </c>
      <c r="B846" t="str">
        <v>Công an xã An Tường tỉnh Tuyên Quang</v>
      </c>
      <c r="C846" t="str">
        <v>-</v>
      </c>
      <c r="D846" t="str">
        <v>-</v>
      </c>
      <c r="E846" t="str">
        <v/>
      </c>
      <c r="F846" t="str">
        <v>-</v>
      </c>
      <c r="G846" t="str">
        <v>-</v>
      </c>
    </row>
    <row r="847">
      <c r="A847">
        <v>2846</v>
      </c>
      <c r="B847" t="str">
        <f>HYPERLINK("http://congbao.tuyenquang.gov.vn/van-ban/linh-vuc/giao-thong-xay-dung/trang-41.html", "UBND Ủy ban nhân dân xã An Tường tỉnh Tuyên Quang")</f>
        <v>UBND Ủy ban nhân dân xã An Tường tỉnh Tuyên Quang</v>
      </c>
      <c r="C847" t="str">
        <v>http://congbao.tuyenquang.gov.vn/van-ban/linh-vuc/giao-thong-xay-dung/trang-41.html</v>
      </c>
      <c r="D847" t="str">
        <v>-</v>
      </c>
      <c r="E847" t="str">
        <v>-</v>
      </c>
      <c r="F847" t="str">
        <v>-</v>
      </c>
      <c r="G847" t="str">
        <v>-</v>
      </c>
    </row>
    <row r="848">
      <c r="A848">
        <v>2847</v>
      </c>
      <c r="B848" t="str">
        <f>HYPERLINK("https://www.facebook.com/p/C%C3%B4ng-an-x%C3%A3-L%C6%B0%E1%BB%A1ng-V%C6%B0%E1%BB%A3ng-TP-Tuy%C3%AAn-Quang-100072249798874/", "Công an xã Lưỡng Vượng tỉnh Tuyên Quang")</f>
        <v>Công an xã Lưỡng Vượng tỉnh Tuyên Quang</v>
      </c>
      <c r="C848" t="str">
        <v>https://www.facebook.com/p/C%C3%B4ng-an-x%C3%A3-L%C6%B0%E1%BB%A1ng-V%C6%B0%E1%BB%A3ng-TP-Tuy%C3%AAn-Quang-100072249798874/</v>
      </c>
      <c r="D848" t="str">
        <v>-</v>
      </c>
      <c r="E848" t="str">
        <v>02073888188</v>
      </c>
      <c r="F848" t="str">
        <v>-</v>
      </c>
      <c r="G848" t="str">
        <v>Thôn 9, xã Lưỡng Vượng, TP. Tuyên Quang, tỉnh Tuyên Quang, Tuyên Quang, Vietnam</v>
      </c>
    </row>
    <row r="849">
      <c r="A849">
        <v>2848</v>
      </c>
      <c r="B849" t="str">
        <f>HYPERLINK("http://www.tuyenquang.gov.vn/vi/post/quyet-dinh-phe-duyet-nhiem-vu-quy-hoach-chi-tiet-khu-do-thi-tai-xa-luong-vuong-thanh-pho-tuyen-quang?type=EXECUTIVE_DIRECTION&amp;id=129386", "UBND Ủy ban nhân dân xã Lưỡng Vượng tỉnh Tuyên Quang")</f>
        <v>UBND Ủy ban nhân dân xã Lưỡng Vượng tỉnh Tuyên Quang</v>
      </c>
      <c r="C849" t="str">
        <v>http://www.tuyenquang.gov.vn/vi/post/quyet-dinh-phe-duyet-nhiem-vu-quy-hoach-chi-tiet-khu-do-thi-tai-xa-luong-vuong-thanh-pho-tuyen-quang?type=EXECUTIVE_DIRECTION&amp;id=129386</v>
      </c>
      <c r="D849" t="str">
        <v>-</v>
      </c>
      <c r="E849" t="str">
        <v>-</v>
      </c>
      <c r="F849" t="str">
        <v>-</v>
      </c>
      <c r="G849" t="str">
        <v>-</v>
      </c>
    </row>
    <row r="850">
      <c r="A850">
        <v>2849</v>
      </c>
      <c r="B850" t="str">
        <v>Công an xã Thái Long tỉnh Tuyên Quang</v>
      </c>
      <c r="C850" t="str">
        <v>-</v>
      </c>
      <c r="D850" t="str">
        <v>-</v>
      </c>
      <c r="E850" t="str">
        <v/>
      </c>
      <c r="F850" t="str">
        <v>-</v>
      </c>
      <c r="G850" t="str">
        <v>-</v>
      </c>
    </row>
    <row r="851">
      <c r="A851">
        <v>2850</v>
      </c>
      <c r="B851" t="str">
        <f>HYPERLINK("http://www.tuyenquang.gov.vn/vi/post/cong-nhan-3-xa-dat-chuan-nong-thon-moi-nang-cao?type=NEWS&amp;id=115806", "UBND Ủy ban nhân dân xã Thái Long tỉnh Tuyên Quang")</f>
        <v>UBND Ủy ban nhân dân xã Thái Long tỉnh Tuyên Quang</v>
      </c>
      <c r="C851" t="str">
        <v>http://www.tuyenquang.gov.vn/vi/post/cong-nhan-3-xa-dat-chuan-nong-thon-moi-nang-cao?type=NEWS&amp;id=115806</v>
      </c>
      <c r="D851" t="str">
        <v>-</v>
      </c>
      <c r="E851" t="str">
        <v>-</v>
      </c>
      <c r="F851" t="str">
        <v>-</v>
      </c>
      <c r="G851" t="str">
        <v>-</v>
      </c>
    </row>
    <row r="852">
      <c r="A852">
        <v>2851</v>
      </c>
      <c r="B852" t="str">
        <v>Công an xã Đội Cấn tỉnh Tuyên Quang</v>
      </c>
      <c r="C852" t="str">
        <v>-</v>
      </c>
      <c r="D852" t="str">
        <v>-</v>
      </c>
      <c r="E852" t="str">
        <v/>
      </c>
      <c r="F852" t="str">
        <v>-</v>
      </c>
      <c r="G852" t="str">
        <v>-</v>
      </c>
    </row>
    <row r="853">
      <c r="A853">
        <v>2852</v>
      </c>
      <c r="B853" t="str">
        <f>HYPERLINK("https://thanhpho.tuyenquang.gov.vn/", "UBND Ủy ban nhân dân xã Đội Cấn tỉnh Tuyên Quang")</f>
        <v>UBND Ủy ban nhân dân xã Đội Cấn tỉnh Tuyên Quang</v>
      </c>
      <c r="C853" t="str">
        <v>https://thanhpho.tuyenquang.gov.vn/</v>
      </c>
      <c r="D853" t="str">
        <v>-</v>
      </c>
      <c r="E853" t="str">
        <v>-</v>
      </c>
      <c r="F853" t="str">
        <v>-</v>
      </c>
      <c r="G853" t="str">
        <v>-</v>
      </c>
    </row>
    <row r="854">
      <c r="A854">
        <v>2853</v>
      </c>
      <c r="B854" t="str">
        <v>Công an xã Phúc Yên tỉnh Tuyên Quang</v>
      </c>
      <c r="C854" t="str">
        <v>-</v>
      </c>
      <c r="D854" t="str">
        <v>-</v>
      </c>
      <c r="E854" t="str">
        <v/>
      </c>
      <c r="F854" t="str">
        <v>-</v>
      </c>
      <c r="G854" t="str">
        <v>-</v>
      </c>
    </row>
    <row r="855">
      <c r="A855">
        <v>2854</v>
      </c>
      <c r="B855" t="str">
        <f>HYPERLINK("https://phucninh.tuyenquang.gov.vn/", "UBND Ủy ban nhân dân xã Phúc Yên tỉnh Tuyên Quang")</f>
        <v>UBND Ủy ban nhân dân xã Phúc Yên tỉnh Tuyên Quang</v>
      </c>
      <c r="C855" t="str">
        <v>https://phucninh.tuyenquang.gov.vn/</v>
      </c>
      <c r="D855" t="str">
        <v>-</v>
      </c>
      <c r="E855" t="str">
        <v>-</v>
      </c>
      <c r="F855" t="str">
        <v>-</v>
      </c>
      <c r="G855" t="str">
        <v>-</v>
      </c>
    </row>
    <row r="856">
      <c r="A856">
        <v>2855</v>
      </c>
      <c r="B856" t="str">
        <v>Công an xã Xuân Lập tỉnh Tuyên Quang</v>
      </c>
      <c r="C856" t="str">
        <v>-</v>
      </c>
      <c r="D856" t="str">
        <v>-</v>
      </c>
      <c r="E856" t="str">
        <v/>
      </c>
      <c r="F856" t="str">
        <v>-</v>
      </c>
      <c r="G856" t="str">
        <v>-</v>
      </c>
    </row>
    <row r="857">
      <c r="A857">
        <v>2856</v>
      </c>
      <c r="B857" t="str">
        <f>HYPERLINK("http://lambinh.tuyenquang.gov.vn/vi/tin-bai/dong-chi-pho-chu-tich-ubnd-tinh-nguyen-the-giang-du-ngay-hoi-dai-doan-ket-toan-dan-toc-tai-xa-xuan-lap?type=NEWS&amp;id=131513", "UBND Ủy ban nhân dân xã Xuân Lập tỉnh Tuyên Quang")</f>
        <v>UBND Ủy ban nhân dân xã Xuân Lập tỉnh Tuyên Quang</v>
      </c>
      <c r="C857" t="str">
        <v>http://lambinh.tuyenquang.gov.vn/vi/tin-bai/dong-chi-pho-chu-tich-ubnd-tinh-nguyen-the-giang-du-ngay-hoi-dai-doan-ket-toan-dan-toc-tai-xa-xuan-lap?type=NEWS&amp;id=131513</v>
      </c>
      <c r="D857" t="str">
        <v>-</v>
      </c>
      <c r="E857" t="str">
        <v>-</v>
      </c>
      <c r="F857" t="str">
        <v>-</v>
      </c>
      <c r="G857" t="str">
        <v>-</v>
      </c>
    </row>
    <row r="858">
      <c r="A858">
        <v>2857</v>
      </c>
      <c r="B858" t="str">
        <v>Công an xã Khuôn Hà tỉnh Tuyên Quang</v>
      </c>
      <c r="C858" t="str">
        <v>-</v>
      </c>
      <c r="D858" t="str">
        <v>-</v>
      </c>
      <c r="E858" t="str">
        <v/>
      </c>
      <c r="F858" t="str">
        <v>-</v>
      </c>
      <c r="G858" t="str">
        <v>-</v>
      </c>
    </row>
    <row r="859">
      <c r="A859">
        <v>2858</v>
      </c>
      <c r="B859" t="str">
        <f>HYPERLINK("http://lambinh.tuyenquang.gov.vn/vi/tin-bai/dai-bieu-hoi-dong-nhan-dan-tinh-khoa-xix-hoi-dong-nhan-dan-huyen-khoa-iii-hoi-dong-nhan-dan-xa-khoa-xxi-nhiem-ky-2021-2026-tiep-xuc-cu-tri-tai-xa-khuon-ha?type=NEWS&amp;id=130950", "UBND Ủy ban nhân dân xã Khuôn Hà tỉnh Tuyên Quang")</f>
        <v>UBND Ủy ban nhân dân xã Khuôn Hà tỉnh Tuyên Quang</v>
      </c>
      <c r="C859" t="str">
        <v>http://lambinh.tuyenquang.gov.vn/vi/tin-bai/dai-bieu-hoi-dong-nhan-dan-tinh-khoa-xix-hoi-dong-nhan-dan-huyen-khoa-iii-hoi-dong-nhan-dan-xa-khoa-xxi-nhiem-ky-2021-2026-tiep-xuc-cu-tri-tai-xa-khuon-ha?type=NEWS&amp;id=130950</v>
      </c>
      <c r="D859" t="str">
        <v>-</v>
      </c>
      <c r="E859" t="str">
        <v>-</v>
      </c>
      <c r="F859" t="str">
        <v>-</v>
      </c>
      <c r="G859" t="str">
        <v>-</v>
      </c>
    </row>
    <row r="860">
      <c r="A860">
        <v>2859</v>
      </c>
      <c r="B860" t="str">
        <v>Công an xã Lăng Can tỉnh Tuyên Quang</v>
      </c>
      <c r="C860" t="str">
        <v>-</v>
      </c>
      <c r="D860" t="str">
        <v>-</v>
      </c>
      <c r="E860" t="str">
        <v/>
      </c>
      <c r="F860" t="str">
        <v>-</v>
      </c>
      <c r="G860" t="str">
        <v>-</v>
      </c>
    </row>
    <row r="861">
      <c r="A861">
        <v>2860</v>
      </c>
      <c r="B861" t="str">
        <f>HYPERLINK("http://lambinh.tuyenquang.gov.vn/vi/tin-bai/uy-ban-nhan-dan-huyen-lam-binh?type=NEWS&amp;id=99949", "UBND Ủy ban nhân dân xã Lăng Can tỉnh Tuyên Quang")</f>
        <v>UBND Ủy ban nhân dân xã Lăng Can tỉnh Tuyên Quang</v>
      </c>
      <c r="C861" t="str">
        <v>http://lambinh.tuyenquang.gov.vn/vi/tin-bai/uy-ban-nhan-dan-huyen-lam-binh?type=NEWS&amp;id=99949</v>
      </c>
      <c r="D861" t="str">
        <v>-</v>
      </c>
      <c r="E861" t="str">
        <v>-</v>
      </c>
      <c r="F861" t="str">
        <v>-</v>
      </c>
      <c r="G861" t="str">
        <v>-</v>
      </c>
    </row>
    <row r="862">
      <c r="A862">
        <v>2861</v>
      </c>
      <c r="B862" t="str">
        <v>Công an xã Lăng Can tỉnh Tuyên Quang</v>
      </c>
      <c r="C862" t="str">
        <v>-</v>
      </c>
      <c r="D862" t="str">
        <v>-</v>
      </c>
      <c r="E862" t="str">
        <v/>
      </c>
      <c r="F862" t="str">
        <v>-</v>
      </c>
      <c r="G862" t="str">
        <v>-</v>
      </c>
    </row>
    <row r="863">
      <c r="A863">
        <v>2862</v>
      </c>
      <c r="B863" t="str">
        <f>HYPERLINK("http://lambinh.tuyenquang.gov.vn/vi/tin-bai/uy-ban-nhan-dan-huyen-lam-binh?type=NEWS&amp;id=99949", "UBND Ủy ban nhân dân xã Lăng Can tỉnh Tuyên Quang")</f>
        <v>UBND Ủy ban nhân dân xã Lăng Can tỉnh Tuyên Quang</v>
      </c>
      <c r="C863" t="str">
        <v>http://lambinh.tuyenquang.gov.vn/vi/tin-bai/uy-ban-nhan-dan-huyen-lam-binh?type=NEWS&amp;id=99949</v>
      </c>
      <c r="D863" t="str">
        <v>-</v>
      </c>
      <c r="E863" t="str">
        <v>-</v>
      </c>
      <c r="F863" t="str">
        <v>-</v>
      </c>
      <c r="G863" t="str">
        <v>-</v>
      </c>
    </row>
    <row r="864">
      <c r="A864">
        <v>2863</v>
      </c>
      <c r="B864" t="str">
        <f>HYPERLINK("https://www.facebook.com/p/C%C3%94NG-AN-L%C3%82M-B%C3%8CNH-100064411584657/", "Công an xã Bình An tỉnh Tuyên Quang")</f>
        <v>Công an xã Bình An tỉnh Tuyên Quang</v>
      </c>
      <c r="C864" t="str">
        <v>https://www.facebook.com/p/C%C3%94NG-AN-L%C3%82M-B%C3%8CNH-100064411584657/</v>
      </c>
      <c r="D864" t="str">
        <v>-</v>
      </c>
      <c r="E864" t="str">
        <v>02073868113</v>
      </c>
      <c r="F864" t="str">
        <v>-</v>
      </c>
      <c r="G864" t="str">
        <v>Tuyên Quang, Vietnam</v>
      </c>
    </row>
    <row r="865">
      <c r="A865">
        <v>2864</v>
      </c>
      <c r="B865" t="str">
        <f>HYPERLINK("http://congbao.tuyenquang.gov.vn/van-ban/noi-ban-hanh/ubnd-huyen-ham-yen.html", "UBND Ủy ban nhân dân xã Bình An tỉnh Tuyên Quang")</f>
        <v>UBND Ủy ban nhân dân xã Bình An tỉnh Tuyên Quang</v>
      </c>
      <c r="C865" t="str">
        <v>http://congbao.tuyenquang.gov.vn/van-ban/noi-ban-hanh/ubnd-huyen-ham-yen.html</v>
      </c>
      <c r="D865" t="str">
        <v>-</v>
      </c>
      <c r="E865" t="str">
        <v>-</v>
      </c>
      <c r="F865" t="str">
        <v>-</v>
      </c>
      <c r="G865" t="str">
        <v>-</v>
      </c>
    </row>
    <row r="866">
      <c r="A866">
        <v>2865</v>
      </c>
      <c r="B866" t="str">
        <v>Công an xã Hồng Quang tỉnh Tuyên Quang</v>
      </c>
      <c r="C866" t="str">
        <v>-</v>
      </c>
      <c r="D866" t="str">
        <v>-</v>
      </c>
      <c r="E866" t="str">
        <v/>
      </c>
      <c r="F866" t="str">
        <v>-</v>
      </c>
      <c r="G866" t="str">
        <v>-</v>
      </c>
    </row>
    <row r="867">
      <c r="A867">
        <v>2866</v>
      </c>
      <c r="B867" t="str">
        <f>HYPERLINK("https://dichvucong.namdinh.gov.vn/portaldvc/KenhTin/dich-vu-cong-truc-tuyen.aspx?_dv=4284B5CC-ABA9-377A-83C7-14E8075CC074", "UBND Ủy ban nhân dân xã Hồng Quang tỉnh Tuyên Quang")</f>
        <v>UBND Ủy ban nhân dân xã Hồng Quang tỉnh Tuyên Quang</v>
      </c>
      <c r="C867" t="str">
        <v>https://dichvucong.namdinh.gov.vn/portaldvc/KenhTin/dich-vu-cong-truc-tuyen.aspx?_dv=4284B5CC-ABA9-377A-83C7-14E8075CC074</v>
      </c>
      <c r="D867" t="str">
        <v>-</v>
      </c>
      <c r="E867" t="str">
        <v>-</v>
      </c>
      <c r="F867" t="str">
        <v>-</v>
      </c>
      <c r="G867" t="str">
        <v>-</v>
      </c>
    </row>
    <row r="868">
      <c r="A868">
        <v>2867</v>
      </c>
      <c r="B868" t="str">
        <v>Công an xã Thổ Bình tỉnh Tuyên Quang</v>
      </c>
      <c r="C868" t="str">
        <v>-</v>
      </c>
      <c r="D868" t="str">
        <v>-</v>
      </c>
      <c r="E868" t="str">
        <v/>
      </c>
      <c r="F868" t="str">
        <v>-</v>
      </c>
      <c r="G868" t="str">
        <v>-</v>
      </c>
    </row>
    <row r="869">
      <c r="A869">
        <v>2868</v>
      </c>
      <c r="B869" t="str">
        <f>HYPERLINK("http://lambinh.tuyenquang.gov.vn/vi/tin-bai/lam-binh-cong-bo-quyet-dinh-cua-chu-tich-ubnd-tinh-cong-nhan-xa-tho-binh-dat-chuan-nong-thon-moi-nam-2021?type=NEWS&amp;id=105955", "UBND Ủy ban nhân dân xã Thổ Bình tỉnh Tuyên Quang")</f>
        <v>UBND Ủy ban nhân dân xã Thổ Bình tỉnh Tuyên Quang</v>
      </c>
      <c r="C869" t="str">
        <v>http://lambinh.tuyenquang.gov.vn/vi/tin-bai/lam-binh-cong-bo-quyet-dinh-cua-chu-tich-ubnd-tinh-cong-nhan-xa-tho-binh-dat-chuan-nong-thon-moi-nam-2021?type=NEWS&amp;id=105955</v>
      </c>
      <c r="D869" t="str">
        <v>-</v>
      </c>
      <c r="E869" t="str">
        <v>-</v>
      </c>
      <c r="F869" t="str">
        <v>-</v>
      </c>
      <c r="G869" t="str">
        <v>-</v>
      </c>
    </row>
    <row r="870">
      <c r="A870">
        <v>2869</v>
      </c>
      <c r="B870" t="str">
        <f>HYPERLINK("https://www.facebook.com/CAHNAHANG/", "Công an thị trấn Na Hang tỉnh Tuyên Quang")</f>
        <v>Công an thị trấn Na Hang tỉnh Tuyên Quang</v>
      </c>
      <c r="C870" t="str">
        <v>https://www.facebook.com/CAHNAHANG/</v>
      </c>
      <c r="D870" t="str">
        <v>-</v>
      </c>
      <c r="E870" t="str">
        <v>02073864116</v>
      </c>
      <c r="F870" t="str">
        <f>HYPERLINK("mailto:congannahang@gmail.com", "congannahang@gmail.com")</f>
        <v>congannahang@gmail.com</v>
      </c>
      <c r="G870" t="str">
        <v>-</v>
      </c>
    </row>
    <row r="871">
      <c r="A871">
        <v>2870</v>
      </c>
      <c r="B871" t="str">
        <f>HYPERLINK("https://nahang.tuyenquang.gov.vn/", "UBND Ủy ban nhân dân thị trấn Na Hang tỉnh Tuyên Quang")</f>
        <v>UBND Ủy ban nhân dân thị trấn Na Hang tỉnh Tuyên Quang</v>
      </c>
      <c r="C871" t="str">
        <v>https://nahang.tuyenquang.gov.vn/</v>
      </c>
      <c r="D871" t="str">
        <v>-</v>
      </c>
      <c r="E871" t="str">
        <v>-</v>
      </c>
      <c r="F871" t="str">
        <v>-</v>
      </c>
      <c r="G871" t="str">
        <v>-</v>
      </c>
    </row>
    <row r="872">
      <c r="A872">
        <v>2871</v>
      </c>
      <c r="B872" t="str">
        <v>Công an xã Sinh Long tỉnh Tuyên Quang</v>
      </c>
      <c r="C872" t="str">
        <v>-</v>
      </c>
      <c r="D872" t="str">
        <v>-</v>
      </c>
      <c r="E872" t="str">
        <v/>
      </c>
      <c r="F872" t="str">
        <v>-</v>
      </c>
      <c r="G872" t="str">
        <v>-</v>
      </c>
    </row>
    <row r="873">
      <c r="A873">
        <v>2872</v>
      </c>
      <c r="B873" t="str">
        <f>HYPERLINK("http://congbao.tuyenquang.gov.vn/van-ban/linh-vuc/ngoai-vu.html", "UBND Ủy ban nhân dân xã Sinh Long tỉnh Tuyên Quang")</f>
        <v>UBND Ủy ban nhân dân xã Sinh Long tỉnh Tuyên Quang</v>
      </c>
      <c r="C873" t="str">
        <v>http://congbao.tuyenquang.gov.vn/van-ban/linh-vuc/ngoai-vu.html</v>
      </c>
      <c r="D873" t="str">
        <v>-</v>
      </c>
      <c r="E873" t="str">
        <v>-</v>
      </c>
      <c r="F873" t="str">
        <v>-</v>
      </c>
      <c r="G873" t="str">
        <v>-</v>
      </c>
    </row>
    <row r="874">
      <c r="A874">
        <v>2873</v>
      </c>
      <c r="B874" t="str">
        <v>Công an xã Thượng Giáp tỉnh Tuyên Quang</v>
      </c>
      <c r="C874" t="str">
        <v>-</v>
      </c>
      <c r="D874" t="str">
        <v>-</v>
      </c>
      <c r="E874" t="str">
        <v/>
      </c>
      <c r="F874" t="str">
        <v>-</v>
      </c>
      <c r="G874" t="str">
        <v>-</v>
      </c>
    </row>
    <row r="875">
      <c r="A875">
        <v>2874</v>
      </c>
      <c r="B875" t="str">
        <f>HYPERLINK("http://congbao.tuyenquang.gov.vn/van-ban/noi-ban-hanh/ubnd-huyen-na-hang/trang-3.html", "UBND Ủy ban nhân dân xã Thượng Giáp tỉnh Tuyên Quang")</f>
        <v>UBND Ủy ban nhân dân xã Thượng Giáp tỉnh Tuyên Quang</v>
      </c>
      <c r="C875" t="str">
        <v>http://congbao.tuyenquang.gov.vn/van-ban/noi-ban-hanh/ubnd-huyen-na-hang/trang-3.html</v>
      </c>
      <c r="D875" t="str">
        <v>-</v>
      </c>
      <c r="E875" t="str">
        <v>-</v>
      </c>
      <c r="F875" t="str">
        <v>-</v>
      </c>
      <c r="G875" t="str">
        <v>-</v>
      </c>
    </row>
    <row r="876">
      <c r="A876">
        <v>2875</v>
      </c>
      <c r="B876" t="str">
        <v>Công an xã Thượng Nông tỉnh Tuyên Quang</v>
      </c>
      <c r="C876" t="str">
        <v>-</v>
      </c>
      <c r="D876" t="str">
        <v>-</v>
      </c>
      <c r="E876" t="str">
        <v/>
      </c>
      <c r="F876" t="str">
        <v>-</v>
      </c>
      <c r="G876" t="str">
        <v>-</v>
      </c>
    </row>
    <row r="877">
      <c r="A877">
        <v>2876</v>
      </c>
      <c r="B877" t="str">
        <f>HYPERLINK("http://congbao.tuyenquang.gov.vn/van-ban/noi-ban-hanh/ubnd-huyen-na-hang/trang-3.html", "UBND Ủy ban nhân dân xã Thượng Nông tỉnh Tuyên Quang")</f>
        <v>UBND Ủy ban nhân dân xã Thượng Nông tỉnh Tuyên Quang</v>
      </c>
      <c r="C877" t="str">
        <v>http://congbao.tuyenquang.gov.vn/van-ban/noi-ban-hanh/ubnd-huyen-na-hang/trang-3.html</v>
      </c>
      <c r="D877" t="str">
        <v>-</v>
      </c>
      <c r="E877" t="str">
        <v>-</v>
      </c>
      <c r="F877" t="str">
        <v>-</v>
      </c>
      <c r="G877" t="str">
        <v>-</v>
      </c>
    </row>
    <row r="878">
      <c r="A878">
        <v>2877</v>
      </c>
      <c r="B878" t="str">
        <v>Công an xã Côn Lôn tỉnh Tuyên Quang</v>
      </c>
      <c r="C878" t="str">
        <v>-</v>
      </c>
      <c r="D878" t="str">
        <v>-</v>
      </c>
      <c r="E878" t="str">
        <v/>
      </c>
      <c r="F878" t="str">
        <v>-</v>
      </c>
      <c r="G878" t="str">
        <v>-</v>
      </c>
    </row>
    <row r="879">
      <c r="A879">
        <v>2878</v>
      </c>
      <c r="B879" t="str">
        <f>HYPERLINK("http://congbao.tuyenquang.gov.vn/van-ban/noi-ban-hanh/ubnd-huyen-na-hang.html", "UBND Ủy ban nhân dân xã Côn Lôn tỉnh Tuyên Quang")</f>
        <v>UBND Ủy ban nhân dân xã Côn Lôn tỉnh Tuyên Quang</v>
      </c>
      <c r="C879" t="str">
        <v>http://congbao.tuyenquang.gov.vn/van-ban/noi-ban-hanh/ubnd-huyen-na-hang.html</v>
      </c>
      <c r="D879" t="str">
        <v>-</v>
      </c>
      <c r="E879" t="str">
        <v>-</v>
      </c>
      <c r="F879" t="str">
        <v>-</v>
      </c>
      <c r="G879" t="str">
        <v>-</v>
      </c>
    </row>
    <row r="880">
      <c r="A880">
        <v>2879</v>
      </c>
      <c r="B880" t="str">
        <f>HYPERLINK("https://www.facebook.com/p/C%C3%B4ng-an-x%C3%A3-Y%C3%AAn-Hoa-100072500229729/", "Công an xã Yên Hoa tỉnh Tuyên Quang")</f>
        <v>Công an xã Yên Hoa tỉnh Tuyên Quang</v>
      </c>
      <c r="C880" t="str">
        <v>https://www.facebook.com/p/C%C3%B4ng-an-x%C3%A3-Y%C3%AAn-Hoa-100072500229729/</v>
      </c>
      <c r="D880" t="str">
        <v>-</v>
      </c>
      <c r="E880" t="str">
        <v/>
      </c>
      <c r="F880" t="str">
        <f>HYPERLINK("mailto:conganyenhoa123@gmail.com", "conganyenhoa123@gmail.com")</f>
        <v>conganyenhoa123@gmail.com</v>
      </c>
      <c r="G880" t="str">
        <v>-</v>
      </c>
    </row>
    <row r="881">
      <c r="A881">
        <v>2880</v>
      </c>
      <c r="B881" t="str">
        <f>HYPERLINK("http://nahang.tuyenquang.gov.vn/vi/tin-bai/dong-chi-chu-tich-ubnd-huyen-lam-viec-voi-xa-yen-hoa-ve-cong-tac-quan-ly-dat-dai-cho-hanh-lang-an-toan-giao-thong?type=NEWS&amp;id=112379", "UBND Ủy ban nhân dân xã Yên Hoa tỉnh Tuyên Quang")</f>
        <v>UBND Ủy ban nhân dân xã Yên Hoa tỉnh Tuyên Quang</v>
      </c>
      <c r="C881" t="str">
        <v>http://nahang.tuyenquang.gov.vn/vi/tin-bai/dong-chi-chu-tich-ubnd-huyen-lam-viec-voi-xa-yen-hoa-ve-cong-tac-quan-ly-dat-dai-cho-hanh-lang-an-toan-giao-thong?type=NEWS&amp;id=112379</v>
      </c>
      <c r="D881" t="str">
        <v>-</v>
      </c>
      <c r="E881" t="str">
        <v>-</v>
      </c>
      <c r="F881" t="str">
        <v>-</v>
      </c>
      <c r="G881" t="str">
        <v>-</v>
      </c>
    </row>
    <row r="882">
      <c r="A882">
        <v>2881</v>
      </c>
      <c r="B882" t="str">
        <v>Công an xã Hồng Thái tỉnh Tuyên Quang</v>
      </c>
      <c r="C882" t="str">
        <v>-</v>
      </c>
      <c r="D882" t="str">
        <v>-</v>
      </c>
      <c r="E882" t="str">
        <v/>
      </c>
      <c r="F882" t="str">
        <v>-</v>
      </c>
      <c r="G882" t="str">
        <v>-</v>
      </c>
    </row>
    <row r="883">
      <c r="A883">
        <v>2882</v>
      </c>
      <c r="B883" t="str">
        <f>HYPERLINK("https://dongtrieu.quangninh.gov.vn/Trang/ChiTietBVGioiThieu.aspx?bvid=219", "UBND Ủy ban nhân dân xã Hồng Thái tỉnh Tuyên Quang")</f>
        <v>UBND Ủy ban nhân dân xã Hồng Thái tỉnh Tuyên Quang</v>
      </c>
      <c r="C883" t="str">
        <v>https://dongtrieu.quangninh.gov.vn/Trang/ChiTietBVGioiThieu.aspx?bvid=219</v>
      </c>
      <c r="D883" t="str">
        <v>-</v>
      </c>
      <c r="E883" t="str">
        <v>-</v>
      </c>
      <c r="F883" t="str">
        <v>-</v>
      </c>
      <c r="G883" t="str">
        <v>-</v>
      </c>
    </row>
    <row r="884">
      <c r="A884">
        <v>2883</v>
      </c>
      <c r="B884" t="str">
        <v>Công an xã Đà Vị tỉnh Tuyên Quang</v>
      </c>
      <c r="C884" t="str">
        <v>-</v>
      </c>
      <c r="D884" t="str">
        <v>-</v>
      </c>
      <c r="E884" t="str">
        <v/>
      </c>
      <c r="F884" t="str">
        <v>-</v>
      </c>
      <c r="G884" t="str">
        <v>-</v>
      </c>
    </row>
    <row r="885">
      <c r="A885">
        <v>2884</v>
      </c>
      <c r="B885" t="str">
        <f>HYPERLINK("http://congbao.tuyenquang.gov.vn/media/files/old/243-2022-qd-ubnd.pdf", "UBND Ủy ban nhân dân xã Đà Vị tỉnh Tuyên Quang")</f>
        <v>UBND Ủy ban nhân dân xã Đà Vị tỉnh Tuyên Quang</v>
      </c>
      <c r="C885" t="str">
        <v>http://congbao.tuyenquang.gov.vn/media/files/old/243-2022-qd-ubnd.pdf</v>
      </c>
      <c r="D885" t="str">
        <v>-</v>
      </c>
      <c r="E885" t="str">
        <v>-</v>
      </c>
      <c r="F885" t="str">
        <v>-</v>
      </c>
      <c r="G885" t="str">
        <v>-</v>
      </c>
    </row>
    <row r="886">
      <c r="A886">
        <v>2885</v>
      </c>
      <c r="B886" t="str">
        <f>HYPERLINK("https://www.facebook.com/congantinhtuyenquang/?locale=zh_CN", "Công an xã Khau Tinh tỉnh Tuyên Quang")</f>
        <v>Công an xã Khau Tinh tỉnh Tuyên Quang</v>
      </c>
      <c r="C886" t="str">
        <v>https://www.facebook.com/congantinhtuyenquang/?locale=zh_CN</v>
      </c>
      <c r="D886" t="str">
        <v>-</v>
      </c>
      <c r="E886" t="str">
        <v/>
      </c>
      <c r="F886" t="str">
        <f>HYPERLINK("mailto:banbientap.congantuyenquang@gmail.com", "banbientap.congantuyenquang@gmail.com")</f>
        <v>banbientap.congantuyenquang@gmail.com</v>
      </c>
      <c r="G886" t="str">
        <v>Tổ 10,  Phường An Tường, Tuyên Quang, Vietnam</v>
      </c>
    </row>
    <row r="887">
      <c r="A887">
        <v>2886</v>
      </c>
      <c r="B887" t="str">
        <f>HYPERLINK("http://congbao.tuyenquang.gov.vn/van-ban/noi-ban-hanh/ubnd-huyen-na-hang.html", "UBND Ủy ban nhân dân xã Khau Tinh tỉnh Tuyên Quang")</f>
        <v>UBND Ủy ban nhân dân xã Khau Tinh tỉnh Tuyên Quang</v>
      </c>
      <c r="C887" t="str">
        <v>http://congbao.tuyenquang.gov.vn/van-ban/noi-ban-hanh/ubnd-huyen-na-hang.html</v>
      </c>
      <c r="D887" t="str">
        <v>-</v>
      </c>
      <c r="E887" t="str">
        <v>-</v>
      </c>
      <c r="F887" t="str">
        <v>-</v>
      </c>
      <c r="G887" t="str">
        <v>-</v>
      </c>
    </row>
    <row r="888">
      <c r="A888">
        <v>2887</v>
      </c>
      <c r="B888" t="str">
        <f>HYPERLINK("https://www.facebook.com/p/Tu%E1%BB%95i-tr%E1%BA%BB-C%C3%B4ng-an-Th%C3%A0nh-ph%E1%BB%91-V%C4%A9nh-Y%C3%AAn-100066497717181/?locale=nl_BE", "Công an xã Sơn Phú tỉnh Tuyên Quang")</f>
        <v>Công an xã Sơn Phú tỉnh Tuyên Quang</v>
      </c>
      <c r="C888" t="str">
        <v>https://www.facebook.com/p/Tu%E1%BB%95i-tr%E1%BA%BB-C%C3%B4ng-an-Th%C3%A0nh-ph%E1%BB%91-V%C4%A9nh-Y%C3%AAn-100066497717181/?locale=nl_BE</v>
      </c>
      <c r="D888" t="str">
        <v>-</v>
      </c>
      <c r="E888" t="str">
        <v/>
      </c>
      <c r="F888" t="str">
        <v>-</v>
      </c>
      <c r="G888" t="str">
        <v>-</v>
      </c>
    </row>
    <row r="889">
      <c r="A889">
        <v>2888</v>
      </c>
      <c r="B889" t="str">
        <f>HYPERLINK("https://nahang.tuyenquang.gov.vn/", "UBND Ủy ban nhân dân xã Sơn Phú tỉnh Tuyên Quang")</f>
        <v>UBND Ủy ban nhân dân xã Sơn Phú tỉnh Tuyên Quang</v>
      </c>
      <c r="C889" t="str">
        <v>https://nahang.tuyenquang.gov.vn/</v>
      </c>
      <c r="D889" t="str">
        <v>-</v>
      </c>
      <c r="E889" t="str">
        <v>-</v>
      </c>
      <c r="F889" t="str">
        <v>-</v>
      </c>
      <c r="G889" t="str">
        <v>-</v>
      </c>
    </row>
    <row r="890">
      <c r="A890">
        <v>2889</v>
      </c>
      <c r="B890" t="str">
        <f>HYPERLINK("https://www.facebook.com/p/C%C3%B4ng-An-x%C3%A3-N%C4%83ng-Kh%E1%BA%A3-huy%E1%BB%87n-Na-Hang-t%E1%BB%89nh-Tuy%C3%AAn-Quang-100070231839560/", "Công an xã Năng Khả tỉnh Tuyên Quang")</f>
        <v>Công an xã Năng Khả tỉnh Tuyên Quang</v>
      </c>
      <c r="C890" t="str">
        <v>https://www.facebook.com/p/C%C3%B4ng-An-x%C3%A3-N%C4%83ng-Kh%E1%BA%A3-huy%E1%BB%87n-Na-Hang-t%E1%BB%89nh-Tuy%C3%AAn-Quang-100070231839560/</v>
      </c>
      <c r="D890" t="str">
        <v>-</v>
      </c>
      <c r="E890" t="str">
        <v/>
      </c>
      <c r="F890" t="str">
        <v>-</v>
      </c>
      <c r="G890" t="str">
        <v>-</v>
      </c>
    </row>
    <row r="891">
      <c r="A891">
        <v>2890</v>
      </c>
      <c r="B891" t="str">
        <f>HYPERLINK("https://phucninh.tuyenquang.gov.vn/vi/tin-bai/ky-hop-chuyen-de-hoi-dong-nhan-dan-xa-phuc-ninh-khoa-xxi-nhiem-ky-2021-2026?type=NEWS&amp;id=127445", "UBND Ủy ban nhân dân xã Năng Khả tỉnh Tuyên Quang")</f>
        <v>UBND Ủy ban nhân dân xã Năng Khả tỉnh Tuyên Quang</v>
      </c>
      <c r="C891" t="str">
        <v>https://phucninh.tuyenquang.gov.vn/vi/tin-bai/ky-hop-chuyen-de-hoi-dong-nhan-dan-xa-phuc-ninh-khoa-xxi-nhiem-ky-2021-2026?type=NEWS&amp;id=127445</v>
      </c>
      <c r="D891" t="str">
        <v>-</v>
      </c>
      <c r="E891" t="str">
        <v>-</v>
      </c>
      <c r="F891" t="str">
        <v>-</v>
      </c>
      <c r="G891" t="str">
        <v>-</v>
      </c>
    </row>
    <row r="892">
      <c r="A892">
        <v>2891</v>
      </c>
      <c r="B892" t="str">
        <v>Công an xã Thanh Tương tỉnh Tuyên Quang</v>
      </c>
      <c r="C892" t="str">
        <v>-</v>
      </c>
      <c r="D892" t="str">
        <v>-</v>
      </c>
      <c r="E892" t="str">
        <v/>
      </c>
      <c r="F892" t="str">
        <v>-</v>
      </c>
      <c r="G892" t="str">
        <v>-</v>
      </c>
    </row>
    <row r="893">
      <c r="A893">
        <v>2892</v>
      </c>
      <c r="B893" t="str">
        <f>HYPERLINK("http://nahang.tuyenquang.gov.vn/vi/tin-bai/phuc-dung-bao-ton-le-hoi-gia-com-cua-dan-toc-tay-xa-thanh-tuong?type=NEWS&amp;id=129181", "UBND Ủy ban nhân dân xã Thanh Tương tỉnh Tuyên Quang")</f>
        <v>UBND Ủy ban nhân dân xã Thanh Tương tỉnh Tuyên Quang</v>
      </c>
      <c r="C893" t="str">
        <v>http://nahang.tuyenquang.gov.vn/vi/tin-bai/phuc-dung-bao-ton-le-hoi-gia-com-cua-dan-toc-tay-xa-thanh-tuong?type=NEWS&amp;id=129181</v>
      </c>
      <c r="D893" t="str">
        <v>-</v>
      </c>
      <c r="E893" t="str">
        <v>-</v>
      </c>
      <c r="F893" t="str">
        <v>-</v>
      </c>
      <c r="G893" t="str">
        <v>-</v>
      </c>
    </row>
    <row r="894">
      <c r="A894">
        <v>2893</v>
      </c>
      <c r="B894" t="str">
        <v>Công an thị trấn Vĩnh Lộc tỉnh Tuyên Quang</v>
      </c>
      <c r="C894" t="str">
        <v>-</v>
      </c>
      <c r="D894" t="str">
        <v>-</v>
      </c>
      <c r="E894" t="str">
        <v/>
      </c>
      <c r="F894" t="str">
        <v>-</v>
      </c>
      <c r="G894" t="str">
        <v>-</v>
      </c>
    </row>
    <row r="895">
      <c r="A895">
        <v>2894</v>
      </c>
      <c r="B895" t="str">
        <f>HYPERLINK("http://congbao.tuyenquang.gov.vn/van-ban/the-loai/quyet-dinh/trang-3.html", "UBND Ủy ban nhân dân thị trấn Vĩnh Lộc tỉnh Tuyên Quang")</f>
        <v>UBND Ủy ban nhân dân thị trấn Vĩnh Lộc tỉnh Tuyên Quang</v>
      </c>
      <c r="C895" t="str">
        <v>http://congbao.tuyenquang.gov.vn/van-ban/the-loai/quyet-dinh/trang-3.html</v>
      </c>
      <c r="D895" t="str">
        <v>-</v>
      </c>
      <c r="E895" t="str">
        <v>-</v>
      </c>
      <c r="F895" t="str">
        <v>-</v>
      </c>
      <c r="G895" t="str">
        <v>-</v>
      </c>
    </row>
    <row r="896">
      <c r="A896">
        <v>2895</v>
      </c>
      <c r="B896" t="str">
        <v>Công an xã Phúc Sơn tỉnh Tuyên Quang</v>
      </c>
      <c r="C896" t="str">
        <v>-</v>
      </c>
      <c r="D896" t="str">
        <v>-</v>
      </c>
      <c r="E896" t="str">
        <v/>
      </c>
      <c r="F896" t="str">
        <v>-</v>
      </c>
      <c r="G896" t="str">
        <v>-</v>
      </c>
    </row>
    <row r="897">
      <c r="A897">
        <v>2896</v>
      </c>
      <c r="B897" t="str">
        <f>HYPERLINK("http://lambinh.tuyenquang.gov.vn/vi/tin-bai/hoi-nghi-cho-y-kien-do-an-quy-hoach-chung-do-thi-moi-xa-phuc-son-huyen-lam-binh-tinh-tuyen-quang?type=NEWS&amp;id=114252", "UBND Ủy ban nhân dân xã Phúc Sơn tỉnh Tuyên Quang")</f>
        <v>UBND Ủy ban nhân dân xã Phúc Sơn tỉnh Tuyên Quang</v>
      </c>
      <c r="C897" t="str">
        <v>http://lambinh.tuyenquang.gov.vn/vi/tin-bai/hoi-nghi-cho-y-kien-do-an-quy-hoach-chung-do-thi-moi-xa-phuc-son-huyen-lam-binh-tinh-tuyen-quang?type=NEWS&amp;id=114252</v>
      </c>
      <c r="D897" t="str">
        <v>-</v>
      </c>
      <c r="E897" t="str">
        <v>-</v>
      </c>
      <c r="F897" t="str">
        <v>-</v>
      </c>
      <c r="G897" t="str">
        <v>-</v>
      </c>
    </row>
    <row r="898">
      <c r="A898">
        <v>2897</v>
      </c>
      <c r="B898" t="str">
        <f>HYPERLINK("https://www.facebook.com/tuyenquangttv/videos/ch%C6%B0%C6%A1ng-tr%C3%ACnh-th%E1%BB%9Di-s%E1%BB%B1-tr%E1%BB%B1c-ti%E1%BA%BFp-11h30-ng%C3%A0y-2632024/274921095660441/", "Công an xã Minh Quang tỉnh Tuyên Quang")</f>
        <v>Công an xã Minh Quang tỉnh Tuyên Quang</v>
      </c>
      <c r="C898" t="str">
        <v>https://www.facebook.com/tuyenquangttv/videos/ch%C6%B0%C6%A1ng-tr%C3%ACnh-th%E1%BB%9Di-s%E1%BB%B1-tr%E1%BB%B1c-ti%E1%BA%BFp-11h30-ng%C3%A0y-2632024/274921095660441/</v>
      </c>
      <c r="D898" t="str">
        <v>-</v>
      </c>
      <c r="E898" t="str">
        <v/>
      </c>
      <c r="F898" t="str">
        <v>-</v>
      </c>
      <c r="G898" t="str">
        <v>-</v>
      </c>
    </row>
    <row r="899">
      <c r="A899">
        <v>2898</v>
      </c>
      <c r="B899" t="str">
        <f>HYPERLINK("http://lambinh.tuyenquang.gov.vn/vi/tin-bai/ong-nguyen-the-giang-tinh-uy-vien-pho-chu-tich-ubnd-tinh-tiep-xuc-cu-tri-xa-minh-quang-huyen-lam-binh?type=NEWS&amp;id=130986", "UBND Ủy ban nhân dân xã Minh Quang tỉnh Tuyên Quang")</f>
        <v>UBND Ủy ban nhân dân xã Minh Quang tỉnh Tuyên Quang</v>
      </c>
      <c r="C899" t="str">
        <v>http://lambinh.tuyenquang.gov.vn/vi/tin-bai/ong-nguyen-the-giang-tinh-uy-vien-pho-chu-tich-ubnd-tinh-tiep-xuc-cu-tri-xa-minh-quang-huyen-lam-binh?type=NEWS&amp;id=130986</v>
      </c>
      <c r="D899" t="str">
        <v>-</v>
      </c>
      <c r="E899" t="str">
        <v>-</v>
      </c>
      <c r="F899" t="str">
        <v>-</v>
      </c>
      <c r="G899" t="str">
        <v>-</v>
      </c>
    </row>
    <row r="900">
      <c r="A900">
        <v>2899</v>
      </c>
      <c r="B900" t="str">
        <f>HYPERLINK("https://www.facebook.com/p/Tu%E1%BB%95i-tr%E1%BA%BB-C%C3%B4ng-an-Th%C3%A0nh-ph%E1%BB%91-V%C4%A9nh-Y%C3%AAn-100066497717181/?locale=nl_BE", "Công an xã Trung Hà tỉnh Tuyên Quang")</f>
        <v>Công an xã Trung Hà tỉnh Tuyên Quang</v>
      </c>
      <c r="C900" t="str">
        <v>https://www.facebook.com/p/Tu%E1%BB%95i-tr%E1%BA%BB-C%C3%B4ng-an-Th%C3%A0nh-ph%E1%BB%91-V%C4%A9nh-Y%C3%AAn-100066497717181/?locale=nl_BE</v>
      </c>
      <c r="D900" t="str">
        <v>-</v>
      </c>
      <c r="E900" t="str">
        <v/>
      </c>
      <c r="F900" t="str">
        <v>-</v>
      </c>
      <c r="G900" t="str">
        <v>-</v>
      </c>
    </row>
    <row r="901">
      <c r="A901">
        <v>2900</v>
      </c>
      <c r="B901" t="str">
        <f>HYPERLINK("http://congbao.tuyenquang.gov.vn/van-ban/linh-vuc/van-hoa-tt-du-lich.html", "UBND Ủy ban nhân dân xã Trung Hà tỉnh Tuyên Quang")</f>
        <v>UBND Ủy ban nhân dân xã Trung Hà tỉnh Tuyên Quang</v>
      </c>
      <c r="C901" t="str">
        <v>http://congbao.tuyenquang.gov.vn/van-ban/linh-vuc/van-hoa-tt-du-lich.html</v>
      </c>
      <c r="D901" t="str">
        <v>-</v>
      </c>
      <c r="E901" t="str">
        <v>-</v>
      </c>
      <c r="F901" t="str">
        <v>-</v>
      </c>
      <c r="G901" t="str">
        <v>-</v>
      </c>
    </row>
    <row r="902">
      <c r="A902">
        <v>2901</v>
      </c>
      <c r="B902" t="str">
        <v>Công an xã Tân Mỹ tỉnh Tuyên Quang</v>
      </c>
      <c r="C902" t="str">
        <v>-</v>
      </c>
      <c r="D902" t="str">
        <v>-</v>
      </c>
      <c r="E902" t="str">
        <v/>
      </c>
      <c r="F902" t="str">
        <v>-</v>
      </c>
      <c r="G902" t="str">
        <v>-</v>
      </c>
    </row>
    <row r="903">
      <c r="A903">
        <v>2902</v>
      </c>
      <c r="B903" t="str">
        <f>HYPERLINK("https://m.chiemhoa.gov.vn/ubnd-xa-thi-tran.html", "UBND Ủy ban nhân dân xã Tân Mỹ tỉnh Tuyên Quang")</f>
        <v>UBND Ủy ban nhân dân xã Tân Mỹ tỉnh Tuyên Quang</v>
      </c>
      <c r="C903" t="str">
        <v>https://m.chiemhoa.gov.vn/ubnd-xa-thi-tran.html</v>
      </c>
      <c r="D903" t="str">
        <v>-</v>
      </c>
      <c r="E903" t="str">
        <v>-</v>
      </c>
      <c r="F903" t="str">
        <v>-</v>
      </c>
      <c r="G903" t="str">
        <v>-</v>
      </c>
    </row>
    <row r="904">
      <c r="A904">
        <v>2903</v>
      </c>
      <c r="B904" t="str">
        <v>Công an xã Hà Lang tỉnh Tuyên Quang</v>
      </c>
      <c r="C904" t="str">
        <v>-</v>
      </c>
      <c r="D904" t="str">
        <v>-</v>
      </c>
      <c r="E904" t="str">
        <v/>
      </c>
      <c r="F904" t="str">
        <v>-</v>
      </c>
      <c r="G904" t="str">
        <v>-</v>
      </c>
    </row>
    <row r="905">
      <c r="A905">
        <v>2904</v>
      </c>
      <c r="B905" t="str">
        <f>HYPERLINK("https://m.chiemhoa.gov.vn/ubnd-xa-thi-tran.html", "UBND Ủy ban nhân dân xã Hà Lang tỉnh Tuyên Quang")</f>
        <v>UBND Ủy ban nhân dân xã Hà Lang tỉnh Tuyên Quang</v>
      </c>
      <c r="C905" t="str">
        <v>https://m.chiemhoa.gov.vn/ubnd-xa-thi-tran.html</v>
      </c>
      <c r="D905" t="str">
        <v>-</v>
      </c>
      <c r="E905" t="str">
        <v>-</v>
      </c>
      <c r="F905" t="str">
        <v>-</v>
      </c>
      <c r="G905" t="str">
        <v>-</v>
      </c>
    </row>
    <row r="906">
      <c r="A906">
        <v>2905</v>
      </c>
      <c r="B906" t="str">
        <v>Công an xã Hùng Mỹ tỉnh Tuyên Quang</v>
      </c>
      <c r="C906" t="str">
        <v>-</v>
      </c>
      <c r="D906" t="str">
        <v>-</v>
      </c>
      <c r="E906" t="str">
        <v/>
      </c>
      <c r="F906" t="str">
        <v>-</v>
      </c>
      <c r="G906" t="str">
        <v>-</v>
      </c>
    </row>
    <row r="907">
      <c r="A907">
        <v>2906</v>
      </c>
      <c r="B907" t="str">
        <f>HYPERLINK("https://m.chiemhoa.gov.vn/ubnd-xa-thi-tran.html", "UBND Ủy ban nhân dân xã Hùng Mỹ tỉnh Tuyên Quang")</f>
        <v>UBND Ủy ban nhân dân xã Hùng Mỹ tỉnh Tuyên Quang</v>
      </c>
      <c r="C907" t="str">
        <v>https://m.chiemhoa.gov.vn/ubnd-xa-thi-tran.html</v>
      </c>
      <c r="D907" t="str">
        <v>-</v>
      </c>
      <c r="E907" t="str">
        <v>-</v>
      </c>
      <c r="F907" t="str">
        <v>-</v>
      </c>
      <c r="G907" t="str">
        <v>-</v>
      </c>
    </row>
    <row r="908">
      <c r="A908">
        <v>2907</v>
      </c>
      <c r="B908" t="str">
        <f>HYPERLINK("https://www.facebook.com/p/C%C3%B4ng-an-x%C3%A3-Y%C3%AAn-L%E1%BA%ADp-100073524621443/", "Công an xã Yên Lập tỉnh Tuyên Quang")</f>
        <v>Công an xã Yên Lập tỉnh Tuyên Quang</v>
      </c>
      <c r="C908" t="str">
        <v>https://www.facebook.com/p/C%C3%B4ng-an-x%C3%A3-Y%C3%AAn-L%E1%BA%ADp-100073524621443/</v>
      </c>
      <c r="D908" t="str">
        <v>-</v>
      </c>
      <c r="E908" t="str">
        <v/>
      </c>
      <c r="F908" t="str">
        <v>-</v>
      </c>
      <c r="G908" t="str">
        <v>-</v>
      </c>
    </row>
    <row r="909">
      <c r="A909">
        <v>2908</v>
      </c>
      <c r="B909" t="str">
        <f>HYPERLINK("https://m.chiemhoa.gov.vn/ubnd-xa-thi-tran.html", "UBND Ủy ban nhân dân xã Yên Lập tỉnh Tuyên Quang")</f>
        <v>UBND Ủy ban nhân dân xã Yên Lập tỉnh Tuyên Quang</v>
      </c>
      <c r="C909" t="str">
        <v>https://m.chiemhoa.gov.vn/ubnd-xa-thi-tran.html</v>
      </c>
      <c r="D909" t="str">
        <v>-</v>
      </c>
      <c r="E909" t="str">
        <v>-</v>
      </c>
      <c r="F909" t="str">
        <v>-</v>
      </c>
      <c r="G909" t="str">
        <v>-</v>
      </c>
    </row>
    <row r="910">
      <c r="A910">
        <v>2909</v>
      </c>
      <c r="B910" t="str">
        <v>Công an xã Tân An tỉnh Tuyên Quang</v>
      </c>
      <c r="C910" t="str">
        <v>-</v>
      </c>
      <c r="D910" t="str">
        <v>-</v>
      </c>
      <c r="E910" t="str">
        <v/>
      </c>
      <c r="F910" t="str">
        <v>-</v>
      </c>
      <c r="G910" t="str">
        <v>-</v>
      </c>
    </row>
    <row r="911">
      <c r="A911">
        <v>2910</v>
      </c>
      <c r="B911" t="str">
        <f>HYPERLINK("http://tanlong.tuyenquang.gov.vn/vi/tin-bai/uy-ban-nhan-dan-xa-tan-long-huyen-yen-son-tinh-tuyen-quang-to-chuc-ngay-hoi-toan-dan-bao-ve-an-ninh-to-quoc-ngay-1682024?type=NEWS&amp;id=123167", "UBND Ủy ban nhân dân xã Tân An tỉnh Tuyên Quang")</f>
        <v>UBND Ủy ban nhân dân xã Tân An tỉnh Tuyên Quang</v>
      </c>
      <c r="C911" t="str">
        <v>http://tanlong.tuyenquang.gov.vn/vi/tin-bai/uy-ban-nhan-dan-xa-tan-long-huyen-yen-son-tinh-tuyen-quang-to-chuc-ngay-hoi-toan-dan-bao-ve-an-ninh-to-quoc-ngay-1682024?type=NEWS&amp;id=123167</v>
      </c>
      <c r="D911" t="str">
        <v>-</v>
      </c>
      <c r="E911" t="str">
        <v>-</v>
      </c>
      <c r="F911" t="str">
        <v>-</v>
      </c>
      <c r="G911" t="str">
        <v>-</v>
      </c>
    </row>
    <row r="912">
      <c r="A912">
        <v>2911</v>
      </c>
      <c r="B912" t="str">
        <v>Công an xã Bình Phú tỉnh Tuyên Quang</v>
      </c>
      <c r="C912" t="str">
        <v>-</v>
      </c>
      <c r="D912" t="str">
        <v>-</v>
      </c>
      <c r="E912" t="str">
        <v/>
      </c>
      <c r="F912" t="str">
        <v>-</v>
      </c>
      <c r="G912" t="str">
        <v>-</v>
      </c>
    </row>
    <row r="913">
      <c r="A913">
        <v>2912</v>
      </c>
      <c r="B913" t="str">
        <f>HYPERLINK("http://congbao.tuyenquang.gov.vn/van-ban/noi-ban-hanh/uy-ban-nhan-dan-tinh/trang-78.html", "UBND Ủy ban nhân dân xã Bình Phú tỉnh Tuyên Quang")</f>
        <v>UBND Ủy ban nhân dân xã Bình Phú tỉnh Tuyên Quang</v>
      </c>
      <c r="C913" t="str">
        <v>http://congbao.tuyenquang.gov.vn/van-ban/noi-ban-hanh/uy-ban-nhan-dan-tinh/trang-78.html</v>
      </c>
      <c r="D913" t="str">
        <v>-</v>
      </c>
      <c r="E913" t="str">
        <v>-</v>
      </c>
      <c r="F913" t="str">
        <v>-</v>
      </c>
      <c r="G913" t="str">
        <v>-</v>
      </c>
    </row>
    <row r="914">
      <c r="A914">
        <v>2913</v>
      </c>
      <c r="B914" t="str">
        <f>HYPERLINK("https://www.facebook.com/p/C%C3%B4ng-an-x%C3%A3-Xu%C3%A2n-Quang-100057251538152/", "Công an xã Xuân Quang tỉnh Tuyên Quang")</f>
        <v>Công an xã Xuân Quang tỉnh Tuyên Quang</v>
      </c>
      <c r="C914" t="str">
        <v>https://www.facebook.com/p/C%C3%B4ng-an-x%C3%A3-Xu%C3%A2n-Quang-100057251538152/</v>
      </c>
      <c r="D914" t="str">
        <v>-</v>
      </c>
      <c r="E914" t="str">
        <v/>
      </c>
      <c r="F914" t="str">
        <v>-</v>
      </c>
      <c r="G914" t="str">
        <v>-</v>
      </c>
    </row>
    <row r="915">
      <c r="A915">
        <v>2914</v>
      </c>
      <c r="B915" t="str">
        <f>HYPERLINK("https://m.chiemhoa.gov.vn/tin-tuc-su-kien/le-cong-bo-quyet-dinh-cong-nhan-xa-xuan-quang-dat-chuan-nong-thon-moi-7137.html", "UBND Ủy ban nhân dân xã Xuân Quang tỉnh Tuyên Quang")</f>
        <v>UBND Ủy ban nhân dân xã Xuân Quang tỉnh Tuyên Quang</v>
      </c>
      <c r="C915" t="str">
        <v>https://m.chiemhoa.gov.vn/tin-tuc-su-kien/le-cong-bo-quyet-dinh-cong-nhan-xa-xuan-quang-dat-chuan-nong-thon-moi-7137.html</v>
      </c>
      <c r="D915" t="str">
        <v>-</v>
      </c>
      <c r="E915" t="str">
        <v>-</v>
      </c>
      <c r="F915" t="str">
        <v>-</v>
      </c>
      <c r="G915" t="str">
        <v>-</v>
      </c>
    </row>
    <row r="916">
      <c r="A916">
        <v>2915</v>
      </c>
      <c r="B916" t="str">
        <v>Công an xã Ngọc Hội tỉnh Tuyên Quang</v>
      </c>
      <c r="C916" t="str">
        <v>-</v>
      </c>
      <c r="D916" t="str">
        <v>-</v>
      </c>
      <c r="E916" t="str">
        <v/>
      </c>
      <c r="F916" t="str">
        <v>-</v>
      </c>
      <c r="G916" t="str">
        <v>-</v>
      </c>
    </row>
    <row r="917">
      <c r="A917">
        <v>2916</v>
      </c>
      <c r="B917" t="str">
        <f>HYPERLINK("https://m.chiemhoa.gov.vn/ubnd-xa-thi-tran.html", "UBND Ủy ban nhân dân xã Ngọc Hội tỉnh Tuyên Quang")</f>
        <v>UBND Ủy ban nhân dân xã Ngọc Hội tỉnh Tuyên Quang</v>
      </c>
      <c r="C917" t="str">
        <v>https://m.chiemhoa.gov.vn/ubnd-xa-thi-tran.html</v>
      </c>
      <c r="D917" t="str">
        <v>-</v>
      </c>
      <c r="E917" t="str">
        <v>-</v>
      </c>
      <c r="F917" t="str">
        <v>-</v>
      </c>
      <c r="G917" t="str">
        <v>-</v>
      </c>
    </row>
    <row r="918">
      <c r="A918">
        <v>2917</v>
      </c>
      <c r="B918" t="str">
        <v>Công an xã Phú Bình tỉnh Tuyên Quang</v>
      </c>
      <c r="C918" t="str">
        <v>-</v>
      </c>
      <c r="D918" t="str">
        <v>-</v>
      </c>
      <c r="E918" t="str">
        <v/>
      </c>
      <c r="F918" t="str">
        <v>-</v>
      </c>
      <c r="G918" t="str">
        <v>-</v>
      </c>
    </row>
    <row r="919">
      <c r="A919">
        <v>2918</v>
      </c>
      <c r="B919" t="str">
        <f>HYPERLINK("https://m.chiemhoa.gov.vn/ubnd-xa-thi-tran.html", "UBND Ủy ban nhân dân xã Phú Bình tỉnh Tuyên Quang")</f>
        <v>UBND Ủy ban nhân dân xã Phú Bình tỉnh Tuyên Quang</v>
      </c>
      <c r="C919" t="str">
        <v>https://m.chiemhoa.gov.vn/ubnd-xa-thi-tran.html</v>
      </c>
      <c r="D919" t="str">
        <v>-</v>
      </c>
      <c r="E919" t="str">
        <v>-</v>
      </c>
      <c r="F919" t="str">
        <v>-</v>
      </c>
      <c r="G919" t="str">
        <v>-</v>
      </c>
    </row>
    <row r="920">
      <c r="A920">
        <v>2919</v>
      </c>
      <c r="B920" t="str">
        <v>Công an xã Hòa Phú tỉnh Tuyên Quang</v>
      </c>
      <c r="C920" t="str">
        <v>-</v>
      </c>
      <c r="D920" t="str">
        <v>-</v>
      </c>
      <c r="E920" t="str">
        <v/>
      </c>
      <c r="F920" t="str">
        <v>-</v>
      </c>
      <c r="G920" t="str">
        <v>-</v>
      </c>
    </row>
    <row r="921">
      <c r="A921">
        <v>2920</v>
      </c>
      <c r="B921" t="str">
        <f>HYPERLINK("http://tnmt.tuyenquang.gov.vn/vi/tin-bai/giay-xac-nhan-so-1153gxn-stnmt-ngay-2052024-cua-so-tai-nguyen-va-moi-truong-tinh-tuyen-quang-giay-xac-nhan-dang-ky-khai-thac-su-dung-nuoc-mat-ban-quan-ly-cong-trinh-thuy-loi-xa-hoa-phu-huyen-chiem-hoa-tinh-tuyen-quang?type=POSTED_CONTENT&amp;id=75523", "UBND Ủy ban nhân dân xã Hòa Phú tỉnh Tuyên Quang")</f>
        <v>UBND Ủy ban nhân dân xã Hòa Phú tỉnh Tuyên Quang</v>
      </c>
      <c r="C921" t="str">
        <v>http://tnmt.tuyenquang.gov.vn/vi/tin-bai/giay-xac-nhan-so-1153gxn-stnmt-ngay-2052024-cua-so-tai-nguyen-va-moi-truong-tinh-tuyen-quang-giay-xac-nhan-dang-ky-khai-thac-su-dung-nuoc-mat-ban-quan-ly-cong-trinh-thuy-loi-xa-hoa-phu-huyen-chiem-hoa-tinh-tuyen-quang?type=POSTED_CONTENT&amp;id=75523</v>
      </c>
      <c r="D921" t="str">
        <v>-</v>
      </c>
      <c r="E921" t="str">
        <v>-</v>
      </c>
      <c r="F921" t="str">
        <v>-</v>
      </c>
      <c r="G921" t="str">
        <v>-</v>
      </c>
    </row>
    <row r="922">
      <c r="A922">
        <v>2921</v>
      </c>
      <c r="B922" t="str">
        <f>HYPERLINK("https://www.facebook.com/conganxaxphucthinh/", "Công an xã Phúc Thịnh tỉnh Tuyên Quang")</f>
        <v>Công an xã Phúc Thịnh tỉnh Tuyên Quang</v>
      </c>
      <c r="C922" t="str">
        <v>https://www.facebook.com/conganxaxphucthinh/</v>
      </c>
      <c r="D922" t="str">
        <v>-</v>
      </c>
      <c r="E922" t="str">
        <v/>
      </c>
      <c r="F922" t="str">
        <v>-</v>
      </c>
      <c r="G922" t="str">
        <v>-</v>
      </c>
    </row>
    <row r="923">
      <c r="A923">
        <v>2922</v>
      </c>
      <c r="B923" t="str">
        <f>HYPERLINK("http://www.tuyenquang.gov.vn/vi/post/dai-ta-pham-kim-dinh-du-ngay-hoi-toan-dan-bao-ve-an-ninh-to-quoc-tai-xa-phuc-thinh?type=NEWS&amp;id=115112", "UBND Ủy ban nhân dân xã Phúc Thịnh tỉnh Tuyên Quang")</f>
        <v>UBND Ủy ban nhân dân xã Phúc Thịnh tỉnh Tuyên Quang</v>
      </c>
      <c r="C923" t="str">
        <v>http://www.tuyenquang.gov.vn/vi/post/dai-ta-pham-kim-dinh-du-ngay-hoi-toan-dan-bao-ve-an-ninh-to-quoc-tai-xa-phuc-thinh?type=NEWS&amp;id=115112</v>
      </c>
      <c r="D923" t="str">
        <v>-</v>
      </c>
      <c r="E923" t="str">
        <v>-</v>
      </c>
      <c r="F923" t="str">
        <v>-</v>
      </c>
      <c r="G923" t="str">
        <v>-</v>
      </c>
    </row>
    <row r="924">
      <c r="A924">
        <v>2923</v>
      </c>
      <c r="B924" t="str">
        <v>Công an xã Kiên Đài tỉnh Tuyên Quang</v>
      </c>
      <c r="C924" t="str">
        <v>-</v>
      </c>
      <c r="D924" t="str">
        <v>-</v>
      </c>
      <c r="E924" t="str">
        <v/>
      </c>
      <c r="F924" t="str">
        <v>-</v>
      </c>
      <c r="G924" t="str">
        <v>-</v>
      </c>
    </row>
    <row r="925">
      <c r="A925">
        <v>2924</v>
      </c>
      <c r="B925" t="str">
        <f>HYPERLINK("https://www.tuyenquang.gov.vn/vi/post/10786?id=10786&amp;type=TinTuc", "UBND Ủy ban nhân dân xã Kiên Đài tỉnh Tuyên Quang")</f>
        <v>UBND Ủy ban nhân dân xã Kiên Đài tỉnh Tuyên Quang</v>
      </c>
      <c r="C925" t="str">
        <v>https://www.tuyenquang.gov.vn/vi/post/10786?id=10786&amp;type=TinTuc</v>
      </c>
      <c r="D925" t="str">
        <v>-</v>
      </c>
      <c r="E925" t="str">
        <v>-</v>
      </c>
      <c r="F925" t="str">
        <v>-</v>
      </c>
      <c r="G925" t="str">
        <v>-</v>
      </c>
    </row>
    <row r="926">
      <c r="A926">
        <v>2925</v>
      </c>
      <c r="B926" t="str">
        <v>Công an xã Tân Thịnh tỉnh Tuyên Quang</v>
      </c>
      <c r="C926" t="str">
        <v>-</v>
      </c>
      <c r="D926" t="str">
        <v>-</v>
      </c>
      <c r="E926" t="str">
        <v/>
      </c>
      <c r="F926" t="str">
        <v>-</v>
      </c>
      <c r="G926" t="str">
        <v>-</v>
      </c>
    </row>
    <row r="927">
      <c r="A927">
        <v>2926</v>
      </c>
      <c r="B927" t="str">
        <f>HYPERLINK("https://m.chiemhoa.gov.vn/ubnd-xa-thi-tran.html", "UBND Ủy ban nhân dân xã Tân Thịnh tỉnh Tuyên Quang")</f>
        <v>UBND Ủy ban nhân dân xã Tân Thịnh tỉnh Tuyên Quang</v>
      </c>
      <c r="C927" t="str">
        <v>https://m.chiemhoa.gov.vn/ubnd-xa-thi-tran.html</v>
      </c>
      <c r="D927" t="str">
        <v>-</v>
      </c>
      <c r="E927" t="str">
        <v>-</v>
      </c>
      <c r="F927" t="str">
        <v>-</v>
      </c>
      <c r="G927" t="str">
        <v>-</v>
      </c>
    </row>
    <row r="928">
      <c r="A928">
        <v>2927</v>
      </c>
      <c r="B928" t="str">
        <v>Công an xã Trung Hòa tỉnh Tuyên Quang</v>
      </c>
      <c r="C928" t="str">
        <v>-</v>
      </c>
      <c r="D928" t="str">
        <v>-</v>
      </c>
      <c r="E928" t="str">
        <v/>
      </c>
      <c r="F928" t="str">
        <v>-</v>
      </c>
      <c r="G928" t="str">
        <v>-</v>
      </c>
    </row>
    <row r="929">
      <c r="A929">
        <v>2928</v>
      </c>
      <c r="B929" t="str">
        <f>HYPERLINK("https://m.chiemhoa.gov.vn/ubnd-xa-thi-tran.html", "UBND Ủy ban nhân dân xã Trung Hòa tỉnh Tuyên Quang")</f>
        <v>UBND Ủy ban nhân dân xã Trung Hòa tỉnh Tuyên Quang</v>
      </c>
      <c r="C929" t="str">
        <v>https://m.chiemhoa.gov.vn/ubnd-xa-thi-tran.html</v>
      </c>
      <c r="D929" t="str">
        <v>-</v>
      </c>
      <c r="E929" t="str">
        <v>-</v>
      </c>
      <c r="F929" t="str">
        <v>-</v>
      </c>
      <c r="G929" t="str">
        <v>-</v>
      </c>
    </row>
    <row r="930">
      <c r="A930">
        <v>2929</v>
      </c>
      <c r="B930" t="str">
        <v>Công an xã Kim Bình tỉnh Tuyên Quang</v>
      </c>
      <c r="C930" t="str">
        <v>-</v>
      </c>
      <c r="D930" t="str">
        <v>-</v>
      </c>
      <c r="E930" t="str">
        <v/>
      </c>
      <c r="F930" t="str">
        <v>-</v>
      </c>
      <c r="G930" t="str">
        <v>-</v>
      </c>
    </row>
    <row r="931">
      <c r="A931">
        <v>2930</v>
      </c>
      <c r="B931" t="str">
        <f>HYPERLINK("http://congbao.tuyenquang.gov.vn/media/files/old/243-2022-qd-ubnd.pdf", "UBND Ủy ban nhân dân xã Kim Bình tỉnh Tuyên Quang")</f>
        <v>UBND Ủy ban nhân dân xã Kim Bình tỉnh Tuyên Quang</v>
      </c>
      <c r="C931" t="str">
        <v>http://congbao.tuyenquang.gov.vn/media/files/old/243-2022-qd-ubnd.pdf</v>
      </c>
      <c r="D931" t="str">
        <v>-</v>
      </c>
      <c r="E931" t="str">
        <v>-</v>
      </c>
      <c r="F931" t="str">
        <v>-</v>
      </c>
      <c r="G931" t="str">
        <v>-</v>
      </c>
    </row>
    <row r="932">
      <c r="A932">
        <v>2931</v>
      </c>
      <c r="B932" t="str">
        <v>Công an xã Hòa An tỉnh Tuyên Quang</v>
      </c>
      <c r="C932" t="str">
        <v>-</v>
      </c>
      <c r="D932" t="str">
        <v>-</v>
      </c>
      <c r="E932" t="str">
        <v/>
      </c>
      <c r="F932" t="str">
        <v>-</v>
      </c>
      <c r="G932" t="str">
        <v>-</v>
      </c>
    </row>
    <row r="933">
      <c r="A933">
        <v>2932</v>
      </c>
      <c r="B933" t="str">
        <f>HYPERLINK("http://congbao.tuyenquang.gov.vn/media/files/old/243-2022-qd-ubnd.pdf", "UBND Ủy ban nhân dân xã Hòa An tỉnh Tuyên Quang")</f>
        <v>UBND Ủy ban nhân dân xã Hòa An tỉnh Tuyên Quang</v>
      </c>
      <c r="C933" t="str">
        <v>http://congbao.tuyenquang.gov.vn/media/files/old/243-2022-qd-ubnd.pdf</v>
      </c>
      <c r="D933" t="str">
        <v>-</v>
      </c>
      <c r="E933" t="str">
        <v>-</v>
      </c>
      <c r="F933" t="str">
        <v>-</v>
      </c>
      <c r="G933" t="str">
        <v>-</v>
      </c>
    </row>
    <row r="934">
      <c r="A934">
        <v>2933</v>
      </c>
      <c r="B934" t="str">
        <f>HYPERLINK("https://www.facebook.com/p/Tu%E1%BB%95i-tr%E1%BA%BB-C%C3%B4ng-an-Th%C3%A0nh-ph%E1%BB%91-V%C4%A9nh-Y%C3%AAn-100066497717181/?locale=nl_BE", "Công an xã Vinh Quang tỉnh Tuyên Quang")</f>
        <v>Công an xã Vinh Quang tỉnh Tuyên Quang</v>
      </c>
      <c r="C934" t="str">
        <v>https://www.facebook.com/p/Tu%E1%BB%95i-tr%E1%BA%BB-C%C3%B4ng-an-Th%C3%A0nh-ph%E1%BB%91-V%C4%A9nh-Y%C3%AAn-100066497717181/?locale=nl_BE</v>
      </c>
      <c r="D934" t="str">
        <v>-</v>
      </c>
      <c r="E934" t="str">
        <v/>
      </c>
      <c r="F934" t="str">
        <v>-</v>
      </c>
      <c r="G934" t="str">
        <v>-</v>
      </c>
    </row>
    <row r="935">
      <c r="A935">
        <v>2934</v>
      </c>
      <c r="B935" t="str">
        <f>HYPERLINK("http://vinhquang.kontumcity.kontum.gov.vn/", "UBND Ủy ban nhân dân xã Vinh Quang tỉnh Tuyên Quang")</f>
        <v>UBND Ủy ban nhân dân xã Vinh Quang tỉnh Tuyên Quang</v>
      </c>
      <c r="C935" t="str">
        <v>http://vinhquang.kontumcity.kontum.gov.vn/</v>
      </c>
      <c r="D935" t="str">
        <v>-</v>
      </c>
      <c r="E935" t="str">
        <v>-</v>
      </c>
      <c r="F935" t="str">
        <v>-</v>
      </c>
      <c r="G935" t="str">
        <v>-</v>
      </c>
    </row>
    <row r="936">
      <c r="A936">
        <v>2935</v>
      </c>
      <c r="B936" t="str">
        <v>Công an xã Tri Phú tỉnh Tuyên Quang</v>
      </c>
      <c r="C936" t="str">
        <v>-</v>
      </c>
      <c r="D936" t="str">
        <v>-</v>
      </c>
      <c r="E936" t="str">
        <v/>
      </c>
      <c r="F936" t="str">
        <v>-</v>
      </c>
      <c r="G936" t="str">
        <v>-</v>
      </c>
    </row>
    <row r="937">
      <c r="A937">
        <v>2936</v>
      </c>
      <c r="B937" t="str">
        <f>HYPERLINK("https://m.chiemhoa.gov.vn/ubnd-xa-thi-tran.html", "UBND Ủy ban nhân dân xã Tri Phú tỉnh Tuyên Quang")</f>
        <v>UBND Ủy ban nhân dân xã Tri Phú tỉnh Tuyên Quang</v>
      </c>
      <c r="C937" t="str">
        <v>https://m.chiemhoa.gov.vn/ubnd-xa-thi-tran.html</v>
      </c>
      <c r="D937" t="str">
        <v>-</v>
      </c>
      <c r="E937" t="str">
        <v>-</v>
      </c>
      <c r="F937" t="str">
        <v>-</v>
      </c>
      <c r="G937" t="str">
        <v>-</v>
      </c>
    </row>
    <row r="938">
      <c r="A938">
        <v>2937</v>
      </c>
      <c r="B938" t="str">
        <v>Công an xã Nhân Lý tỉnh Tuyên Quang</v>
      </c>
      <c r="C938" t="str">
        <v>-</v>
      </c>
      <c r="D938" t="str">
        <v>-</v>
      </c>
      <c r="E938" t="str">
        <v/>
      </c>
      <c r="F938" t="str">
        <v>-</v>
      </c>
      <c r="G938" t="str">
        <v>-</v>
      </c>
    </row>
    <row r="939">
      <c r="A939">
        <v>2938</v>
      </c>
      <c r="B939" t="str">
        <f>HYPERLINK("http://congbao.tuyenquang.gov.vn/van-ban/the-loai/quyet-dinh/trang-122.html", "UBND Ủy ban nhân dân xã Nhân Lý tỉnh Tuyên Quang")</f>
        <v>UBND Ủy ban nhân dân xã Nhân Lý tỉnh Tuyên Quang</v>
      </c>
      <c r="C939" t="str">
        <v>http://congbao.tuyenquang.gov.vn/van-ban/the-loai/quyet-dinh/trang-122.html</v>
      </c>
      <c r="D939" t="str">
        <v>-</v>
      </c>
      <c r="E939" t="str">
        <v>-</v>
      </c>
      <c r="F939" t="str">
        <v>-</v>
      </c>
      <c r="G939" t="str">
        <v>-</v>
      </c>
    </row>
    <row r="940">
      <c r="A940">
        <v>2939</v>
      </c>
      <c r="B940" t="str">
        <f>HYPERLINK("https://www.facebook.com/ConganxaYenNguyen/", "Công an xã Yên Nguyên tỉnh Tuyên Quang")</f>
        <v>Công an xã Yên Nguyên tỉnh Tuyên Quang</v>
      </c>
      <c r="C940" t="str">
        <v>https://www.facebook.com/ConganxaYenNguyen/</v>
      </c>
      <c r="D940" t="str">
        <v>-</v>
      </c>
      <c r="E940" t="str">
        <v/>
      </c>
      <c r="F940" t="str">
        <v>-</v>
      </c>
      <c r="G940" t="str">
        <v>-</v>
      </c>
    </row>
    <row r="941">
      <c r="A941">
        <v>2940</v>
      </c>
      <c r="B941" t="str">
        <f>HYPERLINK("https://m.chiemhoa.gov.vn/ubnd-xa-thi-tran.html", "UBND Ủy ban nhân dân xã Yên Nguyên tỉnh Tuyên Quang")</f>
        <v>UBND Ủy ban nhân dân xã Yên Nguyên tỉnh Tuyên Quang</v>
      </c>
      <c r="C941" t="str">
        <v>https://m.chiemhoa.gov.vn/ubnd-xa-thi-tran.html</v>
      </c>
      <c r="D941" t="str">
        <v>-</v>
      </c>
      <c r="E941" t="str">
        <v>-</v>
      </c>
      <c r="F941" t="str">
        <v>-</v>
      </c>
      <c r="G941" t="str">
        <v>-</v>
      </c>
    </row>
    <row r="942">
      <c r="A942">
        <v>2941</v>
      </c>
      <c r="B942" t="str">
        <v>Công an xã Linh Phú tỉnh Tuyên Quang</v>
      </c>
      <c r="C942" t="str">
        <v>-</v>
      </c>
      <c r="D942" t="str">
        <v>-</v>
      </c>
      <c r="E942" t="str">
        <v/>
      </c>
      <c r="F942" t="str">
        <v>-</v>
      </c>
      <c r="G942" t="str">
        <v>-</v>
      </c>
    </row>
    <row r="943">
      <c r="A943">
        <v>2942</v>
      </c>
      <c r="B943" t="str">
        <f>HYPERLINK("https://m.chiemhoa.gov.vn/tin-tuc-su-kien/chinh-tri/uy-ban-dan-toc-tham-dong-vien-cac-ho-dan-bi-thiet-hai-do-mua-lu-tai-xa-linh-phu-11865.html", "UBND Ủy ban nhân dân xã Linh Phú tỉnh Tuyên Quang")</f>
        <v>UBND Ủy ban nhân dân xã Linh Phú tỉnh Tuyên Quang</v>
      </c>
      <c r="C943" t="str">
        <v>https://m.chiemhoa.gov.vn/tin-tuc-su-kien/chinh-tri/uy-ban-dan-toc-tham-dong-vien-cac-ho-dan-bi-thiet-hai-do-mua-lu-tai-xa-linh-phu-11865.html</v>
      </c>
      <c r="D943" t="str">
        <v>-</v>
      </c>
      <c r="E943" t="str">
        <v>-</v>
      </c>
      <c r="F943" t="str">
        <v>-</v>
      </c>
      <c r="G943" t="str">
        <v>-</v>
      </c>
    </row>
    <row r="944">
      <c r="A944">
        <v>2943</v>
      </c>
      <c r="B944" t="str">
        <f>HYPERLINK("https://www.facebook.com/tuoitreconganquangbinh/", "Công an xã Bình Nhân tỉnh Tuyên Quang")</f>
        <v>Công an xã Bình Nhân tỉnh Tuyên Quang</v>
      </c>
      <c r="C944" t="str">
        <v>https://www.facebook.com/tuoitreconganquangbinh/</v>
      </c>
      <c r="D944" t="str">
        <v>-</v>
      </c>
      <c r="E944" t="str">
        <v/>
      </c>
      <c r="F944" t="str">
        <v>-</v>
      </c>
      <c r="G944" t="str">
        <v>-</v>
      </c>
    </row>
    <row r="945">
      <c r="A945">
        <v>2944</v>
      </c>
      <c r="B945" t="str">
        <f>HYPERLINK("http://congbao.tuyenquang.gov.vn/van-ban/noi-ban-hanh/ubnd-huyen-ham-yen.html", "UBND Ủy ban nhân dân xã Bình Nhân tỉnh Tuyên Quang")</f>
        <v>UBND Ủy ban nhân dân xã Bình Nhân tỉnh Tuyên Quang</v>
      </c>
      <c r="C945" t="str">
        <v>http://congbao.tuyenquang.gov.vn/van-ban/noi-ban-hanh/ubnd-huyen-ham-yen.html</v>
      </c>
      <c r="D945" t="str">
        <v>-</v>
      </c>
      <c r="E945" t="str">
        <v>-</v>
      </c>
      <c r="F945" t="str">
        <v>-</v>
      </c>
      <c r="G945" t="str">
        <v>-</v>
      </c>
    </row>
    <row r="946">
      <c r="A946">
        <v>2945</v>
      </c>
      <c r="B946" t="str">
        <f>HYPERLINK("https://www.facebook.com/p/Tu%E1%BB%95i-tr%E1%BA%BB-C%C3%B4ng-an-Th%C3%A0nh-ph%E1%BB%91-V%C4%A9nh-Y%C3%AAn-100066497717181/?locale=nl_BE", "Công an thị trấn Tân Yên tỉnh Tuyên Quang")</f>
        <v>Công an thị trấn Tân Yên tỉnh Tuyên Quang</v>
      </c>
      <c r="C946" t="str">
        <v>https://www.facebook.com/p/Tu%E1%BB%95i-tr%E1%BA%BB-C%C3%B4ng-an-Th%C3%A0nh-ph%E1%BB%91-V%C4%A9nh-Y%C3%AAn-100066497717181/?locale=nl_BE</v>
      </c>
      <c r="D946" t="str">
        <v>-</v>
      </c>
      <c r="E946" t="str">
        <v/>
      </c>
      <c r="F946" t="str">
        <v>-</v>
      </c>
      <c r="G946" t="str">
        <v>-</v>
      </c>
    </row>
    <row r="947">
      <c r="A947">
        <v>2946</v>
      </c>
      <c r="B947" t="str">
        <f>HYPERLINK("https://hamyen.tuyenquang.gov.vn/", "UBND Ủy ban nhân dân thị trấn Tân Yên tỉnh Tuyên Quang")</f>
        <v>UBND Ủy ban nhân dân thị trấn Tân Yên tỉnh Tuyên Quang</v>
      </c>
      <c r="C947" t="str">
        <v>https://hamyen.tuyenquang.gov.vn/</v>
      </c>
      <c r="D947" t="str">
        <v>-</v>
      </c>
      <c r="E947" t="str">
        <v>-</v>
      </c>
      <c r="F947" t="str">
        <v>-</v>
      </c>
      <c r="G947" t="str">
        <v>-</v>
      </c>
    </row>
    <row r="948">
      <c r="A948">
        <v>2947</v>
      </c>
      <c r="B948" t="str">
        <v>Công an xã Yên Thuận tỉnh Tuyên Quang</v>
      </c>
      <c r="C948" t="str">
        <v>-</v>
      </c>
      <c r="D948" t="str">
        <v>-</v>
      </c>
      <c r="E948" t="str">
        <v/>
      </c>
      <c r="F948" t="str">
        <v>-</v>
      </c>
      <c r="G948" t="str">
        <v>-</v>
      </c>
    </row>
    <row r="949">
      <c r="A949">
        <v>2948</v>
      </c>
      <c r="B949" t="str">
        <f>HYPERLINK("http://congbao.tuyenquang.gov.vn/van-ban/noi-ban-hanh/ubnd-huyen-ham-yen.html", "UBND Ủy ban nhân dân xã Yên Thuận tỉnh Tuyên Quang")</f>
        <v>UBND Ủy ban nhân dân xã Yên Thuận tỉnh Tuyên Quang</v>
      </c>
      <c r="C949" t="str">
        <v>http://congbao.tuyenquang.gov.vn/van-ban/noi-ban-hanh/ubnd-huyen-ham-yen.html</v>
      </c>
      <c r="D949" t="str">
        <v>-</v>
      </c>
      <c r="E949" t="str">
        <v>-</v>
      </c>
      <c r="F949" t="str">
        <v>-</v>
      </c>
      <c r="G949" t="str">
        <v>-</v>
      </c>
    </row>
    <row r="950">
      <c r="A950">
        <v>2949</v>
      </c>
      <c r="B950" t="str">
        <v>Công an xã Bạch Xa tỉnh Tuyên Quang</v>
      </c>
      <c r="C950" t="str">
        <v>-</v>
      </c>
      <c r="D950" t="str">
        <v>-</v>
      </c>
      <c r="E950" t="str">
        <v/>
      </c>
      <c r="F950" t="str">
        <v>-</v>
      </c>
      <c r="G950" t="str">
        <v>-</v>
      </c>
    </row>
    <row r="951">
      <c r="A951">
        <v>2950</v>
      </c>
      <c r="B951" t="str">
        <f>HYPERLINK("http://www.tuyenquang.gov.vn/vi/post/quyet-dinh-ve-viec-cong-nhan-xa-bach-xa-huyen-ham-yen-tinh-tuyen-quang-dat-chuan-nong-thon-moi?type=EXECUTIVE_DIRECTION&amp;id=33587", "UBND Ủy ban nhân dân xã Bạch Xa tỉnh Tuyên Quang")</f>
        <v>UBND Ủy ban nhân dân xã Bạch Xa tỉnh Tuyên Quang</v>
      </c>
      <c r="C951" t="str">
        <v>http://www.tuyenquang.gov.vn/vi/post/quyet-dinh-ve-viec-cong-nhan-xa-bach-xa-huyen-ham-yen-tinh-tuyen-quang-dat-chuan-nong-thon-moi?type=EXECUTIVE_DIRECTION&amp;id=33587</v>
      </c>
      <c r="D951" t="str">
        <v>-</v>
      </c>
      <c r="E951" t="str">
        <v>-</v>
      </c>
      <c r="F951" t="str">
        <v>-</v>
      </c>
      <c r="G951" t="str">
        <v>-</v>
      </c>
    </row>
    <row r="952">
      <c r="A952">
        <v>2951</v>
      </c>
      <c r="B952" t="str">
        <v>Công an xã Minh Khương tỉnh Tuyên Quang</v>
      </c>
      <c r="C952" t="str">
        <v>-</v>
      </c>
      <c r="D952" t="str">
        <v>-</v>
      </c>
      <c r="E952" t="str">
        <v/>
      </c>
      <c r="F952" t="str">
        <v>-</v>
      </c>
      <c r="G952" t="str">
        <v>-</v>
      </c>
    </row>
    <row r="953">
      <c r="A953">
        <v>2952</v>
      </c>
      <c r="B953" t="str">
        <f>HYPERLINK("http://www.tuyenquang.gov.vn/vi/post/quyet-dinh-ve-viec-cong-nhan-xa-minh-khuong-huyen-ham-yen-tinh-tuyen-quang-dat-chuan-nong-thon-moi?type=EXECUTIVE_DIRECTION&amp;id=33590", "UBND Ủy ban nhân dân xã Minh Khương tỉnh Tuyên Quang")</f>
        <v>UBND Ủy ban nhân dân xã Minh Khương tỉnh Tuyên Quang</v>
      </c>
      <c r="C953" t="str">
        <v>http://www.tuyenquang.gov.vn/vi/post/quyet-dinh-ve-viec-cong-nhan-xa-minh-khuong-huyen-ham-yen-tinh-tuyen-quang-dat-chuan-nong-thon-moi?type=EXECUTIVE_DIRECTION&amp;id=33590</v>
      </c>
      <c r="D953" t="str">
        <v>-</v>
      </c>
      <c r="E953" t="str">
        <v>-</v>
      </c>
      <c r="F953" t="str">
        <v>-</v>
      </c>
      <c r="G953" t="str">
        <v>-</v>
      </c>
    </row>
    <row r="954">
      <c r="A954">
        <v>2953</v>
      </c>
      <c r="B954" t="str">
        <v>Công an xã Yên Lâm tỉnh Tuyên Quang</v>
      </c>
      <c r="C954" t="str">
        <v>-</v>
      </c>
      <c r="D954" t="str">
        <v>-</v>
      </c>
      <c r="E954" t="str">
        <v/>
      </c>
      <c r="F954" t="str">
        <v>-</v>
      </c>
      <c r="G954" t="str">
        <v>-</v>
      </c>
    </row>
    <row r="955">
      <c r="A955">
        <v>2954</v>
      </c>
      <c r="B955" t="str">
        <f>HYPERLINK("http://congbao.tuyenquang.gov.vn/van-ban/van-ban/trang-799.html", "UBND Ủy ban nhân dân xã Yên Lâm tỉnh Tuyên Quang")</f>
        <v>UBND Ủy ban nhân dân xã Yên Lâm tỉnh Tuyên Quang</v>
      </c>
      <c r="C955" t="str">
        <v>http://congbao.tuyenquang.gov.vn/van-ban/van-ban/trang-799.html</v>
      </c>
      <c r="D955" t="str">
        <v>-</v>
      </c>
      <c r="E955" t="str">
        <v>-</v>
      </c>
      <c r="F955" t="str">
        <v>-</v>
      </c>
      <c r="G955" t="str">
        <v>-</v>
      </c>
    </row>
    <row r="956">
      <c r="A956">
        <v>2955</v>
      </c>
      <c r="B956" t="str">
        <v>Công an xã Minh Dân tỉnh Tuyên Quang</v>
      </c>
      <c r="C956" t="str">
        <v>-</v>
      </c>
      <c r="D956" t="str">
        <v>-</v>
      </c>
      <c r="E956" t="str">
        <v/>
      </c>
      <c r="F956" t="str">
        <v>-</v>
      </c>
      <c r="G956" t="str">
        <v>-</v>
      </c>
    </row>
    <row r="957">
      <c r="A957">
        <v>2956</v>
      </c>
      <c r="B957" t="str">
        <f>HYPERLINK("http://congbao.tuyenquang.gov.vn/van-ban/noi-ban-hanh/ubnd-huyen-ham-yen.html", "UBND Ủy ban nhân dân xã Minh Dân tỉnh Tuyên Quang")</f>
        <v>UBND Ủy ban nhân dân xã Minh Dân tỉnh Tuyên Quang</v>
      </c>
      <c r="C957" t="str">
        <v>http://congbao.tuyenquang.gov.vn/van-ban/noi-ban-hanh/ubnd-huyen-ham-yen.html</v>
      </c>
      <c r="D957" t="str">
        <v>-</v>
      </c>
      <c r="E957" t="str">
        <v>-</v>
      </c>
      <c r="F957" t="str">
        <v>-</v>
      </c>
      <c r="G957" t="str">
        <v>-</v>
      </c>
    </row>
    <row r="958">
      <c r="A958">
        <v>2957</v>
      </c>
      <c r="B958" t="str">
        <f>HYPERLINK("https://www.facebook.com/groups/227757119638065/", "Công an xã Phù Lưu tỉnh Tuyên Quang")</f>
        <v>Công an xã Phù Lưu tỉnh Tuyên Quang</v>
      </c>
      <c r="C958" t="str">
        <v>https://www.facebook.com/groups/227757119638065/</v>
      </c>
      <c r="D958" t="str">
        <v>-</v>
      </c>
      <c r="E958" t="str">
        <v/>
      </c>
      <c r="F958" t="str">
        <v>-</v>
      </c>
      <c r="G958" t="str">
        <v>-</v>
      </c>
    </row>
    <row r="959">
      <c r="A959">
        <v>2958</v>
      </c>
      <c r="B959" t="str">
        <f>HYPERLINK("http://congbao.tuyenquang.gov.vn/van-ban/noi-ban-hanh/ubnd-huyen-ham-yen/trang-2.html", "UBND Ủy ban nhân dân xã Phù Lưu tỉnh Tuyên Quang")</f>
        <v>UBND Ủy ban nhân dân xã Phù Lưu tỉnh Tuyên Quang</v>
      </c>
      <c r="C959" t="str">
        <v>http://congbao.tuyenquang.gov.vn/van-ban/noi-ban-hanh/ubnd-huyen-ham-yen/trang-2.html</v>
      </c>
      <c r="D959" t="str">
        <v>-</v>
      </c>
      <c r="E959" t="str">
        <v>-</v>
      </c>
      <c r="F959" t="str">
        <v>-</v>
      </c>
      <c r="G959" t="str">
        <v>-</v>
      </c>
    </row>
    <row r="960">
      <c r="A960">
        <v>2959</v>
      </c>
      <c r="B960" t="str">
        <v>Công an xã Minh Hương tỉnh Tuyên Quang</v>
      </c>
      <c r="C960" t="str">
        <v>-</v>
      </c>
      <c r="D960" t="str">
        <v>-</v>
      </c>
      <c r="E960" t="str">
        <v/>
      </c>
      <c r="F960" t="str">
        <v>-</v>
      </c>
      <c r="G960" t="str">
        <v>-</v>
      </c>
    </row>
    <row r="961">
      <c r="A961">
        <v>2960</v>
      </c>
      <c r="B961" t="str">
        <f>HYPERLINK("http://congbao.tuyenquang.gov.vn/van-ban/noi-ban-hanh/ubnd-huyen-ham-yen.html", "UBND Ủy ban nhân dân xã Minh Hương tỉnh Tuyên Quang")</f>
        <v>UBND Ủy ban nhân dân xã Minh Hương tỉnh Tuyên Quang</v>
      </c>
      <c r="C961" t="str">
        <v>http://congbao.tuyenquang.gov.vn/van-ban/noi-ban-hanh/ubnd-huyen-ham-yen.html</v>
      </c>
      <c r="D961" t="str">
        <v>-</v>
      </c>
      <c r="E961" t="str">
        <v>-</v>
      </c>
      <c r="F961" t="str">
        <v>-</v>
      </c>
      <c r="G961" t="str">
        <v>-</v>
      </c>
    </row>
    <row r="962">
      <c r="A962">
        <v>2961</v>
      </c>
      <c r="B962" t="str">
        <f>HYPERLINK("https://www.facebook.com/p/Tu%E1%BB%95i-tr%E1%BA%BB-C%C3%B4ng-an-Th%C3%A0nh-ph%E1%BB%91-V%C4%A9nh-Y%C3%AAn-100066497717181/?locale=nl_BE", "Công an xã Yên Phú tỉnh Tuyên Quang")</f>
        <v>Công an xã Yên Phú tỉnh Tuyên Quang</v>
      </c>
      <c r="C962" t="str">
        <v>https://www.facebook.com/p/Tu%E1%BB%95i-tr%E1%BA%BB-C%C3%B4ng-an-Th%C3%A0nh-ph%E1%BB%91-V%C4%A9nh-Y%C3%AAn-100066497717181/?locale=nl_BE</v>
      </c>
      <c r="D962" t="str">
        <v>-</v>
      </c>
      <c r="E962" t="str">
        <v/>
      </c>
      <c r="F962" t="str">
        <v>-</v>
      </c>
      <c r="G962" t="str">
        <v>-</v>
      </c>
    </row>
    <row r="963">
      <c r="A963">
        <v>2962</v>
      </c>
      <c r="B963" t="str">
        <f>HYPERLINK("http://congbao.tuyenquang.gov.vn/van-ban/van-ban/trang-799.html", "UBND Ủy ban nhân dân xã Yên Phú tỉnh Tuyên Quang")</f>
        <v>UBND Ủy ban nhân dân xã Yên Phú tỉnh Tuyên Quang</v>
      </c>
      <c r="C963" t="str">
        <v>http://congbao.tuyenquang.gov.vn/van-ban/van-ban/trang-799.html</v>
      </c>
      <c r="D963" t="str">
        <v>-</v>
      </c>
      <c r="E963" t="str">
        <v>-</v>
      </c>
      <c r="F963" t="str">
        <v>-</v>
      </c>
      <c r="G963" t="str">
        <v>-</v>
      </c>
    </row>
    <row r="964">
      <c r="A964">
        <v>2963</v>
      </c>
      <c r="B964" t="str">
        <v>Công an xã Tân Thành tỉnh Tuyên Quang</v>
      </c>
      <c r="C964" t="str">
        <v>-</v>
      </c>
      <c r="D964" t="str">
        <v>-</v>
      </c>
      <c r="E964" t="str">
        <v/>
      </c>
      <c r="F964" t="str">
        <v>-</v>
      </c>
      <c r="G964" t="str">
        <v>-</v>
      </c>
    </row>
    <row r="965">
      <c r="A965">
        <v>2964</v>
      </c>
      <c r="B965" t="str">
        <f>HYPERLINK("http://tanthanh.nongthonmoituyenquang.gov.vn/", "UBND Ủy ban nhân dân xã Tân Thành tỉnh Tuyên Quang")</f>
        <v>UBND Ủy ban nhân dân xã Tân Thành tỉnh Tuyên Quang</v>
      </c>
      <c r="C965" t="str">
        <v>http://tanthanh.nongthonmoituyenquang.gov.vn/</v>
      </c>
      <c r="D965" t="str">
        <v>-</v>
      </c>
      <c r="E965" t="str">
        <v>-</v>
      </c>
      <c r="F965" t="str">
        <v>-</v>
      </c>
      <c r="G965" t="str">
        <v>-</v>
      </c>
    </row>
    <row r="966">
      <c r="A966">
        <v>2965</v>
      </c>
      <c r="B966" t="str">
        <f>HYPERLINK("https://www.facebook.com/CSHSHAMYEN/?locale=vi_VN", "Công an xã Bình Xa tỉnh Tuyên Quang")</f>
        <v>Công an xã Bình Xa tỉnh Tuyên Quang</v>
      </c>
      <c r="C966" t="str">
        <v>https://www.facebook.com/CSHSHAMYEN/?locale=vi_VN</v>
      </c>
      <c r="D966" t="str">
        <v>-</v>
      </c>
      <c r="E966" t="str">
        <v/>
      </c>
      <c r="F966" t="str">
        <v>-</v>
      </c>
      <c r="G966" t="str">
        <v>-</v>
      </c>
    </row>
    <row r="967">
      <c r="A967">
        <v>2966</v>
      </c>
      <c r="B967" t="str">
        <f>HYPERLINK("http://congbao.tuyenquang.gov.vn/van-ban/noi-ban-hanh/ubnd-huyen-ham-yen.html", "UBND Ủy ban nhân dân xã Bình Xa tỉnh Tuyên Quang")</f>
        <v>UBND Ủy ban nhân dân xã Bình Xa tỉnh Tuyên Quang</v>
      </c>
      <c r="C967" t="str">
        <v>http://congbao.tuyenquang.gov.vn/van-ban/noi-ban-hanh/ubnd-huyen-ham-yen.html</v>
      </c>
      <c r="D967" t="str">
        <v>-</v>
      </c>
      <c r="E967" t="str">
        <v>-</v>
      </c>
      <c r="F967" t="str">
        <v>-</v>
      </c>
      <c r="G967" t="str">
        <v>-</v>
      </c>
    </row>
    <row r="968">
      <c r="A968">
        <v>2967</v>
      </c>
      <c r="B968" t="str">
        <v>Công an xã Thái Sơn tỉnh Tuyên Quang</v>
      </c>
      <c r="C968" t="str">
        <v>-</v>
      </c>
      <c r="D968" t="str">
        <v>-</v>
      </c>
      <c r="E968" t="str">
        <v/>
      </c>
      <c r="F968" t="str">
        <v>-</v>
      </c>
      <c r="G968" t="str">
        <v>-</v>
      </c>
    </row>
    <row r="969">
      <c r="A969">
        <v>2968</v>
      </c>
      <c r="B969" t="str">
        <f>HYPERLINK("http://congbao.tuyenquang.gov.vn/van-ban/noi-ban-hanh/ubnd-huyen-ham-yen.html", "UBND Ủy ban nhân dân xã Thái Sơn tỉnh Tuyên Quang")</f>
        <v>UBND Ủy ban nhân dân xã Thái Sơn tỉnh Tuyên Quang</v>
      </c>
      <c r="C969" t="str">
        <v>http://congbao.tuyenquang.gov.vn/van-ban/noi-ban-hanh/ubnd-huyen-ham-yen.html</v>
      </c>
      <c r="D969" t="str">
        <v>-</v>
      </c>
      <c r="E969" t="str">
        <v>-</v>
      </c>
      <c r="F969" t="str">
        <v>-</v>
      </c>
      <c r="G969" t="str">
        <v>-</v>
      </c>
    </row>
    <row r="970">
      <c r="A970">
        <v>2969</v>
      </c>
      <c r="B970" t="str">
        <f>HYPERLINK("https://www.facebook.com/tuoitreconganquangbinh/", "Công an xã Nhân Mục tỉnh Tuyên Quang")</f>
        <v>Công an xã Nhân Mục tỉnh Tuyên Quang</v>
      </c>
      <c r="C970" t="str">
        <v>https://www.facebook.com/tuoitreconganquangbinh/</v>
      </c>
      <c r="D970" t="str">
        <v>-</v>
      </c>
      <c r="E970" t="str">
        <v/>
      </c>
      <c r="F970" t="str">
        <v>-</v>
      </c>
      <c r="G970" t="str">
        <v>-</v>
      </c>
    </row>
    <row r="971">
      <c r="A971">
        <v>2970</v>
      </c>
      <c r="B971" t="str">
        <f>HYPERLINK("http://congbao.tuyenquang.gov.vn/van-ban/noi-ban-hanh/ubnd-huyen-ham-yen.html", "UBND Ủy ban nhân dân xã Nhân Mục tỉnh Tuyên Quang")</f>
        <v>UBND Ủy ban nhân dân xã Nhân Mục tỉnh Tuyên Quang</v>
      </c>
      <c r="C971" t="str">
        <v>http://congbao.tuyenquang.gov.vn/van-ban/noi-ban-hanh/ubnd-huyen-ham-yen.html</v>
      </c>
      <c r="D971" t="str">
        <v>-</v>
      </c>
      <c r="E971" t="str">
        <v>-</v>
      </c>
      <c r="F971" t="str">
        <v>-</v>
      </c>
      <c r="G971" t="str">
        <v>-</v>
      </c>
    </row>
    <row r="972">
      <c r="A972">
        <v>2971</v>
      </c>
      <c r="B972" t="str">
        <v>Công an xã Thành Long tỉnh Tuyên Quang</v>
      </c>
      <c r="C972" t="str">
        <v>-</v>
      </c>
      <c r="D972" t="str">
        <v>-</v>
      </c>
      <c r="E972" t="str">
        <v/>
      </c>
      <c r="F972" t="str">
        <v>-</v>
      </c>
      <c r="G972" t="str">
        <v>-</v>
      </c>
    </row>
    <row r="973">
      <c r="A973">
        <v>2972</v>
      </c>
      <c r="B973" t="str">
        <f>HYPERLINK("http://thanhlong.nongthonmoituyenquang.gov.vn/", "UBND Ủy ban nhân dân xã Thành Long tỉnh Tuyên Quang")</f>
        <v>UBND Ủy ban nhân dân xã Thành Long tỉnh Tuyên Quang</v>
      </c>
      <c r="C973" t="str">
        <v>http://thanhlong.nongthonmoituyenquang.gov.vn/</v>
      </c>
      <c r="D973" t="str">
        <v>-</v>
      </c>
      <c r="E973" t="str">
        <v>-</v>
      </c>
      <c r="F973" t="str">
        <v>-</v>
      </c>
      <c r="G973" t="str">
        <v>-</v>
      </c>
    </row>
    <row r="974">
      <c r="A974">
        <v>2973</v>
      </c>
      <c r="B974" t="str">
        <v>Công an xã Bằng Cốc tỉnh Tuyên Quang</v>
      </c>
      <c r="C974" t="str">
        <v>-</v>
      </c>
      <c r="D974" t="str">
        <v>-</v>
      </c>
      <c r="E974" t="str">
        <v/>
      </c>
      <c r="F974" t="str">
        <v>-</v>
      </c>
      <c r="G974" t="str">
        <v>-</v>
      </c>
    </row>
    <row r="975">
      <c r="A975">
        <v>2974</v>
      </c>
      <c r="B975" t="str">
        <f>HYPERLINK("http://congbao.tuyenquang.gov.vn/van-ban/noi-ban-hanh/ubnd-huyen-ham-yen.html", "UBND Ủy ban nhân dân xã Bằng Cốc tỉnh Tuyên Quang")</f>
        <v>UBND Ủy ban nhân dân xã Bằng Cốc tỉnh Tuyên Quang</v>
      </c>
      <c r="C975" t="str">
        <v>http://congbao.tuyenquang.gov.vn/van-ban/noi-ban-hanh/ubnd-huyen-ham-yen.html</v>
      </c>
      <c r="D975" t="str">
        <v>-</v>
      </c>
      <c r="E975" t="str">
        <v>-</v>
      </c>
      <c r="F975" t="str">
        <v>-</v>
      </c>
      <c r="G975" t="str">
        <v>-</v>
      </c>
    </row>
    <row r="976">
      <c r="A976">
        <v>2975</v>
      </c>
      <c r="B976" t="str">
        <f>HYPERLINK("https://www.facebook.com/p/C%C3%B4ng-an-th%E1%BB%8B-x%C3%A3-Th%C3%A1i-Ho%C3%A0-100064572737479/", "Công an xã Thái Hòa tỉnh Tuyên Quang")</f>
        <v>Công an xã Thái Hòa tỉnh Tuyên Quang</v>
      </c>
      <c r="C976" t="str">
        <v>https://www.facebook.com/p/C%C3%B4ng-an-th%E1%BB%8B-x%C3%A3-Th%C3%A1i-Ho%C3%A0-100064572737479/</v>
      </c>
      <c r="D976" t="str">
        <v>-</v>
      </c>
      <c r="E976" t="str">
        <v/>
      </c>
      <c r="F976" t="str">
        <v>-</v>
      </c>
      <c r="G976" t="str">
        <v>-</v>
      </c>
    </row>
    <row r="977">
      <c r="A977">
        <v>2976</v>
      </c>
      <c r="B977" t="str">
        <f>HYPERLINK("http://congbao.tuyenquang.gov.vn/van-ban/noi-ban-hanh/ubnd-huyen-ham-yen.html", "UBND Ủy ban nhân dân xã Thái Hòa tỉnh Tuyên Quang")</f>
        <v>UBND Ủy ban nhân dân xã Thái Hòa tỉnh Tuyên Quang</v>
      </c>
      <c r="C977" t="str">
        <v>http://congbao.tuyenquang.gov.vn/van-ban/noi-ban-hanh/ubnd-huyen-ham-yen.html</v>
      </c>
      <c r="D977" t="str">
        <v>-</v>
      </c>
      <c r="E977" t="str">
        <v>-</v>
      </c>
      <c r="F977" t="str">
        <v>-</v>
      </c>
      <c r="G977" t="str">
        <v>-</v>
      </c>
    </row>
    <row r="978">
      <c r="A978">
        <v>2977</v>
      </c>
      <c r="B978" t="str">
        <v>Công an xã Đức Ninh tỉnh Tuyên Quang</v>
      </c>
      <c r="C978" t="str">
        <v>-</v>
      </c>
      <c r="D978" t="str">
        <v>-</v>
      </c>
      <c r="E978" t="str">
        <v/>
      </c>
      <c r="F978" t="str">
        <v>-</v>
      </c>
      <c r="G978" t="str">
        <v>-</v>
      </c>
    </row>
    <row r="979">
      <c r="A979">
        <v>2978</v>
      </c>
      <c r="B979" t="str">
        <f>HYPERLINK("http://www.tuyenquang.gov.vn/vi/post/xa-thanh-long-dat-chuan-ntm-va-xa-duc-ninh-dat-chuan-ntm-nang-cao?type=NEWS&amp;id=122943", "UBND Ủy ban nhân dân xã Đức Ninh tỉnh Tuyên Quang")</f>
        <v>UBND Ủy ban nhân dân xã Đức Ninh tỉnh Tuyên Quang</v>
      </c>
      <c r="C979" t="str">
        <v>http://www.tuyenquang.gov.vn/vi/post/xa-thanh-long-dat-chuan-ntm-va-xa-duc-ninh-dat-chuan-ntm-nang-cao?type=NEWS&amp;id=122943</v>
      </c>
      <c r="D979" t="str">
        <v>-</v>
      </c>
      <c r="E979" t="str">
        <v>-</v>
      </c>
      <c r="F979" t="str">
        <v>-</v>
      </c>
      <c r="G979" t="str">
        <v>-</v>
      </c>
    </row>
    <row r="980">
      <c r="A980">
        <v>2979</v>
      </c>
      <c r="B980" t="str">
        <v>Công an xã Hùng Đức tỉnh Tuyên Quang</v>
      </c>
      <c r="C980" t="str">
        <v>-</v>
      </c>
      <c r="D980" t="str">
        <v>-</v>
      </c>
      <c r="E980" t="str">
        <v/>
      </c>
      <c r="F980" t="str">
        <v>-</v>
      </c>
      <c r="G980" t="str">
        <v>-</v>
      </c>
    </row>
    <row r="981">
      <c r="A981">
        <v>2980</v>
      </c>
      <c r="B981" t="str">
        <f>HYPERLINK("http://yenson.tuyenquang.gov.vn/vi/tin-bai/dong-chi-quyen-bi-thu-huyen-uy-tiep-cong-dan-dinh-ky-thang-10?type=NEWS&amp;id=129762", "UBND Ủy ban nhân dân xã Hùng Đức tỉnh Tuyên Quang")</f>
        <v>UBND Ủy ban nhân dân xã Hùng Đức tỉnh Tuyên Quang</v>
      </c>
      <c r="C981" t="str">
        <v>http://yenson.tuyenquang.gov.vn/vi/tin-bai/dong-chi-quyen-bi-thu-huyen-uy-tiep-cong-dan-dinh-ky-thang-10?type=NEWS&amp;id=129762</v>
      </c>
      <c r="D981" t="str">
        <v>-</v>
      </c>
      <c r="E981" t="str">
        <v>-</v>
      </c>
      <c r="F981" t="str">
        <v>-</v>
      </c>
      <c r="G981" t="str">
        <v>-</v>
      </c>
    </row>
    <row r="982">
      <c r="A982">
        <v>2981</v>
      </c>
      <c r="B982" t="str">
        <v>Công an thị trấn Tân Bình tỉnh Tuyên Quang</v>
      </c>
      <c r="C982" t="str">
        <v>-</v>
      </c>
      <c r="D982" t="str">
        <v>-</v>
      </c>
      <c r="E982" t="str">
        <v/>
      </c>
      <c r="F982" t="str">
        <v>-</v>
      </c>
      <c r="G982" t="str">
        <v>-</v>
      </c>
    </row>
    <row r="983">
      <c r="A983">
        <v>2982</v>
      </c>
      <c r="B983" t="str">
        <f>HYPERLINK("https://tanbinh.bactanuyen.binhduong.gov.vn/", "UBND Ủy ban nhân dân thị trấn Tân Bình tỉnh Tuyên Quang")</f>
        <v>UBND Ủy ban nhân dân thị trấn Tân Bình tỉnh Tuyên Quang</v>
      </c>
      <c r="C983" t="str">
        <v>https://tanbinh.bactanuyen.binhduong.gov.vn/</v>
      </c>
      <c r="D983" t="str">
        <v>-</v>
      </c>
      <c r="E983" t="str">
        <v>-</v>
      </c>
      <c r="F983" t="str">
        <v>-</v>
      </c>
      <c r="G983" t="str">
        <v>-</v>
      </c>
    </row>
    <row r="984">
      <c r="A984">
        <v>2983</v>
      </c>
      <c r="B984" t="str">
        <f>HYPERLINK("https://www.facebook.com/conganxaquyquan/", "Công an xã Quí Quân tỉnh Tuyên Quang")</f>
        <v>Công an xã Quí Quân tỉnh Tuyên Quang</v>
      </c>
      <c r="C984" t="str">
        <v>https://www.facebook.com/conganxaquyquan/</v>
      </c>
      <c r="D984" t="str">
        <v>-</v>
      </c>
      <c r="E984" t="str">
        <v/>
      </c>
      <c r="F984" t="str">
        <v>-</v>
      </c>
      <c r="G984" t="str">
        <v>-</v>
      </c>
    </row>
    <row r="985">
      <c r="A985">
        <v>2984</v>
      </c>
      <c r="B985" t="str">
        <f>HYPERLINK("http://yenson.tuyenquang.gov.vn/vi/tin-bai/dong-chi-truong-ban-noi-chinh-tinh-uy-phung-tien-quan-tiep-xuc-cu-tri-tai-xa-quy-quan?type=NEWS&amp;id=131799", "UBND Ủy ban nhân dân xã Quí Quân tỉnh Tuyên Quang")</f>
        <v>UBND Ủy ban nhân dân xã Quí Quân tỉnh Tuyên Quang</v>
      </c>
      <c r="C985" t="str">
        <v>http://yenson.tuyenquang.gov.vn/vi/tin-bai/dong-chi-truong-ban-noi-chinh-tinh-uy-phung-tien-quan-tiep-xuc-cu-tri-tai-xa-quy-quan?type=NEWS&amp;id=131799</v>
      </c>
      <c r="D985" t="str">
        <v>-</v>
      </c>
      <c r="E985" t="str">
        <v>-</v>
      </c>
      <c r="F985" t="str">
        <v>-</v>
      </c>
      <c r="G985" t="str">
        <v>-</v>
      </c>
    </row>
    <row r="986">
      <c r="A986">
        <v>2985</v>
      </c>
      <c r="B986" t="str">
        <v>Công an xã Lực Hành tỉnh Tuyên Quang</v>
      </c>
      <c r="C986" t="str">
        <v>-</v>
      </c>
      <c r="D986" t="str">
        <v>-</v>
      </c>
      <c r="E986" t="str">
        <v/>
      </c>
      <c r="F986" t="str">
        <v>-</v>
      </c>
      <c r="G986" t="str">
        <v>-</v>
      </c>
    </row>
    <row r="987">
      <c r="A987">
        <v>2986</v>
      </c>
      <c r="B987" t="str">
        <f>HYPERLINK("https://yenson.tuyenquang.gov.vn/", "UBND Ủy ban nhân dân xã Lực Hành tỉnh Tuyên Quang")</f>
        <v>UBND Ủy ban nhân dân xã Lực Hành tỉnh Tuyên Quang</v>
      </c>
      <c r="C987" t="str">
        <v>https://yenson.tuyenquang.gov.vn/</v>
      </c>
      <c r="D987" t="str">
        <v>-</v>
      </c>
      <c r="E987" t="str">
        <v>-</v>
      </c>
      <c r="F987" t="str">
        <v>-</v>
      </c>
      <c r="G987" t="str">
        <v>-</v>
      </c>
    </row>
    <row r="988">
      <c r="A988">
        <v>2987</v>
      </c>
      <c r="B988" t="str">
        <v>Công an xã Kiến Thiết tỉnh Tuyên Quang</v>
      </c>
      <c r="C988" t="str">
        <v>-</v>
      </c>
      <c r="D988" t="str">
        <v>-</v>
      </c>
      <c r="E988" t="str">
        <v/>
      </c>
      <c r="F988" t="str">
        <v>-</v>
      </c>
      <c r="G988" t="str">
        <v>-</v>
      </c>
    </row>
    <row r="989">
      <c r="A989">
        <v>2988</v>
      </c>
      <c r="B989" t="str">
        <f>HYPERLINK("http://congbao.tuyenquang.gov.vn/van-ban/the-loai/quyet-dinh/trang-91.html", "UBND Ủy ban nhân dân xã Kiến Thiết tỉnh Tuyên Quang")</f>
        <v>UBND Ủy ban nhân dân xã Kiến Thiết tỉnh Tuyên Quang</v>
      </c>
      <c r="C989" t="str">
        <v>http://congbao.tuyenquang.gov.vn/van-ban/the-loai/quyet-dinh/trang-91.html</v>
      </c>
      <c r="D989" t="str">
        <v>-</v>
      </c>
      <c r="E989" t="str">
        <v>-</v>
      </c>
      <c r="F989" t="str">
        <v>-</v>
      </c>
      <c r="G989" t="str">
        <v>-</v>
      </c>
    </row>
    <row r="990">
      <c r="A990">
        <v>2989</v>
      </c>
      <c r="B990" t="str">
        <v>Công an xã Trung Minh tỉnh Tuyên Quang</v>
      </c>
      <c r="C990" t="str">
        <v>-</v>
      </c>
      <c r="D990" t="str">
        <v>-</v>
      </c>
      <c r="E990" t="str">
        <v/>
      </c>
      <c r="F990" t="str">
        <v>-</v>
      </c>
      <c r="G990" t="str">
        <v>-</v>
      </c>
    </row>
    <row r="991">
      <c r="A991">
        <v>2990</v>
      </c>
      <c r="B991" t="str">
        <f>HYPERLINK("https://yenson.tuyenquang.gov.vn/", "UBND Ủy ban nhân dân xã Trung Minh tỉnh Tuyên Quang")</f>
        <v>UBND Ủy ban nhân dân xã Trung Minh tỉnh Tuyên Quang</v>
      </c>
      <c r="C991" t="str">
        <v>https://yenson.tuyenquang.gov.vn/</v>
      </c>
      <c r="D991" t="str">
        <v>-</v>
      </c>
      <c r="E991" t="str">
        <v>-</v>
      </c>
      <c r="F991" t="str">
        <v>-</v>
      </c>
      <c r="G991" t="str">
        <v>-</v>
      </c>
    </row>
    <row r="992">
      <c r="A992">
        <v>2991</v>
      </c>
      <c r="B992" t="str">
        <f>HYPERLINK("https://www.facebook.com/p/C%C3%B4ng-an-huy%E1%BB%87n-Y%C3%AAn-S%C6%A1n-t%E1%BB%89nh-Tuy%C3%AAn-Quang-100064458052002/", "Công an xã Chiêu Yên tỉnh Tuyên Quang")</f>
        <v>Công an xã Chiêu Yên tỉnh Tuyên Quang</v>
      </c>
      <c r="C992" t="str">
        <v>https://www.facebook.com/p/C%C3%B4ng-an-huy%E1%BB%87n-Y%C3%AAn-S%C6%A1n-t%E1%BB%89nh-Tuy%C3%AAn-Quang-100064458052002/</v>
      </c>
      <c r="D992" t="str">
        <v>-</v>
      </c>
      <c r="E992" t="str">
        <v>02073872214</v>
      </c>
      <c r="F992" t="str">
        <f>HYPERLINK("mailto:conganhuyenyenson@gmail.com", "conganhuyenyenson@gmail.com")</f>
        <v>conganhuyenyenson@gmail.com</v>
      </c>
      <c r="G992" t="str">
        <v>-</v>
      </c>
    </row>
    <row r="993">
      <c r="A993">
        <v>2992</v>
      </c>
      <c r="B993" t="str">
        <f>HYPERLINK("https://yenson.tuyenquang.gov.vn/", "UBND Ủy ban nhân dân xã Chiêu Yên tỉnh Tuyên Quang")</f>
        <v>UBND Ủy ban nhân dân xã Chiêu Yên tỉnh Tuyên Quang</v>
      </c>
      <c r="C993" t="str">
        <v>https://yenson.tuyenquang.gov.vn/</v>
      </c>
      <c r="D993" t="str">
        <v>-</v>
      </c>
      <c r="E993" t="str">
        <v>-</v>
      </c>
      <c r="F993" t="str">
        <v>-</v>
      </c>
      <c r="G993" t="str">
        <v>-</v>
      </c>
    </row>
    <row r="994">
      <c r="A994">
        <v>2993</v>
      </c>
      <c r="B994" t="str">
        <f>HYPERLINK("https://www.facebook.com/caxtrungtruc/", "Công an xã Trung Trực tỉnh Tuyên Quang")</f>
        <v>Công an xã Trung Trực tỉnh Tuyên Quang</v>
      </c>
      <c r="C994" t="str">
        <v>https://www.facebook.com/caxtrungtruc/</v>
      </c>
      <c r="D994" t="str">
        <v>0825279513</v>
      </c>
      <c r="E994" t="str">
        <v>-</v>
      </c>
      <c r="F994" t="str">
        <f>HYPERLINK("mailto:conganxatrungtruc@gmail.com", "conganxatrungtruc@gmail.com")</f>
        <v>conganxatrungtruc@gmail.com</v>
      </c>
      <c r="G994" t="str">
        <v>thôn 4, xã  Trung Trực, huyện Yên Sơn</v>
      </c>
    </row>
    <row r="995">
      <c r="A995">
        <v>2994</v>
      </c>
      <c r="B995" t="str">
        <f>HYPERLINK("http://yenson.tuyenquang.gov.vn/vi/tin-bai/ngay-hoi-dai-doan-ket-toan-dan-toc-tai-thon-2-xa-trung-truc?type=NEWS&amp;id=131132", "UBND Ủy ban nhân dân xã Trung Trực tỉnh Tuyên Quang")</f>
        <v>UBND Ủy ban nhân dân xã Trung Trực tỉnh Tuyên Quang</v>
      </c>
      <c r="C995" t="str">
        <v>http://yenson.tuyenquang.gov.vn/vi/tin-bai/ngay-hoi-dai-doan-ket-toan-dan-toc-tai-thon-2-xa-trung-truc?type=NEWS&amp;id=131132</v>
      </c>
      <c r="D995" t="str">
        <v>-</v>
      </c>
      <c r="E995" t="str">
        <v>-</v>
      </c>
      <c r="F995" t="str">
        <v>-</v>
      </c>
      <c r="G995" t="str">
        <v>-</v>
      </c>
    </row>
    <row r="996">
      <c r="A996">
        <v>2995</v>
      </c>
      <c r="B996" t="str">
        <f>HYPERLINK("https://www.facebook.com/p/C%C3%B4ng-an-huy%E1%BB%87n-Y%C3%AAn-S%C6%A1n-t%E1%BB%89nh-Tuy%C3%AAn-Quang-100064458052002/", "Công an xã Xuân Vân tỉnh Tuyên Quang")</f>
        <v>Công an xã Xuân Vân tỉnh Tuyên Quang</v>
      </c>
      <c r="C996" t="str">
        <v>https://www.facebook.com/p/C%C3%B4ng-an-huy%E1%BB%87n-Y%C3%AAn-S%C6%A1n-t%E1%BB%89nh-Tuy%C3%AAn-Quang-100064458052002/</v>
      </c>
      <c r="D996" t="str">
        <v>-</v>
      </c>
      <c r="E996" t="str">
        <v/>
      </c>
      <c r="F996" t="str">
        <v>-</v>
      </c>
      <c r="G996" t="str">
        <v>-</v>
      </c>
    </row>
    <row r="997">
      <c r="A997">
        <v>2996</v>
      </c>
      <c r="B997" t="str">
        <f>HYPERLINK("http://yenson.tuyenquang.gov.vn/vi/tin-bai/le-cong-bo-xa-xuan-van-dat-chuan-nong-thon-moi?type=NEWS&amp;id=111749", "UBND Ủy ban nhân dân xã Xuân Vân tỉnh Tuyên Quang")</f>
        <v>UBND Ủy ban nhân dân xã Xuân Vân tỉnh Tuyên Quang</v>
      </c>
      <c r="C997" t="str">
        <v>http://yenson.tuyenquang.gov.vn/vi/tin-bai/le-cong-bo-xa-xuan-van-dat-chuan-nong-thon-moi?type=NEWS&amp;id=111749</v>
      </c>
      <c r="D997" t="str">
        <v>-</v>
      </c>
      <c r="E997" t="str">
        <v>-</v>
      </c>
      <c r="F997" t="str">
        <v>-</v>
      </c>
      <c r="G997" t="str">
        <v>-</v>
      </c>
    </row>
    <row r="998">
      <c r="A998">
        <v>2997</v>
      </c>
      <c r="B998" t="str">
        <f>HYPERLINK("https://www.facebook.com/Phucninhyensontuyenquang/", "Công an xã Phúc Ninh tỉnh Tuyên Quang")</f>
        <v>Công an xã Phúc Ninh tỉnh Tuyên Quang</v>
      </c>
      <c r="C998" t="str">
        <v>https://www.facebook.com/Phucninhyensontuyenquang/</v>
      </c>
      <c r="D998" t="str">
        <v>0344557121</v>
      </c>
      <c r="E998" t="str">
        <v>-</v>
      </c>
      <c r="F998" t="str">
        <f>HYPERLINK("mailto:destroyproz6789@gmail.com", "destroyproz6789@gmail.com")</f>
        <v>destroyproz6789@gmail.com</v>
      </c>
      <c r="G998" t="str">
        <v>-</v>
      </c>
    </row>
    <row r="999">
      <c r="A999">
        <v>2998</v>
      </c>
      <c r="B999" t="str">
        <f>HYPERLINK("https://phucninh.tuyenquang.gov.vn/", "UBND Ủy ban nhân dân xã Phúc Ninh tỉnh Tuyên Quang")</f>
        <v>UBND Ủy ban nhân dân xã Phúc Ninh tỉnh Tuyên Quang</v>
      </c>
      <c r="C999" t="str">
        <v>https://phucninh.tuyenquang.gov.vn/</v>
      </c>
      <c r="D999" t="str">
        <v>-</v>
      </c>
      <c r="E999" t="str">
        <v>-</v>
      </c>
      <c r="F999" t="str">
        <v>-</v>
      </c>
      <c r="G999" t="str">
        <v>-</v>
      </c>
    </row>
    <row r="1000">
      <c r="A1000">
        <v>2999</v>
      </c>
      <c r="B1000" t="str">
        <v>Công an xã Hùng Lợi tỉnh Tuyên Quang</v>
      </c>
      <c r="C1000" t="str">
        <v>-</v>
      </c>
      <c r="D1000" t="str">
        <v>-</v>
      </c>
      <c r="E1000" t="str">
        <v/>
      </c>
      <c r="F1000" t="str">
        <v>-</v>
      </c>
      <c r="G1000" t="str">
        <v>-</v>
      </c>
    </row>
    <row r="1001">
      <c r="A1001">
        <v>3000</v>
      </c>
      <c r="B1001" t="str">
        <f>HYPERLINK("http://yenson.tuyenquang.gov.vn/vi/tin-bai/yen-son-co-nhieu-xa-bi-co-lap-sau-con-bao-so-3?type=NEWS&amp;id=124379", "UBND Ủy ban nhân dân xã Hùng Lợi tỉnh Tuyên Quang")</f>
        <v>UBND Ủy ban nhân dân xã Hùng Lợi tỉnh Tuyên Quang</v>
      </c>
      <c r="C1001" t="str">
        <v>http://yenson.tuyenquang.gov.vn/vi/tin-bai/yen-son-co-nhieu-xa-bi-co-lap-sau-con-bao-so-3?type=NEWS&amp;id=124379</v>
      </c>
      <c r="D1001" t="str">
        <v>-</v>
      </c>
      <c r="E1001" t="str">
        <v>-</v>
      </c>
      <c r="F1001" t="str">
        <v>-</v>
      </c>
      <c r="G1001" t="str">
        <v>-</v>
      </c>
    </row>
  </sheetData>
  <ignoredErrors>
    <ignoredError numberStoredAsText="1" sqref="A1:G100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