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D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01"/>
  <sheetViews>
    <sheetView workbookViewId="0"/>
  </sheetViews>
  <sheetData>
    <row r="1" xml:space="preserve">
      <c r="A1" t="str">
        <v>STT</v>
      </c>
      <c r="B1" t="str" xml:space="preserve">
        <v xml:space="preserve">Đơn Vị_x000d_
</v>
      </c>
      <c r="C1" t="str">
        <v>LINK</v>
      </c>
      <c r="D1" t="str">
        <v>DI ĐỘNG</v>
      </c>
      <c r="E1" t="str">
        <v>CỐ ĐỊNH</v>
      </c>
      <c r="F1" t="str">
        <v>EMAIL</v>
      </c>
      <c r="G1" t="str">
        <v>ĐỊA CHỈ</v>
      </c>
    </row>
    <row r="2">
      <c r="A2">
        <v>5001</v>
      </c>
      <c r="B2" t="str">
        <f>HYPERLINK("https://www.facebook.com/p/C%C3%B4ng-an-x%C3%A3-T%C3%A2n-L%E1%BA%ADp-huy%E1%BB%87n-L%E1%BA%A1c-S%C6%A1n-t%E1%BB%89nh-Ho%C3%A0-B%C3%ACnh-100086478417416/", "Công an xã Tân Lập tỉnh Hòa Bình")</f>
        <v>Công an xã Tân Lập tỉnh Hòa Bình</v>
      </c>
      <c r="C2" t="str">
        <v>https://www.facebook.com/p/C%C3%B4ng-an-x%C3%A3-T%C3%A2n-L%E1%BA%ADp-huy%E1%BB%87n-L%E1%BA%A1c-S%C6%A1n-t%E1%BB%89nh-Ho%C3%A0-B%C3%ACnh-100086478417416/</v>
      </c>
      <c r="D2" t="str">
        <v>-</v>
      </c>
      <c r="E2" t="str">
        <v/>
      </c>
      <c r="F2" t="str">
        <v>-</v>
      </c>
      <c r="G2" t="str">
        <v>-</v>
      </c>
    </row>
    <row r="3">
      <c r="A3">
        <v>5002</v>
      </c>
      <c r="B3" t="str">
        <f>HYPERLINK("https://xatanlap.hoabinh.gov.vn/", "UBND Ủy ban nhân dân xã Tân Lập tỉnh Hòa Bình")</f>
        <v>UBND Ủy ban nhân dân xã Tân Lập tỉnh Hòa Bình</v>
      </c>
      <c r="C3" t="str">
        <v>https://xatanlap.hoabinh.gov.vn/</v>
      </c>
      <c r="D3" t="str">
        <v>-</v>
      </c>
      <c r="E3" t="str">
        <v>-</v>
      </c>
      <c r="F3" t="str">
        <v>-</v>
      </c>
      <c r="G3" t="str">
        <v>-</v>
      </c>
    </row>
    <row r="4">
      <c r="A4">
        <v>5003</v>
      </c>
      <c r="B4" t="str">
        <v>Công an xã Nhân Nghĩa tỉnh Hòa Bình</v>
      </c>
      <c r="C4" t="str">
        <v>-</v>
      </c>
      <c r="D4" t="str">
        <v>-</v>
      </c>
      <c r="E4" t="str">
        <v/>
      </c>
      <c r="F4" t="str">
        <v>-</v>
      </c>
      <c r="G4" t="str">
        <v>-</v>
      </c>
    </row>
    <row r="5">
      <c r="A5">
        <v>5004</v>
      </c>
      <c r="B5" t="str">
        <f>HYPERLINK("https://xanhannghia.hoabinh.gov.vn/", "UBND Ủy ban nhân dân xã Nhân Nghĩa tỉnh Hòa Bình")</f>
        <v>UBND Ủy ban nhân dân xã Nhân Nghĩa tỉnh Hòa Bình</v>
      </c>
      <c r="C5" t="str">
        <v>https://xanhannghia.hoabinh.gov.vn/</v>
      </c>
      <c r="D5" t="str">
        <v>-</v>
      </c>
      <c r="E5" t="str">
        <v>-</v>
      </c>
      <c r="F5" t="str">
        <v>-</v>
      </c>
      <c r="G5" t="str">
        <v>-</v>
      </c>
    </row>
    <row r="6">
      <c r="A6">
        <v>5005</v>
      </c>
      <c r="B6" t="str">
        <f>HYPERLINK("https://www.facebook.com/Vinhandanphucv/", "Công an xã Thượng Cốc tỉnh Hòa Bình")</f>
        <v>Công an xã Thượng Cốc tỉnh Hòa Bình</v>
      </c>
      <c r="C6" t="str">
        <v>https://www.facebook.com/Vinhandanphucv/</v>
      </c>
      <c r="D6" t="str">
        <v>-</v>
      </c>
      <c r="E6" t="str">
        <v/>
      </c>
      <c r="F6" t="str">
        <v>-</v>
      </c>
      <c r="G6" t="str">
        <v>-</v>
      </c>
    </row>
    <row r="7">
      <c r="A7">
        <v>5006</v>
      </c>
      <c r="B7" t="str">
        <f>HYPERLINK("https://xathuongcoc.hoabinh.gov.vn/", "UBND Ủy ban nhân dân xã Thượng Cốc tỉnh Hòa Bình")</f>
        <v>UBND Ủy ban nhân dân xã Thượng Cốc tỉnh Hòa Bình</v>
      </c>
      <c r="C7" t="str">
        <v>https://xathuongcoc.hoabinh.gov.vn/</v>
      </c>
      <c r="D7" t="str">
        <v>-</v>
      </c>
      <c r="E7" t="str">
        <v>-</v>
      </c>
      <c r="F7" t="str">
        <v>-</v>
      </c>
      <c r="G7" t="str">
        <v>-</v>
      </c>
    </row>
    <row r="8">
      <c r="A8">
        <v>5007</v>
      </c>
      <c r="B8" t="str">
        <v>Công an xã Phú Lương tỉnh Hòa Bình</v>
      </c>
      <c r="C8" t="str">
        <v>-</v>
      </c>
      <c r="D8" t="str">
        <v>-</v>
      </c>
      <c r="E8" t="str">
        <v/>
      </c>
      <c r="F8" t="str">
        <v>-</v>
      </c>
      <c r="G8" t="str">
        <v>-</v>
      </c>
    </row>
    <row r="9">
      <c r="A9">
        <v>5008</v>
      </c>
      <c r="B9" t="str">
        <f>HYPERLINK("https://donghy.thainguyen.gov.vn/xa-van-lang", "UBND Ủy ban nhân dân xã Phú Lương tỉnh Hòa Bình")</f>
        <v>UBND Ủy ban nhân dân xã Phú Lương tỉnh Hòa Bình</v>
      </c>
      <c r="C9" t="str">
        <v>https://donghy.thainguyen.gov.vn/xa-van-lang</v>
      </c>
      <c r="D9" t="str">
        <v>-</v>
      </c>
      <c r="E9" t="str">
        <v>-</v>
      </c>
      <c r="F9" t="str">
        <v>-</v>
      </c>
      <c r="G9" t="str">
        <v>-</v>
      </c>
    </row>
    <row r="10">
      <c r="A10">
        <v>5009</v>
      </c>
      <c r="B10" t="str">
        <v>Công an xã Phúc Tuy tỉnh Hòa Bình</v>
      </c>
      <c r="C10" t="str">
        <v>-</v>
      </c>
      <c r="D10" t="str">
        <v>-</v>
      </c>
      <c r="E10" t="str">
        <v/>
      </c>
      <c r="F10" t="str">
        <v>-</v>
      </c>
      <c r="G10" t="str">
        <v>-</v>
      </c>
    </row>
    <row r="11">
      <c r="A11">
        <v>5010</v>
      </c>
      <c r="B11" t="str">
        <f>HYPERLINK("http://phucninh.tuyenquang.gov.vn/vi/van-hoa-223?id=3022", "UBND Ủy ban nhân dân xã Phúc Tuy tỉnh Hòa Bình")</f>
        <v>UBND Ủy ban nhân dân xã Phúc Tuy tỉnh Hòa Bình</v>
      </c>
      <c r="C11" t="str">
        <v>http://phucninh.tuyenquang.gov.vn/vi/van-hoa-223?id=3022</v>
      </c>
      <c r="D11" t="str">
        <v>-</v>
      </c>
      <c r="E11" t="str">
        <v>-</v>
      </c>
      <c r="F11" t="str">
        <v>-</v>
      </c>
      <c r="G11" t="str">
        <v>-</v>
      </c>
    </row>
    <row r="12">
      <c r="A12">
        <v>5011</v>
      </c>
      <c r="B12" t="str">
        <v>Công an xã Xuất Hóa tỉnh Hòa Bình</v>
      </c>
      <c r="C12" t="str">
        <v>-</v>
      </c>
      <c r="D12" t="str">
        <v>-</v>
      </c>
      <c r="E12" t="str">
        <v/>
      </c>
      <c r="F12" t="str">
        <v>-</v>
      </c>
      <c r="G12" t="str">
        <v>-</v>
      </c>
    </row>
    <row r="13">
      <c r="A13">
        <v>5012</v>
      </c>
      <c r="B13" t="str">
        <f>HYPERLINK("https://xaxuathoa.hoabinh.gov.vn/", "UBND Ủy ban nhân dân xã Xuất Hóa tỉnh Hòa Bình")</f>
        <v>UBND Ủy ban nhân dân xã Xuất Hóa tỉnh Hòa Bình</v>
      </c>
      <c r="C13" t="str">
        <v>https://xaxuathoa.hoabinh.gov.vn/</v>
      </c>
      <c r="D13" t="str">
        <v>-</v>
      </c>
      <c r="E13" t="str">
        <v>-</v>
      </c>
      <c r="F13" t="str">
        <v>-</v>
      </c>
      <c r="G13" t="str">
        <v>-</v>
      </c>
    </row>
    <row r="14">
      <c r="A14">
        <v>5013</v>
      </c>
      <c r="B14" t="str">
        <f>HYPERLINK("https://www.facebook.com/p/C%C3%B4ng-an-x%C3%A3-Y%C3%AAn-Ph%C3%BA-L%E1%BA%A1c-S%C6%A1n-Ho%C3%A0-B%C3%ACnh-100071499145931/", "Công an xã Yên Phú tỉnh Hòa Bình")</f>
        <v>Công an xã Yên Phú tỉnh Hòa Bình</v>
      </c>
      <c r="C14" t="str">
        <v>https://www.facebook.com/p/C%C3%B4ng-an-x%C3%A3-Y%C3%AAn-Ph%C3%BA-L%E1%BA%A1c-S%C6%A1n-Ho%C3%A0-B%C3%ACnh-100071499145931/</v>
      </c>
      <c r="D14" t="str">
        <v>-</v>
      </c>
      <c r="E14" t="str">
        <v/>
      </c>
      <c r="F14" t="str">
        <v>-</v>
      </c>
      <c r="G14" t="str">
        <v>-</v>
      </c>
    </row>
    <row r="15">
      <c r="A15">
        <v>5014</v>
      </c>
      <c r="B15" t="str">
        <f>HYPERLINK("https://xayenphu.hoabinh.gov.vn/", "UBND Ủy ban nhân dân xã Yên Phú tỉnh Hòa Bình")</f>
        <v>UBND Ủy ban nhân dân xã Yên Phú tỉnh Hòa Bình</v>
      </c>
      <c r="C15" t="str">
        <v>https://xayenphu.hoabinh.gov.vn/</v>
      </c>
      <c r="D15" t="str">
        <v>-</v>
      </c>
      <c r="E15" t="str">
        <v>-</v>
      </c>
      <c r="F15" t="str">
        <v>-</v>
      </c>
      <c r="G15" t="str">
        <v>-</v>
      </c>
    </row>
    <row r="16">
      <c r="A16">
        <v>5015</v>
      </c>
      <c r="B16" t="str">
        <f>HYPERLINK("https://www.facebook.com/tuoitrecatphcm/", "Công an xã Bình Hẻm tỉnh Hòa Bình")</f>
        <v>Công an xã Bình Hẻm tỉnh Hòa Bình</v>
      </c>
      <c r="C16" t="str">
        <v>https://www.facebook.com/tuoitrecatphcm/</v>
      </c>
      <c r="D16" t="str">
        <v>-</v>
      </c>
      <c r="E16" t="str">
        <v/>
      </c>
      <c r="F16" t="str">
        <v>-</v>
      </c>
      <c r="G16" t="str">
        <v>-</v>
      </c>
    </row>
    <row r="17">
      <c r="A17">
        <v>5016</v>
      </c>
      <c r="B17" t="str">
        <f>HYPERLINK("https://xabinhhem.hoabinh.gov.vn/", "UBND Ủy ban nhân dân xã Bình Hẻm tỉnh Hòa Bình")</f>
        <v>UBND Ủy ban nhân dân xã Bình Hẻm tỉnh Hòa Bình</v>
      </c>
      <c r="C17" t="str">
        <v>https://xabinhhem.hoabinh.gov.vn/</v>
      </c>
      <c r="D17" t="str">
        <v>-</v>
      </c>
      <c r="E17" t="str">
        <v>-</v>
      </c>
      <c r="F17" t="str">
        <v>-</v>
      </c>
      <c r="G17" t="str">
        <v>-</v>
      </c>
    </row>
    <row r="18">
      <c r="A18">
        <v>5017</v>
      </c>
      <c r="B18" t="str">
        <f>HYPERLINK("https://www.facebook.com/ChiThienEvent/", "Công an xã Chí Thiện tỉnh Hòa Bình")</f>
        <v>Công an xã Chí Thiện tỉnh Hòa Bình</v>
      </c>
      <c r="C18" t="str">
        <v>https://www.facebook.com/ChiThienEvent/</v>
      </c>
      <c r="D18" t="str">
        <v>-</v>
      </c>
      <c r="E18" t="str">
        <v/>
      </c>
      <c r="F18" t="str">
        <v>-</v>
      </c>
      <c r="G18" t="str">
        <v>-</v>
      </c>
    </row>
    <row r="19">
      <c r="A19">
        <v>5018</v>
      </c>
      <c r="B19" t="str">
        <f>HYPERLINK("https://hoathanh.tpcamau.camau.gov.vn/lanh-dao-ubnd-xa", "UBND Ủy ban nhân dân xã Chí Thiện tỉnh Hòa Bình")</f>
        <v>UBND Ủy ban nhân dân xã Chí Thiện tỉnh Hòa Bình</v>
      </c>
      <c r="C19" t="str">
        <v>https://hoathanh.tpcamau.camau.gov.vn/lanh-dao-ubnd-xa</v>
      </c>
      <c r="D19" t="str">
        <v>-</v>
      </c>
      <c r="E19" t="str">
        <v>-</v>
      </c>
      <c r="F19" t="str">
        <v>-</v>
      </c>
      <c r="G19" t="str">
        <v>-</v>
      </c>
    </row>
    <row r="20">
      <c r="A20">
        <v>5019</v>
      </c>
      <c r="B20" t="str">
        <v>Công an xã Bình Cảng tỉnh Hòa Bình</v>
      </c>
      <c r="C20" t="str">
        <v>-</v>
      </c>
      <c r="D20" t="str">
        <v>-</v>
      </c>
      <c r="E20" t="str">
        <v/>
      </c>
      <c r="F20" t="str">
        <v>-</v>
      </c>
      <c r="G20" t="str">
        <v>-</v>
      </c>
    </row>
    <row r="21">
      <c r="A21">
        <v>5020</v>
      </c>
      <c r="B21" t="str">
        <f>HYPERLINK("https://xavubinh.hoabinh.gov.vn/index.php/tin-t-c-s-ki-n/chinh-tr/251-a-y-ban-nha-n-da-n-xa-v-la-m-ta-cha-c-ha-i-ngha-la-y-a-kia-n-ca-tri-va-via-c-sa-p-xa-p-n-va-ha-nh-cha-nh-ca-p-xa-tra-n-a-a-ba-n-xa-v-la-m", "UBND Ủy ban nhân dân xã Bình Cảng tỉnh Hòa Bình")</f>
        <v>UBND Ủy ban nhân dân xã Bình Cảng tỉnh Hòa Bình</v>
      </c>
      <c r="C21" t="str">
        <v>https://xavubinh.hoabinh.gov.vn/index.php/tin-t-c-s-ki-n/chinh-tr/251-a-y-ban-nha-n-da-n-xa-v-la-m-ta-cha-c-ha-i-ngha-la-y-a-kia-n-ca-tri-va-via-c-sa-p-xa-p-n-va-ha-nh-cha-nh-ca-p-xa-tra-n-a-a-ba-n-xa-v-la-m</v>
      </c>
      <c r="D21" t="str">
        <v>-</v>
      </c>
      <c r="E21" t="str">
        <v>-</v>
      </c>
      <c r="F21" t="str">
        <v>-</v>
      </c>
      <c r="G21" t="str">
        <v>-</v>
      </c>
    </row>
    <row r="22">
      <c r="A22">
        <v>5021</v>
      </c>
      <c r="B22" t="str">
        <v>Công an xã Bình Chân tỉnh Hòa Bình</v>
      </c>
      <c r="C22" t="str">
        <v>-</v>
      </c>
      <c r="D22" t="str">
        <v>-</v>
      </c>
      <c r="E22" t="str">
        <v/>
      </c>
      <c r="F22" t="str">
        <v>-</v>
      </c>
      <c r="G22" t="str">
        <v>-</v>
      </c>
    </row>
    <row r="23">
      <c r="A23">
        <v>5022</v>
      </c>
      <c r="B23" t="str">
        <f>HYPERLINK("https://xavubinh.hoabinh.gov.vn/index.php/tin-t-c-s-ki-n/chinh-tr/251-a-y-ban-nha-n-da-n-xa-v-la-m-ta-cha-c-ha-i-ngha-la-y-a-kia-n-ca-tri-va-via-c-sa-p-xa-p-n-va-ha-nh-cha-nh-ca-p-xa-tra-n-a-a-ba-n-xa-v-la-m", "UBND Ủy ban nhân dân xã Bình Chân tỉnh Hòa Bình")</f>
        <v>UBND Ủy ban nhân dân xã Bình Chân tỉnh Hòa Bình</v>
      </c>
      <c r="C23" t="str">
        <v>https://xavubinh.hoabinh.gov.vn/index.php/tin-t-c-s-ki-n/chinh-tr/251-a-y-ban-nha-n-da-n-xa-v-la-m-ta-cha-c-ha-i-ngha-la-y-a-kia-n-ca-tri-va-via-c-sa-p-xa-p-n-va-ha-nh-cha-nh-ca-p-xa-tra-n-a-a-ba-n-xa-v-la-m</v>
      </c>
      <c r="D23" t="str">
        <v>-</v>
      </c>
      <c r="E23" t="str">
        <v>-</v>
      </c>
      <c r="F23" t="str">
        <v>-</v>
      </c>
      <c r="G23" t="str">
        <v>-</v>
      </c>
    </row>
    <row r="24">
      <c r="A24">
        <v>5023</v>
      </c>
      <c r="B24" t="str">
        <v>Công an xã Định Cư tỉnh Hòa Bình</v>
      </c>
      <c r="C24" t="str">
        <v>-</v>
      </c>
      <c r="D24" t="str">
        <v>-</v>
      </c>
      <c r="E24" t="str">
        <v/>
      </c>
      <c r="F24" t="str">
        <v>-</v>
      </c>
      <c r="G24" t="str">
        <v>-</v>
      </c>
    </row>
    <row r="25">
      <c r="A25">
        <v>5024</v>
      </c>
      <c r="B25" t="str">
        <f>HYPERLINK("https://www.hoabinh.gov.vn/", "UBND Ủy ban nhân dân xã Định Cư tỉnh Hòa Bình")</f>
        <v>UBND Ủy ban nhân dân xã Định Cư tỉnh Hòa Bình</v>
      </c>
      <c r="C25" t="str">
        <v>https://www.hoabinh.gov.vn/</v>
      </c>
      <c r="D25" t="str">
        <v>-</v>
      </c>
      <c r="E25" t="str">
        <v>-</v>
      </c>
      <c r="F25" t="str">
        <v>-</v>
      </c>
      <c r="G25" t="str">
        <v>-</v>
      </c>
    </row>
    <row r="26">
      <c r="A26">
        <v>5025</v>
      </c>
      <c r="B26" t="str">
        <f>HYPERLINK("https://www.facebook.com/conganhuyenLacSon/", "Công an xã Chí Đạo tỉnh Hòa Bình")</f>
        <v>Công an xã Chí Đạo tỉnh Hòa Bình</v>
      </c>
      <c r="C26" t="str">
        <v>https://www.facebook.com/conganhuyenLacSon/</v>
      </c>
      <c r="D26" t="str">
        <v>-</v>
      </c>
      <c r="E26" t="str">
        <v/>
      </c>
      <c r="F26" t="str">
        <v>-</v>
      </c>
      <c r="G26" t="str">
        <v>-</v>
      </c>
    </row>
    <row r="27">
      <c r="A27">
        <v>5026</v>
      </c>
      <c r="B27" t="str">
        <f>HYPERLINK("https://xachidao.hoabinh.gov.vn/", "UBND Ủy ban nhân dân xã Chí Đạo tỉnh Hòa Bình")</f>
        <v>UBND Ủy ban nhân dân xã Chí Đạo tỉnh Hòa Bình</v>
      </c>
      <c r="C27" t="str">
        <v>https://xachidao.hoabinh.gov.vn/</v>
      </c>
      <c r="D27" t="str">
        <v>-</v>
      </c>
      <c r="E27" t="str">
        <v>-</v>
      </c>
      <c r="F27" t="str">
        <v>-</v>
      </c>
      <c r="G27" t="str">
        <v>-</v>
      </c>
    </row>
    <row r="28">
      <c r="A28">
        <v>5027</v>
      </c>
      <c r="B28" t="str">
        <v>Công an xã Liên Vũ tỉnh Hòa Bình</v>
      </c>
      <c r="C28" t="str">
        <v>-</v>
      </c>
      <c r="D28" t="str">
        <v>-</v>
      </c>
      <c r="E28" t="str">
        <v/>
      </c>
      <c r="F28" t="str">
        <v>-</v>
      </c>
      <c r="G28" t="str">
        <v>-</v>
      </c>
    </row>
    <row r="29">
      <c r="A29">
        <v>5028</v>
      </c>
      <c r="B29" t="str">
        <f>HYPERLINK("https://xavubinh.hoabinh.gov.vn/", "UBND Ủy ban nhân dân xã Liên Vũ tỉnh Hòa Bình")</f>
        <v>UBND Ủy ban nhân dân xã Liên Vũ tỉnh Hòa Bình</v>
      </c>
      <c r="C29" t="str">
        <v>https://xavubinh.hoabinh.gov.vn/</v>
      </c>
      <c r="D29" t="str">
        <v>-</v>
      </c>
      <c r="E29" t="str">
        <v>-</v>
      </c>
      <c r="F29" t="str">
        <v>-</v>
      </c>
      <c r="G29" t="str">
        <v>-</v>
      </c>
    </row>
    <row r="30">
      <c r="A30">
        <v>5029</v>
      </c>
      <c r="B30" t="str">
        <f>HYPERLINK("https://www.facebook.com/p/C%C3%B4ng-An-X%C3%A3-Ng%E1%BB%8Dc-S%C6%A1n-L%E1%BA%A1c-S%C6%A1n-Ho%C3%A0-B%C3%ACnh-100083050704672/?locale=ml_IN", "Công an xã Ngọc Sơn tỉnh Hòa Bình")</f>
        <v>Công an xã Ngọc Sơn tỉnh Hòa Bình</v>
      </c>
      <c r="C30" t="str">
        <v>https://www.facebook.com/p/C%C3%B4ng-An-X%C3%A3-Ng%E1%BB%8Dc-S%C6%A1n-L%E1%BA%A1c-S%C6%A1n-Ho%C3%A0-B%C3%ACnh-100083050704672/?locale=ml_IN</v>
      </c>
      <c r="D30" t="str">
        <v>-</v>
      </c>
      <c r="E30" t="str">
        <v/>
      </c>
      <c r="F30" t="str">
        <v>-</v>
      </c>
      <c r="G30" t="str">
        <v>-</v>
      </c>
    </row>
    <row r="31">
      <c r="A31">
        <v>5030</v>
      </c>
      <c r="B31" t="str">
        <f>HYPERLINK("https://ngocson.hiephoa.bacgiang.gov.vn/", "UBND Ủy ban nhân dân xã Ngọc Sơn tỉnh Hòa Bình")</f>
        <v>UBND Ủy ban nhân dân xã Ngọc Sơn tỉnh Hòa Bình</v>
      </c>
      <c r="C31" t="str">
        <v>https://ngocson.hiephoa.bacgiang.gov.vn/</v>
      </c>
      <c r="D31" t="str">
        <v>-</v>
      </c>
      <c r="E31" t="str">
        <v>-</v>
      </c>
      <c r="F31" t="str">
        <v>-</v>
      </c>
      <c r="G31" t="str">
        <v>-</v>
      </c>
    </row>
    <row r="32">
      <c r="A32">
        <v>5031</v>
      </c>
      <c r="B32" t="str">
        <f>HYPERLINK("https://www.facebook.com/conganhuongnhuong/", "Công an xã Hương Nhượng tỉnh Hòa Bình")</f>
        <v>Công an xã Hương Nhượng tỉnh Hòa Bình</v>
      </c>
      <c r="C32" t="str">
        <v>https://www.facebook.com/conganhuongnhuong/</v>
      </c>
      <c r="D32" t="str">
        <v>-</v>
      </c>
      <c r="E32" t="str">
        <v/>
      </c>
      <c r="F32" t="str">
        <v>-</v>
      </c>
      <c r="G32" t="str">
        <v>-</v>
      </c>
    </row>
    <row r="33">
      <c r="A33">
        <v>5032</v>
      </c>
      <c r="B33" t="str">
        <f>HYPERLINK("https://xahuongnhuong.hoabinh.gov.vn/", "UBND Ủy ban nhân dân xã Hương Nhượng tỉnh Hòa Bình")</f>
        <v>UBND Ủy ban nhân dân xã Hương Nhượng tỉnh Hòa Bình</v>
      </c>
      <c r="C33" t="str">
        <v>https://xahuongnhuong.hoabinh.gov.vn/</v>
      </c>
      <c r="D33" t="str">
        <v>-</v>
      </c>
      <c r="E33" t="str">
        <v>-</v>
      </c>
      <c r="F33" t="str">
        <v>-</v>
      </c>
      <c r="G33" t="str">
        <v>-</v>
      </c>
    </row>
    <row r="34">
      <c r="A34">
        <v>5033</v>
      </c>
      <c r="B34" t="str">
        <v>Công an xã Vũ Lâm tỉnh Hòa Bình</v>
      </c>
      <c r="C34" t="str">
        <v>-</v>
      </c>
      <c r="D34" t="str">
        <v>-</v>
      </c>
      <c r="E34" t="str">
        <v/>
      </c>
      <c r="F34" t="str">
        <v>-</v>
      </c>
      <c r="G34" t="str">
        <v>-</v>
      </c>
    </row>
    <row r="35">
      <c r="A35">
        <v>5034</v>
      </c>
      <c r="B35" t="str">
        <f>HYPERLINK("https://xavubinh.hoabinh.gov.vn/index.php/tin-t-c-s-ki-n/chinh-tr/251-a-y-ban-nha-n-da-n-xa-v-la-m-ta-cha-c-ha-i-ngha-la-y-a-kia-n-ca-tri-va-via-c-sa-p-xa-p-n-va-ha-nh-cha-nh-ca-p-xa-tra-n-a-a-ba-n-xa-v-la-m", "UBND Ủy ban nhân dân xã Vũ Lâm tỉnh Hòa Bình")</f>
        <v>UBND Ủy ban nhân dân xã Vũ Lâm tỉnh Hòa Bình</v>
      </c>
      <c r="C35" t="str">
        <v>https://xavubinh.hoabinh.gov.vn/index.php/tin-t-c-s-ki-n/chinh-tr/251-a-y-ban-nha-n-da-n-xa-v-la-m-ta-cha-c-ha-i-ngha-la-y-a-kia-n-ca-tri-va-via-c-sa-p-xa-p-n-va-ha-nh-cha-nh-ca-p-xa-tra-n-a-a-ba-n-xa-v-la-m</v>
      </c>
      <c r="D35" t="str">
        <v>-</v>
      </c>
      <c r="E35" t="str">
        <v>-</v>
      </c>
      <c r="F35" t="str">
        <v>-</v>
      </c>
      <c r="G35" t="str">
        <v>-</v>
      </c>
    </row>
    <row r="36">
      <c r="A36">
        <v>5035</v>
      </c>
      <c r="B36" t="str">
        <v>Công an xã Tự Do tỉnh Hòa Bình</v>
      </c>
      <c r="C36" t="str">
        <v>-</v>
      </c>
      <c r="D36" t="str">
        <v>-</v>
      </c>
      <c r="E36" t="str">
        <v/>
      </c>
      <c r="F36" t="str">
        <v>-</v>
      </c>
      <c r="G36" t="str">
        <v>-</v>
      </c>
    </row>
    <row r="37">
      <c r="A37">
        <v>5036</v>
      </c>
      <c r="B37" t="str">
        <f>HYPERLINK("https://sotuphap.hoabinh.gov.vn/index.php/hoa-t-a-ng-t-pha-p-a-a-ph-ng/565-xa-ta-do-huya-n-la-c-s-n-tuya-n-truya-n-pha-p-lua-t-gia-va-ng-an-ninh-tra-t-ta", "UBND Ủy ban nhân dân xã Tự Do tỉnh Hòa Bình")</f>
        <v>UBND Ủy ban nhân dân xã Tự Do tỉnh Hòa Bình</v>
      </c>
      <c r="C37" t="str">
        <v>https://sotuphap.hoabinh.gov.vn/index.php/hoa-t-a-ng-t-pha-p-a-a-ph-ng/565-xa-ta-do-huya-n-la-c-s-n-tuya-n-truya-n-pha-p-lua-t-gia-va-ng-an-ninh-tra-t-ta</v>
      </c>
      <c r="D37" t="str">
        <v>-</v>
      </c>
      <c r="E37" t="str">
        <v>-</v>
      </c>
      <c r="F37" t="str">
        <v>-</v>
      </c>
      <c r="G37" t="str">
        <v>-</v>
      </c>
    </row>
    <row r="38">
      <c r="A38">
        <v>5037</v>
      </c>
      <c r="B38" t="str">
        <f>HYPERLINK("https://www.facebook.com/groups/536169779811127/", "Công an xã Yên Nghiệp tỉnh Hòa Bình")</f>
        <v>Công an xã Yên Nghiệp tỉnh Hòa Bình</v>
      </c>
      <c r="C38" t="str">
        <v>https://www.facebook.com/groups/536169779811127/</v>
      </c>
      <c r="D38" t="str">
        <v>-</v>
      </c>
      <c r="E38" t="str">
        <v/>
      </c>
      <c r="F38" t="str">
        <v>-</v>
      </c>
      <c r="G38" t="str">
        <v>-</v>
      </c>
    </row>
    <row r="39">
      <c r="A39">
        <v>5038</v>
      </c>
      <c r="B39" t="str">
        <f>HYPERLINK("https://xayennghiep.hoabinh.gov.vn/", "UBND Ủy ban nhân dân xã Yên Nghiệp tỉnh Hòa Bình")</f>
        <v>UBND Ủy ban nhân dân xã Yên Nghiệp tỉnh Hòa Bình</v>
      </c>
      <c r="C39" t="str">
        <v>https://xayennghiep.hoabinh.gov.vn/</v>
      </c>
      <c r="D39" t="str">
        <v>-</v>
      </c>
      <c r="E39" t="str">
        <v>-</v>
      </c>
      <c r="F39" t="str">
        <v>-</v>
      </c>
      <c r="G39" t="str">
        <v>-</v>
      </c>
    </row>
    <row r="40">
      <c r="A40">
        <v>5039</v>
      </c>
      <c r="B40" t="str">
        <f>HYPERLINK("https://www.facebook.com/p/C%C3%B4ng-an-x%C3%A3-T%C3%A2n-M%E1%BB%B9-100069896973119/", "Công an xã Tân Mỹ tỉnh Hòa Bình")</f>
        <v>Công an xã Tân Mỹ tỉnh Hòa Bình</v>
      </c>
      <c r="C40" t="str">
        <v>https://www.facebook.com/p/C%C3%B4ng-an-x%C3%A3-T%C3%A2n-M%E1%BB%B9-100069896973119/</v>
      </c>
      <c r="D40" t="str">
        <v>-</v>
      </c>
      <c r="E40" t="str">
        <v/>
      </c>
      <c r="F40" t="str">
        <v>-</v>
      </c>
      <c r="G40" t="str">
        <v>-</v>
      </c>
    </row>
    <row r="41">
      <c r="A41">
        <v>5040</v>
      </c>
      <c r="B41" t="str">
        <f>HYPERLINK("https://xatanmy.hoabinh.gov.vn/", "UBND Ủy ban nhân dân xã Tân Mỹ tỉnh Hòa Bình")</f>
        <v>UBND Ủy ban nhân dân xã Tân Mỹ tỉnh Hòa Bình</v>
      </c>
      <c r="C41" t="str">
        <v>https://xatanmy.hoabinh.gov.vn/</v>
      </c>
      <c r="D41" t="str">
        <v>-</v>
      </c>
      <c r="E41" t="str">
        <v>-</v>
      </c>
      <c r="F41" t="str">
        <v>-</v>
      </c>
      <c r="G41" t="str">
        <v>-</v>
      </c>
    </row>
    <row r="42">
      <c r="A42">
        <v>5041</v>
      </c>
      <c r="B42" t="str">
        <f>HYPERLINK("https://www.facebook.com/p/C%C3%B4ng-an-x%C3%A3-%C3%82n-Ngh%C4%A9a-L%E1%BA%A1c-S%C6%A1n-H%C3%B2a-B%C3%ACnh-61555724005917/", "Công an xã Ân Nghĩa tỉnh Hòa Bình")</f>
        <v>Công an xã Ân Nghĩa tỉnh Hòa Bình</v>
      </c>
      <c r="C42" t="str">
        <v>https://www.facebook.com/p/C%C3%B4ng-an-x%C3%A3-%C3%82n-Ngh%C4%A9a-L%E1%BA%A1c-S%C6%A1n-H%C3%B2a-B%C3%ACnh-61555724005917/</v>
      </c>
      <c r="D42" t="str">
        <v>-</v>
      </c>
      <c r="E42" t="str">
        <v/>
      </c>
      <c r="F42" t="str">
        <v>-</v>
      </c>
      <c r="G42" t="str">
        <v>-</v>
      </c>
    </row>
    <row r="43">
      <c r="A43">
        <v>5042</v>
      </c>
      <c r="B43" t="str">
        <f>HYPERLINK("https://xaannghia.hoabinh.gov.vn/", "UBND Ủy ban nhân dân xã Ân Nghĩa tỉnh Hòa Bình")</f>
        <v>UBND Ủy ban nhân dân xã Ân Nghĩa tỉnh Hòa Bình</v>
      </c>
      <c r="C43" t="str">
        <v>https://xaannghia.hoabinh.gov.vn/</v>
      </c>
      <c r="D43" t="str">
        <v>-</v>
      </c>
      <c r="E43" t="str">
        <v>-</v>
      </c>
      <c r="F43" t="str">
        <v>-</v>
      </c>
      <c r="G43" t="str">
        <v>-</v>
      </c>
    </row>
    <row r="44">
      <c r="A44">
        <v>5043</v>
      </c>
      <c r="B44" t="str">
        <v>Công an xã Ngọc Lâu tỉnh Hòa Bình</v>
      </c>
      <c r="C44" t="str">
        <v>-</v>
      </c>
      <c r="D44" t="str">
        <v>-</v>
      </c>
      <c r="E44" t="str">
        <v/>
      </c>
      <c r="F44" t="str">
        <v>-</v>
      </c>
      <c r="G44" t="str">
        <v>-</v>
      </c>
    </row>
    <row r="45">
      <c r="A45">
        <v>5044</v>
      </c>
      <c r="B45" t="str">
        <f>HYPERLINK("https://xangoclau.hoabinh.gov.vn/", "UBND Ủy ban nhân dân xã Ngọc Lâu tỉnh Hòa Bình")</f>
        <v>UBND Ủy ban nhân dân xã Ngọc Lâu tỉnh Hòa Bình</v>
      </c>
      <c r="C45" t="str">
        <v>https://xangoclau.hoabinh.gov.vn/</v>
      </c>
      <c r="D45" t="str">
        <v>-</v>
      </c>
      <c r="E45" t="str">
        <v>-</v>
      </c>
      <c r="F45" t="str">
        <v>-</v>
      </c>
      <c r="G45" t="str">
        <v>-</v>
      </c>
    </row>
    <row r="46">
      <c r="A46">
        <v>5045</v>
      </c>
      <c r="B46" t="str">
        <f>HYPERLINK("https://www.facebook.com/p/C%C3%B4ng-an-th%E1%BB%8B-tr%E1%BA%A5n-H%C3%A0ng-Tr%E1%BA%A1m-100066793773195/", "Công an thị trấn Hàng Trạm tỉnh Hòa Bình")</f>
        <v>Công an thị trấn Hàng Trạm tỉnh Hòa Bình</v>
      </c>
      <c r="C46" t="str">
        <v>https://www.facebook.com/p/C%C3%B4ng-an-th%E1%BB%8B-tr%E1%BA%A5n-H%C3%A0ng-Tr%E1%BA%A1m-100066793773195/</v>
      </c>
      <c r="D46" t="str">
        <v>-</v>
      </c>
      <c r="E46" t="str">
        <v/>
      </c>
      <c r="F46" t="str">
        <v>-</v>
      </c>
      <c r="G46" t="str">
        <v>-</v>
      </c>
    </row>
    <row r="47">
      <c r="A47">
        <v>5046</v>
      </c>
      <c r="B47" t="str">
        <f>HYPERLINK("https://thitranhangtram.hoabinh.gov.vn/", "UBND Ủy ban nhân dân thị trấn Hàng Trạm tỉnh Hòa Bình")</f>
        <v>UBND Ủy ban nhân dân thị trấn Hàng Trạm tỉnh Hòa Bình</v>
      </c>
      <c r="C47" t="str">
        <v>https://thitranhangtram.hoabinh.gov.vn/</v>
      </c>
      <c r="D47" t="str">
        <v>-</v>
      </c>
      <c r="E47" t="str">
        <v>-</v>
      </c>
      <c r="F47" t="str">
        <v>-</v>
      </c>
      <c r="G47" t="str">
        <v>-</v>
      </c>
    </row>
    <row r="48">
      <c r="A48">
        <v>5047</v>
      </c>
      <c r="B48" t="str">
        <f>HYPERLINK("https://www.facebook.com/100039718763296/videos/g%C6%B0%C6%A1ng-s%C3%A1ng-chi%E1%BA%BFn-s%E1%BB%B9-c%C3%B4ng-an-v%C3%AC-nh%C3%A2n-d%C3%A2n-ph%E1%BB%A5c-v%E1%BB%A5/573203420809256/?locale=zh_CN", "Công an xã Lạc Sỹ tỉnh Hòa Bình")</f>
        <v>Công an xã Lạc Sỹ tỉnh Hòa Bình</v>
      </c>
      <c r="C48" t="str">
        <v>https://www.facebook.com/100039718763296/videos/g%C6%B0%C6%A1ng-s%C3%A1ng-chi%E1%BA%BFn-s%E1%BB%B9-c%C3%B4ng-an-v%C3%AC-nh%C3%A2n-d%C3%A2n-ph%E1%BB%A5c-v%E1%BB%A5/573203420809256/?locale=zh_CN</v>
      </c>
      <c r="D48" t="str">
        <v>-</v>
      </c>
      <c r="E48" t="str">
        <v/>
      </c>
      <c r="F48" t="str">
        <v>-</v>
      </c>
      <c r="G48" t="str">
        <v>-</v>
      </c>
    </row>
    <row r="49">
      <c r="A49">
        <v>5048</v>
      </c>
      <c r="B49" t="str">
        <f>HYPERLINK("https://xalacsy.hoabinh.gov.vn/", "UBND Ủy ban nhân dân xã Lạc Sỹ tỉnh Hòa Bình")</f>
        <v>UBND Ủy ban nhân dân xã Lạc Sỹ tỉnh Hòa Bình</v>
      </c>
      <c r="C49" t="str">
        <v>https://xalacsy.hoabinh.gov.vn/</v>
      </c>
      <c r="D49" t="str">
        <v>-</v>
      </c>
      <c r="E49" t="str">
        <v>-</v>
      </c>
      <c r="F49" t="str">
        <v>-</v>
      </c>
      <c r="G49" t="str">
        <v>-</v>
      </c>
    </row>
    <row r="50">
      <c r="A50">
        <v>5049</v>
      </c>
      <c r="B50" t="str">
        <v>Công an xã Lạc Hưng tỉnh Hòa Bình</v>
      </c>
      <c r="C50" t="str">
        <v>-</v>
      </c>
      <c r="D50" t="str">
        <v>-</v>
      </c>
      <c r="E50" t="str">
        <v/>
      </c>
      <c r="F50" t="str">
        <v>-</v>
      </c>
      <c r="G50" t="str">
        <v>-</v>
      </c>
    </row>
    <row r="51">
      <c r="A51">
        <v>5050</v>
      </c>
      <c r="B51" t="str">
        <f>HYPERLINK("https://lacthuy.hoabinh.gov.vn/", "UBND Ủy ban nhân dân xã Lạc Hưng tỉnh Hòa Bình")</f>
        <v>UBND Ủy ban nhân dân xã Lạc Hưng tỉnh Hòa Bình</v>
      </c>
      <c r="C51" t="str">
        <v>https://lacthuy.hoabinh.gov.vn/</v>
      </c>
      <c r="D51" t="str">
        <v>-</v>
      </c>
      <c r="E51" t="str">
        <v>-</v>
      </c>
      <c r="F51" t="str">
        <v>-</v>
      </c>
      <c r="G51" t="str">
        <v>-</v>
      </c>
    </row>
    <row r="52">
      <c r="A52">
        <v>5051</v>
      </c>
      <c r="B52" t="str">
        <f>HYPERLINK("https://www.facebook.com/100039718763296/videos/g%C6%B0%C6%A1ng-s%C3%A1ng-chi%E1%BA%BFn-s%E1%BB%B9-c%C3%B4ng-an-v%C3%AC-nh%C3%A2n-d%C3%A2n-ph%E1%BB%A5c-v%E1%BB%A5/573203420809256/?locale=zh_CN", "Công an xã Lạc Lương tỉnh Hòa Bình")</f>
        <v>Công an xã Lạc Lương tỉnh Hòa Bình</v>
      </c>
      <c r="C52" t="str">
        <v>https://www.facebook.com/100039718763296/videos/g%C6%B0%C6%A1ng-s%C3%A1ng-chi%E1%BA%BFn-s%E1%BB%B9-c%C3%B4ng-an-v%C3%AC-nh%C3%A2n-d%C3%A2n-ph%E1%BB%A5c-v%E1%BB%A5/573203420809256/?locale=zh_CN</v>
      </c>
      <c r="D52" t="str">
        <v>-</v>
      </c>
      <c r="E52" t="str">
        <v/>
      </c>
      <c r="F52" t="str">
        <v>-</v>
      </c>
      <c r="G52" t="str">
        <v>-</v>
      </c>
    </row>
    <row r="53">
      <c r="A53">
        <v>5052</v>
      </c>
      <c r="B53" t="str">
        <f>HYPERLINK("https://xalacluong.hoabinh.gov.vn/", "UBND Ủy ban nhân dân xã Lạc Lương tỉnh Hòa Bình")</f>
        <v>UBND Ủy ban nhân dân xã Lạc Lương tỉnh Hòa Bình</v>
      </c>
      <c r="C53" t="str">
        <v>https://xalacluong.hoabinh.gov.vn/</v>
      </c>
      <c r="D53" t="str">
        <v>-</v>
      </c>
      <c r="E53" t="str">
        <v>-</v>
      </c>
      <c r="F53" t="str">
        <v>-</v>
      </c>
      <c r="G53" t="str">
        <v>-</v>
      </c>
    </row>
    <row r="54">
      <c r="A54">
        <v>5053</v>
      </c>
      <c r="B54" t="str">
        <f>HYPERLINK("https://www.facebook.com/p/C%C3%B4ng-an-x%C3%A3-B%E1%BA%A3o-Hi%E1%BB%87u-huy%E1%BB%87n-Y%C3%AAn-Thu%E1%BB%B7-t%E1%BB%89nh-Ho%C3%A0-B%C3%ACnh-100066450291824/?locale=vi_VN", "Công an xã Bảo Hiệu tỉnh Hòa Bình")</f>
        <v>Công an xã Bảo Hiệu tỉnh Hòa Bình</v>
      </c>
      <c r="C54" t="str">
        <v>https://www.facebook.com/p/C%C3%B4ng-an-x%C3%A3-B%E1%BA%A3o-Hi%E1%BB%87u-huy%E1%BB%87n-Y%C3%AAn-Thu%E1%BB%B7-t%E1%BB%89nh-Ho%C3%A0-B%C3%ACnh-100066450291824/?locale=vi_VN</v>
      </c>
      <c r="D54" t="str">
        <v>-</v>
      </c>
      <c r="E54" t="str">
        <v/>
      </c>
      <c r="F54" t="str">
        <v>-</v>
      </c>
      <c r="G54" t="str">
        <v>-</v>
      </c>
    </row>
    <row r="55">
      <c r="A55">
        <v>5054</v>
      </c>
      <c r="B55" t="str">
        <f>HYPERLINK("https://xabaohieu.hoabinh.gov.vn/", "UBND Ủy ban nhân dân xã Bảo Hiệu tỉnh Hòa Bình")</f>
        <v>UBND Ủy ban nhân dân xã Bảo Hiệu tỉnh Hòa Bình</v>
      </c>
      <c r="C55" t="str">
        <v>https://xabaohieu.hoabinh.gov.vn/</v>
      </c>
      <c r="D55" t="str">
        <v>-</v>
      </c>
      <c r="E55" t="str">
        <v>-</v>
      </c>
      <c r="F55" t="str">
        <v>-</v>
      </c>
      <c r="G55" t="str">
        <v>-</v>
      </c>
    </row>
    <row r="56">
      <c r="A56">
        <v>5055</v>
      </c>
      <c r="B56" t="str">
        <f>HYPERLINK("https://www.facebook.com/p/C%C3%B4ng-an-x%C3%A3-%C4%90a-Ph%C3%BAc-100065698920644/", "Công an xã Đa Phúc tỉnh Hòa Bình")</f>
        <v>Công an xã Đa Phúc tỉnh Hòa Bình</v>
      </c>
      <c r="C56" t="str">
        <v>https://www.facebook.com/p/C%C3%B4ng-an-x%C3%A3-%C4%90a-Ph%C3%BAc-100065698920644/</v>
      </c>
      <c r="D56" t="str">
        <v>-</v>
      </c>
      <c r="E56" t="str">
        <v/>
      </c>
      <c r="F56" t="str">
        <v>-</v>
      </c>
      <c r="G56" t="str">
        <v>-</v>
      </c>
    </row>
    <row r="57">
      <c r="A57">
        <v>5056</v>
      </c>
      <c r="B57" t="str">
        <f>HYPERLINK("https://xadaphuc.hoabinh.gov.vn/", "UBND Ủy ban nhân dân xã Đa Phúc tỉnh Hòa Bình")</f>
        <v>UBND Ủy ban nhân dân xã Đa Phúc tỉnh Hòa Bình</v>
      </c>
      <c r="C57" t="str">
        <v>https://xadaphuc.hoabinh.gov.vn/</v>
      </c>
      <c r="D57" t="str">
        <v>-</v>
      </c>
      <c r="E57" t="str">
        <v>-</v>
      </c>
      <c r="F57" t="str">
        <v>-</v>
      </c>
      <c r="G57" t="str">
        <v>-</v>
      </c>
    </row>
    <row r="58">
      <c r="A58">
        <v>5057</v>
      </c>
      <c r="B58" t="str">
        <f>HYPERLINK("https://www.facebook.com/p/C%C3%B4ng-an-x%C3%A3-H%E1%BB%AFu-L%E1%BB%A3i-61552478177827/", "Công an xã Hữu Lợi tỉnh Hòa Bình")</f>
        <v>Công an xã Hữu Lợi tỉnh Hòa Bình</v>
      </c>
      <c r="C58" t="str">
        <v>https://www.facebook.com/p/C%C3%B4ng-an-x%C3%A3-H%E1%BB%AFu-L%E1%BB%A3i-61552478177827/</v>
      </c>
      <c r="D58" t="str">
        <v>-</v>
      </c>
      <c r="E58" t="str">
        <v/>
      </c>
      <c r="F58" t="str">
        <v>-</v>
      </c>
      <c r="G58" t="str">
        <v>-</v>
      </c>
    </row>
    <row r="59">
      <c r="A59">
        <v>5058</v>
      </c>
      <c r="B59" t="str">
        <f>HYPERLINK("https://xahuuloi.hoabinh.gov.vn/", "UBND Ủy ban nhân dân xã Hữu Lợi tỉnh Hòa Bình")</f>
        <v>UBND Ủy ban nhân dân xã Hữu Lợi tỉnh Hòa Bình</v>
      </c>
      <c r="C59" t="str">
        <v>https://xahuuloi.hoabinh.gov.vn/</v>
      </c>
      <c r="D59" t="str">
        <v>-</v>
      </c>
      <c r="E59" t="str">
        <v>-</v>
      </c>
      <c r="F59" t="str">
        <v>-</v>
      </c>
      <c r="G59" t="str">
        <v>-</v>
      </c>
    </row>
    <row r="60">
      <c r="A60">
        <v>5059</v>
      </c>
      <c r="B60" t="str">
        <f>HYPERLINK("https://www.facebook.com/100039718763296/videos/g%C6%B0%C6%A1ng-s%C3%A1ng-chi%E1%BA%BFn-s%E1%BB%B9-c%C3%B4ng-an-v%C3%AC-nh%C3%A2n-d%C3%A2n-ph%E1%BB%A5c-v%E1%BB%A5/573203420809256/?locale=zh_CN", "Công an xã Lạc Thịnh tỉnh Hòa Bình")</f>
        <v>Công an xã Lạc Thịnh tỉnh Hòa Bình</v>
      </c>
      <c r="C60" t="str">
        <v>https://www.facebook.com/100039718763296/videos/g%C6%B0%C6%A1ng-s%C3%A1ng-chi%E1%BA%BFn-s%E1%BB%B9-c%C3%B4ng-an-v%C3%AC-nh%C3%A2n-d%C3%A2n-ph%E1%BB%A5c-v%E1%BB%A5/573203420809256/?locale=zh_CN</v>
      </c>
      <c r="D60" t="str">
        <v>-</v>
      </c>
      <c r="E60" t="str">
        <v/>
      </c>
      <c r="F60" t="str">
        <v>-</v>
      </c>
      <c r="G60" t="str">
        <v>-</v>
      </c>
    </row>
    <row r="61">
      <c r="A61">
        <v>5060</v>
      </c>
      <c r="B61" t="str">
        <f>HYPERLINK("https://yenthuy.hoabinh.gov.vn/index.php/van-hoa-xa-h-i/3167-xa-m-tra-c-xa-la-c-tha-nh-ta-cha-c-tha-nh-ca-ng-nga-y-ha-i-a-i-oa-n-ka-t-toa-n-da-n-ta-c-n-m-2023", "UBND Ủy ban nhân dân xã Lạc Thịnh tỉnh Hòa Bình")</f>
        <v>UBND Ủy ban nhân dân xã Lạc Thịnh tỉnh Hòa Bình</v>
      </c>
      <c r="C61" t="str">
        <v>https://yenthuy.hoabinh.gov.vn/index.php/van-hoa-xa-h-i/3167-xa-m-tra-c-xa-la-c-tha-nh-ta-cha-c-tha-nh-ca-ng-nga-y-ha-i-a-i-oa-n-ka-t-toa-n-da-n-ta-c-n-m-2023</v>
      </c>
      <c r="D61" t="str">
        <v>-</v>
      </c>
      <c r="E61" t="str">
        <v>-</v>
      </c>
      <c r="F61" t="str">
        <v>-</v>
      </c>
      <c r="G61" t="str">
        <v>-</v>
      </c>
    </row>
    <row r="62">
      <c r="A62">
        <v>5061</v>
      </c>
      <c r="B62" t="str">
        <f>HYPERLINK("https://www.facebook.com/p/X%C3%A3-Y%C3%AAn-Ph%C3%BA-Huy%E1%BB%87n-L%E1%BA%A1c-S%C6%A1n-T%E1%BB%89nh-H%C3%B2a-B%C3%ACnh-100027030414912/", "Công an xã Yên Lạc tỉnh Hòa Bình")</f>
        <v>Công an xã Yên Lạc tỉnh Hòa Bình</v>
      </c>
      <c r="C62" t="str">
        <v>https://www.facebook.com/p/X%C3%A3-Y%C3%AAn-Ph%C3%BA-Huy%E1%BB%87n-L%E1%BA%A1c-S%C6%A1n-T%E1%BB%89nh-H%C3%B2a-B%C3%ACnh-100027030414912/</v>
      </c>
      <c r="D62" t="str">
        <v>-</v>
      </c>
      <c r="E62" t="str">
        <v/>
      </c>
      <c r="F62" t="str">
        <v>-</v>
      </c>
      <c r="G62" t="str">
        <v>-</v>
      </c>
    </row>
    <row r="63">
      <c r="A63">
        <v>5062</v>
      </c>
      <c r="B63" t="str">
        <f>HYPERLINK("http://yenlac.nguyenbinh.caobang.gov.vn/", "UBND Ủy ban nhân dân xã Yên Lạc tỉnh Hòa Bình")</f>
        <v>UBND Ủy ban nhân dân xã Yên Lạc tỉnh Hòa Bình</v>
      </c>
      <c r="C63" t="str">
        <v>http://yenlac.nguyenbinh.caobang.gov.vn/</v>
      </c>
      <c r="D63" t="str">
        <v>-</v>
      </c>
      <c r="E63" t="str">
        <v>-</v>
      </c>
      <c r="F63" t="str">
        <v>-</v>
      </c>
      <c r="G63" t="str">
        <v>-</v>
      </c>
    </row>
    <row r="64">
      <c r="A64">
        <v>5063</v>
      </c>
      <c r="B64" t="str">
        <v>Công an xã Đoàn Kết tỉnh Hòa Bình</v>
      </c>
      <c r="C64" t="str">
        <v>-</v>
      </c>
      <c r="D64" t="str">
        <v>-</v>
      </c>
      <c r="E64" t="str">
        <v/>
      </c>
      <c r="F64" t="str">
        <v>-</v>
      </c>
      <c r="G64" t="str">
        <v>-</v>
      </c>
    </row>
    <row r="65">
      <c r="A65">
        <v>5064</v>
      </c>
      <c r="B65" t="str">
        <f>HYPERLINK("https://doanket.hoabinh.gov.vn/", "UBND Ủy ban nhân dân xã Đoàn Kết tỉnh Hòa Bình")</f>
        <v>UBND Ủy ban nhân dân xã Đoàn Kết tỉnh Hòa Bình</v>
      </c>
      <c r="C65" t="str">
        <v>https://doanket.hoabinh.gov.vn/</v>
      </c>
      <c r="D65" t="str">
        <v>-</v>
      </c>
      <c r="E65" t="str">
        <v>-</v>
      </c>
      <c r="F65" t="str">
        <v>-</v>
      </c>
      <c r="G65" t="str">
        <v>-</v>
      </c>
    </row>
    <row r="66">
      <c r="A66">
        <v>5065</v>
      </c>
      <c r="B66" t="str">
        <f>HYPERLINK("https://www.facebook.com/p/Trung-t%C3%A2m-V%C4%83n-h%C3%B3aTh%E1%BB%83-thao-v%C3%A0-Truy%E1%BB%81n-th%C3%B4ng-huy%E1%BB%87n-Y%C3%AAn-Th%E1%BB%A7y-100039718763296/", "Công an xã Phú Lai tỉnh Hòa Bình")</f>
        <v>Công an xã Phú Lai tỉnh Hòa Bình</v>
      </c>
      <c r="C66" t="str">
        <v>https://www.facebook.com/p/Trung-t%C3%A2m-V%C4%83n-h%C3%B3aTh%E1%BB%83-thao-v%C3%A0-Truy%E1%BB%81n-th%C3%B4ng-huy%E1%BB%87n-Y%C3%AAn-Th%E1%BB%A7y-100039718763296/</v>
      </c>
      <c r="D66" t="str">
        <v>-</v>
      </c>
      <c r="E66" t="str">
        <v/>
      </c>
      <c r="F66" t="str">
        <v>-</v>
      </c>
      <c r="G66" t="str">
        <v>-</v>
      </c>
    </row>
    <row r="67">
      <c r="A67">
        <v>5066</v>
      </c>
      <c r="B67" t="str">
        <f>HYPERLINK("https://xaphulai.hoabinh.gov.vn/", "UBND Ủy ban nhân dân xã Phú Lai tỉnh Hòa Bình")</f>
        <v>UBND Ủy ban nhân dân xã Phú Lai tỉnh Hòa Bình</v>
      </c>
      <c r="C67" t="str">
        <v>https://xaphulai.hoabinh.gov.vn/</v>
      </c>
      <c r="D67" t="str">
        <v>-</v>
      </c>
      <c r="E67" t="str">
        <v>-</v>
      </c>
      <c r="F67" t="str">
        <v>-</v>
      </c>
      <c r="G67" t="str">
        <v>-</v>
      </c>
    </row>
    <row r="68">
      <c r="A68">
        <v>5067</v>
      </c>
      <c r="B68" t="str">
        <f>HYPERLINK("https://www.facebook.com/p/Trung-t%C3%A2m-V%C4%83n-h%C3%B3aTh%E1%BB%83-thao-v%C3%A0-Truy%E1%BB%81n-th%C3%B4ng-huy%E1%BB%87n-Y%C3%AAn-Th%E1%BB%A7y-100039718763296/", "Công an xã Yên Trị tỉnh Hòa Bình")</f>
        <v>Công an xã Yên Trị tỉnh Hòa Bình</v>
      </c>
      <c r="C68" t="str">
        <v>https://www.facebook.com/p/Trung-t%C3%A2m-V%C4%83n-h%C3%B3aTh%E1%BB%83-thao-v%C3%A0-Truy%E1%BB%81n-th%C3%B4ng-huy%E1%BB%87n-Y%C3%AAn-Th%E1%BB%A7y-100039718763296/</v>
      </c>
      <c r="D68" t="str">
        <v>-</v>
      </c>
      <c r="E68" t="str">
        <v/>
      </c>
      <c r="F68" t="str">
        <v>-</v>
      </c>
      <c r="G68" t="str">
        <v>-</v>
      </c>
    </row>
    <row r="69">
      <c r="A69">
        <v>5068</v>
      </c>
      <c r="B69" t="str">
        <f>HYPERLINK("https://xayentri.hoabinh.gov.vn/", "UBND Ủy ban nhân dân xã Yên Trị tỉnh Hòa Bình")</f>
        <v>UBND Ủy ban nhân dân xã Yên Trị tỉnh Hòa Bình</v>
      </c>
      <c r="C69" t="str">
        <v>https://xayentri.hoabinh.gov.vn/</v>
      </c>
      <c r="D69" t="str">
        <v>-</v>
      </c>
      <c r="E69" t="str">
        <v>-</v>
      </c>
      <c r="F69" t="str">
        <v>-</v>
      </c>
      <c r="G69" t="str">
        <v>-</v>
      </c>
    </row>
    <row r="70">
      <c r="A70">
        <v>5069</v>
      </c>
      <c r="B70" t="str">
        <f>HYPERLINK("https://www.facebook.com/p/C%C3%B4ng-an-x%C3%A3-Ng%E1%BB%8Dc-L%C6%B0%C6%A1ng-100066598641411/", "Công an xã Ngọc Lương tỉnh Hòa Bình")</f>
        <v>Công an xã Ngọc Lương tỉnh Hòa Bình</v>
      </c>
      <c r="C70" t="str">
        <v>https://www.facebook.com/p/C%C3%B4ng-an-x%C3%A3-Ng%E1%BB%8Dc-L%C6%B0%C6%A1ng-100066598641411/</v>
      </c>
      <c r="D70" t="str">
        <v>-</v>
      </c>
      <c r="E70" t="str">
        <v/>
      </c>
      <c r="F70" t="str">
        <v>-</v>
      </c>
      <c r="G70" t="str">
        <v>-</v>
      </c>
    </row>
    <row r="71">
      <c r="A71">
        <v>5070</v>
      </c>
      <c r="B71" t="str">
        <f>HYPERLINK("https://xangocluong.hoabinh.gov.vn/", "UBND Ủy ban nhân dân xã Ngọc Lương tỉnh Hòa Bình")</f>
        <v>UBND Ủy ban nhân dân xã Ngọc Lương tỉnh Hòa Bình</v>
      </c>
      <c r="C71" t="str">
        <v>https://xangocluong.hoabinh.gov.vn/</v>
      </c>
      <c r="D71" t="str">
        <v>-</v>
      </c>
      <c r="E71" t="str">
        <v>-</v>
      </c>
      <c r="F71" t="str">
        <v>-</v>
      </c>
      <c r="G71" t="str">
        <v>-</v>
      </c>
    </row>
    <row r="72">
      <c r="A72">
        <v>5071</v>
      </c>
      <c r="B72" t="str">
        <f>HYPERLINK("https://www.facebook.com/p/C%C3%B4ng-an-huy%E1%BB%87n-Thanh-H%C3%A0-H%E1%BA%A3i-D%C6%B0%C6%A1ng-100064628331014/", "Công an thị trấn Thanh Hà tỉnh Hòa Bình")</f>
        <v>Công an thị trấn Thanh Hà tỉnh Hòa Bình</v>
      </c>
      <c r="C72" t="str">
        <v>https://www.facebook.com/p/C%C3%B4ng-an-huy%E1%BB%87n-Thanh-H%C3%A0-H%E1%BA%A3i-D%C6%B0%C6%A1ng-100064628331014/</v>
      </c>
      <c r="D72" t="str">
        <v>-</v>
      </c>
      <c r="E72" t="str">
        <v/>
      </c>
      <c r="F72" t="str">
        <v>-</v>
      </c>
      <c r="G72" t="str">
        <v>-</v>
      </c>
    </row>
    <row r="73">
      <c r="A73">
        <v>5072</v>
      </c>
      <c r="B73" t="str">
        <f>HYPERLINK("https://1022.tayninh.gov.vn/vi/chi-tiet-phan-anh?id=30725", "UBND Ủy ban nhân dân thị trấn Thanh Hà tỉnh Hòa Bình")</f>
        <v>UBND Ủy ban nhân dân thị trấn Thanh Hà tỉnh Hòa Bình</v>
      </c>
      <c r="C73" t="str">
        <v>https://1022.tayninh.gov.vn/vi/chi-tiet-phan-anh?id=30725</v>
      </c>
      <c r="D73" t="str">
        <v>-</v>
      </c>
      <c r="E73" t="str">
        <v>-</v>
      </c>
      <c r="F73" t="str">
        <v>-</v>
      </c>
      <c r="G73" t="str">
        <v>-</v>
      </c>
    </row>
    <row r="74">
      <c r="A74">
        <v>5073</v>
      </c>
      <c r="B74" t="str">
        <v>Công an xã Thanh Nông tỉnh Hòa Bình</v>
      </c>
      <c r="C74" t="str">
        <v>-</v>
      </c>
      <c r="D74" t="str">
        <v>-</v>
      </c>
      <c r="E74" t="str">
        <v/>
      </c>
      <c r="F74" t="str">
        <v>-</v>
      </c>
      <c r="G74" t="str">
        <v>-</v>
      </c>
    </row>
    <row r="75">
      <c r="A75">
        <v>5074</v>
      </c>
      <c r="B75" t="str">
        <f>HYPERLINK("https://www.hoabinh.gov.vn/", "UBND Ủy ban nhân dân xã Thanh Nông tỉnh Hòa Bình")</f>
        <v>UBND Ủy ban nhân dân xã Thanh Nông tỉnh Hòa Bình</v>
      </c>
      <c r="C75" t="str">
        <v>https://www.hoabinh.gov.vn/</v>
      </c>
      <c r="D75" t="str">
        <v>-</v>
      </c>
      <c r="E75" t="str">
        <v>-</v>
      </c>
      <c r="F75" t="str">
        <v>-</v>
      </c>
      <c r="G75" t="str">
        <v>-</v>
      </c>
    </row>
    <row r="76">
      <c r="A76">
        <v>5075</v>
      </c>
      <c r="B76" t="str">
        <v>Công an thị trấn Chi Nê tỉnh Hòa Bình</v>
      </c>
      <c r="C76" t="str">
        <v>-</v>
      </c>
      <c r="D76" t="str">
        <v>-</v>
      </c>
      <c r="E76" t="str">
        <v/>
      </c>
      <c r="F76" t="str">
        <v>-</v>
      </c>
      <c r="G76" t="str">
        <v>-</v>
      </c>
    </row>
    <row r="77">
      <c r="A77">
        <v>5076</v>
      </c>
      <c r="B77" t="str">
        <f>HYPERLINK("https://thitranchine.hoabinh.gov.vn/", "UBND Ủy ban nhân dân thị trấn Chi Nê tỉnh Hòa Bình")</f>
        <v>UBND Ủy ban nhân dân thị trấn Chi Nê tỉnh Hòa Bình</v>
      </c>
      <c r="C77" t="str">
        <v>https://thitranchine.hoabinh.gov.vn/</v>
      </c>
      <c r="D77" t="str">
        <v>-</v>
      </c>
      <c r="E77" t="str">
        <v>-</v>
      </c>
      <c r="F77" t="str">
        <v>-</v>
      </c>
      <c r="G77" t="str">
        <v>-</v>
      </c>
    </row>
    <row r="78">
      <c r="A78">
        <v>5077</v>
      </c>
      <c r="B78" t="str">
        <v>Công an xã Phú Lão tỉnh Hòa Bình</v>
      </c>
      <c r="C78" t="str">
        <v>-</v>
      </c>
      <c r="D78" t="str">
        <v>-</v>
      </c>
      <c r="E78" t="str">
        <v/>
      </c>
      <c r="F78" t="str">
        <v>-</v>
      </c>
      <c r="G78" t="str">
        <v>-</v>
      </c>
    </row>
    <row r="79">
      <c r="A79">
        <v>5078</v>
      </c>
      <c r="B79" t="str">
        <f>HYPERLINK("https://lacthuy.hoabinh.gov.vn/index.php/thong-tin-co-quan/ubnd-ca-c-xa-tha-tra-n/1102-xa-an-ba-nh", "UBND Ủy ban nhân dân xã Phú Lão tỉnh Hòa Bình")</f>
        <v>UBND Ủy ban nhân dân xã Phú Lão tỉnh Hòa Bình</v>
      </c>
      <c r="C79" t="str">
        <v>https://lacthuy.hoabinh.gov.vn/index.php/thong-tin-co-quan/ubnd-ca-c-xa-tha-tra-n/1102-xa-an-ba-nh</v>
      </c>
      <c r="D79" t="str">
        <v>-</v>
      </c>
      <c r="E79" t="str">
        <v>-</v>
      </c>
      <c r="F79" t="str">
        <v>-</v>
      </c>
      <c r="G79" t="str">
        <v>-</v>
      </c>
    </row>
    <row r="80">
      <c r="A80">
        <v>5079</v>
      </c>
      <c r="B80" t="str">
        <v>Công an xã Phú Thành tỉnh Hòa Bình</v>
      </c>
      <c r="C80" t="str">
        <v>-</v>
      </c>
      <c r="D80" t="str">
        <v>-</v>
      </c>
      <c r="E80" t="str">
        <v/>
      </c>
      <c r="F80" t="str">
        <v>-</v>
      </c>
      <c r="G80" t="str">
        <v>-</v>
      </c>
    </row>
    <row r="81">
      <c r="A81">
        <v>5080</v>
      </c>
      <c r="B81" t="str">
        <f>HYPERLINK("https://xaphuthanh.hoabinh.gov.vn/", "UBND Ủy ban nhân dân xã Phú Thành tỉnh Hòa Bình")</f>
        <v>UBND Ủy ban nhân dân xã Phú Thành tỉnh Hòa Bình</v>
      </c>
      <c r="C81" t="str">
        <v>https://xaphuthanh.hoabinh.gov.vn/</v>
      </c>
      <c r="D81" t="str">
        <v>-</v>
      </c>
      <c r="E81" t="str">
        <v>-</v>
      </c>
      <c r="F81" t="str">
        <v>-</v>
      </c>
      <c r="G81" t="str">
        <v>-</v>
      </c>
    </row>
    <row r="82">
      <c r="A82">
        <v>5081</v>
      </c>
      <c r="B82" t="str">
        <v>Công an xã Cố Nghĩa tỉnh Hòa Bình</v>
      </c>
      <c r="C82" t="str">
        <v>-</v>
      </c>
      <c r="D82" t="str">
        <v>-</v>
      </c>
      <c r="E82" t="str">
        <v/>
      </c>
      <c r="F82" t="str">
        <v>-</v>
      </c>
      <c r="G82" t="str">
        <v>-</v>
      </c>
    </row>
    <row r="83">
      <c r="A83">
        <v>5082</v>
      </c>
      <c r="B83" t="str">
        <f>HYPERLINK("https://mof.gov.vn/webcenter/portal/btcvn/pages_r/l/tin-bo-tai-chinh?dDocName=MOFUCM151561", "UBND Ủy ban nhân dân xã Cố Nghĩa tỉnh Hòa Bình")</f>
        <v>UBND Ủy ban nhân dân xã Cố Nghĩa tỉnh Hòa Bình</v>
      </c>
      <c r="C83" t="str">
        <v>https://mof.gov.vn/webcenter/portal/btcvn/pages_r/l/tin-bo-tai-chinh?dDocName=MOFUCM151561</v>
      </c>
      <c r="D83" t="str">
        <v>-</v>
      </c>
      <c r="E83" t="str">
        <v>-</v>
      </c>
      <c r="F83" t="str">
        <v>-</v>
      </c>
      <c r="G83" t="str">
        <v>-</v>
      </c>
    </row>
    <row r="84">
      <c r="A84">
        <v>5083</v>
      </c>
      <c r="B84" t="str">
        <v>Công an xã Hưng Thi tỉnh Hòa Bình</v>
      </c>
      <c r="C84" t="str">
        <v>-</v>
      </c>
      <c r="D84" t="str">
        <v>-</v>
      </c>
      <c r="E84" t="str">
        <v/>
      </c>
      <c r="F84" t="str">
        <v>-</v>
      </c>
      <c r="G84" t="str">
        <v>-</v>
      </c>
    </row>
    <row r="85">
      <c r="A85">
        <v>5084</v>
      </c>
      <c r="B85" t="str">
        <f>HYPERLINK("https://xahungthi.hoabinh.gov.vn/", "UBND Ủy ban nhân dân xã Hưng Thi tỉnh Hòa Bình")</f>
        <v>UBND Ủy ban nhân dân xã Hưng Thi tỉnh Hòa Bình</v>
      </c>
      <c r="C85" t="str">
        <v>https://xahungthi.hoabinh.gov.vn/</v>
      </c>
      <c r="D85" t="str">
        <v>-</v>
      </c>
      <c r="E85" t="str">
        <v>-</v>
      </c>
      <c r="F85" t="str">
        <v>-</v>
      </c>
      <c r="G85" t="str">
        <v>-</v>
      </c>
    </row>
    <row r="86">
      <c r="A86">
        <v>5085</v>
      </c>
      <c r="B86" t="str">
        <v>Công an xã Lạc Long tỉnh Hòa Bình</v>
      </c>
      <c r="C86" t="str">
        <v>-</v>
      </c>
      <c r="D86" t="str">
        <v>-</v>
      </c>
      <c r="E86" t="str">
        <v/>
      </c>
      <c r="F86" t="str">
        <v>-</v>
      </c>
      <c r="G86" t="str">
        <v>-</v>
      </c>
    </row>
    <row r="87">
      <c r="A87">
        <v>5086</v>
      </c>
      <c r="B87" t="str">
        <f>HYPERLINK("https://nhoquan.ninhbinh.gov.vn/xa-lac-van", "UBND Ủy ban nhân dân xã Lạc Long tỉnh Hòa Bình")</f>
        <v>UBND Ủy ban nhân dân xã Lạc Long tỉnh Hòa Bình</v>
      </c>
      <c r="C87" t="str">
        <v>https://nhoquan.ninhbinh.gov.vn/xa-lac-van</v>
      </c>
      <c r="D87" t="str">
        <v>-</v>
      </c>
      <c r="E87" t="str">
        <v>-</v>
      </c>
      <c r="F87" t="str">
        <v>-</v>
      </c>
      <c r="G87" t="str">
        <v>-</v>
      </c>
    </row>
    <row r="88">
      <c r="A88">
        <v>5087</v>
      </c>
      <c r="B88" t="str">
        <v>Công an xã Liên Hòa tỉnh Hòa Bình</v>
      </c>
      <c r="C88" t="str">
        <v>-</v>
      </c>
      <c r="D88" t="str">
        <v>-</v>
      </c>
      <c r="E88" t="str">
        <v/>
      </c>
      <c r="F88" t="str">
        <v>-</v>
      </c>
      <c r="G88" t="str">
        <v>-</v>
      </c>
    </row>
    <row r="89">
      <c r="A89">
        <v>5088</v>
      </c>
      <c r="B89" t="str">
        <f>HYPERLINK("https://xalienson.hoabinh.gov.vn/", "UBND Ủy ban nhân dân xã Liên Hòa tỉnh Hòa Bình")</f>
        <v>UBND Ủy ban nhân dân xã Liên Hòa tỉnh Hòa Bình</v>
      </c>
      <c r="C89" t="str">
        <v>https://xalienson.hoabinh.gov.vn/</v>
      </c>
      <c r="D89" t="str">
        <v>-</v>
      </c>
      <c r="E89" t="str">
        <v>-</v>
      </c>
      <c r="F89" t="str">
        <v>-</v>
      </c>
      <c r="G89" t="str">
        <v>-</v>
      </c>
    </row>
    <row r="90">
      <c r="A90">
        <v>5089</v>
      </c>
      <c r="B90" t="str">
        <v>Công an xã Khoan Dụ tỉnh Hòa Bình</v>
      </c>
      <c r="C90" t="str">
        <v>-</v>
      </c>
      <c r="D90" t="str">
        <v>-</v>
      </c>
      <c r="E90" t="str">
        <v/>
      </c>
      <c r="F90" t="str">
        <v>-</v>
      </c>
      <c r="G90" t="str">
        <v>-</v>
      </c>
    </row>
    <row r="91">
      <c r="A91">
        <v>5090</v>
      </c>
      <c r="B91" t="str">
        <f>HYPERLINK("https://xakhoandu.hoabinh.gov.vn/index.php/lien-h", "UBND Ủy ban nhân dân xã Khoan Dụ tỉnh Hòa Bình")</f>
        <v>UBND Ủy ban nhân dân xã Khoan Dụ tỉnh Hòa Bình</v>
      </c>
      <c r="C91" t="str">
        <v>https://xakhoandu.hoabinh.gov.vn/index.php/lien-h</v>
      </c>
      <c r="D91" t="str">
        <v>-</v>
      </c>
      <c r="E91" t="str">
        <v>-</v>
      </c>
      <c r="F91" t="str">
        <v>-</v>
      </c>
      <c r="G91" t="str">
        <v>-</v>
      </c>
    </row>
    <row r="92">
      <c r="A92">
        <v>5091</v>
      </c>
      <c r="B92" t="str">
        <f>HYPERLINK("https://www.facebook.com/p/Tu%E1%BB%95i-tr%E1%BA%BB-C%C3%B4ng-an-huy%E1%BB%87n-%C4%90%C3%A0-B%E1%BA%AFc-100064551649842/", "Công an xã Đồng Môn tỉnh Hòa Bình")</f>
        <v>Công an xã Đồng Môn tỉnh Hòa Bình</v>
      </c>
      <c r="C92" t="str">
        <v>https://www.facebook.com/p/Tu%E1%BB%95i-tr%E1%BA%BB-C%C3%B4ng-an-huy%E1%BB%87n-%C4%90%C3%A0-B%E1%BA%AFc-100064551649842/</v>
      </c>
      <c r="D92" t="str">
        <v>-</v>
      </c>
      <c r="E92" t="str">
        <v/>
      </c>
      <c r="F92" t="str">
        <v>-</v>
      </c>
      <c r="G92" t="str">
        <v>-</v>
      </c>
    </row>
    <row r="93">
      <c r="A93">
        <v>5092</v>
      </c>
      <c r="B93" t="str">
        <f>HYPERLINK("https://dongmon.hatinhcity.gov.vn/portal/pages/2020-10-15/Dia-chi-lien-he-UBND-xa-Dong-Mon820pa78568xr.aspx", "UBND Ủy ban nhân dân xã Đồng Môn tỉnh Hòa Bình")</f>
        <v>UBND Ủy ban nhân dân xã Đồng Môn tỉnh Hòa Bình</v>
      </c>
      <c r="C93" t="str">
        <v>https://dongmon.hatinhcity.gov.vn/portal/pages/2020-10-15/Dia-chi-lien-he-UBND-xa-Dong-Mon820pa78568xr.aspx</v>
      </c>
      <c r="D93" t="str">
        <v>-</v>
      </c>
      <c r="E93" t="str">
        <v>-</v>
      </c>
      <c r="F93" t="str">
        <v>-</v>
      </c>
      <c r="G93" t="str">
        <v>-</v>
      </c>
    </row>
    <row r="94">
      <c r="A94">
        <v>5093</v>
      </c>
      <c r="B94" t="str">
        <v>Công an xã Đồng Tâm tỉnh Hòa Bình</v>
      </c>
      <c r="C94" t="str">
        <v>-</v>
      </c>
      <c r="D94" t="str">
        <v>-</v>
      </c>
      <c r="E94" t="str">
        <v/>
      </c>
      <c r="F94" t="str">
        <v>-</v>
      </c>
      <c r="G94" t="str">
        <v>-</v>
      </c>
    </row>
    <row r="95">
      <c r="A95">
        <v>5094</v>
      </c>
      <c r="B95" t="str">
        <f>HYPERLINK("https://www.hoabinh.gov.vn/tin-chi-tiet/-/bai-viet/cho-phep-cong-ty-tnhh-mot-thanh-vien-dau-tu-thanh-hung-hoa-binh-tiep-tuc-hoat-dong-khai-thac-da-voi-tro-lai-tai-khu-vuc-nui-bung-coc-xa-dong-tam-huyen-lac-thuy-48541-1391.html", "UBND Ủy ban nhân dân xã Đồng Tâm tỉnh Hòa Bình")</f>
        <v>UBND Ủy ban nhân dân xã Đồng Tâm tỉnh Hòa Bình</v>
      </c>
      <c r="C95" t="str">
        <v>https://www.hoabinh.gov.vn/tin-chi-tiet/-/bai-viet/cho-phep-cong-ty-tnhh-mot-thanh-vien-dau-tu-thanh-hung-hoa-binh-tiep-tuc-hoat-dong-khai-thac-da-voi-tro-lai-tai-khu-vuc-nui-bung-coc-xa-dong-tam-huyen-lac-thuy-48541-1391.html</v>
      </c>
      <c r="D95" t="str">
        <v>-</v>
      </c>
      <c r="E95" t="str">
        <v>-</v>
      </c>
      <c r="F95" t="str">
        <v>-</v>
      </c>
      <c r="G95" t="str">
        <v>-</v>
      </c>
    </row>
    <row r="96">
      <c r="A96">
        <v>5095</v>
      </c>
      <c r="B96" t="str">
        <f>HYPERLINK("https://www.facebook.com/p/C%C3%B4ng-an-x%C3%A3-Y%C3%AAn-B%E1%BB%93ng-L%E1%BA%A1c-Thu%E1%BB%B7-Ho%C3%A0-B%C3%ACnh-100065312000900/", "Công an xã Yên Bồng tỉnh Hòa Bình")</f>
        <v>Công an xã Yên Bồng tỉnh Hòa Bình</v>
      </c>
      <c r="C96" t="str">
        <v>https://www.facebook.com/p/C%C3%B4ng-an-x%C3%A3-Y%C3%AAn-B%E1%BB%93ng-L%E1%BA%A1c-Thu%E1%BB%B7-Ho%C3%A0-B%C3%ACnh-100065312000900/</v>
      </c>
      <c r="D96" t="str">
        <v>-</v>
      </c>
      <c r="E96" t="str">
        <v/>
      </c>
      <c r="F96" t="str">
        <v>-</v>
      </c>
      <c r="G96" t="str">
        <v>-</v>
      </c>
    </row>
    <row r="97">
      <c r="A97">
        <v>5096</v>
      </c>
      <c r="B97" t="str">
        <f>HYPERLINK("https://lacthuy.hoabinh.gov.vn/index.php/thong-tin-co-quan/ubnd-ca-c-xa-tha-tra-n/1107-xa-ya-n-ba-ng", "UBND Ủy ban nhân dân xã Yên Bồng tỉnh Hòa Bình")</f>
        <v>UBND Ủy ban nhân dân xã Yên Bồng tỉnh Hòa Bình</v>
      </c>
      <c r="C97" t="str">
        <v>https://lacthuy.hoabinh.gov.vn/index.php/thong-tin-co-quan/ubnd-ca-c-xa-tha-tra-n/1107-xa-ya-n-ba-ng</v>
      </c>
      <c r="D97" t="str">
        <v>-</v>
      </c>
      <c r="E97" t="str">
        <v>-</v>
      </c>
      <c r="F97" t="str">
        <v>-</v>
      </c>
      <c r="G97" t="str">
        <v>-</v>
      </c>
    </row>
    <row r="98">
      <c r="A98">
        <v>5097</v>
      </c>
      <c r="B98" t="str">
        <f>HYPERLINK("https://www.facebook.com/congantinhhoabinh/", "Công an xã An Lạc tỉnh Hòa Bình")</f>
        <v>Công an xã An Lạc tỉnh Hòa Bình</v>
      </c>
      <c r="C98" t="str">
        <v>https://www.facebook.com/congantinhhoabinh/</v>
      </c>
      <c r="D98" t="str">
        <v>-</v>
      </c>
      <c r="E98" t="str">
        <v/>
      </c>
      <c r="F98" t="str">
        <v>-</v>
      </c>
      <c r="G98" t="str">
        <v>-</v>
      </c>
    </row>
    <row r="99">
      <c r="A99">
        <v>5098</v>
      </c>
      <c r="B99" t="str">
        <f>HYPERLINK("https://luongson.hoabinh.gov.vn/", "UBND Ủy ban nhân dân xã An Lạc tỉnh Hòa Bình")</f>
        <v>UBND Ủy ban nhân dân xã An Lạc tỉnh Hòa Bình</v>
      </c>
      <c r="C99" t="str">
        <v>https://luongson.hoabinh.gov.vn/</v>
      </c>
      <c r="D99" t="str">
        <v>-</v>
      </c>
      <c r="E99" t="str">
        <v>-</v>
      </c>
      <c r="F99" t="str">
        <v>-</v>
      </c>
      <c r="G99" t="str">
        <v>-</v>
      </c>
    </row>
    <row r="100">
      <c r="A100">
        <v>5099</v>
      </c>
      <c r="B100" t="str">
        <f>HYPERLINK("https://www.facebook.com/congantinhhoabinh/", "Công an xã An Bình tỉnh Hòa Bình")</f>
        <v>Công an xã An Bình tỉnh Hòa Bình</v>
      </c>
      <c r="C100" t="str">
        <v>https://www.facebook.com/congantinhhoabinh/</v>
      </c>
      <c r="D100" t="str">
        <v>-</v>
      </c>
      <c r="E100" t="str">
        <v/>
      </c>
      <c r="F100" t="str">
        <v>-</v>
      </c>
      <c r="G100" t="str">
        <v>-</v>
      </c>
    </row>
    <row r="101">
      <c r="A101">
        <v>5100</v>
      </c>
      <c r="B101" t="str">
        <f>HYPERLINK("https://www.hoabinh.gov.vn/", "UBND Ủy ban nhân dân xã An Bình tỉnh Hòa Bình")</f>
        <v>UBND Ủy ban nhân dân xã An Bình tỉnh Hòa Bình</v>
      </c>
      <c r="C101" t="str">
        <v>https://www.hoabinh.gov.vn/</v>
      </c>
      <c r="D101" t="str">
        <v>-</v>
      </c>
      <c r="E101" t="str">
        <v>-</v>
      </c>
      <c r="F101" t="str">
        <v>-</v>
      </c>
      <c r="G101" t="str">
        <v>-</v>
      </c>
    </row>
    <row r="102">
      <c r="A102">
        <v>5101</v>
      </c>
      <c r="B102" t="str">
        <f>HYPERLINK("https://www.facebook.com/p/C%C3%B4ng-an-ph%C6%B0%E1%BB%9Dng-Quan-Tri%E1%BB%81u-th%C3%A0nh-ph%E1%BB%91-Th%C3%A1i-Nguy%C3%AAn-100083485743171/", "Công an phường Quán Triều tỉnh Thái Nguyên")</f>
        <v>Công an phường Quán Triều tỉnh Thái Nguyên</v>
      </c>
      <c r="C102" t="str">
        <v>https://www.facebook.com/p/C%C3%B4ng-an-ph%C6%B0%E1%BB%9Dng-Quan-Tri%E1%BB%81u-th%C3%A0nh-ph%E1%BB%91-Th%C3%A1i-Nguy%C3%AAn-100083485743171/</v>
      </c>
      <c r="D102" t="str">
        <v>-</v>
      </c>
      <c r="E102" t="str">
        <v/>
      </c>
      <c r="F102" t="str">
        <v>-</v>
      </c>
      <c r="G102" t="str">
        <v>-</v>
      </c>
    </row>
    <row r="103">
      <c r="A103">
        <v>5102</v>
      </c>
      <c r="B103" t="str">
        <f>HYPERLINK("https://quantrieu.thainguyencity.gov.vn/gioi-thieu/-/asset_publisher/p8rldQq7ddAZ/content/uy-ban-nhan-dan?inheritRedirect=true", "UBND Ủy ban nhân dân phường Quán Triều tỉnh Thái Nguyên")</f>
        <v>UBND Ủy ban nhân dân phường Quán Triều tỉnh Thái Nguyên</v>
      </c>
      <c r="C103" t="str">
        <v>https://quantrieu.thainguyencity.gov.vn/gioi-thieu/-/asset_publisher/p8rldQq7ddAZ/content/uy-ban-nhan-dan?inheritRedirect=true</v>
      </c>
      <c r="D103" t="str">
        <v>-</v>
      </c>
      <c r="E103" t="str">
        <v>-</v>
      </c>
      <c r="F103" t="str">
        <v>-</v>
      </c>
      <c r="G103" t="str">
        <v>-</v>
      </c>
    </row>
    <row r="104">
      <c r="A104">
        <v>5103</v>
      </c>
      <c r="B104" t="str">
        <f>HYPERLINK("https://www.facebook.com/p/C%C3%B4ng-an-ph%C6%B0%E1%BB%9Dng-Quang-Vinh-TP-Th%C3%A1i-Nguy%C3%AAn-t%E1%BB%89nh-Th%C3%A1i-Nguy%C3%AAn-100060822481658/", "Công an phường Quang Vinh tỉnh Thái Nguyên")</f>
        <v>Công an phường Quang Vinh tỉnh Thái Nguyên</v>
      </c>
      <c r="C104" t="str">
        <v>https://www.facebook.com/p/C%C3%B4ng-an-ph%C6%B0%E1%BB%9Dng-Quang-Vinh-TP-Th%C3%A1i-Nguy%C3%AAn-t%E1%BB%89nh-Th%C3%A1i-Nguy%C3%AAn-100060822481658/</v>
      </c>
      <c r="D104" t="str">
        <v>-</v>
      </c>
      <c r="E104" t="str">
        <v/>
      </c>
      <c r="F104" t="str">
        <v>-</v>
      </c>
      <c r="G104" t="str">
        <v>-</v>
      </c>
    </row>
    <row r="105">
      <c r="A105">
        <v>5104</v>
      </c>
      <c r="B105" t="str">
        <f>HYPERLINK("https://quangvinh.thainguyencity.gov.vn/", "UBND Ủy ban nhân dân phường Quang Vinh tỉnh Thái Nguyên")</f>
        <v>UBND Ủy ban nhân dân phường Quang Vinh tỉnh Thái Nguyên</v>
      </c>
      <c r="C105" t="str">
        <v>https://quangvinh.thainguyencity.gov.vn/</v>
      </c>
      <c r="D105" t="str">
        <v>-</v>
      </c>
      <c r="E105" t="str">
        <v>-</v>
      </c>
      <c r="F105" t="str">
        <v>-</v>
      </c>
      <c r="G105" t="str">
        <v>-</v>
      </c>
    </row>
    <row r="106">
      <c r="A106">
        <v>5105</v>
      </c>
      <c r="B106" t="str">
        <f>HYPERLINK("https://www.facebook.com/p/C%C3%B4ng-an-ph%C6%B0%E1%BB%9Dng-T%C3%BAc-Duy%C3%AAn-100083463516307/", "Công an phường Túc Duyên tỉnh Thái Nguyên")</f>
        <v>Công an phường Túc Duyên tỉnh Thái Nguyên</v>
      </c>
      <c r="C106" t="str">
        <v>https://www.facebook.com/p/C%C3%B4ng-an-ph%C6%B0%E1%BB%9Dng-T%C3%BAc-Duy%C3%AAn-100083463516307/</v>
      </c>
      <c r="D106" t="str">
        <v>-</v>
      </c>
      <c r="E106" t="str">
        <v/>
      </c>
      <c r="F106" t="str">
        <v>-</v>
      </c>
      <c r="G106" t="str">
        <v>-</v>
      </c>
    </row>
    <row r="107">
      <c r="A107">
        <v>5106</v>
      </c>
      <c r="B107" t="str">
        <f>HYPERLINK("https://tucduyen.thainguyencity.gov.vn/bo-may-to-chuc", "UBND Ủy ban nhân dân phường Túc Duyên tỉnh Thái Nguyên")</f>
        <v>UBND Ủy ban nhân dân phường Túc Duyên tỉnh Thái Nguyên</v>
      </c>
      <c r="C107" t="str">
        <v>https://tucduyen.thainguyencity.gov.vn/bo-may-to-chuc</v>
      </c>
      <c r="D107" t="str">
        <v>-</v>
      </c>
      <c r="E107" t="str">
        <v>-</v>
      </c>
      <c r="F107" t="str">
        <v>-</v>
      </c>
      <c r="G107" t="str">
        <v>-</v>
      </c>
    </row>
    <row r="108">
      <c r="A108">
        <v>5107</v>
      </c>
      <c r="B108" t="str">
        <v>Công an phường Hoàng Văn Thụ tỉnh Thái Nguyên</v>
      </c>
      <c r="C108" t="str">
        <v>-</v>
      </c>
      <c r="D108" t="str">
        <v>-</v>
      </c>
      <c r="E108" t="str">
        <v/>
      </c>
      <c r="F108" t="str">
        <v>-</v>
      </c>
      <c r="G108" t="str">
        <v>-</v>
      </c>
    </row>
    <row r="109">
      <c r="A109">
        <v>5108</v>
      </c>
      <c r="B109" t="str">
        <f>HYPERLINK("https://hoangvanthu.thainguyencity.gov.vn/", "UBND Ủy ban nhân dân phường Hoàng Văn Thụ tỉnh Thái Nguyên")</f>
        <v>UBND Ủy ban nhân dân phường Hoàng Văn Thụ tỉnh Thái Nguyên</v>
      </c>
      <c r="C109" t="str">
        <v>https://hoangvanthu.thainguyencity.gov.vn/</v>
      </c>
      <c r="D109" t="str">
        <v>-</v>
      </c>
      <c r="E109" t="str">
        <v>-</v>
      </c>
      <c r="F109" t="str">
        <v>-</v>
      </c>
      <c r="G109" t="str">
        <v>-</v>
      </c>
    </row>
    <row r="110">
      <c r="A110">
        <v>5109</v>
      </c>
      <c r="B110" t="str">
        <f>HYPERLINK("https://www.facebook.com/p/C%C3%B4ng-an-ph%C6%B0%E1%BB%9Dng-Tr%C6%B0ng-V%C6%B0%C6%A1ng-TP-Th%C3%A1i-Nguy%C3%AAn-100076497412232/", "Công an phường Trưng Vương tỉnh Thái Nguyên")</f>
        <v>Công an phường Trưng Vương tỉnh Thái Nguyên</v>
      </c>
      <c r="C110" t="str">
        <v>https://www.facebook.com/p/C%C3%B4ng-an-ph%C6%B0%E1%BB%9Dng-Tr%C6%B0ng-V%C6%B0%C6%A1ng-TP-Th%C3%A1i-Nguy%C3%AAn-100076497412232/</v>
      </c>
      <c r="D110" t="str">
        <v>-</v>
      </c>
      <c r="E110" t="str">
        <v/>
      </c>
      <c r="F110" t="str">
        <v>-</v>
      </c>
      <c r="G110" t="str">
        <v>-</v>
      </c>
    </row>
    <row r="111">
      <c r="A111">
        <v>5110</v>
      </c>
      <c r="B111" t="str">
        <f>HYPERLINK("https://trungvuong.thainguyencity.gov.vn/gioi-thieu", "UBND Ủy ban nhân dân phường Trưng Vương tỉnh Thái Nguyên")</f>
        <v>UBND Ủy ban nhân dân phường Trưng Vương tỉnh Thái Nguyên</v>
      </c>
      <c r="C111" t="str">
        <v>https://trungvuong.thainguyencity.gov.vn/gioi-thieu</v>
      </c>
      <c r="D111" t="str">
        <v>-</v>
      </c>
      <c r="E111" t="str">
        <v>-</v>
      </c>
      <c r="F111" t="str">
        <v>-</v>
      </c>
      <c r="G111" t="str">
        <v>-</v>
      </c>
    </row>
    <row r="112">
      <c r="A112">
        <v>5111</v>
      </c>
      <c r="B112" t="str">
        <f>HYPERLINK("https://www.facebook.com/p/C%C3%B4ng-an-Ph%C6%B0%E1%BB%9Dng-Quang-Trung-Th%C3%A0nh-ph%E1%BB%91-Th%C3%A1i-Nguy%C3%AAn-100072192349758/", "Công an phường Quang Trung tỉnh Thái Nguyên")</f>
        <v>Công an phường Quang Trung tỉnh Thái Nguyên</v>
      </c>
      <c r="C112" t="str">
        <v>https://www.facebook.com/p/C%C3%B4ng-an-Ph%C6%B0%E1%BB%9Dng-Quang-Trung-Th%C3%A0nh-ph%E1%BB%91-Th%C3%A1i-Nguy%C3%AAn-100072192349758/</v>
      </c>
      <c r="D112" t="str">
        <v>-</v>
      </c>
      <c r="E112" t="str">
        <v/>
      </c>
      <c r="F112" t="str">
        <v>-</v>
      </c>
      <c r="G112" t="str">
        <v>-</v>
      </c>
    </row>
    <row r="113">
      <c r="A113">
        <v>5112</v>
      </c>
      <c r="B113" t="str">
        <f>HYPERLINK("https://quangtrung.thainguyencity.gov.vn/bo-may-to-chuc", "UBND Ủy ban nhân dân phường Quang Trung tỉnh Thái Nguyên")</f>
        <v>UBND Ủy ban nhân dân phường Quang Trung tỉnh Thái Nguyên</v>
      </c>
      <c r="C113" t="str">
        <v>https://quangtrung.thainguyencity.gov.vn/bo-may-to-chuc</v>
      </c>
      <c r="D113" t="str">
        <v>-</v>
      </c>
      <c r="E113" t="str">
        <v>-</v>
      </c>
      <c r="F113" t="str">
        <v>-</v>
      </c>
      <c r="G113" t="str">
        <v>-</v>
      </c>
    </row>
    <row r="114">
      <c r="A114">
        <v>5113</v>
      </c>
      <c r="B114" t="str">
        <f>HYPERLINK("https://www.facebook.com/p/%C4%90o%C3%A0n-Ph%C6%B0%E1%BB%9Dng-Phan-%C4%90%C3%ACnh-Ph%C3%B9ng-TP-Th%C3%A1i-Nguy%C3%AAn-100064637741378/", "Công an phường Phan Đình Phùng tỉnh Thái Nguyên")</f>
        <v>Công an phường Phan Đình Phùng tỉnh Thái Nguyên</v>
      </c>
      <c r="C114" t="str">
        <v>https://www.facebook.com/p/%C4%90o%C3%A0n-Ph%C6%B0%E1%BB%9Dng-Phan-%C4%90%C3%ACnh-Ph%C3%B9ng-TP-Th%C3%A1i-Nguy%C3%AAn-100064637741378/</v>
      </c>
      <c r="D114" t="str">
        <v>-</v>
      </c>
      <c r="E114" t="str">
        <v/>
      </c>
      <c r="F114" t="str">
        <v>-</v>
      </c>
      <c r="G114" t="str">
        <v>-</v>
      </c>
    </row>
    <row r="115">
      <c r="A115">
        <v>5114</v>
      </c>
      <c r="B115" t="str">
        <f>HYPERLINK("https://phandinhphung.thainguyencity.gov.vn/", "UBND Ủy ban nhân dân phường Phan Đình Phùng tỉnh Thái Nguyên")</f>
        <v>UBND Ủy ban nhân dân phường Phan Đình Phùng tỉnh Thái Nguyên</v>
      </c>
      <c r="C115" t="str">
        <v>https://phandinhphung.thainguyencity.gov.vn/</v>
      </c>
      <c r="D115" t="str">
        <v>-</v>
      </c>
      <c r="E115" t="str">
        <v>-</v>
      </c>
      <c r="F115" t="str">
        <v>-</v>
      </c>
      <c r="G115" t="str">
        <v>-</v>
      </c>
    </row>
    <row r="116">
      <c r="A116">
        <v>5115</v>
      </c>
      <c r="B116" t="str">
        <f>HYPERLINK("https://www.facebook.com/p/C%C3%B4ng-an-ph%C6%B0%E1%BB%9Dng-T%C3%A2n-Th%E1%BB%8Bnh-100076493200543/", "Công an phường Tân Thịnh tỉnh Thái Nguyên")</f>
        <v>Công an phường Tân Thịnh tỉnh Thái Nguyên</v>
      </c>
      <c r="C116" t="str">
        <v>https://www.facebook.com/p/C%C3%B4ng-an-ph%C6%B0%E1%BB%9Dng-T%C3%A2n-Th%E1%BB%8Bnh-100076493200543/</v>
      </c>
      <c r="D116" t="str">
        <v>-</v>
      </c>
      <c r="E116" t="str">
        <v/>
      </c>
      <c r="F116" t="str">
        <v>-</v>
      </c>
      <c r="G116" t="str">
        <v>-</v>
      </c>
    </row>
    <row r="117">
      <c r="A117">
        <v>5116</v>
      </c>
      <c r="B117" t="str">
        <f>HYPERLINK("https://tanthinh.thainguyencity.gov.vn/gioi-thieu", "UBND Ủy ban nhân dân phường Tân Thịnh tỉnh Thái Nguyên")</f>
        <v>UBND Ủy ban nhân dân phường Tân Thịnh tỉnh Thái Nguyên</v>
      </c>
      <c r="C117" t="str">
        <v>https://tanthinh.thainguyencity.gov.vn/gioi-thieu</v>
      </c>
      <c r="D117" t="str">
        <v>-</v>
      </c>
      <c r="E117" t="str">
        <v>-</v>
      </c>
      <c r="F117" t="str">
        <v>-</v>
      </c>
      <c r="G117" t="str">
        <v>-</v>
      </c>
    </row>
    <row r="118">
      <c r="A118">
        <v>5117</v>
      </c>
      <c r="B118" t="str">
        <f>HYPERLINK("https://www.facebook.com/SoDienThoai02083846120/", "Công an phường Thịnh Đán tỉnh Thái Nguyên")</f>
        <v>Công an phường Thịnh Đán tỉnh Thái Nguyên</v>
      </c>
      <c r="C118" t="str">
        <v>https://www.facebook.com/SoDienThoai02083846120/</v>
      </c>
      <c r="D118" t="str">
        <v>-</v>
      </c>
      <c r="E118" t="str">
        <v/>
      </c>
      <c r="F118" t="str">
        <v>-</v>
      </c>
      <c r="G118" t="str">
        <v>-</v>
      </c>
    </row>
    <row r="119">
      <c r="A119">
        <v>5118</v>
      </c>
      <c r="B119" t="str">
        <f>HYPERLINK("https://thinhdan.thainguyencity.gov.vn/gioi-thieu/-/asset_publisher/q25fcA7HmKgR/content/ubnd-phuong-thinh-an?inheritRedirect=true", "UBND Ủy ban nhân dân phường Thịnh Đán tỉnh Thái Nguyên")</f>
        <v>UBND Ủy ban nhân dân phường Thịnh Đán tỉnh Thái Nguyên</v>
      </c>
      <c r="C119" t="str">
        <v>https://thinhdan.thainguyencity.gov.vn/gioi-thieu/-/asset_publisher/q25fcA7HmKgR/content/ubnd-phuong-thinh-an?inheritRedirect=true</v>
      </c>
      <c r="D119" t="str">
        <v>-</v>
      </c>
      <c r="E119" t="str">
        <v>-</v>
      </c>
      <c r="F119" t="str">
        <v>-</v>
      </c>
      <c r="G119" t="str">
        <v>-</v>
      </c>
    </row>
    <row r="120">
      <c r="A120">
        <v>5119</v>
      </c>
      <c r="B120" t="str">
        <v>Công an phường Đồng Quang tỉnh Thái Nguyên</v>
      </c>
      <c r="C120" t="str">
        <v>-</v>
      </c>
      <c r="D120" t="str">
        <v>-</v>
      </c>
      <c r="E120" t="str">
        <v/>
      </c>
      <c r="F120" t="str">
        <v>-</v>
      </c>
      <c r="G120" t="str">
        <v>-</v>
      </c>
    </row>
    <row r="121">
      <c r="A121">
        <v>5120</v>
      </c>
      <c r="B121" t="str">
        <f>HYPERLINK("https://dongquang.thainguyencity.gov.vn/", "UBND Ủy ban nhân dân phường Đồng Quang tỉnh Thái Nguyên")</f>
        <v>UBND Ủy ban nhân dân phường Đồng Quang tỉnh Thái Nguyên</v>
      </c>
      <c r="C121" t="str">
        <v>https://dongquang.thainguyencity.gov.vn/</v>
      </c>
      <c r="D121" t="str">
        <v>-</v>
      </c>
      <c r="E121" t="str">
        <v>-</v>
      </c>
      <c r="F121" t="str">
        <v>-</v>
      </c>
      <c r="G121" t="str">
        <v>-</v>
      </c>
    </row>
    <row r="122">
      <c r="A122">
        <v>5121</v>
      </c>
      <c r="B122" t="str">
        <f>HYPERLINK("https://www.facebook.com/CongAnGiaSang/", "Công an phường Gia Sàng tỉnh Thái Nguyên")</f>
        <v>Công an phường Gia Sàng tỉnh Thái Nguyên</v>
      </c>
      <c r="C122" t="str">
        <v>https://www.facebook.com/CongAnGiaSang/</v>
      </c>
      <c r="D122" t="str">
        <v>-</v>
      </c>
      <c r="E122" t="str">
        <v/>
      </c>
      <c r="F122" t="str">
        <v>-</v>
      </c>
      <c r="G122" t="str">
        <v>-</v>
      </c>
    </row>
    <row r="123">
      <c r="A123">
        <v>5122</v>
      </c>
      <c r="B123" t="str">
        <f>HYPERLINK("https://giasang.thainguyencity.gov.vn/", "UBND Ủy ban nhân dân phường Gia Sàng tỉnh Thái Nguyên")</f>
        <v>UBND Ủy ban nhân dân phường Gia Sàng tỉnh Thái Nguyên</v>
      </c>
      <c r="C123" t="str">
        <v>https://giasang.thainguyencity.gov.vn/</v>
      </c>
      <c r="D123" t="str">
        <v>-</v>
      </c>
      <c r="E123" t="str">
        <v>-</v>
      </c>
      <c r="F123" t="str">
        <v>-</v>
      </c>
      <c r="G123" t="str">
        <v>-</v>
      </c>
    </row>
    <row r="124">
      <c r="A124">
        <v>5123</v>
      </c>
      <c r="B124" t="str">
        <f>HYPERLINK("https://www.facebook.com/p/Ph%C6%B0%E1%BB%9Dng-T%C3%A2n-L%E1%BA%ADp-TPTh%C3%A1i-Nguy%C3%AAn-100079581693662/", "Công an phường Tân Lập tỉnh Thái Nguyên")</f>
        <v>Công an phường Tân Lập tỉnh Thái Nguyên</v>
      </c>
      <c r="C124" t="str">
        <v>https://www.facebook.com/p/Ph%C6%B0%E1%BB%9Dng-T%C3%A2n-L%E1%BA%ADp-TPTh%C3%A1i-Nguy%C3%AAn-100079581693662/</v>
      </c>
      <c r="D124" t="str">
        <v>-</v>
      </c>
      <c r="E124" t="str">
        <v/>
      </c>
      <c r="F124" t="str">
        <v>-</v>
      </c>
      <c r="G124" t="str">
        <v>-</v>
      </c>
    </row>
    <row r="125">
      <c r="A125">
        <v>5124</v>
      </c>
      <c r="B125" t="str">
        <f>HYPERLINK("https://tanlap.thainguyencity.gov.vn/bo-may-to-chuc", "UBND Ủy ban nhân dân phường Tân Lập tỉnh Thái Nguyên")</f>
        <v>UBND Ủy ban nhân dân phường Tân Lập tỉnh Thái Nguyên</v>
      </c>
      <c r="C125" t="str">
        <v>https://tanlap.thainguyencity.gov.vn/bo-may-to-chuc</v>
      </c>
      <c r="D125" t="str">
        <v>-</v>
      </c>
      <c r="E125" t="str">
        <v>-</v>
      </c>
      <c r="F125" t="str">
        <v>-</v>
      </c>
      <c r="G125" t="str">
        <v>-</v>
      </c>
    </row>
    <row r="126">
      <c r="A126">
        <v>5125</v>
      </c>
      <c r="B126" t="str">
        <f>HYPERLINK("https://www.facebook.com/p/C%C3%B4ng-an-ph%C6%B0%E1%BB%9Dng-Cam-Gi%C3%A1-100072439472944/", "Công an phường Cam Giá tỉnh Thái Nguyên")</f>
        <v>Công an phường Cam Giá tỉnh Thái Nguyên</v>
      </c>
      <c r="C126" t="str">
        <v>https://www.facebook.com/p/C%C3%B4ng-an-ph%C6%B0%E1%BB%9Dng-Cam-Gi%C3%A1-100072439472944/</v>
      </c>
      <c r="D126" t="str">
        <v>-</v>
      </c>
      <c r="E126" t="str">
        <v/>
      </c>
      <c r="F126" t="str">
        <v>-</v>
      </c>
      <c r="G126" t="str">
        <v>-</v>
      </c>
    </row>
    <row r="127">
      <c r="A127">
        <v>5126</v>
      </c>
      <c r="B127" t="str">
        <f>HYPERLINK("https://camgia.thainguyencity.gov.vn/bo-may-to-chuc", "UBND Ủy ban nhân dân phường Cam Giá tỉnh Thái Nguyên")</f>
        <v>UBND Ủy ban nhân dân phường Cam Giá tỉnh Thái Nguyên</v>
      </c>
      <c r="C127" t="str">
        <v>https://camgia.thainguyencity.gov.vn/bo-may-to-chuc</v>
      </c>
      <c r="D127" t="str">
        <v>-</v>
      </c>
      <c r="E127" t="str">
        <v>-</v>
      </c>
      <c r="F127" t="str">
        <v>-</v>
      </c>
      <c r="G127" t="str">
        <v>-</v>
      </c>
    </row>
    <row r="128">
      <c r="A128">
        <v>5127</v>
      </c>
      <c r="B128" t="str">
        <f>HYPERLINK("https://www.facebook.com/p/C%C3%B4ng-an-ph%C6%B0%E1%BB%9Dng-Ph%C3%BA-X%C3%A1-TP-Th%C3%A1i-Nguy%C3%AAn-100079015225494/", "Công an phường Phú Xá tỉnh Thái Nguyên")</f>
        <v>Công an phường Phú Xá tỉnh Thái Nguyên</v>
      </c>
      <c r="C128" t="str">
        <v>https://www.facebook.com/p/C%C3%B4ng-an-ph%C6%B0%E1%BB%9Dng-Ph%C3%BA-X%C3%A1-TP-Th%C3%A1i-Nguy%C3%AAn-100079015225494/</v>
      </c>
      <c r="D128" t="str">
        <v>-</v>
      </c>
      <c r="E128" t="str">
        <v/>
      </c>
      <c r="F128" t="str">
        <v>-</v>
      </c>
      <c r="G128" t="str">
        <v>-</v>
      </c>
    </row>
    <row r="129">
      <c r="A129">
        <v>5128</v>
      </c>
      <c r="B129" t="str">
        <f>HYPERLINK("https://phuxa.thainguyencity.gov.vn/", "UBND Ủy ban nhân dân phường Phú Xá tỉnh Thái Nguyên")</f>
        <v>UBND Ủy ban nhân dân phường Phú Xá tỉnh Thái Nguyên</v>
      </c>
      <c r="C129" t="str">
        <v>https://phuxa.thainguyencity.gov.vn/</v>
      </c>
      <c r="D129" t="str">
        <v>-</v>
      </c>
      <c r="E129" t="str">
        <v>-</v>
      </c>
      <c r="F129" t="str">
        <v>-</v>
      </c>
      <c r="G129" t="str">
        <v>-</v>
      </c>
    </row>
    <row r="130">
      <c r="A130">
        <v>5129</v>
      </c>
      <c r="B130" t="str">
        <f>HYPERLINK("https://www.facebook.com/caphuongson/", "Công an phường Hương Sơn tỉnh Thái Nguyên")</f>
        <v>Công an phường Hương Sơn tỉnh Thái Nguyên</v>
      </c>
      <c r="C130" t="str">
        <v>https://www.facebook.com/caphuongson/</v>
      </c>
      <c r="D130" t="str">
        <v>-</v>
      </c>
      <c r="E130" t="str">
        <v/>
      </c>
      <c r="F130" t="str">
        <v>-</v>
      </c>
      <c r="G130" t="str">
        <v>-</v>
      </c>
    </row>
    <row r="131">
      <c r="A131">
        <v>5130</v>
      </c>
      <c r="B131" t="str">
        <f>HYPERLINK("https://huongson.thainguyencity.gov.vn/gioi-thieu/-/asset_publisher/uuIur44QxK9Z/content/bo-may-to-chuc?inheritRedirect=true", "UBND Ủy ban nhân dân phường Hương Sơn tỉnh Thái Nguyên")</f>
        <v>UBND Ủy ban nhân dân phường Hương Sơn tỉnh Thái Nguyên</v>
      </c>
      <c r="C131" t="str">
        <v>https://huongson.thainguyencity.gov.vn/gioi-thieu/-/asset_publisher/uuIur44QxK9Z/content/bo-may-to-chuc?inheritRedirect=true</v>
      </c>
      <c r="D131" t="str">
        <v>-</v>
      </c>
      <c r="E131" t="str">
        <v>-</v>
      </c>
      <c r="F131" t="str">
        <v>-</v>
      </c>
      <c r="G131" t="str">
        <v>-</v>
      </c>
    </row>
    <row r="132">
      <c r="A132">
        <v>5131</v>
      </c>
      <c r="B132" t="str">
        <f>HYPERLINK("https://www.facebook.com/p/C%C3%B4ng-an-ph%C6%B0%E1%BB%9Dng-Trung-Th%C3%A0nh-th%C3%A0nh-ph%E1%BB%91-Th%C3%A1i-Nguy%C3%AAn-100079502234947/", "Công an phường Trung Thành tỉnh Thái Nguyên")</f>
        <v>Công an phường Trung Thành tỉnh Thái Nguyên</v>
      </c>
      <c r="C132" t="str">
        <v>https://www.facebook.com/p/C%C3%B4ng-an-ph%C6%B0%E1%BB%9Dng-Trung-Th%C3%A0nh-th%C3%A0nh-ph%E1%BB%91-Th%C3%A1i-Nguy%C3%AAn-100079502234947/</v>
      </c>
      <c r="D132" t="str">
        <v>-</v>
      </c>
      <c r="E132" t="str">
        <v/>
      </c>
      <c r="F132" t="str">
        <v>-</v>
      </c>
      <c r="G132" t="str">
        <v>-</v>
      </c>
    </row>
    <row r="133">
      <c r="A133">
        <v>5132</v>
      </c>
      <c r="B133" t="str">
        <f>HYPERLINK("https://trungthanh.thainguyencity.gov.vn/gioi-thieu", "UBND Ủy ban nhân dân phường Trung Thành tỉnh Thái Nguyên")</f>
        <v>UBND Ủy ban nhân dân phường Trung Thành tỉnh Thái Nguyên</v>
      </c>
      <c r="C133" t="str">
        <v>https://trungthanh.thainguyencity.gov.vn/gioi-thieu</v>
      </c>
      <c r="D133" t="str">
        <v>-</v>
      </c>
      <c r="E133" t="str">
        <v>-</v>
      </c>
      <c r="F133" t="str">
        <v>-</v>
      </c>
      <c r="G133" t="str">
        <v>-</v>
      </c>
    </row>
    <row r="134">
      <c r="A134">
        <v>5133</v>
      </c>
      <c r="B134" t="str">
        <v>Công an phường Tân Thành tỉnh Thái Nguyên</v>
      </c>
      <c r="C134" t="str">
        <v>-</v>
      </c>
      <c r="D134" t="str">
        <v>-</v>
      </c>
      <c r="E134" t="str">
        <v/>
      </c>
      <c r="F134" t="str">
        <v>-</v>
      </c>
      <c r="G134" t="str">
        <v>-</v>
      </c>
    </row>
    <row r="135">
      <c r="A135">
        <v>5134</v>
      </c>
      <c r="B135" t="str">
        <f>HYPERLINK("https://tanthanh.thainguyencity.gov.vn/", "UBND Ủy ban nhân dân phường Tân Thành tỉnh Thái Nguyên")</f>
        <v>UBND Ủy ban nhân dân phường Tân Thành tỉnh Thái Nguyên</v>
      </c>
      <c r="C135" t="str">
        <v>https://tanthanh.thainguyencity.gov.vn/</v>
      </c>
      <c r="D135" t="str">
        <v>-</v>
      </c>
      <c r="E135" t="str">
        <v>-</v>
      </c>
      <c r="F135" t="str">
        <v>-</v>
      </c>
      <c r="G135" t="str">
        <v>-</v>
      </c>
    </row>
    <row r="136">
      <c r="A136">
        <v>5135</v>
      </c>
      <c r="B136" t="str">
        <v>Công an phường Tân Long tỉnh Thái Nguyên</v>
      </c>
      <c r="C136" t="str">
        <v>-</v>
      </c>
      <c r="D136" t="str">
        <v>-</v>
      </c>
      <c r="E136" t="str">
        <v/>
      </c>
      <c r="F136" t="str">
        <v>-</v>
      </c>
      <c r="G136" t="str">
        <v>-</v>
      </c>
    </row>
    <row r="137">
      <c r="A137">
        <v>5136</v>
      </c>
      <c r="B137" t="str">
        <f>HYPERLINK("https://tanlong.thainguyencity.gov.vn/", "UBND Ủy ban nhân dân phường Tân Long tỉnh Thái Nguyên")</f>
        <v>UBND Ủy ban nhân dân phường Tân Long tỉnh Thái Nguyên</v>
      </c>
      <c r="C137" t="str">
        <v>https://tanlong.thainguyencity.gov.vn/</v>
      </c>
      <c r="D137" t="str">
        <v>-</v>
      </c>
      <c r="E137" t="str">
        <v>-</v>
      </c>
      <c r="F137" t="str">
        <v>-</v>
      </c>
      <c r="G137" t="str">
        <v>-</v>
      </c>
    </row>
    <row r="138">
      <c r="A138">
        <v>5137</v>
      </c>
      <c r="B138" t="str">
        <v>Công an xã Phúc Hà tỉnh Thái Nguyên</v>
      </c>
      <c r="C138" t="str">
        <v>-</v>
      </c>
      <c r="D138" t="str">
        <v>-</v>
      </c>
      <c r="E138" t="str">
        <v/>
      </c>
      <c r="F138" t="str">
        <v>-</v>
      </c>
      <c r="G138" t="str">
        <v>-</v>
      </c>
    </row>
    <row r="139">
      <c r="A139">
        <v>5138</v>
      </c>
      <c r="B139" t="str">
        <f>HYPERLINK("https://phucha.thainguyencity.gov.vn/", "UBND Ủy ban nhân dân xã Phúc Hà tỉnh Thái Nguyên")</f>
        <v>UBND Ủy ban nhân dân xã Phúc Hà tỉnh Thái Nguyên</v>
      </c>
      <c r="C139" t="str">
        <v>https://phucha.thainguyencity.gov.vn/</v>
      </c>
      <c r="D139" t="str">
        <v>-</v>
      </c>
      <c r="E139" t="str">
        <v>-</v>
      </c>
      <c r="F139" t="str">
        <v>-</v>
      </c>
      <c r="G139" t="str">
        <v>-</v>
      </c>
    </row>
    <row r="140">
      <c r="A140">
        <v>5139</v>
      </c>
      <c r="B140" t="str">
        <f>HYPERLINK("https://www.facebook.com/p/C%C3%B4ng-an-x%C3%A3-Ph%C3%BAc-Xu%C3%A2n-th%C3%A0nh-ph%E1%BB%91-Th%C3%A1i-Nguy%C3%AAn-100080200265379/", "Công an xã Phúc Xuân tỉnh Thái Nguyên")</f>
        <v>Công an xã Phúc Xuân tỉnh Thái Nguyên</v>
      </c>
      <c r="C140" t="str">
        <v>https://www.facebook.com/p/C%C3%B4ng-an-x%C3%A3-Ph%C3%BAc-Xu%C3%A2n-th%C3%A0nh-ph%E1%BB%91-Th%C3%A1i-Nguy%C3%AAn-100080200265379/</v>
      </c>
      <c r="D140" t="str">
        <v>-</v>
      </c>
      <c r="E140" t="str">
        <v/>
      </c>
      <c r="F140" t="str">
        <v>-</v>
      </c>
      <c r="G140" t="str">
        <v>-</v>
      </c>
    </row>
    <row r="141">
      <c r="A141">
        <v>5140</v>
      </c>
      <c r="B141" t="str">
        <f>HYPERLINK("http://phucxuan.thainguyencity.gov.vn/bo-may-to-chuc", "UBND Ủy ban nhân dân xã Phúc Xuân tỉnh Thái Nguyên")</f>
        <v>UBND Ủy ban nhân dân xã Phúc Xuân tỉnh Thái Nguyên</v>
      </c>
      <c r="C141" t="str">
        <v>http://phucxuan.thainguyencity.gov.vn/bo-may-to-chuc</v>
      </c>
      <c r="D141" t="str">
        <v>-</v>
      </c>
      <c r="E141" t="str">
        <v>-</v>
      </c>
      <c r="F141" t="str">
        <v>-</v>
      </c>
      <c r="G141" t="str">
        <v>-</v>
      </c>
    </row>
    <row r="142">
      <c r="A142">
        <v>5141</v>
      </c>
      <c r="B142" t="str">
        <f>HYPERLINK("https://www.facebook.com/p/C%C3%B4ng-an-x%C3%A3-Quy%E1%BA%BFt-Th%E1%BA%AFng-th%C3%A0nh-ph%E1%BB%91-Th%C3%A1i-Nguy%C3%AAn-100072342723670/", "Công an xã Quyết Thắng tỉnh Thái Nguyên")</f>
        <v>Công an xã Quyết Thắng tỉnh Thái Nguyên</v>
      </c>
      <c r="C142" t="str">
        <v>https://www.facebook.com/p/C%C3%B4ng-an-x%C3%A3-Quy%E1%BA%BFt-Th%E1%BA%AFng-th%C3%A0nh-ph%E1%BB%91-Th%C3%A1i-Nguy%C3%AAn-100072342723670/</v>
      </c>
      <c r="D142" t="str">
        <v>-</v>
      </c>
      <c r="E142" t="str">
        <v/>
      </c>
      <c r="F142" t="str">
        <v>-</v>
      </c>
      <c r="G142" t="str">
        <v>-</v>
      </c>
    </row>
    <row r="143">
      <c r="A143">
        <v>5142</v>
      </c>
      <c r="B143" t="str">
        <f>HYPERLINK("http://quyetthang.thainguyencity.gov.vn/gioi-thieu/-/asset_publisher/PTN1trT2HJke/content/bo-may-to-chuc?inheritRedirect=true", "UBND Ủy ban nhân dân xã Quyết Thắng tỉnh Thái Nguyên")</f>
        <v>UBND Ủy ban nhân dân xã Quyết Thắng tỉnh Thái Nguyên</v>
      </c>
      <c r="C143" t="str">
        <v>http://quyetthang.thainguyencity.gov.vn/gioi-thieu/-/asset_publisher/PTN1trT2HJke/content/bo-may-to-chuc?inheritRedirect=true</v>
      </c>
      <c r="D143" t="str">
        <v>-</v>
      </c>
      <c r="E143" t="str">
        <v>-</v>
      </c>
      <c r="F143" t="str">
        <v>-</v>
      </c>
      <c r="G143" t="str">
        <v>-</v>
      </c>
    </row>
    <row r="144">
      <c r="A144">
        <v>5143</v>
      </c>
      <c r="B144" t="str">
        <f>HYPERLINK("https://www.facebook.com/PhucTriu05494/", "Công an xã Phúc Trìu tỉnh Thái Nguyên")</f>
        <v>Công an xã Phúc Trìu tỉnh Thái Nguyên</v>
      </c>
      <c r="C144" t="str">
        <v>https://www.facebook.com/PhucTriu05494/</v>
      </c>
      <c r="D144" t="str">
        <v>-</v>
      </c>
      <c r="E144" t="str">
        <v/>
      </c>
      <c r="F144" t="str">
        <v>-</v>
      </c>
      <c r="G144" t="str">
        <v>-</v>
      </c>
    </row>
    <row r="145">
      <c r="A145">
        <v>5144</v>
      </c>
      <c r="B145" t="str">
        <f>HYPERLINK("https://phuctriu.thainguyencity.gov.vn/", "UBND Ủy ban nhân dân xã Phúc Trìu tỉnh Thái Nguyên")</f>
        <v>UBND Ủy ban nhân dân xã Phúc Trìu tỉnh Thái Nguyên</v>
      </c>
      <c r="C145" t="str">
        <v>https://phuctriu.thainguyencity.gov.vn/</v>
      </c>
      <c r="D145" t="str">
        <v>-</v>
      </c>
      <c r="E145" t="str">
        <v>-</v>
      </c>
      <c r="F145" t="str">
        <v>-</v>
      </c>
      <c r="G145" t="str">
        <v>-</v>
      </c>
    </row>
    <row r="146">
      <c r="A146">
        <v>5145</v>
      </c>
      <c r="B146" t="str">
        <v>Công an xã Thịnh Đức tỉnh Thái Nguyên</v>
      </c>
      <c r="C146" t="str">
        <v>-</v>
      </c>
      <c r="D146" t="str">
        <v>-</v>
      </c>
      <c r="E146" t="str">
        <v/>
      </c>
      <c r="F146" t="str">
        <v>-</v>
      </c>
      <c r="G146" t="str">
        <v>-</v>
      </c>
    </row>
    <row r="147">
      <c r="A147">
        <v>5146</v>
      </c>
      <c r="B147" t="str">
        <f>HYPERLINK("https://thinhduc.thainguyencity.gov.vn/", "UBND Ủy ban nhân dân xã Thịnh Đức tỉnh Thái Nguyên")</f>
        <v>UBND Ủy ban nhân dân xã Thịnh Đức tỉnh Thái Nguyên</v>
      </c>
      <c r="C147" t="str">
        <v>https://thinhduc.thainguyencity.gov.vn/</v>
      </c>
      <c r="D147" t="str">
        <v>-</v>
      </c>
      <c r="E147" t="str">
        <v>-</v>
      </c>
      <c r="F147" t="str">
        <v>-</v>
      </c>
      <c r="G147" t="str">
        <v>-</v>
      </c>
    </row>
    <row r="148">
      <c r="A148">
        <v>5147</v>
      </c>
      <c r="B148" t="str">
        <f>HYPERLINK("https://www.facebook.com/p/C%C3%B4ng-An-Ph%C6%B0%E1%BB%9Dng-T%C3%ADch-L%C6%B0%C6%A1ng-TP-Th%C3%A1i-Nguy%C3%AAn-100069806956319/", "Công an phường Tích Lương tỉnh Thái Nguyên")</f>
        <v>Công an phường Tích Lương tỉnh Thái Nguyên</v>
      </c>
      <c r="C148" t="str">
        <v>https://www.facebook.com/p/C%C3%B4ng-An-Ph%C6%B0%E1%BB%9Dng-T%C3%ADch-L%C6%B0%C6%A1ng-TP-Th%C3%A1i-Nguy%C3%AAn-100069806956319/</v>
      </c>
      <c r="D148" t="str">
        <v>-</v>
      </c>
      <c r="E148" t="str">
        <v/>
      </c>
      <c r="F148" t="str">
        <v>-</v>
      </c>
      <c r="G148" t="str">
        <v>-</v>
      </c>
    </row>
    <row r="149">
      <c r="A149">
        <v>5148</v>
      </c>
      <c r="B149" t="str">
        <f>HYPERLINK("https://tichluong.thainguyencity.gov.vn/", "UBND Ủy ban nhân dân phường Tích Lương tỉnh Thái Nguyên")</f>
        <v>UBND Ủy ban nhân dân phường Tích Lương tỉnh Thái Nguyên</v>
      </c>
      <c r="C149" t="str">
        <v>https://tichluong.thainguyencity.gov.vn/</v>
      </c>
      <c r="D149" t="str">
        <v>-</v>
      </c>
      <c r="E149" t="str">
        <v>-</v>
      </c>
      <c r="F149" t="str">
        <v>-</v>
      </c>
      <c r="G149" t="str">
        <v>-</v>
      </c>
    </row>
    <row r="150">
      <c r="A150">
        <v>5149</v>
      </c>
      <c r="B150" t="str">
        <v>Công an xã Tân Cương tỉnh Thái Nguyên</v>
      </c>
      <c r="C150" t="str">
        <v>-</v>
      </c>
      <c r="D150" t="str">
        <v>-</v>
      </c>
      <c r="E150" t="str">
        <v/>
      </c>
      <c r="F150" t="str">
        <v>-</v>
      </c>
      <c r="G150" t="str">
        <v>-</v>
      </c>
    </row>
    <row r="151">
      <c r="A151">
        <v>5150</v>
      </c>
      <c r="B151" t="str">
        <f>HYPERLINK("https://tancuong.thainguyencity.gov.vn/bo-may-to-chuc", "UBND Ủy ban nhân dân xã Tân Cương tỉnh Thái Nguyên")</f>
        <v>UBND Ủy ban nhân dân xã Tân Cương tỉnh Thái Nguyên</v>
      </c>
      <c r="C151" t="str">
        <v>https://tancuong.thainguyencity.gov.vn/bo-may-to-chuc</v>
      </c>
      <c r="D151" t="str">
        <v>-</v>
      </c>
      <c r="E151" t="str">
        <v>-</v>
      </c>
      <c r="F151" t="str">
        <v>-</v>
      </c>
      <c r="G151" t="str">
        <v>-</v>
      </c>
    </row>
    <row r="152">
      <c r="A152">
        <v>5151</v>
      </c>
      <c r="B152" t="str">
        <f>HYPERLINK("https://www.facebook.com/p/C%C3%B4ng-an-x%C3%A3-S%C6%A1n-C%E1%BA%A9m-Th%C3%A0nh-ph%E1%BB%91-Th%C3%A1i-Nguy%C3%AAn-T%E1%BB%89nh-Th%C3%A1i-Nguy%C3%AAn-100079998510811/", "Công an xã Sơn Cẩm tỉnh Thái Nguyên")</f>
        <v>Công an xã Sơn Cẩm tỉnh Thái Nguyên</v>
      </c>
      <c r="C152" t="str">
        <v>https://www.facebook.com/p/C%C3%B4ng-an-x%C3%A3-S%C6%A1n-C%E1%BA%A9m-Th%C3%A0nh-ph%E1%BB%91-Th%C3%A1i-Nguy%C3%AAn-T%E1%BB%89nh-Th%C3%A1i-Nguy%C3%AAn-100079998510811/</v>
      </c>
      <c r="D152" t="str">
        <v>-</v>
      </c>
      <c r="E152" t="str">
        <v/>
      </c>
      <c r="F152" t="str">
        <v>-</v>
      </c>
      <c r="G152" t="str">
        <v>-</v>
      </c>
    </row>
    <row r="153">
      <c r="A153">
        <v>5152</v>
      </c>
      <c r="B153" t="str">
        <f>HYPERLINK("https://soncam.thainguyencity.gov.vn/gioi-thieu", "UBND Ủy ban nhân dân xã Sơn Cẩm tỉnh Thái Nguyên")</f>
        <v>UBND Ủy ban nhân dân xã Sơn Cẩm tỉnh Thái Nguyên</v>
      </c>
      <c r="C153" t="str">
        <v>https://soncam.thainguyencity.gov.vn/gioi-thieu</v>
      </c>
      <c r="D153" t="str">
        <v>-</v>
      </c>
      <c r="E153" t="str">
        <v>-</v>
      </c>
      <c r="F153" t="str">
        <v>-</v>
      </c>
      <c r="G153" t="str">
        <v>-</v>
      </c>
    </row>
    <row r="154">
      <c r="A154">
        <v>5153</v>
      </c>
      <c r="B154" t="str">
        <v>Công an phường Chùa Hang tỉnh Thái Nguyên</v>
      </c>
      <c r="C154" t="str">
        <v>-</v>
      </c>
      <c r="D154" t="str">
        <v>-</v>
      </c>
      <c r="E154" t="str">
        <v/>
      </c>
      <c r="F154" t="str">
        <v>-</v>
      </c>
      <c r="G154" t="str">
        <v>-</v>
      </c>
    </row>
    <row r="155">
      <c r="A155">
        <v>5154</v>
      </c>
      <c r="B155" t="str">
        <f>HYPERLINK("http://chuahang.thainguyencity.gov.vn/gioi-thieu/-/asset_publisher/b8G4WrJzBYh9/content/bo-may-to-chuc-ubnd-phuong-chua-hang?inheritRedirect=true", "UBND Ủy ban nhân dân phường Chùa Hang tỉnh Thái Nguyên")</f>
        <v>UBND Ủy ban nhân dân phường Chùa Hang tỉnh Thái Nguyên</v>
      </c>
      <c r="C155" t="str">
        <v>http://chuahang.thainguyencity.gov.vn/gioi-thieu/-/asset_publisher/b8G4WrJzBYh9/content/bo-may-to-chuc-ubnd-phuong-chua-hang?inheritRedirect=true</v>
      </c>
      <c r="D155" t="str">
        <v>-</v>
      </c>
      <c r="E155" t="str">
        <v>-</v>
      </c>
      <c r="F155" t="str">
        <v>-</v>
      </c>
      <c r="G155" t="str">
        <v>-</v>
      </c>
    </row>
    <row r="156">
      <c r="A156">
        <v>5155</v>
      </c>
      <c r="B156" t="str">
        <f>HYPERLINK("https://www.facebook.com/Leanhtuan195/", "Công an xã Cao Ngạn tỉnh Thái Nguyên")</f>
        <v>Công an xã Cao Ngạn tỉnh Thái Nguyên</v>
      </c>
      <c r="C156" t="str">
        <v>https://www.facebook.com/Leanhtuan195/</v>
      </c>
      <c r="D156" t="str">
        <v>-</v>
      </c>
      <c r="E156" t="str">
        <v/>
      </c>
      <c r="F156" t="str">
        <v>-</v>
      </c>
      <c r="G156" t="str">
        <v>-</v>
      </c>
    </row>
    <row r="157">
      <c r="A157">
        <v>5156</v>
      </c>
      <c r="B157" t="str">
        <f>HYPERLINK("https://caongan.thainguyencity.gov.vn/", "UBND Ủy ban nhân dân xã Cao Ngạn tỉnh Thái Nguyên")</f>
        <v>UBND Ủy ban nhân dân xã Cao Ngạn tỉnh Thái Nguyên</v>
      </c>
      <c r="C157" t="str">
        <v>https://caongan.thainguyencity.gov.vn/</v>
      </c>
      <c r="D157" t="str">
        <v>-</v>
      </c>
      <c r="E157" t="str">
        <v>-</v>
      </c>
      <c r="F157" t="str">
        <v>-</v>
      </c>
      <c r="G157" t="str">
        <v>-</v>
      </c>
    </row>
    <row r="158">
      <c r="A158">
        <v>5157</v>
      </c>
      <c r="B158" t="str">
        <f>HYPERLINK("https://www.facebook.com/p/C%C3%B4ng-an-x%C3%A3-Linh-S%C6%A1n-TP-Th%C3%A1i-Nguy%C3%AAn-t%E1%BB%89nh-Th%C3%A1i-Nguy%C3%AAn-100064695924503/", "Công an xã Linh Sơn tỉnh Thái Nguyên")</f>
        <v>Công an xã Linh Sơn tỉnh Thái Nguyên</v>
      </c>
      <c r="C158" t="str">
        <v>https://www.facebook.com/p/C%C3%B4ng-an-x%C3%A3-Linh-S%C6%A1n-TP-Th%C3%A1i-Nguy%C3%AAn-t%E1%BB%89nh-Th%C3%A1i-Nguy%C3%AAn-100064695924503/</v>
      </c>
      <c r="D158" t="str">
        <v>-</v>
      </c>
      <c r="E158" t="str">
        <v/>
      </c>
      <c r="F158" t="str">
        <v>-</v>
      </c>
      <c r="G158" t="str">
        <v>-</v>
      </c>
    </row>
    <row r="159">
      <c r="A159">
        <v>5158</v>
      </c>
      <c r="B159" t="str">
        <f>HYPERLINK("https://linhson.thainguyencity.gov.vn/bo-may-to-chuc", "UBND Ủy ban nhân dân xã Linh Sơn tỉnh Thái Nguyên")</f>
        <v>UBND Ủy ban nhân dân xã Linh Sơn tỉnh Thái Nguyên</v>
      </c>
      <c r="C159" t="str">
        <v>https://linhson.thainguyencity.gov.vn/bo-may-to-chuc</v>
      </c>
      <c r="D159" t="str">
        <v>-</v>
      </c>
      <c r="E159" t="str">
        <v>-</v>
      </c>
      <c r="F159" t="str">
        <v>-</v>
      </c>
      <c r="G159" t="str">
        <v>-</v>
      </c>
    </row>
    <row r="160">
      <c r="A160">
        <v>5159</v>
      </c>
      <c r="B160" t="str">
        <v>Công an phường Đồng Bẩm tỉnh Thái Nguyên</v>
      </c>
      <c r="C160" t="str">
        <v>-</v>
      </c>
      <c r="D160" t="str">
        <v>-</v>
      </c>
      <c r="E160" t="str">
        <v/>
      </c>
      <c r="F160" t="str">
        <v>-</v>
      </c>
      <c r="G160" t="str">
        <v>-</v>
      </c>
    </row>
    <row r="161">
      <c r="A161">
        <v>5160</v>
      </c>
      <c r="B161" t="str">
        <f>HYPERLINK("https://dongbam.thainguyencity.gov.vn/", "UBND Ủy ban nhân dân phường Đồng Bẩm tỉnh Thái Nguyên")</f>
        <v>UBND Ủy ban nhân dân phường Đồng Bẩm tỉnh Thái Nguyên</v>
      </c>
      <c r="C161" t="str">
        <v>https://dongbam.thainguyencity.gov.vn/</v>
      </c>
      <c r="D161" t="str">
        <v>-</v>
      </c>
      <c r="E161" t="str">
        <v>-</v>
      </c>
      <c r="F161" t="str">
        <v>-</v>
      </c>
      <c r="G161" t="str">
        <v>-</v>
      </c>
    </row>
    <row r="162">
      <c r="A162">
        <v>5161</v>
      </c>
      <c r="B162" t="str">
        <f>HYPERLINK("https://www.facebook.com/p/C%C3%B4ng-an-x%C3%A3-Hu%E1%BB%91ng-Th%C6%B0%E1%BB%A3ng-th%C3%A0nh-ph%E1%BB%91-Th%C3%A1i-Nguy%C3%AAn-t%E1%BB%89nh-Th%C3%A1i-Nguy%C3%AAn-100081654043924/", "Công an xã Huống Thượng tỉnh Thái Nguyên")</f>
        <v>Công an xã Huống Thượng tỉnh Thái Nguyên</v>
      </c>
      <c r="C162" t="str">
        <v>https://www.facebook.com/p/C%C3%B4ng-an-x%C3%A3-Hu%E1%BB%91ng-Th%C6%B0%E1%BB%A3ng-th%C3%A0nh-ph%E1%BB%91-Th%C3%A1i-Nguy%C3%AAn-t%E1%BB%89nh-Th%C3%A1i-Nguy%C3%AAn-100081654043924/</v>
      </c>
      <c r="D162" t="str">
        <v>-</v>
      </c>
      <c r="E162" t="str">
        <v/>
      </c>
      <c r="F162" t="str">
        <v>-</v>
      </c>
      <c r="G162" t="str">
        <v>-</v>
      </c>
    </row>
    <row r="163">
      <c r="A163">
        <v>5162</v>
      </c>
      <c r="B163" t="str">
        <f>HYPERLINK("https://huongthuong.thainguyencity.gov.vn/gioi-thieu", "UBND Ủy ban nhân dân xã Huống Thượng tỉnh Thái Nguyên")</f>
        <v>UBND Ủy ban nhân dân xã Huống Thượng tỉnh Thái Nguyên</v>
      </c>
      <c r="C163" t="str">
        <v>https://huongthuong.thainguyencity.gov.vn/gioi-thieu</v>
      </c>
      <c r="D163" t="str">
        <v>-</v>
      </c>
      <c r="E163" t="str">
        <v>-</v>
      </c>
      <c r="F163" t="str">
        <v>-</v>
      </c>
      <c r="G163" t="str">
        <v>-</v>
      </c>
    </row>
    <row r="164">
      <c r="A164">
        <v>5163</v>
      </c>
      <c r="B164" t="str">
        <v>Công an xã Đồng Liên tỉnh Thái Nguyên</v>
      </c>
      <c r="C164" t="str">
        <v>-</v>
      </c>
      <c r="D164" t="str">
        <v>-</v>
      </c>
      <c r="E164" t="str">
        <v/>
      </c>
      <c r="F164" t="str">
        <v>-</v>
      </c>
      <c r="G164" t="str">
        <v>-</v>
      </c>
    </row>
    <row r="165">
      <c r="A165">
        <v>5164</v>
      </c>
      <c r="B165" t="str">
        <f>HYPERLINK("http://donglien.thainguyencity.gov.vn/bo-may-to-chuc", "UBND Ủy ban nhân dân xã Đồng Liên tỉnh Thái Nguyên")</f>
        <v>UBND Ủy ban nhân dân xã Đồng Liên tỉnh Thái Nguyên</v>
      </c>
      <c r="C165" t="str">
        <v>http://donglien.thainguyencity.gov.vn/bo-may-to-chuc</v>
      </c>
      <c r="D165" t="str">
        <v>-</v>
      </c>
      <c r="E165" t="str">
        <v>-</v>
      </c>
      <c r="F165" t="str">
        <v>-</v>
      </c>
      <c r="G165" t="str">
        <v>-</v>
      </c>
    </row>
    <row r="166">
      <c r="A166">
        <v>5165</v>
      </c>
      <c r="B166" t="str">
        <v>Công an phường Lương Sơn tỉnh Thái Nguyên</v>
      </c>
      <c r="C166" t="str">
        <v>-</v>
      </c>
      <c r="D166" t="str">
        <v>-</v>
      </c>
      <c r="E166" t="str">
        <v/>
      </c>
      <c r="F166" t="str">
        <v>-</v>
      </c>
      <c r="G166" t="str">
        <v>-</v>
      </c>
    </row>
    <row r="167">
      <c r="A167">
        <v>5166</v>
      </c>
      <c r="B167" t="str">
        <f>HYPERLINK("https://songcong.thainguyen.gov.vn/phuong-luong-son", "UBND Ủy ban nhân dân phường Lương Sơn tỉnh Thái Nguyên")</f>
        <v>UBND Ủy ban nhân dân phường Lương Sơn tỉnh Thái Nguyên</v>
      </c>
      <c r="C167" t="str">
        <v>https://songcong.thainguyen.gov.vn/phuong-luong-son</v>
      </c>
      <c r="D167" t="str">
        <v>-</v>
      </c>
      <c r="E167" t="str">
        <v>-</v>
      </c>
      <c r="F167" t="str">
        <v>-</v>
      </c>
      <c r="G167" t="str">
        <v>-</v>
      </c>
    </row>
    <row r="168">
      <c r="A168">
        <v>5167</v>
      </c>
      <c r="B168" t="str">
        <v>Công an phường Lương Châu tỉnh Thái Nguyên</v>
      </c>
      <c r="C168" t="str">
        <v>-</v>
      </c>
      <c r="D168" t="str">
        <v>-</v>
      </c>
      <c r="E168" t="str">
        <v/>
      </c>
      <c r="F168" t="str">
        <v>-</v>
      </c>
      <c r="G168" t="str">
        <v>-</v>
      </c>
    </row>
    <row r="169">
      <c r="A169">
        <v>5168</v>
      </c>
      <c r="B169" t="str">
        <f>HYPERLINK("https://songcong.thainguyen.gov.vn/phuong-chau-son", "UBND Ủy ban nhân dân phường Lương Châu tỉnh Thái Nguyên")</f>
        <v>UBND Ủy ban nhân dân phường Lương Châu tỉnh Thái Nguyên</v>
      </c>
      <c r="C169" t="str">
        <v>https://songcong.thainguyen.gov.vn/phuong-chau-son</v>
      </c>
      <c r="D169" t="str">
        <v>-</v>
      </c>
      <c r="E169" t="str">
        <v>-</v>
      </c>
      <c r="F169" t="str">
        <v>-</v>
      </c>
      <c r="G169" t="str">
        <v>-</v>
      </c>
    </row>
    <row r="170">
      <c r="A170">
        <v>5169</v>
      </c>
      <c r="B170" t="str">
        <f>HYPERLINK("https://www.facebook.com/p/C%C3%B4ng-an-ph%C6%B0%E1%BB%9Dng-M%E1%BB%8F-Ch%C3%A8-th%C3%A0nh-ph%E1%BB%91-S%C3%B4ng-C%C3%B4ng-t%E1%BB%89nh-Th%C3%A1i-Nguy%C3%AAn-100071620411983/", "Công an phường Mỏ Chè tỉnh Thái Nguyên")</f>
        <v>Công an phường Mỏ Chè tỉnh Thái Nguyên</v>
      </c>
      <c r="C170" t="str">
        <v>https://www.facebook.com/p/C%C3%B4ng-an-ph%C6%B0%E1%BB%9Dng-M%E1%BB%8F-Ch%C3%A8-th%C3%A0nh-ph%E1%BB%91-S%C3%B4ng-C%C3%B4ng-t%E1%BB%89nh-Th%C3%A1i-Nguy%C3%AAn-100071620411983/</v>
      </c>
      <c r="D170" t="str">
        <v>-</v>
      </c>
      <c r="E170" t="str">
        <v/>
      </c>
      <c r="F170" t="str">
        <v>-</v>
      </c>
      <c r="G170" t="str">
        <v>-</v>
      </c>
    </row>
    <row r="171">
      <c r="A171">
        <v>5170</v>
      </c>
      <c r="B171" t="str">
        <f>HYPERLINK("https://moche.songcong.thainguyen.gov.vn/uy-ban-nhan-dan", "UBND Ủy ban nhân dân phường Mỏ Chè tỉnh Thái Nguyên")</f>
        <v>UBND Ủy ban nhân dân phường Mỏ Chè tỉnh Thái Nguyên</v>
      </c>
      <c r="C171" t="str">
        <v>https://moche.songcong.thainguyen.gov.vn/uy-ban-nhan-dan</v>
      </c>
      <c r="D171" t="str">
        <v>-</v>
      </c>
      <c r="E171" t="str">
        <v>-</v>
      </c>
      <c r="F171" t="str">
        <v>-</v>
      </c>
      <c r="G171" t="str">
        <v>-</v>
      </c>
    </row>
    <row r="172">
      <c r="A172">
        <v>5171</v>
      </c>
      <c r="B172" t="str">
        <f>HYPERLINK("https://www.facebook.com/p/C%C3%B4ng-an-ph%C6%B0%E1%BB%9Dng-C%E1%BA%A3i-%C4%90an-th%C3%A0nh-ph%E1%BB%91-S%C3%B4ng-C%C3%B4ng-100072187718734/", "Công an phường Cải Đan tỉnh Thái Nguyên")</f>
        <v>Công an phường Cải Đan tỉnh Thái Nguyên</v>
      </c>
      <c r="C172" t="str">
        <v>https://www.facebook.com/p/C%C3%B4ng-an-ph%C6%B0%E1%BB%9Dng-C%E1%BA%A3i-%C4%90an-th%C3%A0nh-ph%E1%BB%91-S%C3%B4ng-C%C3%B4ng-100072187718734/</v>
      </c>
      <c r="D172" t="str">
        <v>-</v>
      </c>
      <c r="E172" t="str">
        <v/>
      </c>
      <c r="F172" t="str">
        <v>-</v>
      </c>
      <c r="G172" t="str">
        <v>-</v>
      </c>
    </row>
    <row r="173">
      <c r="A173">
        <v>5172</v>
      </c>
      <c r="B173" t="str">
        <f>HYPERLINK("https://caidan.songcong.thainguyen.gov.vn/", "UBND Ủy ban nhân dân phường Cải Đan tỉnh Thái Nguyên")</f>
        <v>UBND Ủy ban nhân dân phường Cải Đan tỉnh Thái Nguyên</v>
      </c>
      <c r="C173" t="str">
        <v>https://caidan.songcong.thainguyen.gov.vn/</v>
      </c>
      <c r="D173" t="str">
        <v>-</v>
      </c>
      <c r="E173" t="str">
        <v>-</v>
      </c>
      <c r="F173" t="str">
        <v>-</v>
      </c>
      <c r="G173" t="str">
        <v>-</v>
      </c>
    </row>
    <row r="174">
      <c r="A174">
        <v>5173</v>
      </c>
      <c r="B174" t="str">
        <f>HYPERLINK("https://www.facebook.com/Conganphuongthangloisc/", "Công an phường Thắng Lợi tỉnh Thái Nguyên")</f>
        <v>Công an phường Thắng Lợi tỉnh Thái Nguyên</v>
      </c>
      <c r="C174" t="str">
        <v>https://www.facebook.com/Conganphuongthangloisc/</v>
      </c>
      <c r="D174" t="str">
        <v>-</v>
      </c>
      <c r="E174" t="str">
        <v/>
      </c>
      <c r="F174" t="str">
        <v>-</v>
      </c>
      <c r="G174" t="str">
        <v>-</v>
      </c>
    </row>
    <row r="175">
      <c r="A175">
        <v>5174</v>
      </c>
      <c r="B175" t="str">
        <f>HYPERLINK("https://songcong.thainguyen.gov.vn/phuong-thang-loi", "UBND Ủy ban nhân dân phường Thắng Lợi tỉnh Thái Nguyên")</f>
        <v>UBND Ủy ban nhân dân phường Thắng Lợi tỉnh Thái Nguyên</v>
      </c>
      <c r="C175" t="str">
        <v>https://songcong.thainguyen.gov.vn/phuong-thang-loi</v>
      </c>
      <c r="D175" t="str">
        <v>-</v>
      </c>
      <c r="E175" t="str">
        <v>-</v>
      </c>
      <c r="F175" t="str">
        <v>-</v>
      </c>
      <c r="G175" t="str">
        <v>-</v>
      </c>
    </row>
    <row r="176">
      <c r="A176">
        <v>5175</v>
      </c>
      <c r="B176" t="str">
        <f>HYPERLINK("https://www.facebook.com/conganphoco/?locale=vi_VN", "Công an phường Phố Cò tỉnh Thái Nguyên")</f>
        <v>Công an phường Phố Cò tỉnh Thái Nguyên</v>
      </c>
      <c r="C176" t="str">
        <v>https://www.facebook.com/conganphoco/?locale=vi_VN</v>
      </c>
      <c r="D176" t="str">
        <v>-</v>
      </c>
      <c r="E176" t="str">
        <v/>
      </c>
      <c r="F176" t="str">
        <v>-</v>
      </c>
      <c r="G176" t="str">
        <v>-</v>
      </c>
    </row>
    <row r="177">
      <c r="A177">
        <v>5176</v>
      </c>
      <c r="B177" t="str">
        <f>HYPERLINK("https://songcong.thainguyen.gov.vn/phuong-pho-co", "UBND Ủy ban nhân dân phường Phố Cò tỉnh Thái Nguyên")</f>
        <v>UBND Ủy ban nhân dân phường Phố Cò tỉnh Thái Nguyên</v>
      </c>
      <c r="C177" t="str">
        <v>https://songcong.thainguyen.gov.vn/phuong-pho-co</v>
      </c>
      <c r="D177" t="str">
        <v>-</v>
      </c>
      <c r="E177" t="str">
        <v>-</v>
      </c>
      <c r="F177" t="str">
        <v>-</v>
      </c>
      <c r="G177" t="str">
        <v>-</v>
      </c>
    </row>
    <row r="178">
      <c r="A178">
        <v>5177</v>
      </c>
      <c r="B178" t="str">
        <v>Công an xã Vinh Sơn tỉnh Thái Nguyên</v>
      </c>
      <c r="C178" t="str">
        <v>-</v>
      </c>
      <c r="D178" t="str">
        <v>-</v>
      </c>
      <c r="E178" t="str">
        <v/>
      </c>
      <c r="F178" t="str">
        <v>-</v>
      </c>
      <c r="G178" t="str">
        <v>-</v>
      </c>
    </row>
    <row r="179">
      <c r="A179">
        <v>5178</v>
      </c>
      <c r="B179" t="str">
        <f>HYPERLINK("https://songcong.thainguyen.gov.vn/cac-don-vi-hanh-chinh/-/asset_publisher/vTBKLDifg8B3/content/xa-vinh-son?inheritRedirect=true", "UBND Ủy ban nhân dân xã Vinh Sơn tỉnh Thái Nguyên")</f>
        <v>UBND Ủy ban nhân dân xã Vinh Sơn tỉnh Thái Nguyên</v>
      </c>
      <c r="C179" t="str">
        <v>https://songcong.thainguyen.gov.vn/cac-don-vi-hanh-chinh/-/asset_publisher/vTBKLDifg8B3/content/xa-vinh-son?inheritRedirect=true</v>
      </c>
      <c r="D179" t="str">
        <v>-</v>
      </c>
      <c r="E179" t="str">
        <v>-</v>
      </c>
      <c r="F179" t="str">
        <v>-</v>
      </c>
      <c r="G179" t="str">
        <v>-</v>
      </c>
    </row>
    <row r="180">
      <c r="A180">
        <v>5179</v>
      </c>
      <c r="B180" t="str">
        <v>Công an xã Tân Quang tỉnh Thái Nguyên</v>
      </c>
      <c r="C180" t="str">
        <v>-</v>
      </c>
      <c r="D180" t="str">
        <v>-</v>
      </c>
      <c r="E180" t="str">
        <v/>
      </c>
      <c r="F180" t="str">
        <v>-</v>
      </c>
      <c r="G180" t="str">
        <v>-</v>
      </c>
    </row>
    <row r="181">
      <c r="A181">
        <v>5180</v>
      </c>
      <c r="B181" t="str">
        <f>HYPERLINK("https://songcong.thainguyen.gov.vn/xa-tan-quang", "UBND Ủy ban nhân dân xã Tân Quang tỉnh Thái Nguyên")</f>
        <v>UBND Ủy ban nhân dân xã Tân Quang tỉnh Thái Nguyên</v>
      </c>
      <c r="C181" t="str">
        <v>https://songcong.thainguyen.gov.vn/xa-tan-quang</v>
      </c>
      <c r="D181" t="str">
        <v>-</v>
      </c>
      <c r="E181" t="str">
        <v>-</v>
      </c>
      <c r="F181" t="str">
        <v>-</v>
      </c>
      <c r="G181" t="str">
        <v>-</v>
      </c>
    </row>
    <row r="182">
      <c r="A182">
        <v>5181</v>
      </c>
      <c r="B182" t="str">
        <f>HYPERLINK("https://www.facebook.com/tuoitrebachquang/", "Công an phường Bách Quang tỉnh Thái Nguyên")</f>
        <v>Công an phường Bách Quang tỉnh Thái Nguyên</v>
      </c>
      <c r="C182" t="str">
        <v>https://www.facebook.com/tuoitrebachquang/</v>
      </c>
      <c r="D182" t="str">
        <v>-</v>
      </c>
      <c r="E182" t="str">
        <v/>
      </c>
      <c r="F182" t="str">
        <v>-</v>
      </c>
      <c r="G182" t="str">
        <v>-</v>
      </c>
    </row>
    <row r="183">
      <c r="A183">
        <v>5182</v>
      </c>
      <c r="B183" t="str">
        <f>HYPERLINK("https://songcong.thainguyen.gov.vn/phuong-bach-quang", "UBND Ủy ban nhân dân phường Bách Quang tỉnh Thái Nguyên")</f>
        <v>UBND Ủy ban nhân dân phường Bách Quang tỉnh Thái Nguyên</v>
      </c>
      <c r="C183" t="str">
        <v>https://songcong.thainguyen.gov.vn/phuong-bach-quang</v>
      </c>
      <c r="D183" t="str">
        <v>-</v>
      </c>
      <c r="E183" t="str">
        <v>-</v>
      </c>
      <c r="F183" t="str">
        <v>-</v>
      </c>
      <c r="G183" t="str">
        <v>-</v>
      </c>
    </row>
    <row r="184">
      <c r="A184">
        <v>5183</v>
      </c>
      <c r="B184" t="str">
        <v>Công an xã Bình Sơn tỉnh Thái Nguyên</v>
      </c>
      <c r="C184" t="str">
        <v>-</v>
      </c>
      <c r="D184" t="str">
        <v>-</v>
      </c>
      <c r="E184" t="str">
        <v/>
      </c>
      <c r="F184" t="str">
        <v>-</v>
      </c>
      <c r="G184" t="str">
        <v>-</v>
      </c>
    </row>
    <row r="185">
      <c r="A185">
        <v>5184</v>
      </c>
      <c r="B185" t="str">
        <f>HYPERLINK("https://songcong.thainguyen.gov.vn/xa-binh-son", "UBND Ủy ban nhân dân xã Bình Sơn tỉnh Thái Nguyên")</f>
        <v>UBND Ủy ban nhân dân xã Bình Sơn tỉnh Thái Nguyên</v>
      </c>
      <c r="C185" t="str">
        <v>https://songcong.thainguyen.gov.vn/xa-binh-son</v>
      </c>
      <c r="D185" t="str">
        <v>-</v>
      </c>
      <c r="E185" t="str">
        <v>-</v>
      </c>
      <c r="F185" t="str">
        <v>-</v>
      </c>
      <c r="G185" t="str">
        <v>-</v>
      </c>
    </row>
    <row r="186">
      <c r="A186">
        <v>5185</v>
      </c>
      <c r="B186" t="str">
        <v>Công an xã Bá Xuyên tỉnh Thái Nguyên</v>
      </c>
      <c r="C186" t="str">
        <v>-</v>
      </c>
      <c r="D186" t="str">
        <v>-</v>
      </c>
      <c r="E186" t="str">
        <v/>
      </c>
      <c r="F186" t="str">
        <v>-</v>
      </c>
      <c r="G186" t="str">
        <v>-</v>
      </c>
    </row>
    <row r="187">
      <c r="A187">
        <v>5186</v>
      </c>
      <c r="B187" t="str">
        <f>HYPERLINK("https://songcong.thainguyen.gov.vn/xa-ba-xuyen", "UBND Ủy ban nhân dân xã Bá Xuyên tỉnh Thái Nguyên")</f>
        <v>UBND Ủy ban nhân dân xã Bá Xuyên tỉnh Thái Nguyên</v>
      </c>
      <c r="C187" t="str">
        <v>https://songcong.thainguyen.gov.vn/xa-ba-xuyen</v>
      </c>
      <c r="D187" t="str">
        <v>-</v>
      </c>
      <c r="E187" t="str">
        <v>-</v>
      </c>
      <c r="F187" t="str">
        <v>-</v>
      </c>
      <c r="G187" t="str">
        <v>-</v>
      </c>
    </row>
    <row r="188">
      <c r="A188">
        <v>5187</v>
      </c>
      <c r="B188" t="str">
        <f>HYPERLINK("https://www.facebook.com/703546633902975", "Công an thị trấn Chợ Chu tỉnh Thái Nguyên")</f>
        <v>Công an thị trấn Chợ Chu tỉnh Thái Nguyên</v>
      </c>
      <c r="C188" t="str">
        <v>https://www.facebook.com/703546633902975</v>
      </c>
      <c r="D188" t="str">
        <v>-</v>
      </c>
      <c r="E188" t="str">
        <v/>
      </c>
      <c r="F188" t="str">
        <v>-</v>
      </c>
      <c r="G188" t="str">
        <v>-</v>
      </c>
    </row>
    <row r="189">
      <c r="A189">
        <v>5188</v>
      </c>
      <c r="B189" t="str">
        <f>HYPERLINK("https://chochu.dinhhoa.thainguyen.gov.vn/tin-xa-phuong", "UBND Ủy ban nhân dân thị trấn Chợ Chu tỉnh Thái Nguyên")</f>
        <v>UBND Ủy ban nhân dân thị trấn Chợ Chu tỉnh Thái Nguyên</v>
      </c>
      <c r="C189" t="str">
        <v>https://chochu.dinhhoa.thainguyen.gov.vn/tin-xa-phuong</v>
      </c>
      <c r="D189" t="str">
        <v>-</v>
      </c>
      <c r="E189" t="str">
        <v>-</v>
      </c>
      <c r="F189" t="str">
        <v>-</v>
      </c>
      <c r="G189" t="str">
        <v>-</v>
      </c>
    </row>
    <row r="190">
      <c r="A190">
        <v>5189</v>
      </c>
      <c r="B190" t="str">
        <v>Công an xã Linh Thông tỉnh Thái Nguyên</v>
      </c>
      <c r="C190" t="str">
        <v>-</v>
      </c>
      <c r="D190" t="str">
        <v>-</v>
      </c>
      <c r="E190" t="str">
        <v/>
      </c>
      <c r="F190" t="str">
        <v>-</v>
      </c>
      <c r="G190" t="str">
        <v>-</v>
      </c>
    </row>
    <row r="191">
      <c r="A191">
        <v>5190</v>
      </c>
      <c r="B191" t="str">
        <f>HYPERLINK("https://linhthong.dinhhoa.thainguyen.gov.vn/tin-xa-phuong", "UBND Ủy ban nhân dân xã Linh Thông tỉnh Thái Nguyên")</f>
        <v>UBND Ủy ban nhân dân xã Linh Thông tỉnh Thái Nguyên</v>
      </c>
      <c r="C191" t="str">
        <v>https://linhthong.dinhhoa.thainguyen.gov.vn/tin-xa-phuong</v>
      </c>
      <c r="D191" t="str">
        <v>-</v>
      </c>
      <c r="E191" t="str">
        <v>-</v>
      </c>
      <c r="F191" t="str">
        <v>-</v>
      </c>
      <c r="G191" t="str">
        <v>-</v>
      </c>
    </row>
    <row r="192">
      <c r="A192">
        <v>5191</v>
      </c>
      <c r="B192" t="str">
        <v>Công an xã Lam Vỹ tỉnh Thái Nguyên</v>
      </c>
      <c r="C192" t="str">
        <v>-</v>
      </c>
      <c r="D192" t="str">
        <v>-</v>
      </c>
      <c r="E192" t="str">
        <v/>
      </c>
      <c r="F192" t="str">
        <v>-</v>
      </c>
      <c r="G192" t="str">
        <v>-</v>
      </c>
    </row>
    <row r="193">
      <c r="A193">
        <v>5192</v>
      </c>
      <c r="B193" t="str">
        <f>HYPERLINK("https://lamvy.dinhhoa.thainguyen.gov.vn/", "UBND Ủy ban nhân dân xã Lam Vỹ tỉnh Thái Nguyên")</f>
        <v>UBND Ủy ban nhân dân xã Lam Vỹ tỉnh Thái Nguyên</v>
      </c>
      <c r="C193" t="str">
        <v>https://lamvy.dinhhoa.thainguyen.gov.vn/</v>
      </c>
      <c r="D193" t="str">
        <v>-</v>
      </c>
      <c r="E193" t="str">
        <v>-</v>
      </c>
      <c r="F193" t="str">
        <v>-</v>
      </c>
      <c r="G193" t="str">
        <v>-</v>
      </c>
    </row>
    <row r="194">
      <c r="A194">
        <v>5193</v>
      </c>
      <c r="B194" t="str">
        <v>Công an xã Quy Kỳ tỉnh Thái Nguyên</v>
      </c>
      <c r="C194" t="str">
        <v>-</v>
      </c>
      <c r="D194" t="str">
        <v>-</v>
      </c>
      <c r="E194" t="str">
        <v/>
      </c>
      <c r="F194" t="str">
        <v>-</v>
      </c>
      <c r="G194" t="str">
        <v>-</v>
      </c>
    </row>
    <row r="195">
      <c r="A195">
        <v>5194</v>
      </c>
      <c r="B195" t="str">
        <f>HYPERLINK("https://quyky.dinhhoa.thainguyen.gov.vn/", "UBND Ủy ban nhân dân xã Quy Kỳ tỉnh Thái Nguyên")</f>
        <v>UBND Ủy ban nhân dân xã Quy Kỳ tỉnh Thái Nguyên</v>
      </c>
      <c r="C195" t="str">
        <v>https://quyky.dinhhoa.thainguyen.gov.vn/</v>
      </c>
      <c r="D195" t="str">
        <v>-</v>
      </c>
      <c r="E195" t="str">
        <v>-</v>
      </c>
      <c r="F195" t="str">
        <v>-</v>
      </c>
      <c r="G195" t="str">
        <v>-</v>
      </c>
    </row>
    <row r="196">
      <c r="A196">
        <v>5195</v>
      </c>
      <c r="B196" t="str">
        <f>HYPERLINK("https://www.facebook.com/p/C%C3%B4ng-an-ph%C6%B0%E1%BB%9Dng-T%C3%A2n-Th%E1%BB%8Bnh-100076493200543/", "Công an xã Tân Thịnh tỉnh Thái Nguyên")</f>
        <v>Công an xã Tân Thịnh tỉnh Thái Nguyên</v>
      </c>
      <c r="C196" t="str">
        <v>https://www.facebook.com/p/C%C3%B4ng-an-ph%C6%B0%E1%BB%9Dng-T%C3%A2n-Th%E1%BB%8Bnh-100076493200543/</v>
      </c>
      <c r="D196" t="str">
        <v>-</v>
      </c>
      <c r="E196" t="str">
        <v/>
      </c>
      <c r="F196" t="str">
        <v>-</v>
      </c>
      <c r="G196" t="str">
        <v>-</v>
      </c>
    </row>
    <row r="197">
      <c r="A197">
        <v>5196</v>
      </c>
      <c r="B197" t="str">
        <f>HYPERLINK("https://tanthinh.dinhhoa.thainguyen.gov.vn/", "UBND Ủy ban nhân dân xã Tân Thịnh tỉnh Thái Nguyên")</f>
        <v>UBND Ủy ban nhân dân xã Tân Thịnh tỉnh Thái Nguyên</v>
      </c>
      <c r="C197" t="str">
        <v>https://tanthinh.dinhhoa.thainguyen.gov.vn/</v>
      </c>
      <c r="D197" t="str">
        <v>-</v>
      </c>
      <c r="E197" t="str">
        <v>-</v>
      </c>
      <c r="F197" t="str">
        <v>-</v>
      </c>
      <c r="G197" t="str">
        <v>-</v>
      </c>
    </row>
    <row r="198">
      <c r="A198">
        <v>5197</v>
      </c>
      <c r="B198" t="str">
        <f>HYPERLINK("https://www.facebook.com/people/C%C3%B4ng-an-x%C3%A3-Kim-Ph%C6%B0%E1%BB%A3ng-%C4%90%E1%BB%8Bnh-Ho%C3%A1-Th%C3%A1i-Nguy%C3%AAn/100072127445193/", "Công an xã Kim Phượng tỉnh Thái Nguyên")</f>
        <v>Công an xã Kim Phượng tỉnh Thái Nguyên</v>
      </c>
      <c r="C198" t="str">
        <v>https://www.facebook.com/people/C%C3%B4ng-an-x%C3%A3-Kim-Ph%C6%B0%E1%BB%A3ng-%C4%90%E1%BB%8Bnh-Ho%C3%A1-Th%C3%A1i-Nguy%C3%AAn/100072127445193/</v>
      </c>
      <c r="D198" t="str">
        <v>-</v>
      </c>
      <c r="E198" t="str">
        <v/>
      </c>
      <c r="F198" t="str">
        <v>-</v>
      </c>
      <c r="G198" t="str">
        <v>-</v>
      </c>
    </row>
    <row r="199">
      <c r="A199">
        <v>5198</v>
      </c>
      <c r="B199" t="str">
        <f>HYPERLINK("https://kimphuong.dinhhoa.thainguyen.gov.vn/so-do-bo-may/-/asset_publisher/eGsIgM8MURSf/content/lanh-ao-ubnd-xa-kim-phuong?inheritRedirect=true", "UBND Ủy ban nhân dân xã Kim Phượng tỉnh Thái Nguyên")</f>
        <v>UBND Ủy ban nhân dân xã Kim Phượng tỉnh Thái Nguyên</v>
      </c>
      <c r="C199" t="str">
        <v>https://kimphuong.dinhhoa.thainguyen.gov.vn/so-do-bo-may/-/asset_publisher/eGsIgM8MURSf/content/lanh-ao-ubnd-xa-kim-phuong?inheritRedirect=true</v>
      </c>
      <c r="D199" t="str">
        <v>-</v>
      </c>
      <c r="E199" t="str">
        <v>-</v>
      </c>
      <c r="F199" t="str">
        <v>-</v>
      </c>
      <c r="G199" t="str">
        <v>-</v>
      </c>
    </row>
    <row r="200">
      <c r="A200">
        <v>5199</v>
      </c>
      <c r="B200" t="str">
        <f>HYPERLINK("https://www.facebook.com/2989507731110964", "Công an xã Bảo Linh tỉnh Thái Nguyên")</f>
        <v>Công an xã Bảo Linh tỉnh Thái Nguyên</v>
      </c>
      <c r="C200" t="str">
        <v>https://www.facebook.com/2989507731110964</v>
      </c>
      <c r="D200" t="str">
        <v>-</v>
      </c>
      <c r="E200" t="str">
        <v/>
      </c>
      <c r="F200" t="str">
        <v>-</v>
      </c>
      <c r="G200" t="str">
        <v>-</v>
      </c>
    </row>
    <row r="201">
      <c r="A201">
        <v>5200</v>
      </c>
      <c r="B201" t="str">
        <f>HYPERLINK("https://baolinh.dinhhoa.thainguyen.gov.vn/uy-ban-nhan-dan", "UBND Ủy ban nhân dân xã Bảo Linh tỉnh Thái Nguyên")</f>
        <v>UBND Ủy ban nhân dân xã Bảo Linh tỉnh Thái Nguyên</v>
      </c>
      <c r="C201" t="str">
        <v>https://baolinh.dinhhoa.thainguyen.gov.vn/uy-ban-nhan-dan</v>
      </c>
      <c r="D201" t="str">
        <v>-</v>
      </c>
      <c r="E201" t="str">
        <v>-</v>
      </c>
      <c r="F201" t="str">
        <v>-</v>
      </c>
      <c r="G201" t="str">
        <v>-</v>
      </c>
    </row>
    <row r="202">
      <c r="A202">
        <v>5201</v>
      </c>
      <c r="B202" t="str">
        <v>Công an xã Kim Sơn tỉnh Thái Nguyên</v>
      </c>
      <c r="C202" t="str">
        <v>-</v>
      </c>
      <c r="D202" t="str">
        <v>-</v>
      </c>
      <c r="E202" t="str">
        <v/>
      </c>
      <c r="F202" t="str">
        <v>-</v>
      </c>
      <c r="G202" t="str">
        <v>-</v>
      </c>
    </row>
    <row r="203">
      <c r="A203">
        <v>5202</v>
      </c>
      <c r="B203" t="str">
        <f>HYPERLINK("https://kimson.ninhbinh.gov.vn/gioi-thieu/xa-kim-chinh", "UBND Ủy ban nhân dân xã Kim Sơn tỉnh Thái Nguyên")</f>
        <v>UBND Ủy ban nhân dân xã Kim Sơn tỉnh Thái Nguyên</v>
      </c>
      <c r="C203" t="str">
        <v>https://kimson.ninhbinh.gov.vn/gioi-thieu/xa-kim-chinh</v>
      </c>
      <c r="D203" t="str">
        <v>-</v>
      </c>
      <c r="E203" t="str">
        <v>-</v>
      </c>
      <c r="F203" t="str">
        <v>-</v>
      </c>
      <c r="G203" t="str">
        <v>-</v>
      </c>
    </row>
    <row r="204">
      <c r="A204">
        <v>5203</v>
      </c>
      <c r="B204" t="str">
        <f>HYPERLINK("https://www.facebook.com/conganxaphucchu/", "Công an xã Phúc Chu tỉnh Thái Nguyên")</f>
        <v>Công an xã Phúc Chu tỉnh Thái Nguyên</v>
      </c>
      <c r="C204" t="str">
        <v>https://www.facebook.com/conganxaphucchu/</v>
      </c>
      <c r="D204" t="str">
        <v>-</v>
      </c>
      <c r="E204" t="str">
        <v/>
      </c>
      <c r="F204" t="str">
        <v>-</v>
      </c>
      <c r="G204" t="str">
        <v>-</v>
      </c>
    </row>
    <row r="205">
      <c r="A205">
        <v>5204</v>
      </c>
      <c r="B205" t="str">
        <f>HYPERLINK("https://phucchu.dinhhoa.thainguyen.gov.vn/uy-ban-nhan-dan", "UBND Ủy ban nhân dân xã Phúc Chu tỉnh Thái Nguyên")</f>
        <v>UBND Ủy ban nhân dân xã Phúc Chu tỉnh Thái Nguyên</v>
      </c>
      <c r="C205" t="str">
        <v>https://phucchu.dinhhoa.thainguyen.gov.vn/uy-ban-nhan-dan</v>
      </c>
      <c r="D205" t="str">
        <v>-</v>
      </c>
      <c r="E205" t="str">
        <v>-</v>
      </c>
      <c r="F205" t="str">
        <v>-</v>
      </c>
      <c r="G205" t="str">
        <v>-</v>
      </c>
    </row>
    <row r="206">
      <c r="A206">
        <v>5205</v>
      </c>
      <c r="B206" t="str">
        <f>HYPERLINK("https://www.facebook.com/p/C%C3%B4ng-an-x%C3%A3-T%C3%A2n-D%C6%B0%C6%A1ng-huy%E1%BB%87n-%C4%90%E1%BB%8Bnh-Ho%C3%A1-t%E1%BB%89nh-Th%C3%A1i-Nguy%C3%AAn-100071393120467/", "Công an xã Tân Dương tỉnh Thái Nguyên")</f>
        <v>Công an xã Tân Dương tỉnh Thái Nguyên</v>
      </c>
      <c r="C206" t="str">
        <v>https://www.facebook.com/p/C%C3%B4ng-an-x%C3%A3-T%C3%A2n-D%C6%B0%C6%A1ng-huy%E1%BB%87n-%C4%90%E1%BB%8Bnh-Ho%C3%A1-t%E1%BB%89nh-Th%C3%A1i-Nguy%C3%AAn-100071393120467/</v>
      </c>
      <c r="D206" t="str">
        <v>-</v>
      </c>
      <c r="E206" t="str">
        <v/>
      </c>
      <c r="F206" t="str">
        <v>-</v>
      </c>
      <c r="G206" t="str">
        <v>-</v>
      </c>
    </row>
    <row r="207">
      <c r="A207">
        <v>5206</v>
      </c>
      <c r="B207" t="str">
        <f>HYPERLINK("https://tanduong.dinhhoa.thainguyen.gov.vn/gioi-thieu-chung", "UBND Ủy ban nhân dân xã Tân Dương tỉnh Thái Nguyên")</f>
        <v>UBND Ủy ban nhân dân xã Tân Dương tỉnh Thái Nguyên</v>
      </c>
      <c r="C207" t="str">
        <v>https://tanduong.dinhhoa.thainguyen.gov.vn/gioi-thieu-chung</v>
      </c>
      <c r="D207" t="str">
        <v>-</v>
      </c>
      <c r="E207" t="str">
        <v>-</v>
      </c>
      <c r="F207" t="str">
        <v>-</v>
      </c>
      <c r="G207" t="str">
        <v>-</v>
      </c>
    </row>
    <row r="208">
      <c r="A208">
        <v>5207</v>
      </c>
      <c r="B208" t="str">
        <f>HYPERLINK("https://www.facebook.com/p/C%C3%B4ng-an-x%C3%A3-Ph%C6%B0%E1%BB%A3ng-Ti%E1%BA%BFn-%C4%90%E1%BB%8Bnh-Ho%C3%A1-Th%C3%A1i-Nguy%C3%AAn-100068574161397/", "Công an xã Phượng Tiến tỉnh Thái Nguyên")</f>
        <v>Công an xã Phượng Tiến tỉnh Thái Nguyên</v>
      </c>
      <c r="C208" t="str">
        <v>https://www.facebook.com/p/C%C3%B4ng-an-x%C3%A3-Ph%C6%B0%E1%BB%A3ng-Ti%E1%BA%BFn-%C4%90%E1%BB%8Bnh-Ho%C3%A1-Th%C3%A1i-Nguy%C3%AAn-100068574161397/</v>
      </c>
      <c r="D208" t="str">
        <v>-</v>
      </c>
      <c r="E208" t="str">
        <v/>
      </c>
      <c r="F208" t="str">
        <v>-</v>
      </c>
      <c r="G208" t="str">
        <v>-</v>
      </c>
    </row>
    <row r="209">
      <c r="A209">
        <v>5208</v>
      </c>
      <c r="B209" t="str">
        <f>HYPERLINK("https://phuongtien.dinhhoa.thainguyen.gov.vn/tin-xa-phuong", "UBND Ủy ban nhân dân xã Phượng Tiến tỉnh Thái Nguyên")</f>
        <v>UBND Ủy ban nhân dân xã Phượng Tiến tỉnh Thái Nguyên</v>
      </c>
      <c r="C209" t="str">
        <v>https://phuongtien.dinhhoa.thainguyen.gov.vn/tin-xa-phuong</v>
      </c>
      <c r="D209" t="str">
        <v>-</v>
      </c>
      <c r="E209" t="str">
        <v>-</v>
      </c>
      <c r="F209" t="str">
        <v>-</v>
      </c>
      <c r="G209" t="str">
        <v>-</v>
      </c>
    </row>
    <row r="210">
      <c r="A210">
        <v>5209</v>
      </c>
      <c r="B210" t="str">
        <f>HYPERLINK("https://www.facebook.com/p/C%C3%B4ng-an-x%C3%A3-B%E1%BA%A3o-C%C6%B0%E1%BB%9Dng-%C4%90%E1%BB%8Bnh-Ho%C3%A1-Th%C3%A1i-Nguy%C3%AAn-100068368688073/", "Công an xã Bảo Cường tỉnh Thái Nguyên")</f>
        <v>Công an xã Bảo Cường tỉnh Thái Nguyên</v>
      </c>
      <c r="C210" t="str">
        <v>https://www.facebook.com/p/C%C3%B4ng-an-x%C3%A3-B%E1%BA%A3o-C%C6%B0%E1%BB%9Dng-%C4%90%E1%BB%8Bnh-Ho%C3%A1-Th%C3%A1i-Nguy%C3%AAn-100068368688073/</v>
      </c>
      <c r="D210" t="str">
        <v>-</v>
      </c>
      <c r="E210" t="str">
        <v/>
      </c>
      <c r="F210" t="str">
        <v>-</v>
      </c>
      <c r="G210" t="str">
        <v>-</v>
      </c>
    </row>
    <row r="211">
      <c r="A211">
        <v>5210</v>
      </c>
      <c r="B211" t="str">
        <f>HYPERLINK("https://baocuong.dinhhoa.thainguyen.gov.vn/", "UBND Ủy ban nhân dân xã Bảo Cường tỉnh Thái Nguyên")</f>
        <v>UBND Ủy ban nhân dân xã Bảo Cường tỉnh Thái Nguyên</v>
      </c>
      <c r="C211" t="str">
        <v>https://baocuong.dinhhoa.thainguyen.gov.vn/</v>
      </c>
      <c r="D211" t="str">
        <v>-</v>
      </c>
      <c r="E211" t="str">
        <v>-</v>
      </c>
      <c r="F211" t="str">
        <v>-</v>
      </c>
      <c r="G211" t="str">
        <v>-</v>
      </c>
    </row>
    <row r="212">
      <c r="A212">
        <v>5211</v>
      </c>
      <c r="B212" t="str">
        <v>Công an xã Đồng Thịnh tỉnh Thái Nguyên</v>
      </c>
      <c r="C212" t="str">
        <v>-</v>
      </c>
      <c r="D212" t="str">
        <v>-</v>
      </c>
      <c r="E212" t="str">
        <v/>
      </c>
      <c r="F212" t="str">
        <v>-</v>
      </c>
      <c r="G212" t="str">
        <v>-</v>
      </c>
    </row>
    <row r="213">
      <c r="A213">
        <v>5212</v>
      </c>
      <c r="B213" t="str">
        <f>HYPERLINK("https://dongthinh.dinhhoa.thainguyen.gov.vn/tin-xa-phuong", "UBND Ủy ban nhân dân xã Đồng Thịnh tỉnh Thái Nguyên")</f>
        <v>UBND Ủy ban nhân dân xã Đồng Thịnh tỉnh Thái Nguyên</v>
      </c>
      <c r="C213" t="str">
        <v>https://dongthinh.dinhhoa.thainguyen.gov.vn/tin-xa-phuong</v>
      </c>
      <c r="D213" t="str">
        <v>-</v>
      </c>
      <c r="E213" t="str">
        <v>-</v>
      </c>
      <c r="F213" t="str">
        <v>-</v>
      </c>
      <c r="G213" t="str">
        <v>-</v>
      </c>
    </row>
    <row r="214">
      <c r="A214">
        <v>5213</v>
      </c>
      <c r="B214" t="str">
        <v>Công an xã Định Biên tỉnh Thái Nguyên</v>
      </c>
      <c r="C214" t="str">
        <v>-</v>
      </c>
      <c r="D214" t="str">
        <v>-</v>
      </c>
      <c r="E214" t="str">
        <v/>
      </c>
      <c r="F214" t="str">
        <v>-</v>
      </c>
      <c r="G214" t="str">
        <v>-</v>
      </c>
    </row>
    <row r="215">
      <c r="A215">
        <v>5214</v>
      </c>
      <c r="B215" t="str">
        <f>HYPERLINK("https://dinhbien.dinhhoa.thainguyen.gov.vn/", "UBND Ủy ban nhân dân xã Định Biên tỉnh Thái Nguyên")</f>
        <v>UBND Ủy ban nhân dân xã Định Biên tỉnh Thái Nguyên</v>
      </c>
      <c r="C215" t="str">
        <v>https://dinhbien.dinhhoa.thainguyen.gov.vn/</v>
      </c>
      <c r="D215" t="str">
        <v>-</v>
      </c>
      <c r="E215" t="str">
        <v>-</v>
      </c>
      <c r="F215" t="str">
        <v>-</v>
      </c>
      <c r="G215" t="str">
        <v>-</v>
      </c>
    </row>
    <row r="216">
      <c r="A216">
        <v>5215</v>
      </c>
      <c r="B216" t="str">
        <f>HYPERLINK("https://www.facebook.com/Caxthanhdinh/", "Công an xã Thanh Định tỉnh Thái Nguyên")</f>
        <v>Công an xã Thanh Định tỉnh Thái Nguyên</v>
      </c>
      <c r="C216" t="str">
        <v>https://www.facebook.com/Caxthanhdinh/</v>
      </c>
      <c r="D216" t="str">
        <v>-</v>
      </c>
      <c r="E216" t="str">
        <v/>
      </c>
      <c r="F216" t="str">
        <v>-</v>
      </c>
      <c r="G216" t="str">
        <v>-</v>
      </c>
    </row>
    <row r="217">
      <c r="A217">
        <v>5216</v>
      </c>
      <c r="B217" t="str">
        <f>HYPERLINK("https://thanhdinh.dinhhoa.thainguyen.gov.vn/", "UBND Ủy ban nhân dân xã Thanh Định tỉnh Thái Nguyên")</f>
        <v>UBND Ủy ban nhân dân xã Thanh Định tỉnh Thái Nguyên</v>
      </c>
      <c r="C217" t="str">
        <v>https://thanhdinh.dinhhoa.thainguyen.gov.vn/</v>
      </c>
      <c r="D217" t="str">
        <v>-</v>
      </c>
      <c r="E217" t="str">
        <v>-</v>
      </c>
      <c r="F217" t="str">
        <v>-</v>
      </c>
      <c r="G217" t="str">
        <v>-</v>
      </c>
    </row>
    <row r="218">
      <c r="A218">
        <v>5217</v>
      </c>
      <c r="B218" t="str">
        <v>Công an xã Trung Hội tỉnh Thái Nguyên</v>
      </c>
      <c r="C218" t="str">
        <v>-</v>
      </c>
      <c r="D218" t="str">
        <v>-</v>
      </c>
      <c r="E218" t="str">
        <v/>
      </c>
      <c r="F218" t="str">
        <v>-</v>
      </c>
      <c r="G218" t="str">
        <v>-</v>
      </c>
    </row>
    <row r="219">
      <c r="A219">
        <v>5218</v>
      </c>
      <c r="B219" t="str">
        <f>HYPERLINK("https://trunghoi.dinhhoa.thainguyen.gov.vn/", "UBND Ủy ban nhân dân xã Trung Hội tỉnh Thái Nguyên")</f>
        <v>UBND Ủy ban nhân dân xã Trung Hội tỉnh Thái Nguyên</v>
      </c>
      <c r="C219" t="str">
        <v>https://trunghoi.dinhhoa.thainguyen.gov.vn/</v>
      </c>
      <c r="D219" t="str">
        <v>-</v>
      </c>
      <c r="E219" t="str">
        <v>-</v>
      </c>
      <c r="F219" t="str">
        <v>-</v>
      </c>
      <c r="G219" t="str">
        <v>-</v>
      </c>
    </row>
    <row r="220">
      <c r="A220">
        <v>5219</v>
      </c>
      <c r="B220" t="str">
        <f>HYPERLINK("https://www.facebook.com/p/C%C3%B4ng-an-x%C3%A3-Trung-L%C6%B0%C6%A1ng-%C4%90%E1%BB%8Bnh-H%C3%B3a-Th%C3%A1i-Nguy%C3%AAn-100068996101343/", "Công an xã Trung Lương tỉnh Thái Nguyên")</f>
        <v>Công an xã Trung Lương tỉnh Thái Nguyên</v>
      </c>
      <c r="C220" t="str">
        <v>https://www.facebook.com/p/C%C3%B4ng-an-x%C3%A3-Trung-L%C6%B0%C6%A1ng-%C4%90%E1%BB%8Bnh-H%C3%B3a-Th%C3%A1i-Nguy%C3%AAn-100068996101343/</v>
      </c>
      <c r="D220" t="str">
        <v>-</v>
      </c>
      <c r="E220" t="str">
        <v/>
      </c>
      <c r="F220" t="str">
        <v>-</v>
      </c>
      <c r="G220" t="str">
        <v>-</v>
      </c>
    </row>
    <row r="221">
      <c r="A221">
        <v>5220</v>
      </c>
      <c r="B221" t="str">
        <f>HYPERLINK("https://trungluong.dinhhoa.thainguyen.gov.vn/tin-xa-phuong", "UBND Ủy ban nhân dân xã Trung Lương tỉnh Thái Nguyên")</f>
        <v>UBND Ủy ban nhân dân xã Trung Lương tỉnh Thái Nguyên</v>
      </c>
      <c r="C221" t="str">
        <v>https://trungluong.dinhhoa.thainguyen.gov.vn/tin-xa-phuong</v>
      </c>
      <c r="D221" t="str">
        <v>-</v>
      </c>
      <c r="E221" t="str">
        <v>-</v>
      </c>
      <c r="F221" t="str">
        <v>-</v>
      </c>
      <c r="G221" t="str">
        <v>-</v>
      </c>
    </row>
    <row r="222">
      <c r="A222">
        <v>5221</v>
      </c>
      <c r="B222" t="str">
        <f>HYPERLINK("https://www.facebook.com/p/C%C3%B4ng-an-x%C3%A3-B%C3%ACnh-Y%C3%AAn-100067540547454/", "Công an xã Bình Yên tỉnh Thái Nguyên")</f>
        <v>Công an xã Bình Yên tỉnh Thái Nguyên</v>
      </c>
      <c r="C222" t="str">
        <v>https://www.facebook.com/p/C%C3%B4ng-an-x%C3%A3-B%C3%ACnh-Y%C3%AAn-100067540547454/</v>
      </c>
      <c r="D222" t="str">
        <v>-</v>
      </c>
      <c r="E222" t="str">
        <v/>
      </c>
      <c r="F222" t="str">
        <v>-</v>
      </c>
      <c r="G222" t="str">
        <v>-</v>
      </c>
    </row>
    <row r="223">
      <c r="A223">
        <v>5222</v>
      </c>
      <c r="B223" t="str">
        <f>HYPERLINK("https://binhyen.dinhhoa.thainguyen.gov.vn/uy-ban-nhan-dan", "UBND Ủy ban nhân dân xã Bình Yên tỉnh Thái Nguyên")</f>
        <v>UBND Ủy ban nhân dân xã Bình Yên tỉnh Thái Nguyên</v>
      </c>
      <c r="C223" t="str">
        <v>https://binhyen.dinhhoa.thainguyen.gov.vn/uy-ban-nhan-dan</v>
      </c>
      <c r="D223" t="str">
        <v>-</v>
      </c>
      <c r="E223" t="str">
        <v>-</v>
      </c>
      <c r="F223" t="str">
        <v>-</v>
      </c>
      <c r="G223" t="str">
        <v>-</v>
      </c>
    </row>
    <row r="224">
      <c r="A224">
        <v>5223</v>
      </c>
      <c r="B224" t="str">
        <v>Công an xã Điềm Mặc tỉnh Thái Nguyên</v>
      </c>
      <c r="C224" t="str">
        <v>-</v>
      </c>
      <c r="D224" t="str">
        <v>-</v>
      </c>
      <c r="E224" t="str">
        <v/>
      </c>
      <c r="F224" t="str">
        <v>-</v>
      </c>
      <c r="G224" t="str">
        <v>-</v>
      </c>
    </row>
    <row r="225">
      <c r="A225">
        <v>5224</v>
      </c>
      <c r="B225" t="str">
        <f>HYPERLINK("https://diemmac.dinhhoa.thainguyen.gov.vn/uy-ban-nhan-dan", "UBND Ủy ban nhân dân xã Điềm Mặc tỉnh Thái Nguyên")</f>
        <v>UBND Ủy ban nhân dân xã Điềm Mặc tỉnh Thái Nguyên</v>
      </c>
      <c r="C225" t="str">
        <v>https://diemmac.dinhhoa.thainguyen.gov.vn/uy-ban-nhan-dan</v>
      </c>
      <c r="D225" t="str">
        <v>-</v>
      </c>
      <c r="E225" t="str">
        <v>-</v>
      </c>
      <c r="F225" t="str">
        <v>-</v>
      </c>
      <c r="G225" t="str">
        <v>-</v>
      </c>
    </row>
    <row r="226">
      <c r="A226">
        <v>5225</v>
      </c>
      <c r="B226" t="str">
        <v>Công an xã Phú Tiến tỉnh Thái Nguyên</v>
      </c>
      <c r="C226" t="str">
        <v>-</v>
      </c>
      <c r="D226" t="str">
        <v>-</v>
      </c>
      <c r="E226" t="str">
        <v/>
      </c>
      <c r="F226" t="str">
        <v>-</v>
      </c>
      <c r="G226" t="str">
        <v>-</v>
      </c>
    </row>
    <row r="227">
      <c r="A227">
        <v>5226</v>
      </c>
      <c r="B227" t="str">
        <f>HYPERLINK("https://phutien.dinhhoa.thainguyen.gov.vn/tin-xa-phuong", "UBND Ủy ban nhân dân xã Phú Tiến tỉnh Thái Nguyên")</f>
        <v>UBND Ủy ban nhân dân xã Phú Tiến tỉnh Thái Nguyên</v>
      </c>
      <c r="C227" t="str">
        <v>https://phutien.dinhhoa.thainguyen.gov.vn/tin-xa-phuong</v>
      </c>
      <c r="D227" t="str">
        <v>-</v>
      </c>
      <c r="E227" t="str">
        <v>-</v>
      </c>
      <c r="F227" t="str">
        <v>-</v>
      </c>
      <c r="G227" t="str">
        <v>-</v>
      </c>
    </row>
    <row r="228">
      <c r="A228">
        <v>5227</v>
      </c>
      <c r="B228" t="str">
        <f>HYPERLINK("https://www.facebook.com/p/C%C3%B4ng-an-x%C3%A3-B%E1%BB%99c-Nhi%C3%AAu-huy%E1%BB%87n-%C4%90%E1%BB%8Bnh-Ho%C3%A1-t%E1%BB%89nh-Th%C3%A1i-Nguy%C3%AAn-100069541244812/", "Công an xã Bộc Nhiêu tỉnh Thái Nguyên")</f>
        <v>Công an xã Bộc Nhiêu tỉnh Thái Nguyên</v>
      </c>
      <c r="C228" t="str">
        <v>https://www.facebook.com/p/C%C3%B4ng-an-x%C3%A3-B%E1%BB%99c-Nhi%C3%AAu-huy%E1%BB%87n-%C4%90%E1%BB%8Bnh-Ho%C3%A1-t%E1%BB%89nh-Th%C3%A1i-Nguy%C3%AAn-100069541244812/</v>
      </c>
      <c r="D228" t="str">
        <v>-</v>
      </c>
      <c r="E228" t="str">
        <v/>
      </c>
      <c r="F228" t="str">
        <v>-</v>
      </c>
      <c r="G228" t="str">
        <v>-</v>
      </c>
    </row>
    <row r="229">
      <c r="A229">
        <v>5228</v>
      </c>
      <c r="B229" t="str">
        <f>HYPERLINK("https://thainguyen.gov.vn/tin-tuc-dinh-hoa/-/asset_publisher/L0n17VJXU23O/content/xa-boc-nhieu?inheritRedirect=false", "UBND Ủy ban nhân dân xã Bộc Nhiêu tỉnh Thái Nguyên")</f>
        <v>UBND Ủy ban nhân dân xã Bộc Nhiêu tỉnh Thái Nguyên</v>
      </c>
      <c r="C229" t="str">
        <v>https://thainguyen.gov.vn/tin-tuc-dinh-hoa/-/asset_publisher/L0n17VJXU23O/content/xa-boc-nhieu?inheritRedirect=false</v>
      </c>
      <c r="D229" t="str">
        <v>-</v>
      </c>
      <c r="E229" t="str">
        <v>-</v>
      </c>
      <c r="F229" t="str">
        <v>-</v>
      </c>
      <c r="G229" t="str">
        <v>-</v>
      </c>
    </row>
    <row r="230">
      <c r="A230">
        <v>5229</v>
      </c>
      <c r="B230" t="str">
        <f>HYPERLINK("https://www.facebook.com/p/C%C3%B4ng-an-x%C3%A3-S%C6%A1n-Ph%C3%BA-100069595145955/", "Công an xã Sơn Phú tỉnh Thái Nguyên")</f>
        <v>Công an xã Sơn Phú tỉnh Thái Nguyên</v>
      </c>
      <c r="C230" t="str">
        <v>https://www.facebook.com/p/C%C3%B4ng-an-x%C3%A3-S%C6%A1n-Ph%C3%BA-100069595145955/</v>
      </c>
      <c r="D230" t="str">
        <v>-</v>
      </c>
      <c r="E230" t="str">
        <v/>
      </c>
      <c r="F230" t="str">
        <v>-</v>
      </c>
      <c r="G230" t="str">
        <v>-</v>
      </c>
    </row>
    <row r="231">
      <c r="A231">
        <v>5230</v>
      </c>
      <c r="B231" t="str">
        <f>HYPERLINK("https://sonphu.dinhhoa.thainguyen.gov.vn/tin-xa-phuong", "UBND Ủy ban nhân dân xã Sơn Phú tỉnh Thái Nguyên")</f>
        <v>UBND Ủy ban nhân dân xã Sơn Phú tỉnh Thái Nguyên</v>
      </c>
      <c r="C231" t="str">
        <v>https://sonphu.dinhhoa.thainguyen.gov.vn/tin-xa-phuong</v>
      </c>
      <c r="D231" t="str">
        <v>-</v>
      </c>
      <c r="E231" t="str">
        <v>-</v>
      </c>
      <c r="F231" t="str">
        <v>-</v>
      </c>
      <c r="G231" t="str">
        <v>-</v>
      </c>
    </row>
    <row r="232">
      <c r="A232">
        <v>5231</v>
      </c>
      <c r="B232" t="str">
        <v>Công an xã Phú Đình tỉnh Thái Nguyên</v>
      </c>
      <c r="C232" t="str">
        <v>-</v>
      </c>
      <c r="D232" t="str">
        <v>-</v>
      </c>
      <c r="E232" t="str">
        <v/>
      </c>
      <c r="F232" t="str">
        <v>-</v>
      </c>
      <c r="G232" t="str">
        <v>-</v>
      </c>
    </row>
    <row r="233">
      <c r="A233">
        <v>5232</v>
      </c>
      <c r="B233" t="str">
        <f>HYPERLINK("https://phudinh.dinhhoa.thainguyen.gov.vn/", "UBND Ủy ban nhân dân xã Phú Đình tỉnh Thái Nguyên")</f>
        <v>UBND Ủy ban nhân dân xã Phú Đình tỉnh Thái Nguyên</v>
      </c>
      <c r="C233" t="str">
        <v>https://phudinh.dinhhoa.thainguyen.gov.vn/</v>
      </c>
      <c r="D233" t="str">
        <v>-</v>
      </c>
      <c r="E233" t="str">
        <v>-</v>
      </c>
      <c r="F233" t="str">
        <v>-</v>
      </c>
      <c r="G233" t="str">
        <v>-</v>
      </c>
    </row>
    <row r="234">
      <c r="A234">
        <v>5233</v>
      </c>
      <c r="B234" t="str">
        <v>Công an xã Bình Thành tỉnh Thái Nguyên</v>
      </c>
      <c r="C234" t="str">
        <v>-</v>
      </c>
      <c r="D234" t="str">
        <v>-</v>
      </c>
      <c r="E234" t="str">
        <v/>
      </c>
      <c r="F234" t="str">
        <v>-</v>
      </c>
      <c r="G234" t="str">
        <v>-</v>
      </c>
    </row>
    <row r="235">
      <c r="A235">
        <v>5234</v>
      </c>
      <c r="B235" t="str">
        <f>HYPERLINK("https://binhthanh.dinhhoa.thainguyen.gov.vn/uy-ban-nhan-dan", "UBND Ủy ban nhân dân xã Bình Thành tỉnh Thái Nguyên")</f>
        <v>UBND Ủy ban nhân dân xã Bình Thành tỉnh Thái Nguyên</v>
      </c>
      <c r="C235" t="str">
        <v>https://binhthanh.dinhhoa.thainguyen.gov.vn/uy-ban-nhan-dan</v>
      </c>
      <c r="D235" t="str">
        <v>-</v>
      </c>
      <c r="E235" t="str">
        <v>-</v>
      </c>
      <c r="F235" t="str">
        <v>-</v>
      </c>
      <c r="G235" t="str">
        <v>-</v>
      </c>
    </row>
    <row r="236">
      <c r="A236">
        <v>5235</v>
      </c>
      <c r="B236" t="str">
        <v>Công an thị trấn Giang Tiên tỉnh Thái Nguyên</v>
      </c>
      <c r="C236" t="str">
        <v>-</v>
      </c>
      <c r="D236" t="str">
        <v>-</v>
      </c>
      <c r="E236" t="str">
        <v/>
      </c>
      <c r="F236" t="str">
        <v>-</v>
      </c>
      <c r="G236" t="str">
        <v>-</v>
      </c>
    </row>
    <row r="237">
      <c r="A237">
        <v>5236</v>
      </c>
      <c r="B237" t="str">
        <f>HYPERLINK("https://giangtien.phuluong.thainguyen.gov.vn/", "UBND Ủy ban nhân dân thị trấn Giang Tiên tỉnh Thái Nguyên")</f>
        <v>UBND Ủy ban nhân dân thị trấn Giang Tiên tỉnh Thái Nguyên</v>
      </c>
      <c r="C237" t="str">
        <v>https://giangtien.phuluong.thainguyen.gov.vn/</v>
      </c>
      <c r="D237" t="str">
        <v>-</v>
      </c>
      <c r="E237" t="str">
        <v>-</v>
      </c>
      <c r="F237" t="str">
        <v>-</v>
      </c>
      <c r="G237" t="str">
        <v>-</v>
      </c>
    </row>
    <row r="238">
      <c r="A238">
        <v>5237</v>
      </c>
      <c r="B238" t="str">
        <f>HYPERLINK("https://www.facebook.com/p/C%C3%B4ng-an-Th%E1%BB%8B-tr%E1%BA%A5n-%C4%90u-Huy%E1%BB%87n-Ph%C3%BA-l%C6%B0%C6%A1ng-T%E1%BB%89nh-Th%C3%A1i-Nguy%C3%AAn-100075508793206/", "Công an thị trấn Đu tỉnh Thái Nguyên")</f>
        <v>Công an thị trấn Đu tỉnh Thái Nguyên</v>
      </c>
      <c r="C238" t="str">
        <v>https://www.facebook.com/p/C%C3%B4ng-an-Th%E1%BB%8B-tr%E1%BA%A5n-%C4%90u-Huy%E1%BB%87n-Ph%C3%BA-l%C6%B0%C6%A1ng-T%E1%BB%89nh-Th%C3%A1i-Nguy%C3%AAn-100075508793206/</v>
      </c>
      <c r="D238" t="str">
        <v>-</v>
      </c>
      <c r="E238" t="str">
        <v/>
      </c>
      <c r="F238" t="str">
        <v>-</v>
      </c>
      <c r="G238" t="str">
        <v>-</v>
      </c>
    </row>
    <row r="239">
      <c r="A239">
        <v>5238</v>
      </c>
      <c r="B239" t="str">
        <f>HYPERLINK("https://thitrandu.phuluong.thainguyen.gov.vn/uy-ban-nhan-dan", "UBND Ủy ban nhân dân thị trấn Đu tỉnh Thái Nguyên")</f>
        <v>UBND Ủy ban nhân dân thị trấn Đu tỉnh Thái Nguyên</v>
      </c>
      <c r="C239" t="str">
        <v>https://thitrandu.phuluong.thainguyen.gov.vn/uy-ban-nhan-dan</v>
      </c>
      <c r="D239" t="str">
        <v>-</v>
      </c>
      <c r="E239" t="str">
        <v>-</v>
      </c>
      <c r="F239" t="str">
        <v>-</v>
      </c>
      <c r="G239" t="str">
        <v>-</v>
      </c>
    </row>
    <row r="240">
      <c r="A240">
        <v>5239</v>
      </c>
      <c r="B240" t="str">
        <v>Công an xã Yên Ninh tỉnh Thái Nguyên</v>
      </c>
      <c r="C240" t="str">
        <v>-</v>
      </c>
      <c r="D240" t="str">
        <v>-</v>
      </c>
      <c r="E240" t="str">
        <v/>
      </c>
      <c r="F240" t="str">
        <v>-</v>
      </c>
      <c r="G240" t="str">
        <v>-</v>
      </c>
    </row>
    <row r="241">
      <c r="A241">
        <v>5240</v>
      </c>
      <c r="B241" t="str">
        <f>HYPERLINK("https://yenninh.phuluong.thainguyen.gov.vn/", "UBND Ủy ban nhân dân xã Yên Ninh tỉnh Thái Nguyên")</f>
        <v>UBND Ủy ban nhân dân xã Yên Ninh tỉnh Thái Nguyên</v>
      </c>
      <c r="C241" t="str">
        <v>https://yenninh.phuluong.thainguyen.gov.vn/</v>
      </c>
      <c r="D241" t="str">
        <v>-</v>
      </c>
      <c r="E241" t="str">
        <v>-</v>
      </c>
      <c r="F241" t="str">
        <v>-</v>
      </c>
      <c r="G241" t="str">
        <v>-</v>
      </c>
    </row>
    <row r="242">
      <c r="A242">
        <v>5241</v>
      </c>
      <c r="B242" t="str">
        <v>Công an xã Yên Trạch tỉnh Thái Nguyên</v>
      </c>
      <c r="C242" t="str">
        <v>-</v>
      </c>
      <c r="D242" t="str">
        <v>-</v>
      </c>
      <c r="E242" t="str">
        <v/>
      </c>
      <c r="F242" t="str">
        <v>-</v>
      </c>
      <c r="G242" t="str">
        <v>-</v>
      </c>
    </row>
    <row r="243">
      <c r="A243">
        <v>5242</v>
      </c>
      <c r="B243" t="str">
        <f>HYPERLINK("https://yentrach.phuluong.thainguyen.gov.vn/uy-ban-nhan-dan", "UBND Ủy ban nhân dân xã Yên Trạch tỉnh Thái Nguyên")</f>
        <v>UBND Ủy ban nhân dân xã Yên Trạch tỉnh Thái Nguyên</v>
      </c>
      <c r="C243" t="str">
        <v>https://yentrach.phuluong.thainguyen.gov.vn/uy-ban-nhan-dan</v>
      </c>
      <c r="D243" t="str">
        <v>-</v>
      </c>
      <c r="E243" t="str">
        <v>-</v>
      </c>
      <c r="F243" t="str">
        <v>-</v>
      </c>
      <c r="G243" t="str">
        <v>-</v>
      </c>
    </row>
    <row r="244">
      <c r="A244">
        <v>5243</v>
      </c>
      <c r="B244" t="str">
        <f>HYPERLINK("https://www.facebook.com/p/C%C3%B4ng-an-x%C3%A3-Y%C3%AAn-%C4%90%E1%BB%95-huy%E1%BB%87n-Ph%C3%BA-L%C6%B0%C6%A1ng-100080020227235/", "Công an xã Yên Đổ tỉnh Thái Nguyên")</f>
        <v>Công an xã Yên Đổ tỉnh Thái Nguyên</v>
      </c>
      <c r="C244" t="str">
        <v>https://www.facebook.com/p/C%C3%B4ng-an-x%C3%A3-Y%C3%AAn-%C4%90%E1%BB%95-huy%E1%BB%87n-Ph%C3%BA-L%C6%B0%C6%A1ng-100080020227235/</v>
      </c>
      <c r="D244" t="str">
        <v>-</v>
      </c>
      <c r="E244" t="str">
        <v/>
      </c>
      <c r="F244" t="str">
        <v>-</v>
      </c>
      <c r="G244" t="str">
        <v>-</v>
      </c>
    </row>
    <row r="245">
      <c r="A245">
        <v>5244</v>
      </c>
      <c r="B245" t="str">
        <f>HYPERLINK("https://yendo.phuluong.thainguyen.gov.vn/uy-ban-nhan-dan", "UBND Ủy ban nhân dân xã Yên Đổ tỉnh Thái Nguyên")</f>
        <v>UBND Ủy ban nhân dân xã Yên Đổ tỉnh Thái Nguyên</v>
      </c>
      <c r="C245" t="str">
        <v>https://yendo.phuluong.thainguyen.gov.vn/uy-ban-nhan-dan</v>
      </c>
      <c r="D245" t="str">
        <v>-</v>
      </c>
      <c r="E245" t="str">
        <v>-</v>
      </c>
      <c r="F245" t="str">
        <v>-</v>
      </c>
      <c r="G245" t="str">
        <v>-</v>
      </c>
    </row>
    <row r="246">
      <c r="A246">
        <v>5245</v>
      </c>
      <c r="B246" t="str">
        <v>Công an xã Yên Lạc tỉnh Thái Nguyên</v>
      </c>
      <c r="C246" t="str">
        <v>-</v>
      </c>
      <c r="D246" t="str">
        <v>-</v>
      </c>
      <c r="E246" t="str">
        <v/>
      </c>
      <c r="F246" t="str">
        <v>-</v>
      </c>
      <c r="G246" t="str">
        <v>-</v>
      </c>
    </row>
    <row r="247">
      <c r="A247">
        <v>5246</v>
      </c>
      <c r="B247" t="str">
        <f>HYPERLINK("https://yenlac.phuluong.thainguyen.gov.vn/uy-ban-nhan-dan", "UBND Ủy ban nhân dân xã Yên Lạc tỉnh Thái Nguyên")</f>
        <v>UBND Ủy ban nhân dân xã Yên Lạc tỉnh Thái Nguyên</v>
      </c>
      <c r="C247" t="str">
        <v>https://yenlac.phuluong.thainguyen.gov.vn/uy-ban-nhan-dan</v>
      </c>
      <c r="D247" t="str">
        <v>-</v>
      </c>
      <c r="E247" t="str">
        <v>-</v>
      </c>
      <c r="F247" t="str">
        <v>-</v>
      </c>
      <c r="G247" t="str">
        <v>-</v>
      </c>
    </row>
    <row r="248">
      <c r="A248">
        <v>5247</v>
      </c>
      <c r="B248" t="str">
        <v>Công an xã Ôn Lương tỉnh Thái Nguyên</v>
      </c>
      <c r="C248" t="str">
        <v>-</v>
      </c>
      <c r="D248" t="str">
        <v>-</v>
      </c>
      <c r="E248" t="str">
        <v/>
      </c>
      <c r="F248" t="str">
        <v>-</v>
      </c>
      <c r="G248" t="str">
        <v>-</v>
      </c>
    </row>
    <row r="249">
      <c r="A249">
        <v>5248</v>
      </c>
      <c r="B249" t="str">
        <f>HYPERLINK("https://onluong.phuluong.thainguyen.gov.vn/uy-ban-nhan-dan", "UBND Ủy ban nhân dân xã Ôn Lương tỉnh Thái Nguyên")</f>
        <v>UBND Ủy ban nhân dân xã Ôn Lương tỉnh Thái Nguyên</v>
      </c>
      <c r="C249" t="str">
        <v>https://onluong.phuluong.thainguyen.gov.vn/uy-ban-nhan-dan</v>
      </c>
      <c r="D249" t="str">
        <v>-</v>
      </c>
      <c r="E249" t="str">
        <v>-</v>
      </c>
      <c r="F249" t="str">
        <v>-</v>
      </c>
      <c r="G249" t="str">
        <v>-</v>
      </c>
    </row>
    <row r="250">
      <c r="A250">
        <v>5249</v>
      </c>
      <c r="B250" t="str">
        <v>Công an xã Động Đạt tỉnh Thái Nguyên</v>
      </c>
      <c r="C250" t="str">
        <v>-</v>
      </c>
      <c r="D250" t="str">
        <v>-</v>
      </c>
      <c r="E250" t="str">
        <v/>
      </c>
      <c r="F250" t="str">
        <v>-</v>
      </c>
      <c r="G250" t="str">
        <v>-</v>
      </c>
    </row>
    <row r="251">
      <c r="A251">
        <v>5250</v>
      </c>
      <c r="B251" t="str">
        <f>HYPERLINK("https://dongdat.phuluong.thainguyen.gov.vn/bo-may-to-chuc", "UBND Ủy ban nhân dân xã Động Đạt tỉnh Thái Nguyên")</f>
        <v>UBND Ủy ban nhân dân xã Động Đạt tỉnh Thái Nguyên</v>
      </c>
      <c r="C251" t="str">
        <v>https://dongdat.phuluong.thainguyen.gov.vn/bo-may-to-chuc</v>
      </c>
      <c r="D251" t="str">
        <v>-</v>
      </c>
      <c r="E251" t="str">
        <v>-</v>
      </c>
      <c r="F251" t="str">
        <v>-</v>
      </c>
      <c r="G251" t="str">
        <v>-</v>
      </c>
    </row>
    <row r="252">
      <c r="A252">
        <v>5251</v>
      </c>
      <c r="B252" t="str">
        <f>HYPERLINK("https://www.facebook.com/Conganxaphuly/", "Công an xã Phủ Lý tỉnh Thái Nguyên")</f>
        <v>Công an xã Phủ Lý tỉnh Thái Nguyên</v>
      </c>
      <c r="C252" t="str">
        <v>https://www.facebook.com/Conganxaphuly/</v>
      </c>
      <c r="D252" t="str">
        <v>-</v>
      </c>
      <c r="E252" t="str">
        <v/>
      </c>
      <c r="F252" t="str">
        <v>-</v>
      </c>
      <c r="G252" t="str">
        <v>-</v>
      </c>
    </row>
    <row r="253">
      <c r="A253">
        <v>5252</v>
      </c>
      <c r="B253" t="str">
        <f>HYPERLINK("https://phuly.phuluong.thainguyen.gov.vn/uy-ban-nhan-dan", "UBND Ủy ban nhân dân xã Phủ Lý tỉnh Thái Nguyên")</f>
        <v>UBND Ủy ban nhân dân xã Phủ Lý tỉnh Thái Nguyên</v>
      </c>
      <c r="C253" t="str">
        <v>https://phuly.phuluong.thainguyen.gov.vn/uy-ban-nhan-dan</v>
      </c>
      <c r="D253" t="str">
        <v>-</v>
      </c>
      <c r="E253" t="str">
        <v>-</v>
      </c>
      <c r="F253" t="str">
        <v>-</v>
      </c>
      <c r="G253" t="str">
        <v>-</v>
      </c>
    </row>
    <row r="254">
      <c r="A254">
        <v>5253</v>
      </c>
      <c r="B254" t="str">
        <v>Công an xã Phú Đô tỉnh Thái Nguyên</v>
      </c>
      <c r="C254" t="str">
        <v>-</v>
      </c>
      <c r="D254" t="str">
        <v>-</v>
      </c>
      <c r="E254" t="str">
        <v/>
      </c>
      <c r="F254" t="str">
        <v>-</v>
      </c>
      <c r="G254" t="str">
        <v>-</v>
      </c>
    </row>
    <row r="255">
      <c r="A255">
        <v>5254</v>
      </c>
      <c r="B255" t="str">
        <f>HYPERLINK("https://phudo.phuluong.thainguyen.gov.vn/uy-ban-nhan-dan", "UBND Ủy ban nhân dân xã Phú Đô tỉnh Thái Nguyên")</f>
        <v>UBND Ủy ban nhân dân xã Phú Đô tỉnh Thái Nguyên</v>
      </c>
      <c r="C255" t="str">
        <v>https://phudo.phuluong.thainguyen.gov.vn/uy-ban-nhan-dan</v>
      </c>
      <c r="D255" t="str">
        <v>-</v>
      </c>
      <c r="E255" t="str">
        <v>-</v>
      </c>
      <c r="F255" t="str">
        <v>-</v>
      </c>
      <c r="G255" t="str">
        <v>-</v>
      </c>
    </row>
    <row r="256">
      <c r="A256">
        <v>5255</v>
      </c>
      <c r="B256" t="str">
        <v>Công an xã Hợp Thành tỉnh Thái Nguyên</v>
      </c>
      <c r="C256" t="str">
        <v>-</v>
      </c>
      <c r="D256" t="str">
        <v>-</v>
      </c>
      <c r="E256" t="str">
        <v/>
      </c>
      <c r="F256" t="str">
        <v>-</v>
      </c>
      <c r="G256" t="str">
        <v>-</v>
      </c>
    </row>
    <row r="257">
      <c r="A257">
        <v>5256</v>
      </c>
      <c r="B257" t="str">
        <f>HYPERLINK("https://hopthanh.phuluong.thainguyen.gov.vn/uy-ban-nhan-dan", "UBND Ủy ban nhân dân xã Hợp Thành tỉnh Thái Nguyên")</f>
        <v>UBND Ủy ban nhân dân xã Hợp Thành tỉnh Thái Nguyên</v>
      </c>
      <c r="C257" t="str">
        <v>https://hopthanh.phuluong.thainguyen.gov.vn/uy-ban-nhan-dan</v>
      </c>
      <c r="D257" t="str">
        <v>-</v>
      </c>
      <c r="E257" t="str">
        <v>-</v>
      </c>
      <c r="F257" t="str">
        <v>-</v>
      </c>
      <c r="G257" t="str">
        <v>-</v>
      </c>
    </row>
    <row r="258">
      <c r="A258">
        <v>5257</v>
      </c>
      <c r="B258" t="str">
        <f>HYPERLINK("https://www.facebook.com/caxtt05641/", "Công an xã Tức Tranh tỉnh Thái Nguyên")</f>
        <v>Công an xã Tức Tranh tỉnh Thái Nguyên</v>
      </c>
      <c r="C258" t="str">
        <v>https://www.facebook.com/caxtt05641/</v>
      </c>
      <c r="D258" t="str">
        <v>-</v>
      </c>
      <c r="E258" t="str">
        <v/>
      </c>
      <c r="F258" t="str">
        <v>-</v>
      </c>
      <c r="G258" t="str">
        <v>-</v>
      </c>
    </row>
    <row r="259">
      <c r="A259">
        <v>5258</v>
      </c>
      <c r="B259" t="str">
        <f>HYPERLINK("https://tuctranh.phuluong.thainguyen.gov.vn/uy-ban-nhan-dan", "UBND Ủy ban nhân dân xã Tức Tranh tỉnh Thái Nguyên")</f>
        <v>UBND Ủy ban nhân dân xã Tức Tranh tỉnh Thái Nguyên</v>
      </c>
      <c r="C259" t="str">
        <v>https://tuctranh.phuluong.thainguyen.gov.vn/uy-ban-nhan-dan</v>
      </c>
      <c r="D259" t="str">
        <v>-</v>
      </c>
      <c r="E259" t="str">
        <v>-</v>
      </c>
      <c r="F259" t="str">
        <v>-</v>
      </c>
      <c r="G259" t="str">
        <v>-</v>
      </c>
    </row>
    <row r="260">
      <c r="A260">
        <v>5259</v>
      </c>
      <c r="B260" t="str">
        <f>HYPERLINK("https://www.facebook.com/p/C%C3%B4ng-an-x%C3%A3-Ph%E1%BA%A5n-M%E1%BB%85-Ph%C3%BA-L%C6%B0%C6%A1ng-Th%C3%A1i-Nguy%C3%AAn-100077008140617/", "Công an xã Phấn Mễ tỉnh Thái Nguyên")</f>
        <v>Công an xã Phấn Mễ tỉnh Thái Nguyên</v>
      </c>
      <c r="C260" t="str">
        <v>https://www.facebook.com/p/C%C3%B4ng-an-x%C3%A3-Ph%E1%BA%A5n-M%E1%BB%85-Ph%C3%BA-L%C6%B0%C6%A1ng-Th%C3%A1i-Nguy%C3%AAn-100077008140617/</v>
      </c>
      <c r="D260" t="str">
        <v>-</v>
      </c>
      <c r="E260" t="str">
        <v/>
      </c>
      <c r="F260" t="str">
        <v>-</v>
      </c>
      <c r="G260" t="str">
        <v>-</v>
      </c>
    </row>
    <row r="261">
      <c r="A261">
        <v>5260</v>
      </c>
      <c r="B261" t="str">
        <f>HYPERLINK("https://phanme.phuluong.thainguyen.gov.vn/", "UBND Ủy ban nhân dân xã Phấn Mễ tỉnh Thái Nguyên")</f>
        <v>UBND Ủy ban nhân dân xã Phấn Mễ tỉnh Thái Nguyên</v>
      </c>
      <c r="C261" t="str">
        <v>https://phanme.phuluong.thainguyen.gov.vn/</v>
      </c>
      <c r="D261" t="str">
        <v>-</v>
      </c>
      <c r="E261" t="str">
        <v>-</v>
      </c>
      <c r="F261" t="str">
        <v>-</v>
      </c>
      <c r="G261" t="str">
        <v>-</v>
      </c>
    </row>
    <row r="262">
      <c r="A262">
        <v>5261</v>
      </c>
      <c r="B262" t="str">
        <f>HYPERLINK("https://www.facebook.com/p/C%C3%B4ng-an-x%C3%A3-V%C3%B4-Tranh-huy%E1%BB%87n-Ph%C3%BA-L%C6%B0%C6%A1ng-t%E1%BB%89nh-Th%C3%A1i-Nguy%C3%AAn-100066671147630/", "Công an xã Vô Tranh tỉnh Thái Nguyên")</f>
        <v>Công an xã Vô Tranh tỉnh Thái Nguyên</v>
      </c>
      <c r="C262" t="str">
        <v>https://www.facebook.com/p/C%C3%B4ng-an-x%C3%A3-V%C3%B4-Tranh-huy%E1%BB%87n-Ph%C3%BA-L%C6%B0%C6%A1ng-t%E1%BB%89nh-Th%C3%A1i-Nguy%C3%AAn-100066671147630/</v>
      </c>
      <c r="D262" t="str">
        <v>-</v>
      </c>
      <c r="E262" t="str">
        <v/>
      </c>
      <c r="F262" t="str">
        <v>-</v>
      </c>
      <c r="G262" t="str">
        <v>-</v>
      </c>
    </row>
    <row r="263">
      <c r="A263">
        <v>5262</v>
      </c>
      <c r="B263" t="str">
        <f>HYPERLINK("https://votranh.phuluong.thainguyen.gov.vn/uy-ban-nhan-dan", "UBND Ủy ban nhân dân xã Vô Tranh tỉnh Thái Nguyên")</f>
        <v>UBND Ủy ban nhân dân xã Vô Tranh tỉnh Thái Nguyên</v>
      </c>
      <c r="C263" t="str">
        <v>https://votranh.phuluong.thainguyen.gov.vn/uy-ban-nhan-dan</v>
      </c>
      <c r="D263" t="str">
        <v>-</v>
      </c>
      <c r="E263" t="str">
        <v>-</v>
      </c>
      <c r="F263" t="str">
        <v>-</v>
      </c>
      <c r="G263" t="str">
        <v>-</v>
      </c>
    </row>
    <row r="264">
      <c r="A264">
        <v>5263</v>
      </c>
      <c r="B264" t="str">
        <v>Công an xã Cổ Lũng tỉnh Thái Nguyên</v>
      </c>
      <c r="C264" t="str">
        <v>-</v>
      </c>
      <c r="D264" t="str">
        <v>-</v>
      </c>
      <c r="E264" t="str">
        <v/>
      </c>
      <c r="F264" t="str">
        <v>-</v>
      </c>
      <c r="G264" t="str">
        <v>-</v>
      </c>
    </row>
    <row r="265">
      <c r="A265">
        <v>5264</v>
      </c>
      <c r="B265" t="str">
        <f>HYPERLINK("https://colung.phuluong.thainguyen.gov.vn/", "UBND Ủy ban nhân dân xã Cổ Lũng tỉnh Thái Nguyên")</f>
        <v>UBND Ủy ban nhân dân xã Cổ Lũng tỉnh Thái Nguyên</v>
      </c>
      <c r="C265" t="str">
        <v>https://colung.phuluong.thainguyen.gov.vn/</v>
      </c>
      <c r="D265" t="str">
        <v>-</v>
      </c>
      <c r="E265" t="str">
        <v>-</v>
      </c>
      <c r="F265" t="str">
        <v>-</v>
      </c>
      <c r="G265" t="str">
        <v>-</v>
      </c>
    </row>
    <row r="266">
      <c r="A266">
        <v>5265</v>
      </c>
      <c r="B266" t="str">
        <f>HYPERLINK("https://www.facebook.com/p/C%C3%B4ng-an-Th%E1%BB%8B-tr%E1%BA%A5n-S%C3%B4ng-C%E1%BA%A7u-100071878300589/", "Công an thị trấn Sông Cầu tỉnh Thái Nguyên")</f>
        <v>Công an thị trấn Sông Cầu tỉnh Thái Nguyên</v>
      </c>
      <c r="C266" t="str">
        <v>https://www.facebook.com/p/C%C3%B4ng-an-Th%E1%BB%8B-tr%E1%BA%A5n-S%C3%B4ng-C%E1%BA%A7u-100071878300589/</v>
      </c>
      <c r="D266" t="str">
        <v>-</v>
      </c>
      <c r="E266" t="str">
        <v/>
      </c>
      <c r="F266" t="str">
        <v>-</v>
      </c>
      <c r="G266" t="str">
        <v>-</v>
      </c>
    </row>
    <row r="267">
      <c r="A267">
        <v>5266</v>
      </c>
      <c r="B267" t="str">
        <f>HYPERLINK("https://donghy.thainguyen.gov.vn/thi-tran-song-cau", "UBND Ủy ban nhân dân thị trấn Sông Cầu tỉnh Thái Nguyên")</f>
        <v>UBND Ủy ban nhân dân thị trấn Sông Cầu tỉnh Thái Nguyên</v>
      </c>
      <c r="C267" t="str">
        <v>https://donghy.thainguyen.gov.vn/thi-tran-song-cau</v>
      </c>
      <c r="D267" t="str">
        <v>-</v>
      </c>
      <c r="E267" t="str">
        <v>-</v>
      </c>
      <c r="F267" t="str">
        <v>-</v>
      </c>
      <c r="G267" t="str">
        <v>-</v>
      </c>
    </row>
    <row r="268">
      <c r="A268">
        <v>5267</v>
      </c>
      <c r="B268" t="str">
        <v>Công an thị trấn Trại Cau tỉnh Thái Nguyên</v>
      </c>
      <c r="C268" t="str">
        <v>-</v>
      </c>
      <c r="D268" t="str">
        <v>-</v>
      </c>
      <c r="E268" t="str">
        <v/>
      </c>
      <c r="F268" t="str">
        <v>-</v>
      </c>
      <c r="G268" t="str">
        <v>-</v>
      </c>
    </row>
    <row r="269">
      <c r="A269">
        <v>5268</v>
      </c>
      <c r="B269" t="str">
        <f>HYPERLINK("https://donghy.thainguyen.gov.vn/thi-tran-trai-cau", "UBND Ủy ban nhân dân thị trấn Trại Cau tỉnh Thái Nguyên")</f>
        <v>UBND Ủy ban nhân dân thị trấn Trại Cau tỉnh Thái Nguyên</v>
      </c>
      <c r="C269" t="str">
        <v>https://donghy.thainguyen.gov.vn/thi-tran-trai-cau</v>
      </c>
      <c r="D269" t="str">
        <v>-</v>
      </c>
      <c r="E269" t="str">
        <v>-</v>
      </c>
      <c r="F269" t="str">
        <v>-</v>
      </c>
      <c r="G269" t="str">
        <v>-</v>
      </c>
    </row>
    <row r="270">
      <c r="A270">
        <v>5269</v>
      </c>
      <c r="B270" t="str">
        <v>Công an xã Văn Lăng tỉnh Thái Nguyên</v>
      </c>
      <c r="C270" t="str">
        <v>-</v>
      </c>
      <c r="D270" t="str">
        <v>-</v>
      </c>
      <c r="E270" t="str">
        <v/>
      </c>
      <c r="F270" t="str">
        <v>-</v>
      </c>
      <c r="G270" t="str">
        <v>-</v>
      </c>
    </row>
    <row r="271">
      <c r="A271">
        <v>5270</v>
      </c>
      <c r="B271" t="str">
        <f>HYPERLINK("https://vanlang.donghy.thainguyen.gov.vn/uy-ban-nhan-dan", "UBND Ủy ban nhân dân xã Văn Lăng tỉnh Thái Nguyên")</f>
        <v>UBND Ủy ban nhân dân xã Văn Lăng tỉnh Thái Nguyên</v>
      </c>
      <c r="C271" t="str">
        <v>https://vanlang.donghy.thainguyen.gov.vn/uy-ban-nhan-dan</v>
      </c>
      <c r="D271" t="str">
        <v>-</v>
      </c>
      <c r="E271" t="str">
        <v>-</v>
      </c>
      <c r="F271" t="str">
        <v>-</v>
      </c>
      <c r="G271" t="str">
        <v>-</v>
      </c>
    </row>
    <row r="272">
      <c r="A272">
        <v>5271</v>
      </c>
      <c r="B272" t="str">
        <v>Công an xã Tân Long tỉnh Thái Nguyên</v>
      </c>
      <c r="C272" t="str">
        <v>-</v>
      </c>
      <c r="D272" t="str">
        <v>-</v>
      </c>
      <c r="E272" t="str">
        <v/>
      </c>
      <c r="F272" t="str">
        <v>-</v>
      </c>
      <c r="G272" t="str">
        <v>-</v>
      </c>
    </row>
    <row r="273">
      <c r="A273">
        <v>5272</v>
      </c>
      <c r="B273" t="str">
        <f>HYPERLINK("https://donghy.thainguyen.gov.vn/xa-tan-long", "UBND Ủy ban nhân dân xã Tân Long tỉnh Thái Nguyên")</f>
        <v>UBND Ủy ban nhân dân xã Tân Long tỉnh Thái Nguyên</v>
      </c>
      <c r="C273" t="str">
        <v>https://donghy.thainguyen.gov.vn/xa-tan-long</v>
      </c>
      <c r="D273" t="str">
        <v>-</v>
      </c>
      <c r="E273" t="str">
        <v>-</v>
      </c>
      <c r="F273" t="str">
        <v>-</v>
      </c>
      <c r="G273" t="str">
        <v>-</v>
      </c>
    </row>
    <row r="274">
      <c r="A274">
        <v>5273</v>
      </c>
      <c r="B274" t="str">
        <v>Công an xã Hòa Bình tỉnh Thái Nguyên</v>
      </c>
      <c r="C274" t="str">
        <v>-</v>
      </c>
      <c r="D274" t="str">
        <v>-</v>
      </c>
      <c r="E274" t="str">
        <v/>
      </c>
      <c r="F274" t="str">
        <v>-</v>
      </c>
      <c r="G274" t="str">
        <v>-</v>
      </c>
    </row>
    <row r="275">
      <c r="A275">
        <v>5274</v>
      </c>
      <c r="B275" t="str">
        <f>HYPERLINK("https://donghy.thainguyen.gov.vn/xa-hoa-binh", "UBND Ủy ban nhân dân xã Hòa Bình tỉnh Thái Nguyên")</f>
        <v>UBND Ủy ban nhân dân xã Hòa Bình tỉnh Thái Nguyên</v>
      </c>
      <c r="C275" t="str">
        <v>https://donghy.thainguyen.gov.vn/xa-hoa-binh</v>
      </c>
      <c r="D275" t="str">
        <v>-</v>
      </c>
      <c r="E275" t="str">
        <v>-</v>
      </c>
      <c r="F275" t="str">
        <v>-</v>
      </c>
      <c r="G275" t="str">
        <v>-</v>
      </c>
    </row>
    <row r="276">
      <c r="A276">
        <v>5275</v>
      </c>
      <c r="B276" t="str">
        <v>Công an xã Quang Sơn tỉnh Thái Nguyên</v>
      </c>
      <c r="C276" t="str">
        <v>-</v>
      </c>
      <c r="D276" t="str">
        <v>-</v>
      </c>
      <c r="E276" t="str">
        <v/>
      </c>
      <c r="F276" t="str">
        <v>-</v>
      </c>
      <c r="G276" t="str">
        <v>-</v>
      </c>
    </row>
    <row r="277">
      <c r="A277">
        <v>5276</v>
      </c>
      <c r="B277" t="str">
        <f>HYPERLINK("https://donghy.thainguyen.gov.vn/xa-quang-son", "UBND Ủy ban nhân dân xã Quang Sơn tỉnh Thái Nguyên")</f>
        <v>UBND Ủy ban nhân dân xã Quang Sơn tỉnh Thái Nguyên</v>
      </c>
      <c r="C277" t="str">
        <v>https://donghy.thainguyen.gov.vn/xa-quang-son</v>
      </c>
      <c r="D277" t="str">
        <v>-</v>
      </c>
      <c r="E277" t="str">
        <v>-</v>
      </c>
      <c r="F277" t="str">
        <v>-</v>
      </c>
      <c r="G277" t="str">
        <v>-</v>
      </c>
    </row>
    <row r="278">
      <c r="A278">
        <v>5277</v>
      </c>
      <c r="B278" t="str">
        <f>HYPERLINK("https://www.facebook.com/p/C%C3%B4ng-an-x%C3%A3-Minh-L%E1%BA%ADp-huy%E1%BB%87n-%C4%90%E1%BB%93ng-H%E1%BB%B7-t%E1%BB%89nh-Th%C3%A1i-Nguy%C3%AAn-100063994340360/", "Công an xã Minh Lập tỉnh Thái Nguyên")</f>
        <v>Công an xã Minh Lập tỉnh Thái Nguyên</v>
      </c>
      <c r="C278" t="str">
        <v>https://www.facebook.com/p/C%C3%B4ng-an-x%C3%A3-Minh-L%E1%BA%ADp-huy%E1%BB%87n-%C4%90%E1%BB%93ng-H%E1%BB%B7-t%E1%BB%89nh-Th%C3%A1i-Nguy%C3%AAn-100063994340360/</v>
      </c>
      <c r="D278" t="str">
        <v>-</v>
      </c>
      <c r="E278" t="str">
        <v/>
      </c>
      <c r="F278" t="str">
        <v>-</v>
      </c>
      <c r="G278" t="str">
        <v>-</v>
      </c>
    </row>
    <row r="279">
      <c r="A279">
        <v>5278</v>
      </c>
      <c r="B279" t="str">
        <f>HYPERLINK("https://minhlap.donghy.thainguyen.gov.vn/uy-ban-nhan-dan", "UBND Ủy ban nhân dân xã Minh Lập tỉnh Thái Nguyên")</f>
        <v>UBND Ủy ban nhân dân xã Minh Lập tỉnh Thái Nguyên</v>
      </c>
      <c r="C279" t="str">
        <v>https://minhlap.donghy.thainguyen.gov.vn/uy-ban-nhan-dan</v>
      </c>
      <c r="D279" t="str">
        <v>-</v>
      </c>
      <c r="E279" t="str">
        <v>-</v>
      </c>
      <c r="F279" t="str">
        <v>-</v>
      </c>
      <c r="G279" t="str">
        <v>-</v>
      </c>
    </row>
    <row r="280">
      <c r="A280">
        <v>5279</v>
      </c>
      <c r="B280" t="str">
        <f>HYPERLINK("https://www.facebook.com/caxvanhan.donghy.thainguyen/", "Công an xã Văn Hán tỉnh Thái Nguyên")</f>
        <v>Công an xã Văn Hán tỉnh Thái Nguyên</v>
      </c>
      <c r="C280" t="str">
        <v>https://www.facebook.com/caxvanhan.donghy.thainguyen/</v>
      </c>
      <c r="D280" t="str">
        <v>-</v>
      </c>
      <c r="E280" t="str">
        <v/>
      </c>
      <c r="F280" t="str">
        <v>-</v>
      </c>
      <c r="G280" t="str">
        <v>-</v>
      </c>
    </row>
    <row r="281">
      <c r="A281">
        <v>5280</v>
      </c>
      <c r="B281" t="str">
        <f>HYPERLINK("https://donghy.thainguyen.gov.vn/xa-van-han", "UBND Ủy ban nhân dân xã Văn Hán tỉnh Thái Nguyên")</f>
        <v>UBND Ủy ban nhân dân xã Văn Hán tỉnh Thái Nguyên</v>
      </c>
      <c r="C281" t="str">
        <v>https://donghy.thainguyen.gov.vn/xa-van-han</v>
      </c>
      <c r="D281" t="str">
        <v>-</v>
      </c>
      <c r="E281" t="str">
        <v>-</v>
      </c>
      <c r="F281" t="str">
        <v>-</v>
      </c>
      <c r="G281" t="str">
        <v>-</v>
      </c>
    </row>
    <row r="282">
      <c r="A282">
        <v>5281</v>
      </c>
      <c r="B282" t="str">
        <f>HYPERLINK("https://www.facebook.com/p/C%C3%B4ng-an-x%C3%A3-Ho%C3%A1-Trung-%C4%90%E1%BB%93ng-H%E1%BB%B7-Th%C3%A1i-Nguy%C3%AAn-100072058687366/", "Công an xã Hóa Trung tỉnh Thái Nguyên")</f>
        <v>Công an xã Hóa Trung tỉnh Thái Nguyên</v>
      </c>
      <c r="C282" t="str">
        <v>https://www.facebook.com/p/C%C3%B4ng-an-x%C3%A3-Ho%C3%A1-Trung-%C4%90%E1%BB%93ng-H%E1%BB%B7-Th%C3%A1i-Nguy%C3%AAn-100072058687366/</v>
      </c>
      <c r="D282" t="str">
        <v>-</v>
      </c>
      <c r="E282" t="str">
        <v/>
      </c>
      <c r="F282" t="str">
        <v>-</v>
      </c>
      <c r="G282" t="str">
        <v>-</v>
      </c>
    </row>
    <row r="283">
      <c r="A283">
        <v>5282</v>
      </c>
      <c r="B283" t="str">
        <f>HYPERLINK("https://hoatrung.donghy.thainguyen.gov.vn/uy-ban-nhan-dan", "UBND Ủy ban nhân dân xã Hóa Trung tỉnh Thái Nguyên")</f>
        <v>UBND Ủy ban nhân dân xã Hóa Trung tỉnh Thái Nguyên</v>
      </c>
      <c r="C283" t="str">
        <v>https://hoatrung.donghy.thainguyen.gov.vn/uy-ban-nhan-dan</v>
      </c>
      <c r="D283" t="str">
        <v>-</v>
      </c>
      <c r="E283" t="str">
        <v>-</v>
      </c>
      <c r="F283" t="str">
        <v>-</v>
      </c>
      <c r="G283" t="str">
        <v>-</v>
      </c>
    </row>
    <row r="284">
      <c r="A284">
        <v>5283</v>
      </c>
      <c r="B284" t="str">
        <f>HYPERLINK("https://www.facebook.com/p/C%C3%B4ng-an-x%C3%A3-Khe-Mo-%C4%90%E1%BB%93ng-H%E1%BB%B7-Th%C3%A1i-Nguy%C3%AAn-100076392760769/", "Công an xã Khe Mo tỉnh Thái Nguyên")</f>
        <v>Công an xã Khe Mo tỉnh Thái Nguyên</v>
      </c>
      <c r="C284" t="str">
        <v>https://www.facebook.com/p/C%C3%B4ng-an-x%C3%A3-Khe-Mo-%C4%90%E1%BB%93ng-H%E1%BB%B7-Th%C3%A1i-Nguy%C3%AAn-100076392760769/</v>
      </c>
      <c r="D284" t="str">
        <v>-</v>
      </c>
      <c r="E284" t="str">
        <v/>
      </c>
      <c r="F284" t="str">
        <v>-</v>
      </c>
      <c r="G284" t="str">
        <v>-</v>
      </c>
    </row>
    <row r="285">
      <c r="A285">
        <v>5284</v>
      </c>
      <c r="B285" t="str">
        <f>HYPERLINK("https://khemo.donghy.thainguyen.gov.vn/uy-ban-nhan-dan", "UBND Ủy ban nhân dân xã Khe Mo tỉnh Thái Nguyên")</f>
        <v>UBND Ủy ban nhân dân xã Khe Mo tỉnh Thái Nguyên</v>
      </c>
      <c r="C285" t="str">
        <v>https://khemo.donghy.thainguyen.gov.vn/uy-ban-nhan-dan</v>
      </c>
      <c r="D285" t="str">
        <v>-</v>
      </c>
      <c r="E285" t="str">
        <v>-</v>
      </c>
      <c r="F285" t="str">
        <v>-</v>
      </c>
      <c r="G285" t="str">
        <v>-</v>
      </c>
    </row>
    <row r="286">
      <c r="A286">
        <v>5285</v>
      </c>
      <c r="B286" t="str">
        <v>Công an xã Cây Thị tỉnh Thái Nguyên</v>
      </c>
      <c r="C286" t="str">
        <v>-</v>
      </c>
      <c r="D286" t="str">
        <v>-</v>
      </c>
      <c r="E286" t="str">
        <v/>
      </c>
      <c r="F286" t="str">
        <v>-</v>
      </c>
      <c r="G286" t="str">
        <v>-</v>
      </c>
    </row>
    <row r="287">
      <c r="A287">
        <v>5286</v>
      </c>
      <c r="B287" t="str">
        <f>HYPERLINK("https://donghy.thainguyen.gov.vn/xa-cay-thi", "UBND Ủy ban nhân dân xã Cây Thị tỉnh Thái Nguyên")</f>
        <v>UBND Ủy ban nhân dân xã Cây Thị tỉnh Thái Nguyên</v>
      </c>
      <c r="C287" t="str">
        <v>https://donghy.thainguyen.gov.vn/xa-cay-thi</v>
      </c>
      <c r="D287" t="str">
        <v>-</v>
      </c>
      <c r="E287" t="str">
        <v>-</v>
      </c>
      <c r="F287" t="str">
        <v>-</v>
      </c>
      <c r="G287" t="str">
        <v>-</v>
      </c>
    </row>
    <row r="288">
      <c r="A288">
        <v>5287</v>
      </c>
      <c r="B288" t="str">
        <f>HYPERLINK("https://www.facebook.com/p/C%C3%B4ng-an-th%E1%BB%8B-tr%E1%BA%A5n-Ho%C3%A1-Th%C6%B0%E1%BB%A3ng-huy%E1%BB%87n-%C4%90%E1%BB%93ng-H%E1%BB%B7-t%E1%BB%89nh-Th%C3%A1i-Nguy%C3%AAn-100072097833783/", "Công an xã Hóa Thượng tỉnh Thái Nguyên")</f>
        <v>Công an xã Hóa Thượng tỉnh Thái Nguyên</v>
      </c>
      <c r="C288" t="str">
        <v>https://www.facebook.com/p/C%C3%B4ng-an-th%E1%BB%8B-tr%E1%BA%A5n-Ho%C3%A1-Th%C6%B0%E1%BB%A3ng-huy%E1%BB%87n-%C4%90%E1%BB%93ng-H%E1%BB%B7-t%E1%BB%89nh-Th%C3%A1i-Nguy%C3%AAn-100072097833783/</v>
      </c>
      <c r="D288" t="str">
        <v>-</v>
      </c>
      <c r="E288" t="str">
        <v/>
      </c>
      <c r="F288" t="str">
        <v>-</v>
      </c>
      <c r="G288" t="str">
        <v>-</v>
      </c>
    </row>
    <row r="289">
      <c r="A289">
        <v>5288</v>
      </c>
      <c r="B289" t="str">
        <f>HYPERLINK("https://donghy.thainguyen.gov.vn/xa-hoa-thuong", "UBND Ủy ban nhân dân xã Hóa Thượng tỉnh Thái Nguyên")</f>
        <v>UBND Ủy ban nhân dân xã Hóa Thượng tỉnh Thái Nguyên</v>
      </c>
      <c r="C289" t="str">
        <v>https://donghy.thainguyen.gov.vn/xa-hoa-thuong</v>
      </c>
      <c r="D289" t="str">
        <v>-</v>
      </c>
      <c r="E289" t="str">
        <v>-</v>
      </c>
      <c r="F289" t="str">
        <v>-</v>
      </c>
      <c r="G289" t="str">
        <v>-</v>
      </c>
    </row>
    <row r="290">
      <c r="A290">
        <v>5289</v>
      </c>
      <c r="B290" t="str">
        <f>HYPERLINK("https://www.facebook.com/p/C%C3%B4ng-an-x%C3%A3-H%E1%BB%A3p-Ti%E1%BA%BFn-huy%E1%BB%87n-%C4%90%E1%BB%93ng-H%E1%BB%B7-t%E1%BB%89nh-Th%C3%A1i-Nguy%C3%AAn-100069418098218/", "Công an xã Hợp Tiến tỉnh Thái Nguyên")</f>
        <v>Công an xã Hợp Tiến tỉnh Thái Nguyên</v>
      </c>
      <c r="C290" t="str">
        <v>https://www.facebook.com/p/C%C3%B4ng-an-x%C3%A3-H%E1%BB%A3p-Ti%E1%BA%BFn-huy%E1%BB%87n-%C4%90%E1%BB%93ng-H%E1%BB%B7-t%E1%BB%89nh-Th%C3%A1i-Nguy%C3%AAn-100069418098218/</v>
      </c>
      <c r="D290" t="str">
        <v>-</v>
      </c>
      <c r="E290" t="str">
        <v/>
      </c>
      <c r="F290" t="str">
        <v>-</v>
      </c>
      <c r="G290" t="str">
        <v>-</v>
      </c>
    </row>
    <row r="291">
      <c r="A291">
        <v>5290</v>
      </c>
      <c r="B291" t="str">
        <f>HYPERLINK("https://donghy.thainguyen.gov.vn/xa-hop-tien", "UBND Ủy ban nhân dân xã Hợp Tiến tỉnh Thái Nguyên")</f>
        <v>UBND Ủy ban nhân dân xã Hợp Tiến tỉnh Thái Nguyên</v>
      </c>
      <c r="C291" t="str">
        <v>https://donghy.thainguyen.gov.vn/xa-hop-tien</v>
      </c>
      <c r="D291" t="str">
        <v>-</v>
      </c>
      <c r="E291" t="str">
        <v>-</v>
      </c>
      <c r="F291" t="str">
        <v>-</v>
      </c>
      <c r="G291" t="str">
        <v>-</v>
      </c>
    </row>
    <row r="292">
      <c r="A292">
        <v>5291</v>
      </c>
      <c r="B292" t="str">
        <v>Công an xã Tân Lợi tỉnh Thái Nguyên</v>
      </c>
      <c r="C292" t="str">
        <v>-</v>
      </c>
      <c r="D292" t="str">
        <v>-</v>
      </c>
      <c r="E292" t="str">
        <v/>
      </c>
      <c r="F292" t="str">
        <v>-</v>
      </c>
      <c r="G292" t="str">
        <v>-</v>
      </c>
    </row>
    <row r="293">
      <c r="A293">
        <v>5292</v>
      </c>
      <c r="B293" t="str">
        <f>HYPERLINK("https://donghy.thainguyen.gov.vn/xa-tan-loi", "UBND Ủy ban nhân dân xã Tân Lợi tỉnh Thái Nguyên")</f>
        <v>UBND Ủy ban nhân dân xã Tân Lợi tỉnh Thái Nguyên</v>
      </c>
      <c r="C293" t="str">
        <v>https://donghy.thainguyen.gov.vn/xa-tan-loi</v>
      </c>
      <c r="D293" t="str">
        <v>-</v>
      </c>
      <c r="E293" t="str">
        <v>-</v>
      </c>
      <c r="F293" t="str">
        <v>-</v>
      </c>
      <c r="G293" t="str">
        <v>-</v>
      </c>
    </row>
    <row r="294">
      <c r="A294">
        <v>5293</v>
      </c>
      <c r="B294" t="str">
        <f>HYPERLINK("https://www.facebook.com/p/C%C3%B4ng-an-x%C3%A3-Nam-H%C3%B2a-huy%E1%BB%87n-%C4%90%E1%BB%93ng-H%E1%BB%B7-t%E1%BB%89nh-Th%C3%A1i-Nguy%C3%AAn-100071445442325/", "Công an xã Nam Hòa tỉnh Thái Nguyên")</f>
        <v>Công an xã Nam Hòa tỉnh Thái Nguyên</v>
      </c>
      <c r="C294" t="str">
        <v>https://www.facebook.com/p/C%C3%B4ng-an-x%C3%A3-Nam-H%C3%B2a-huy%E1%BB%87n-%C4%90%E1%BB%93ng-H%E1%BB%B7-t%E1%BB%89nh-Th%C3%A1i-Nguy%C3%AAn-100071445442325/</v>
      </c>
      <c r="D294" t="str">
        <v>-</v>
      </c>
      <c r="E294" t="str">
        <v/>
      </c>
      <c r="F294" t="str">
        <v>-</v>
      </c>
      <c r="G294" t="str">
        <v>-</v>
      </c>
    </row>
    <row r="295">
      <c r="A295">
        <v>5294</v>
      </c>
      <c r="B295" t="str">
        <f>HYPERLINK("https://donghy.thainguyen.gov.vn/xa-nam-hoa", "UBND Ủy ban nhân dân xã Nam Hòa tỉnh Thái Nguyên")</f>
        <v>UBND Ủy ban nhân dân xã Nam Hòa tỉnh Thái Nguyên</v>
      </c>
      <c r="C295" t="str">
        <v>https://donghy.thainguyen.gov.vn/xa-nam-hoa</v>
      </c>
      <c r="D295" t="str">
        <v>-</v>
      </c>
      <c r="E295" t="str">
        <v>-</v>
      </c>
      <c r="F295" t="str">
        <v>-</v>
      </c>
      <c r="G295" t="str">
        <v>-</v>
      </c>
    </row>
    <row r="296">
      <c r="A296">
        <v>5295</v>
      </c>
      <c r="B296" t="str">
        <v>Công an thị trấn Đình Cả tỉnh Thái Nguyên</v>
      </c>
      <c r="C296" t="str">
        <v>-</v>
      </c>
      <c r="D296" t="str">
        <v>-</v>
      </c>
      <c r="E296" t="str">
        <v/>
      </c>
      <c r="F296" t="str">
        <v>-</v>
      </c>
      <c r="G296" t="str">
        <v>-</v>
      </c>
    </row>
    <row r="297">
      <c r="A297">
        <v>5296</v>
      </c>
      <c r="B297" t="str">
        <f>HYPERLINK("https://dinhca.vonhai.thainguyen.gov.vn/", "UBND Ủy ban nhân dân thị trấn Đình Cả tỉnh Thái Nguyên")</f>
        <v>UBND Ủy ban nhân dân thị trấn Đình Cả tỉnh Thái Nguyên</v>
      </c>
      <c r="C297" t="str">
        <v>https://dinhca.vonhai.thainguyen.gov.vn/</v>
      </c>
      <c r="D297" t="str">
        <v>-</v>
      </c>
      <c r="E297" t="str">
        <v>-</v>
      </c>
      <c r="F297" t="str">
        <v>-</v>
      </c>
      <c r="G297" t="str">
        <v>-</v>
      </c>
    </row>
    <row r="298">
      <c r="A298">
        <v>5297</v>
      </c>
      <c r="B298" t="str">
        <v>Công an xã Sảng Mộc tỉnh Thái Nguyên</v>
      </c>
      <c r="C298" t="str">
        <v>-</v>
      </c>
      <c r="D298" t="str">
        <v>-</v>
      </c>
      <c r="E298" t="str">
        <v/>
      </c>
      <c r="F298" t="str">
        <v>-</v>
      </c>
      <c r="G298" t="str">
        <v>-</v>
      </c>
    </row>
    <row r="299">
      <c r="A299">
        <v>5298</v>
      </c>
      <c r="B299" t="str">
        <f>HYPERLINK("https://sangmoc.vonhai.thainguyen.gov.vn/", "UBND Ủy ban nhân dân xã Sảng Mộc tỉnh Thái Nguyên")</f>
        <v>UBND Ủy ban nhân dân xã Sảng Mộc tỉnh Thái Nguyên</v>
      </c>
      <c r="C299" t="str">
        <v>https://sangmoc.vonhai.thainguyen.gov.vn/</v>
      </c>
      <c r="D299" t="str">
        <v>-</v>
      </c>
      <c r="E299" t="str">
        <v>-</v>
      </c>
      <c r="F299" t="str">
        <v>-</v>
      </c>
      <c r="G299" t="str">
        <v>-</v>
      </c>
    </row>
    <row r="300">
      <c r="A300">
        <v>5299</v>
      </c>
      <c r="B300" t="str">
        <v>Công an xã Nghinh Tường tỉnh Thái Nguyên</v>
      </c>
      <c r="C300" t="str">
        <v>-</v>
      </c>
      <c r="D300" t="str">
        <v>-</v>
      </c>
      <c r="E300" t="str">
        <v/>
      </c>
      <c r="F300" t="str">
        <v>-</v>
      </c>
      <c r="G300" t="str">
        <v>-</v>
      </c>
    </row>
    <row r="301">
      <c r="A301">
        <v>5300</v>
      </c>
      <c r="B301" t="str">
        <f>HYPERLINK("https://nghinhtuong.vonhai.thainguyen.gov.vn/", "UBND Ủy ban nhân dân xã Nghinh Tường tỉnh Thái Nguyên")</f>
        <v>UBND Ủy ban nhân dân xã Nghinh Tường tỉnh Thái Nguyên</v>
      </c>
      <c r="C301" t="str">
        <v>https://nghinhtuong.vonhai.thainguyen.gov.vn/</v>
      </c>
      <c r="D301" t="str">
        <v>-</v>
      </c>
      <c r="E301" t="str">
        <v>-</v>
      </c>
      <c r="F301" t="str">
        <v>-</v>
      </c>
      <c r="G301" t="str">
        <v>-</v>
      </c>
    </row>
    <row r="302">
      <c r="A302">
        <v>5301</v>
      </c>
      <c r="B302" t="str">
        <v>Công an xã Thần Xa tỉnh Thái Nguyên</v>
      </c>
      <c r="C302" t="str">
        <v>-</v>
      </c>
      <c r="D302" t="str">
        <v>-</v>
      </c>
      <c r="E302" t="str">
        <v/>
      </c>
      <c r="F302" t="str">
        <v>-</v>
      </c>
      <c r="G302" t="str">
        <v>-</v>
      </c>
    </row>
    <row r="303">
      <c r="A303">
        <v>5302</v>
      </c>
      <c r="B303" t="str">
        <f>HYPERLINK("https://thansa.vonhai.thainguyen.gov.vn/", "UBND Ủy ban nhân dân xã Thần Xa tỉnh Thái Nguyên")</f>
        <v>UBND Ủy ban nhân dân xã Thần Xa tỉnh Thái Nguyên</v>
      </c>
      <c r="C303" t="str">
        <v>https://thansa.vonhai.thainguyen.gov.vn/</v>
      </c>
      <c r="D303" t="str">
        <v>-</v>
      </c>
      <c r="E303" t="str">
        <v>-</v>
      </c>
      <c r="F303" t="str">
        <v>-</v>
      </c>
      <c r="G303" t="str">
        <v>-</v>
      </c>
    </row>
    <row r="304">
      <c r="A304">
        <v>5303</v>
      </c>
      <c r="B304" t="str">
        <v>Công an xã Vũ Chấn tỉnh Thái Nguyên</v>
      </c>
      <c r="C304" t="str">
        <v>-</v>
      </c>
      <c r="D304" t="str">
        <v>-</v>
      </c>
      <c r="E304" t="str">
        <v/>
      </c>
      <c r="F304" t="str">
        <v>-</v>
      </c>
      <c r="G304" t="str">
        <v>-</v>
      </c>
    </row>
    <row r="305">
      <c r="A305">
        <v>5304</v>
      </c>
      <c r="B305" t="str">
        <f>HYPERLINK("https://vuchan.vonhai.thainguyen.gov.vn/", "UBND Ủy ban nhân dân xã Vũ Chấn tỉnh Thái Nguyên")</f>
        <v>UBND Ủy ban nhân dân xã Vũ Chấn tỉnh Thái Nguyên</v>
      </c>
      <c r="C305" t="str">
        <v>https://vuchan.vonhai.thainguyen.gov.vn/</v>
      </c>
      <c r="D305" t="str">
        <v>-</v>
      </c>
      <c r="E305" t="str">
        <v>-</v>
      </c>
      <c r="F305" t="str">
        <v>-</v>
      </c>
      <c r="G305" t="str">
        <v>-</v>
      </c>
    </row>
    <row r="306">
      <c r="A306">
        <v>5305</v>
      </c>
      <c r="B306" t="str">
        <v>Công an xã Thượng Nung tỉnh Thái Nguyên</v>
      </c>
      <c r="C306" t="str">
        <v>-</v>
      </c>
      <c r="D306" t="str">
        <v>-</v>
      </c>
      <c r="E306" t="str">
        <v/>
      </c>
      <c r="F306" t="str">
        <v>-</v>
      </c>
      <c r="G306" t="str">
        <v>-</v>
      </c>
    </row>
    <row r="307">
      <c r="A307">
        <v>5306</v>
      </c>
      <c r="B307" t="str">
        <f>HYPERLINK("https://thuongnung.vonhai.thainguyen.gov.vn/so-do-bo-may/-/asset_publisher/jZN5mVVFoFQX/content/danh-sach-trich-ngang-can-bo-cong-chuc-xa-thuong-nung-nam-2021?inheritRedirect=true", "UBND Ủy ban nhân dân xã Thượng Nung tỉnh Thái Nguyên")</f>
        <v>UBND Ủy ban nhân dân xã Thượng Nung tỉnh Thái Nguyên</v>
      </c>
      <c r="C307" t="str">
        <v>https://thuongnung.vonhai.thainguyen.gov.vn/so-do-bo-may/-/asset_publisher/jZN5mVVFoFQX/content/danh-sach-trich-ngang-can-bo-cong-chuc-xa-thuong-nung-nam-2021?inheritRedirect=true</v>
      </c>
      <c r="D307" t="str">
        <v>-</v>
      </c>
      <c r="E307" t="str">
        <v>-</v>
      </c>
      <c r="F307" t="str">
        <v>-</v>
      </c>
      <c r="G307" t="str">
        <v>-</v>
      </c>
    </row>
    <row r="308">
      <c r="A308">
        <v>5307</v>
      </c>
      <c r="B308" t="str">
        <v>Công an xã Phú Thượng tỉnh Thái Nguyên</v>
      </c>
      <c r="C308" t="str">
        <v>-</v>
      </c>
      <c r="D308" t="str">
        <v>-</v>
      </c>
      <c r="E308" t="str">
        <v/>
      </c>
      <c r="F308" t="str">
        <v>-</v>
      </c>
      <c r="G308" t="str">
        <v>-</v>
      </c>
    </row>
    <row r="309">
      <c r="A309">
        <v>5308</v>
      </c>
      <c r="B309" t="str">
        <f>HYPERLINK("https://phuthuong.vonhai.thainguyen.gov.vn/uy-ban-nhan-dan", "UBND Ủy ban nhân dân xã Phú Thượng tỉnh Thái Nguyên")</f>
        <v>UBND Ủy ban nhân dân xã Phú Thượng tỉnh Thái Nguyên</v>
      </c>
      <c r="C309" t="str">
        <v>https://phuthuong.vonhai.thainguyen.gov.vn/uy-ban-nhan-dan</v>
      </c>
      <c r="D309" t="str">
        <v>-</v>
      </c>
      <c r="E309" t="str">
        <v>-</v>
      </c>
      <c r="F309" t="str">
        <v>-</v>
      </c>
      <c r="G309" t="str">
        <v>-</v>
      </c>
    </row>
    <row r="310">
      <c r="A310">
        <v>5309</v>
      </c>
      <c r="B310" t="str">
        <v>Công an xã Cúc Đường tỉnh Thái Nguyên</v>
      </c>
      <c r="C310" t="str">
        <v>-</v>
      </c>
      <c r="D310" t="str">
        <v>-</v>
      </c>
      <c r="E310" t="str">
        <v/>
      </c>
      <c r="F310" t="str">
        <v>-</v>
      </c>
      <c r="G310" t="str">
        <v>-</v>
      </c>
    </row>
    <row r="311">
      <c r="A311">
        <v>5310</v>
      </c>
      <c r="B311" t="str">
        <f>HYPERLINK("https://cucduong.vonhai.thainguyen.gov.vn/", "UBND Ủy ban nhân dân xã Cúc Đường tỉnh Thái Nguyên")</f>
        <v>UBND Ủy ban nhân dân xã Cúc Đường tỉnh Thái Nguyên</v>
      </c>
      <c r="C311" t="str">
        <v>https://cucduong.vonhai.thainguyen.gov.vn/</v>
      </c>
      <c r="D311" t="str">
        <v>-</v>
      </c>
      <c r="E311" t="str">
        <v>-</v>
      </c>
      <c r="F311" t="str">
        <v>-</v>
      </c>
      <c r="G311" t="str">
        <v>-</v>
      </c>
    </row>
    <row r="312">
      <c r="A312">
        <v>5311</v>
      </c>
      <c r="B312" t="str">
        <v>Công an xã La Hiên tỉnh Thái Nguyên</v>
      </c>
      <c r="C312" t="str">
        <v>-</v>
      </c>
      <c r="D312" t="str">
        <v>-</v>
      </c>
      <c r="E312" t="str">
        <v/>
      </c>
      <c r="F312" t="str">
        <v>-</v>
      </c>
      <c r="G312" t="str">
        <v>-</v>
      </c>
    </row>
    <row r="313">
      <c r="A313">
        <v>5312</v>
      </c>
      <c r="B313" t="str">
        <f>HYPERLINK("https://lahien.vonhai.thainguyen.gov.vn/", "UBND Ủy ban nhân dân xã La Hiên tỉnh Thái Nguyên")</f>
        <v>UBND Ủy ban nhân dân xã La Hiên tỉnh Thái Nguyên</v>
      </c>
      <c r="C313" t="str">
        <v>https://lahien.vonhai.thainguyen.gov.vn/</v>
      </c>
      <c r="D313" t="str">
        <v>-</v>
      </c>
      <c r="E313" t="str">
        <v>-</v>
      </c>
      <c r="F313" t="str">
        <v>-</v>
      </c>
      <c r="G313" t="str">
        <v>-</v>
      </c>
    </row>
    <row r="314">
      <c r="A314">
        <v>5313</v>
      </c>
      <c r="B314" t="str">
        <v>Công an xã Lâu Thượng tỉnh Thái Nguyên</v>
      </c>
      <c r="C314" t="str">
        <v>-</v>
      </c>
      <c r="D314" t="str">
        <v>-</v>
      </c>
      <c r="E314" t="str">
        <v/>
      </c>
      <c r="F314" t="str">
        <v>-</v>
      </c>
      <c r="G314" t="str">
        <v>-</v>
      </c>
    </row>
    <row r="315">
      <c r="A315">
        <v>5314</v>
      </c>
      <c r="B315" t="str">
        <f>HYPERLINK("https://lauthuong.vonhai.thainguyen.gov.vn/uy-ban-nhan-dan", "UBND Ủy ban nhân dân xã Lâu Thượng tỉnh Thái Nguyên")</f>
        <v>UBND Ủy ban nhân dân xã Lâu Thượng tỉnh Thái Nguyên</v>
      </c>
      <c r="C315" t="str">
        <v>https://lauthuong.vonhai.thainguyen.gov.vn/uy-ban-nhan-dan</v>
      </c>
      <c r="D315" t="str">
        <v>-</v>
      </c>
      <c r="E315" t="str">
        <v>-</v>
      </c>
      <c r="F315" t="str">
        <v>-</v>
      </c>
      <c r="G315" t="str">
        <v>-</v>
      </c>
    </row>
    <row r="316">
      <c r="A316">
        <v>5315</v>
      </c>
      <c r="B316" t="str">
        <v>Công an xã Tràng Xá tỉnh Thái Nguyên</v>
      </c>
      <c r="C316" t="str">
        <v>-</v>
      </c>
      <c r="D316" t="str">
        <v>-</v>
      </c>
      <c r="E316" t="str">
        <v/>
      </c>
      <c r="F316" t="str">
        <v>-</v>
      </c>
      <c r="G316" t="str">
        <v>-</v>
      </c>
    </row>
    <row r="317">
      <c r="A317">
        <v>5316</v>
      </c>
      <c r="B317" t="str">
        <f>HYPERLINK("https://trangxa.vonhai.thainguyen.gov.vn/uy-ban-nhan-dan", "UBND Ủy ban nhân dân xã Tràng Xá tỉnh Thái Nguyên")</f>
        <v>UBND Ủy ban nhân dân xã Tràng Xá tỉnh Thái Nguyên</v>
      </c>
      <c r="C317" t="str">
        <v>https://trangxa.vonhai.thainguyen.gov.vn/uy-ban-nhan-dan</v>
      </c>
      <c r="D317" t="str">
        <v>-</v>
      </c>
      <c r="E317" t="str">
        <v>-</v>
      </c>
      <c r="F317" t="str">
        <v>-</v>
      </c>
      <c r="G317" t="str">
        <v>-</v>
      </c>
    </row>
    <row r="318">
      <c r="A318">
        <v>5317</v>
      </c>
      <c r="B318" t="str">
        <v>Công an xã Phương Giao tỉnh Thái Nguyên</v>
      </c>
      <c r="C318" t="str">
        <v>-</v>
      </c>
      <c r="D318" t="str">
        <v>-</v>
      </c>
      <c r="E318" t="str">
        <v/>
      </c>
      <c r="F318" t="str">
        <v>-</v>
      </c>
      <c r="G318" t="str">
        <v>-</v>
      </c>
    </row>
    <row r="319">
      <c r="A319">
        <v>5318</v>
      </c>
      <c r="B319" t="str">
        <f>HYPERLINK("https://phuonggiao.vonhai.thainguyen.gov.vn/", "UBND Ủy ban nhân dân xã Phương Giao tỉnh Thái Nguyên")</f>
        <v>UBND Ủy ban nhân dân xã Phương Giao tỉnh Thái Nguyên</v>
      </c>
      <c r="C319" t="str">
        <v>https://phuonggiao.vonhai.thainguyen.gov.vn/</v>
      </c>
      <c r="D319" t="str">
        <v>-</v>
      </c>
      <c r="E319" t="str">
        <v>-</v>
      </c>
      <c r="F319" t="str">
        <v>-</v>
      </c>
      <c r="G319" t="str">
        <v>-</v>
      </c>
    </row>
    <row r="320">
      <c r="A320">
        <v>5319</v>
      </c>
      <c r="B320" t="str">
        <v>Công an xã Liên Minh tỉnh Thái Nguyên</v>
      </c>
      <c r="C320" t="str">
        <v>-</v>
      </c>
      <c r="D320" t="str">
        <v>-</v>
      </c>
      <c r="E320" t="str">
        <v/>
      </c>
      <c r="F320" t="str">
        <v>-</v>
      </c>
      <c r="G320" t="str">
        <v>-</v>
      </c>
    </row>
    <row r="321">
      <c r="A321">
        <v>5320</v>
      </c>
      <c r="B321" t="str">
        <f>HYPERLINK("https://lienminh.vonhai.thainguyen.gov.vn/", "UBND Ủy ban nhân dân xã Liên Minh tỉnh Thái Nguyên")</f>
        <v>UBND Ủy ban nhân dân xã Liên Minh tỉnh Thái Nguyên</v>
      </c>
      <c r="C321" t="str">
        <v>https://lienminh.vonhai.thainguyen.gov.vn/</v>
      </c>
      <c r="D321" t="str">
        <v>-</v>
      </c>
      <c r="E321" t="str">
        <v>-</v>
      </c>
      <c r="F321" t="str">
        <v>-</v>
      </c>
      <c r="G321" t="str">
        <v>-</v>
      </c>
    </row>
    <row r="322">
      <c r="A322">
        <v>5321</v>
      </c>
      <c r="B322" t="str">
        <v>Công an xã Dân Tiến tỉnh Thái Nguyên</v>
      </c>
      <c r="C322" t="str">
        <v>-</v>
      </c>
      <c r="D322" t="str">
        <v>-</v>
      </c>
      <c r="E322" t="str">
        <v/>
      </c>
      <c r="F322" t="str">
        <v>-</v>
      </c>
      <c r="G322" t="str">
        <v>-</v>
      </c>
    </row>
    <row r="323">
      <c r="A323">
        <v>5322</v>
      </c>
      <c r="B323" t="str">
        <f>HYPERLINK("https://dantien.vonhai.thainguyen.gov.vn/", "UBND Ủy ban nhân dân xã Dân Tiến tỉnh Thái Nguyên")</f>
        <v>UBND Ủy ban nhân dân xã Dân Tiến tỉnh Thái Nguyên</v>
      </c>
      <c r="C323" t="str">
        <v>https://dantien.vonhai.thainguyen.gov.vn/</v>
      </c>
      <c r="D323" t="str">
        <v>-</v>
      </c>
      <c r="E323" t="str">
        <v>-</v>
      </c>
      <c r="F323" t="str">
        <v>-</v>
      </c>
      <c r="G323" t="str">
        <v>-</v>
      </c>
    </row>
    <row r="324">
      <c r="A324">
        <v>5323</v>
      </c>
      <c r="B324" t="str">
        <f>HYPERLINK("https://www.facebook.com/conganbinhlong/", "Công an xã Bình Long tỉnh Thái Nguyên")</f>
        <v>Công an xã Bình Long tỉnh Thái Nguyên</v>
      </c>
      <c r="C324" t="str">
        <v>https://www.facebook.com/conganbinhlong/</v>
      </c>
      <c r="D324" t="str">
        <v>-</v>
      </c>
      <c r="E324" t="str">
        <v/>
      </c>
      <c r="F324" t="str">
        <v>-</v>
      </c>
      <c r="G324" t="str">
        <v>-</v>
      </c>
    </row>
    <row r="325">
      <c r="A325">
        <v>5324</v>
      </c>
      <c r="B325" t="str">
        <f>HYPERLINK("https://binhlong.vonhai.thainguyen.gov.vn/uy-ban-nhan-dan", "UBND Ủy ban nhân dân xã Bình Long tỉnh Thái Nguyên")</f>
        <v>UBND Ủy ban nhân dân xã Bình Long tỉnh Thái Nguyên</v>
      </c>
      <c r="C325" t="str">
        <v>https://binhlong.vonhai.thainguyen.gov.vn/uy-ban-nhan-dan</v>
      </c>
      <c r="D325" t="str">
        <v>-</v>
      </c>
      <c r="E325" t="str">
        <v>-</v>
      </c>
      <c r="F325" t="str">
        <v>-</v>
      </c>
      <c r="G325" t="str">
        <v>-</v>
      </c>
    </row>
    <row r="326">
      <c r="A326">
        <v>5325</v>
      </c>
      <c r="B326" t="str">
        <v>Công an thị trấn Hùng Sơn tỉnh Thái Nguyên</v>
      </c>
      <c r="C326" t="str">
        <v>-</v>
      </c>
      <c r="D326" t="str">
        <v>-</v>
      </c>
      <c r="E326" t="str">
        <v/>
      </c>
      <c r="F326" t="str">
        <v>-</v>
      </c>
      <c r="G326" t="str">
        <v>-</v>
      </c>
    </row>
    <row r="327">
      <c r="A327">
        <v>5326</v>
      </c>
      <c r="B327" t="str">
        <f>HYPERLINK("https://hungson.daitu.thainguyen.gov.vn/", "UBND Ủy ban nhân dân thị trấn Hùng Sơn tỉnh Thái Nguyên")</f>
        <v>UBND Ủy ban nhân dân thị trấn Hùng Sơn tỉnh Thái Nguyên</v>
      </c>
      <c r="C327" t="str">
        <v>https://hungson.daitu.thainguyen.gov.vn/</v>
      </c>
      <c r="D327" t="str">
        <v>-</v>
      </c>
      <c r="E327" t="str">
        <v>-</v>
      </c>
      <c r="F327" t="str">
        <v>-</v>
      </c>
      <c r="G327" t="str">
        <v>-</v>
      </c>
    </row>
    <row r="328">
      <c r="A328">
        <v>5327</v>
      </c>
      <c r="B328" t="str">
        <v>Công an thị trấn Quân Chu tỉnh Thái Nguyên</v>
      </c>
      <c r="C328" t="str">
        <v>-</v>
      </c>
      <c r="D328" t="str">
        <v>-</v>
      </c>
      <c r="E328" t="str">
        <v/>
      </c>
      <c r="F328" t="str">
        <v>-</v>
      </c>
      <c r="G328" t="str">
        <v>-</v>
      </c>
    </row>
    <row r="329">
      <c r="A329">
        <v>5328</v>
      </c>
      <c r="B329" t="str">
        <f>HYPERLINK("https://quanchu.daitu.thainguyen.gov.vn/", "UBND Ủy ban nhân dân thị trấn Quân Chu tỉnh Thái Nguyên")</f>
        <v>UBND Ủy ban nhân dân thị trấn Quân Chu tỉnh Thái Nguyên</v>
      </c>
      <c r="C329" t="str">
        <v>https://quanchu.daitu.thainguyen.gov.vn/</v>
      </c>
      <c r="D329" t="str">
        <v>-</v>
      </c>
      <c r="E329" t="str">
        <v>-</v>
      </c>
      <c r="F329" t="str">
        <v>-</v>
      </c>
      <c r="G329" t="str">
        <v>-</v>
      </c>
    </row>
    <row r="330">
      <c r="A330">
        <v>5329</v>
      </c>
      <c r="B330" t="str">
        <f>HYPERLINK("https://www.facebook.com/p/C%C3%B4ng-An-X%C3%A3-Ph%C3%BAc-L%C6%B0%C6%A1ng-Huy%E1%BB%87n-%C4%90%E1%BA%A1i-T%E1%BB%AB-T%E1%BB%89nh-Th%C3%A1i-Nguy%C3%AAn-100069781869122/", "Công an xã Phúc Lương tỉnh Thái Nguyên")</f>
        <v>Công an xã Phúc Lương tỉnh Thái Nguyên</v>
      </c>
      <c r="C330" t="str">
        <v>https://www.facebook.com/p/C%C3%B4ng-An-X%C3%A3-Ph%C3%BAc-L%C6%B0%C6%A1ng-Huy%E1%BB%87n-%C4%90%E1%BA%A1i-T%E1%BB%AB-T%E1%BB%89nh-Th%C3%A1i-Nguy%C3%AAn-100069781869122/</v>
      </c>
      <c r="D330" t="str">
        <v>-</v>
      </c>
      <c r="E330" t="str">
        <v/>
      </c>
      <c r="F330" t="str">
        <v>-</v>
      </c>
      <c r="G330" t="str">
        <v>-</v>
      </c>
    </row>
    <row r="331">
      <c r="A331">
        <v>5330</v>
      </c>
      <c r="B331" t="str">
        <f>HYPERLINK("https://phucluong.daitu.thainguyen.gov.vn/", "UBND Ủy ban nhân dân xã Phúc Lương tỉnh Thái Nguyên")</f>
        <v>UBND Ủy ban nhân dân xã Phúc Lương tỉnh Thái Nguyên</v>
      </c>
      <c r="C331" t="str">
        <v>https://phucluong.daitu.thainguyen.gov.vn/</v>
      </c>
      <c r="D331" t="str">
        <v>-</v>
      </c>
      <c r="E331" t="str">
        <v>-</v>
      </c>
      <c r="F331" t="str">
        <v>-</v>
      </c>
      <c r="G331" t="str">
        <v>-</v>
      </c>
    </row>
    <row r="332">
      <c r="A332">
        <v>5331</v>
      </c>
      <c r="B332" t="str">
        <f>HYPERLINK("https://www.facebook.com/groups/536043074314259/", "Công an xã Minh Tiến tỉnh Thái Nguyên")</f>
        <v>Công an xã Minh Tiến tỉnh Thái Nguyên</v>
      </c>
      <c r="C332" t="str">
        <v>https://www.facebook.com/groups/536043074314259/</v>
      </c>
      <c r="D332" t="str">
        <v>-</v>
      </c>
      <c r="E332" t="str">
        <v/>
      </c>
      <c r="F332" t="str">
        <v>-</v>
      </c>
      <c r="G332" t="str">
        <v>-</v>
      </c>
    </row>
    <row r="333">
      <c r="A333">
        <v>5332</v>
      </c>
      <c r="B333" t="str">
        <f>HYPERLINK("https://minhtien.daitu.thainguyen.gov.vn/", "UBND Ủy ban nhân dân xã Minh Tiến tỉnh Thái Nguyên")</f>
        <v>UBND Ủy ban nhân dân xã Minh Tiến tỉnh Thái Nguyên</v>
      </c>
      <c r="C333" t="str">
        <v>https://minhtien.daitu.thainguyen.gov.vn/</v>
      </c>
      <c r="D333" t="str">
        <v>-</v>
      </c>
      <c r="E333" t="str">
        <v>-</v>
      </c>
      <c r="F333" t="str">
        <v>-</v>
      </c>
      <c r="G333" t="str">
        <v>-</v>
      </c>
    </row>
    <row r="334">
      <c r="A334">
        <v>5333</v>
      </c>
      <c r="B334" t="str">
        <f>HYPERLINK("https://www.facebook.com/p/C%C3%B4ng-an-x%C3%A3-Y%C3%AAn-L%C3%A3ng-%C4%90%E1%BA%A1i-T%E1%BB%AB-Th%C3%A1i-Nguy%C3%AAn-100070363596125/", "Công an xã Yên Lãng tỉnh Thái Nguyên")</f>
        <v>Công an xã Yên Lãng tỉnh Thái Nguyên</v>
      </c>
      <c r="C334" t="str">
        <v>https://www.facebook.com/p/C%C3%B4ng-an-x%C3%A3-Y%C3%AAn-L%C3%A3ng-%C4%90%E1%BA%A1i-T%E1%BB%AB-Th%C3%A1i-Nguy%C3%AAn-100070363596125/</v>
      </c>
      <c r="D334" t="str">
        <v>-</v>
      </c>
      <c r="E334" t="str">
        <v/>
      </c>
      <c r="F334" t="str">
        <v>-</v>
      </c>
      <c r="G334" t="str">
        <v>-</v>
      </c>
    </row>
    <row r="335">
      <c r="A335">
        <v>5334</v>
      </c>
      <c r="B335" t="str">
        <f>HYPERLINK("https://yenlang.daitu.thainguyen.gov.vn/", "UBND Ủy ban nhân dân xã Yên Lãng tỉnh Thái Nguyên")</f>
        <v>UBND Ủy ban nhân dân xã Yên Lãng tỉnh Thái Nguyên</v>
      </c>
      <c r="C335" t="str">
        <v>https://yenlang.daitu.thainguyen.gov.vn/</v>
      </c>
      <c r="D335" t="str">
        <v>-</v>
      </c>
      <c r="E335" t="str">
        <v>-</v>
      </c>
      <c r="F335" t="str">
        <v>-</v>
      </c>
      <c r="G335" t="str">
        <v>-</v>
      </c>
    </row>
    <row r="336">
      <c r="A336">
        <v>5335</v>
      </c>
      <c r="B336" t="str">
        <v>Công an xã Đức Lương tỉnh Thái Nguyên</v>
      </c>
      <c r="C336" t="str">
        <v>-</v>
      </c>
      <c r="D336" t="str">
        <v>-</v>
      </c>
      <c r="E336" t="str">
        <v/>
      </c>
      <c r="F336" t="str">
        <v>-</v>
      </c>
      <c r="G336" t="str">
        <v>-</v>
      </c>
    </row>
    <row r="337">
      <c r="A337">
        <v>5336</v>
      </c>
      <c r="B337" t="str">
        <f>HYPERLINK("https://ducluong.daitu.thainguyen.gov.vn/", "UBND Ủy ban nhân dân xã Đức Lương tỉnh Thái Nguyên")</f>
        <v>UBND Ủy ban nhân dân xã Đức Lương tỉnh Thái Nguyên</v>
      </c>
      <c r="C337" t="str">
        <v>https://ducluong.daitu.thainguyen.gov.vn/</v>
      </c>
      <c r="D337" t="str">
        <v>-</v>
      </c>
      <c r="E337" t="str">
        <v>-</v>
      </c>
      <c r="F337" t="str">
        <v>-</v>
      </c>
      <c r="G337" t="str">
        <v>-</v>
      </c>
    </row>
    <row r="338">
      <c r="A338">
        <v>5337</v>
      </c>
      <c r="B338" t="str">
        <v>Công an xã Phú Cường tỉnh Thái Nguyên</v>
      </c>
      <c r="C338" t="str">
        <v>-</v>
      </c>
      <c r="D338" t="str">
        <v>-</v>
      </c>
      <c r="E338" t="str">
        <v/>
      </c>
      <c r="F338" t="str">
        <v>-</v>
      </c>
      <c r="G338" t="str">
        <v>-</v>
      </c>
    </row>
    <row r="339">
      <c r="A339">
        <v>5338</v>
      </c>
      <c r="B339" t="str">
        <f>HYPERLINK("https://phucuong.daitu.thainguyen.gov.vn/", "UBND Ủy ban nhân dân xã Phú Cường tỉnh Thái Nguyên")</f>
        <v>UBND Ủy ban nhân dân xã Phú Cường tỉnh Thái Nguyên</v>
      </c>
      <c r="C339" t="str">
        <v>https://phucuong.daitu.thainguyen.gov.vn/</v>
      </c>
      <c r="D339" t="str">
        <v>-</v>
      </c>
      <c r="E339" t="str">
        <v>-</v>
      </c>
      <c r="F339" t="str">
        <v>-</v>
      </c>
      <c r="G339" t="str">
        <v>-</v>
      </c>
    </row>
    <row r="340">
      <c r="A340">
        <v>5339</v>
      </c>
      <c r="B340" t="str">
        <v>Công an xã Na Mao tỉnh Thái Nguyên</v>
      </c>
      <c r="C340" t="str">
        <v>-</v>
      </c>
      <c r="D340" t="str">
        <v>-</v>
      </c>
      <c r="E340" t="str">
        <v/>
      </c>
      <c r="F340" t="str">
        <v>-</v>
      </c>
      <c r="G340" t="str">
        <v>-</v>
      </c>
    </row>
    <row r="341">
      <c r="A341">
        <v>5340</v>
      </c>
      <c r="B341" t="str">
        <f>HYPERLINK("https://namao.daitu.thainguyen.gov.vn/", "UBND Ủy ban nhân dân xã Na Mao tỉnh Thái Nguyên")</f>
        <v>UBND Ủy ban nhân dân xã Na Mao tỉnh Thái Nguyên</v>
      </c>
      <c r="C341" t="str">
        <v>https://namao.daitu.thainguyen.gov.vn/</v>
      </c>
      <c r="D341" t="str">
        <v>-</v>
      </c>
      <c r="E341" t="str">
        <v>-</v>
      </c>
      <c r="F341" t="str">
        <v>-</v>
      </c>
      <c r="G341" t="str">
        <v>-</v>
      </c>
    </row>
    <row r="342">
      <c r="A342">
        <v>5341</v>
      </c>
      <c r="B342" t="str">
        <v>Công an xã Phú Lạc tỉnh Thái Nguyên</v>
      </c>
      <c r="C342" t="str">
        <v>-</v>
      </c>
      <c r="D342" t="str">
        <v>-</v>
      </c>
      <c r="E342" t="str">
        <v/>
      </c>
      <c r="F342" t="str">
        <v>-</v>
      </c>
      <c r="G342" t="str">
        <v>-</v>
      </c>
    </row>
    <row r="343">
      <c r="A343">
        <v>5342</v>
      </c>
      <c r="B343" t="str">
        <f>HYPERLINK("https://phulac.daitu.thainguyen.gov.vn/", "UBND Ủy ban nhân dân xã Phú Lạc tỉnh Thái Nguyên")</f>
        <v>UBND Ủy ban nhân dân xã Phú Lạc tỉnh Thái Nguyên</v>
      </c>
      <c r="C343" t="str">
        <v>https://phulac.daitu.thainguyen.gov.vn/</v>
      </c>
      <c r="D343" t="str">
        <v>-</v>
      </c>
      <c r="E343" t="str">
        <v>-</v>
      </c>
      <c r="F343" t="str">
        <v>-</v>
      </c>
      <c r="G343" t="str">
        <v>-</v>
      </c>
    </row>
    <row r="344">
      <c r="A344">
        <v>5343</v>
      </c>
      <c r="B344" t="str">
        <f>HYPERLINK("https://www.facebook.com/p/C%C3%B4ng-an-x%C3%A3-T%C3%A2n-Linh-huy%E1%BB%87n-%C4%90%E1%BA%A1i-T%E1%BB%AB-t%E1%BB%89nh-Th%C3%A1i-Nguy%C3%AAn-100063461798083/", "Công an xã Tân Linh tỉnh Thái Nguyên")</f>
        <v>Công an xã Tân Linh tỉnh Thái Nguyên</v>
      </c>
      <c r="C344" t="str">
        <v>https://www.facebook.com/p/C%C3%B4ng-an-x%C3%A3-T%C3%A2n-Linh-huy%E1%BB%87n-%C4%90%E1%BA%A1i-T%E1%BB%AB-t%E1%BB%89nh-Th%C3%A1i-Nguy%C3%AAn-100063461798083/</v>
      </c>
      <c r="D344" t="str">
        <v>-</v>
      </c>
      <c r="E344" t="str">
        <v/>
      </c>
      <c r="F344" t="str">
        <v>-</v>
      </c>
      <c r="G344" t="str">
        <v>-</v>
      </c>
    </row>
    <row r="345">
      <c r="A345">
        <v>5344</v>
      </c>
      <c r="B345" t="str">
        <f>HYPERLINK("https://tanlinh.daitu.thainguyen.gov.vn/", "UBND Ủy ban nhân dân xã Tân Linh tỉnh Thái Nguyên")</f>
        <v>UBND Ủy ban nhân dân xã Tân Linh tỉnh Thái Nguyên</v>
      </c>
      <c r="C345" t="str">
        <v>https://tanlinh.daitu.thainguyen.gov.vn/</v>
      </c>
      <c r="D345" t="str">
        <v>-</v>
      </c>
      <c r="E345" t="str">
        <v>-</v>
      </c>
      <c r="F345" t="str">
        <v>-</v>
      </c>
      <c r="G345" t="str">
        <v>-</v>
      </c>
    </row>
    <row r="346">
      <c r="A346">
        <v>5345</v>
      </c>
      <c r="B346" t="str">
        <v>Công an xã Phú Thịnh tỉnh Thái Nguyên</v>
      </c>
      <c r="C346" t="str">
        <v>-</v>
      </c>
      <c r="D346" t="str">
        <v>-</v>
      </c>
      <c r="E346" t="str">
        <v/>
      </c>
      <c r="F346" t="str">
        <v>-</v>
      </c>
      <c r="G346" t="str">
        <v>-</v>
      </c>
    </row>
    <row r="347">
      <c r="A347">
        <v>5346</v>
      </c>
      <c r="B347" t="str">
        <f>HYPERLINK("https://phuthinh.daitu.thainguyen.gov.vn/", "UBND Ủy ban nhân dân xã Phú Thịnh tỉnh Thái Nguyên")</f>
        <v>UBND Ủy ban nhân dân xã Phú Thịnh tỉnh Thái Nguyên</v>
      </c>
      <c r="C347" t="str">
        <v>https://phuthinh.daitu.thainguyen.gov.vn/</v>
      </c>
      <c r="D347" t="str">
        <v>-</v>
      </c>
      <c r="E347" t="str">
        <v>-</v>
      </c>
      <c r="F347" t="str">
        <v>-</v>
      </c>
      <c r="G347" t="str">
        <v>-</v>
      </c>
    </row>
    <row r="348">
      <c r="A348">
        <v>5347</v>
      </c>
      <c r="B348" t="str">
        <f>HYPERLINK("https://www.facebook.com/p/C%C3%B4ng-an-x%C3%A3-Ph%E1%BB%A5c-Linh-huy%E1%BB%87n-%C4%90%E1%BA%A1i-T%E1%BB%AB-100068039233795/", "Công an xã Phục Linh tỉnh Thái Nguyên")</f>
        <v>Công an xã Phục Linh tỉnh Thái Nguyên</v>
      </c>
      <c r="C348" t="str">
        <v>https://www.facebook.com/p/C%C3%B4ng-an-x%C3%A3-Ph%E1%BB%A5c-Linh-huy%E1%BB%87n-%C4%90%E1%BA%A1i-T%E1%BB%AB-100068039233795/</v>
      </c>
      <c r="D348" t="str">
        <v>-</v>
      </c>
      <c r="E348" t="str">
        <v/>
      </c>
      <c r="F348" t="str">
        <v>-</v>
      </c>
      <c r="G348" t="str">
        <v>-</v>
      </c>
    </row>
    <row r="349">
      <c r="A349">
        <v>5348</v>
      </c>
      <c r="B349" t="str">
        <f>HYPERLINK("https://phuclinh.daitu.thainguyen.gov.vn/", "UBND Ủy ban nhân dân xã Phục Linh tỉnh Thái Nguyên")</f>
        <v>UBND Ủy ban nhân dân xã Phục Linh tỉnh Thái Nguyên</v>
      </c>
      <c r="C349" t="str">
        <v>https://phuclinh.daitu.thainguyen.gov.vn/</v>
      </c>
      <c r="D349" t="str">
        <v>-</v>
      </c>
      <c r="E349" t="str">
        <v>-</v>
      </c>
      <c r="F349" t="str">
        <v>-</v>
      </c>
      <c r="G349" t="str">
        <v>-</v>
      </c>
    </row>
    <row r="350">
      <c r="A350">
        <v>5349</v>
      </c>
      <c r="B350" t="str">
        <f>HYPERLINK("https://www.facebook.com/p/C%C3%B4ng-an-x%C3%A3-Ph%C3%BA-Xuy%C3%AAn-huy%E1%BB%87n-%C4%90%E1%BA%A1i-T%E1%BB%AB-t%E1%BB%89nh-Th%C3%A1i-Nguy%C3%AAn-100069798306872/", "Công an xã Phú Xuyên tỉnh Thái Nguyên")</f>
        <v>Công an xã Phú Xuyên tỉnh Thái Nguyên</v>
      </c>
      <c r="C350" t="str">
        <v>https://www.facebook.com/p/C%C3%B4ng-an-x%C3%A3-Ph%C3%BA-Xuy%C3%AAn-huy%E1%BB%87n-%C4%90%E1%BA%A1i-T%E1%BB%AB-t%E1%BB%89nh-Th%C3%A1i-Nguy%C3%AAn-100069798306872/</v>
      </c>
      <c r="D350" t="str">
        <v>-</v>
      </c>
      <c r="E350" t="str">
        <v/>
      </c>
      <c r="F350" t="str">
        <v>-</v>
      </c>
      <c r="G350" t="str">
        <v>-</v>
      </c>
    </row>
    <row r="351">
      <c r="A351">
        <v>5350</v>
      </c>
      <c r="B351" t="str">
        <f>HYPERLINK("https://phuxuyen.daitu.thainguyen.gov.vn/", "UBND Ủy ban nhân dân xã Phú Xuyên tỉnh Thái Nguyên")</f>
        <v>UBND Ủy ban nhân dân xã Phú Xuyên tỉnh Thái Nguyên</v>
      </c>
      <c r="C351" t="str">
        <v>https://phuxuyen.daitu.thainguyen.gov.vn/</v>
      </c>
      <c r="D351" t="str">
        <v>-</v>
      </c>
      <c r="E351" t="str">
        <v>-</v>
      </c>
      <c r="F351" t="str">
        <v>-</v>
      </c>
      <c r="G351" t="str">
        <v>-</v>
      </c>
    </row>
    <row r="352">
      <c r="A352">
        <v>5351</v>
      </c>
      <c r="B352" t="str">
        <v>Công an xã Bản Ngoại tỉnh Thái Nguyên</v>
      </c>
      <c r="C352" t="str">
        <v>-</v>
      </c>
      <c r="D352" t="str">
        <v>-</v>
      </c>
      <c r="E352" t="str">
        <v/>
      </c>
      <c r="F352" t="str">
        <v>-</v>
      </c>
      <c r="G352" t="str">
        <v>-</v>
      </c>
    </row>
    <row r="353">
      <c r="A353">
        <v>5352</v>
      </c>
      <c r="B353" t="str">
        <f>HYPERLINK("https://banngoai.daitu.thainguyen.gov.vn/", "UBND Ủy ban nhân dân xã Bản Ngoại tỉnh Thái Nguyên")</f>
        <v>UBND Ủy ban nhân dân xã Bản Ngoại tỉnh Thái Nguyên</v>
      </c>
      <c r="C353" t="str">
        <v>https://banngoai.daitu.thainguyen.gov.vn/</v>
      </c>
      <c r="D353" t="str">
        <v>-</v>
      </c>
      <c r="E353" t="str">
        <v>-</v>
      </c>
      <c r="F353" t="str">
        <v>-</v>
      </c>
      <c r="G353" t="str">
        <v>-</v>
      </c>
    </row>
    <row r="354">
      <c r="A354">
        <v>5353</v>
      </c>
      <c r="B354" t="str">
        <v>Công an xã Tiên Hội tỉnh Thái Nguyên</v>
      </c>
      <c r="C354" t="str">
        <v>-</v>
      </c>
      <c r="D354" t="str">
        <v>-</v>
      </c>
      <c r="E354" t="str">
        <v/>
      </c>
      <c r="F354" t="str">
        <v>-</v>
      </c>
      <c r="G354" t="str">
        <v>-</v>
      </c>
    </row>
    <row r="355">
      <c r="A355">
        <v>5354</v>
      </c>
      <c r="B355" t="str">
        <f>HYPERLINK("https://tienhoi.daitu.thainguyen.gov.vn/", "UBND Ủy ban nhân dân xã Tiên Hội tỉnh Thái Nguyên")</f>
        <v>UBND Ủy ban nhân dân xã Tiên Hội tỉnh Thái Nguyên</v>
      </c>
      <c r="C355" t="str">
        <v>https://tienhoi.daitu.thainguyen.gov.vn/</v>
      </c>
      <c r="D355" t="str">
        <v>-</v>
      </c>
      <c r="E355" t="str">
        <v>-</v>
      </c>
      <c r="F355" t="str">
        <v>-</v>
      </c>
      <c r="G355" t="str">
        <v>-</v>
      </c>
    </row>
    <row r="356">
      <c r="A356">
        <v>5355</v>
      </c>
      <c r="B356" t="str">
        <f>HYPERLINK("https://www.facebook.com/p/C%C3%B4ng-an-x%C3%A3-C%C3%B9-V%C3%A2n-huy%E1%BB%87n-%C4%90%E1%BA%A1i-T%E1%BB%AB-t%E1%BB%89nh-Th%C3%A1i-Nguy%C3%AAn-100082798402298/", "Công an xã Cù Vân tỉnh Thái Nguyên")</f>
        <v>Công an xã Cù Vân tỉnh Thái Nguyên</v>
      </c>
      <c r="C356" t="str">
        <v>https://www.facebook.com/p/C%C3%B4ng-an-x%C3%A3-C%C3%B9-V%C3%A2n-huy%E1%BB%87n-%C4%90%E1%BA%A1i-T%E1%BB%AB-t%E1%BB%89nh-Th%C3%A1i-Nguy%C3%AAn-100082798402298/</v>
      </c>
      <c r="D356" t="str">
        <v>-</v>
      </c>
      <c r="E356" t="str">
        <v/>
      </c>
      <c r="F356" t="str">
        <v>-</v>
      </c>
      <c r="G356" t="str">
        <v>-</v>
      </c>
    </row>
    <row r="357">
      <c r="A357">
        <v>5356</v>
      </c>
      <c r="B357" t="str">
        <f>HYPERLINK("https://cuvan.daitu.thainguyen.gov.vn/", "UBND Ủy ban nhân dân xã Cù Vân tỉnh Thái Nguyên")</f>
        <v>UBND Ủy ban nhân dân xã Cù Vân tỉnh Thái Nguyên</v>
      </c>
      <c r="C357" t="str">
        <v>https://cuvan.daitu.thainguyen.gov.vn/</v>
      </c>
      <c r="D357" t="str">
        <v>-</v>
      </c>
      <c r="E357" t="str">
        <v>-</v>
      </c>
      <c r="F357" t="str">
        <v>-</v>
      </c>
      <c r="G357" t="str">
        <v>-</v>
      </c>
    </row>
    <row r="358">
      <c r="A358">
        <v>5357</v>
      </c>
      <c r="B358" t="str">
        <f>HYPERLINK("https://www.facebook.com/p/C%C3%B4ng-an-x%C3%A3-H%C3%A0-Th%C6%B0%E1%BB%A3ng-huy%E1%BB%87n-%C4%90%E1%BA%A1i-T%E1%BB%AB-100069744573586/", "Công an xã Hà Thượng tỉnh Thái Nguyên")</f>
        <v>Công an xã Hà Thượng tỉnh Thái Nguyên</v>
      </c>
      <c r="C358" t="str">
        <v>https://www.facebook.com/p/C%C3%B4ng-an-x%C3%A3-H%C3%A0-Th%C6%B0%E1%BB%A3ng-huy%E1%BB%87n-%C4%90%E1%BA%A1i-T%E1%BB%AB-100069744573586/</v>
      </c>
      <c r="D358" t="str">
        <v>-</v>
      </c>
      <c r="E358" t="str">
        <v/>
      </c>
      <c r="F358" t="str">
        <v>-</v>
      </c>
      <c r="G358" t="str">
        <v>-</v>
      </c>
    </row>
    <row r="359">
      <c r="A359">
        <v>5358</v>
      </c>
      <c r="B359" t="str">
        <f>HYPERLINK("https://hathuong.daitu.thainguyen.gov.vn/", "UBND Ủy ban nhân dân xã Hà Thượng tỉnh Thái Nguyên")</f>
        <v>UBND Ủy ban nhân dân xã Hà Thượng tỉnh Thái Nguyên</v>
      </c>
      <c r="C359" t="str">
        <v>https://hathuong.daitu.thainguyen.gov.vn/</v>
      </c>
      <c r="D359" t="str">
        <v>-</v>
      </c>
      <c r="E359" t="str">
        <v>-</v>
      </c>
      <c r="F359" t="str">
        <v>-</v>
      </c>
      <c r="G359" t="str">
        <v>-</v>
      </c>
    </row>
    <row r="360">
      <c r="A360">
        <v>5359</v>
      </c>
      <c r="B360" t="str">
        <f>HYPERLINK("https://www.facebook.com/p/C%C3%B4ng-an-x%C3%A3-La-B%E1%BA%B1ng-huy%E1%BB%87n-%C4%90%E1%BA%A1i-T%E1%BB%AB-t%E1%BB%89nh-Th%C3%A1i-Nguy%C3%AAn-100079730225969/", "Công an xã La Bằng tỉnh Thái Nguyên")</f>
        <v>Công an xã La Bằng tỉnh Thái Nguyên</v>
      </c>
      <c r="C360" t="str">
        <v>https://www.facebook.com/p/C%C3%B4ng-an-x%C3%A3-La-B%E1%BA%B1ng-huy%E1%BB%87n-%C4%90%E1%BA%A1i-T%E1%BB%AB-t%E1%BB%89nh-Th%C3%A1i-Nguy%C3%AAn-100079730225969/</v>
      </c>
      <c r="D360" t="str">
        <v>-</v>
      </c>
      <c r="E360" t="str">
        <v/>
      </c>
      <c r="F360" t="str">
        <v>-</v>
      </c>
      <c r="G360" t="str">
        <v>-</v>
      </c>
    </row>
    <row r="361">
      <c r="A361">
        <v>5360</v>
      </c>
      <c r="B361" t="str">
        <f>HYPERLINK("https://labang.daitu.thainguyen.gov.vn/so-do-bo-may", "UBND Ủy ban nhân dân xã La Bằng tỉnh Thái Nguyên")</f>
        <v>UBND Ủy ban nhân dân xã La Bằng tỉnh Thái Nguyên</v>
      </c>
      <c r="C361" t="str">
        <v>https://labang.daitu.thainguyen.gov.vn/so-do-bo-may</v>
      </c>
      <c r="D361" t="str">
        <v>-</v>
      </c>
      <c r="E361" t="str">
        <v>-</v>
      </c>
      <c r="F361" t="str">
        <v>-</v>
      </c>
      <c r="G361" t="str">
        <v>-</v>
      </c>
    </row>
    <row r="362">
      <c r="A362">
        <v>5361</v>
      </c>
      <c r="B362" t="str">
        <v>Công an xã Hoàng Nông tỉnh Thái Nguyên</v>
      </c>
      <c r="C362" t="str">
        <v>-</v>
      </c>
      <c r="D362" t="str">
        <v>-</v>
      </c>
      <c r="E362" t="str">
        <v/>
      </c>
      <c r="F362" t="str">
        <v>-</v>
      </c>
      <c r="G362" t="str">
        <v>-</v>
      </c>
    </row>
    <row r="363">
      <c r="A363">
        <v>5362</v>
      </c>
      <c r="B363" t="str">
        <f>HYPERLINK("https://hoangnong.daitu.thainguyen.gov.vn/", "UBND Ủy ban nhân dân xã Hoàng Nông tỉnh Thái Nguyên")</f>
        <v>UBND Ủy ban nhân dân xã Hoàng Nông tỉnh Thái Nguyên</v>
      </c>
      <c r="C363" t="str">
        <v>https://hoangnong.daitu.thainguyen.gov.vn/</v>
      </c>
      <c r="D363" t="str">
        <v>-</v>
      </c>
      <c r="E363" t="str">
        <v>-</v>
      </c>
      <c r="F363" t="str">
        <v>-</v>
      </c>
      <c r="G363" t="str">
        <v>-</v>
      </c>
    </row>
    <row r="364">
      <c r="A364">
        <v>5363</v>
      </c>
      <c r="B364" t="str">
        <f>HYPERLINK("https://www.facebook.com/conganxakhoikydaitu/", "Công an xã Khôi Kỳ tỉnh Thái Nguyên")</f>
        <v>Công an xã Khôi Kỳ tỉnh Thái Nguyên</v>
      </c>
      <c r="C364" t="str">
        <v>https://www.facebook.com/conganxakhoikydaitu/</v>
      </c>
      <c r="D364" t="str">
        <v>-</v>
      </c>
      <c r="E364" t="str">
        <v/>
      </c>
      <c r="F364" t="str">
        <v>-</v>
      </c>
      <c r="G364" t="str">
        <v>-</v>
      </c>
    </row>
    <row r="365">
      <c r="A365">
        <v>5364</v>
      </c>
      <c r="B365" t="str">
        <f>HYPERLINK("https://khoiky.daitu.thainguyen.gov.vn/", "UBND Ủy ban nhân dân xã Khôi Kỳ tỉnh Thái Nguyên")</f>
        <v>UBND Ủy ban nhân dân xã Khôi Kỳ tỉnh Thái Nguyên</v>
      </c>
      <c r="C365" t="str">
        <v>https://khoiky.daitu.thainguyen.gov.vn/</v>
      </c>
      <c r="D365" t="str">
        <v>-</v>
      </c>
      <c r="E365" t="str">
        <v>-</v>
      </c>
      <c r="F365" t="str">
        <v>-</v>
      </c>
      <c r="G365" t="str">
        <v>-</v>
      </c>
    </row>
    <row r="366">
      <c r="A366">
        <v>5365</v>
      </c>
      <c r="B366" t="str">
        <f>HYPERLINK("https://www.facebook.com/p/C%C3%B4ng-an-x%C3%A3-An-Kh%C3%A1nh-%C4%90%E1%BA%A1i-T%E1%BB%AB-Th%C3%A1i-Nguy%C3%AAn-100068254629695/", "Công an xã An Khánh tỉnh Thái Nguyên")</f>
        <v>Công an xã An Khánh tỉnh Thái Nguyên</v>
      </c>
      <c r="C366" t="str">
        <v>https://www.facebook.com/p/C%C3%B4ng-an-x%C3%A3-An-Kh%C3%A1nh-%C4%90%E1%BA%A1i-T%E1%BB%AB-Th%C3%A1i-Nguy%C3%AAn-100068254629695/</v>
      </c>
      <c r="D366" t="str">
        <v>-</v>
      </c>
      <c r="E366" t="str">
        <v/>
      </c>
      <c r="F366" t="str">
        <v>-</v>
      </c>
      <c r="G366" t="str">
        <v>-</v>
      </c>
    </row>
    <row r="367">
      <c r="A367">
        <v>5366</v>
      </c>
      <c r="B367" t="str">
        <f>HYPERLINK("https://ankhanh.daitu.thainguyen.gov.vn/", "UBND Ủy ban nhân dân xã An Khánh tỉnh Thái Nguyên")</f>
        <v>UBND Ủy ban nhân dân xã An Khánh tỉnh Thái Nguyên</v>
      </c>
      <c r="C367" t="str">
        <v>https://ankhanh.daitu.thainguyen.gov.vn/</v>
      </c>
      <c r="D367" t="str">
        <v>-</v>
      </c>
      <c r="E367" t="str">
        <v>-</v>
      </c>
      <c r="F367" t="str">
        <v>-</v>
      </c>
      <c r="G367" t="str">
        <v>-</v>
      </c>
    </row>
    <row r="368">
      <c r="A368">
        <v>5367</v>
      </c>
      <c r="B368" t="str">
        <v>Công an xã Tân Thái tỉnh Thái Nguyên</v>
      </c>
      <c r="C368" t="str">
        <v>-</v>
      </c>
      <c r="D368" t="str">
        <v>-</v>
      </c>
      <c r="E368" t="str">
        <v/>
      </c>
      <c r="F368" t="str">
        <v>-</v>
      </c>
      <c r="G368" t="str">
        <v>-</v>
      </c>
    </row>
    <row r="369">
      <c r="A369">
        <v>5368</v>
      </c>
      <c r="B369" t="str">
        <f>HYPERLINK("https://tanthai.daitu.thainguyen.gov.vn/", "UBND Ủy ban nhân dân xã Tân Thái tỉnh Thái Nguyên")</f>
        <v>UBND Ủy ban nhân dân xã Tân Thái tỉnh Thái Nguyên</v>
      </c>
      <c r="C369" t="str">
        <v>https://tanthai.daitu.thainguyen.gov.vn/</v>
      </c>
      <c r="D369" t="str">
        <v>-</v>
      </c>
      <c r="E369" t="str">
        <v>-</v>
      </c>
      <c r="F369" t="str">
        <v>-</v>
      </c>
      <c r="G369" t="str">
        <v>-</v>
      </c>
    </row>
    <row r="370">
      <c r="A370">
        <v>5369</v>
      </c>
      <c r="B370" t="str">
        <f>HYPERLINK("https://www.facebook.com/p/C%C3%B4ng-an-x%C3%A3-H%C3%A0-Th%C6%B0%E1%BB%A3ng-huy%E1%BB%87n-%C4%90%E1%BA%A1i-T%E1%BB%AB-100069744573586/", "Công an xã Hà Thượng tỉnh Thái Nguyên")</f>
        <v>Công an xã Hà Thượng tỉnh Thái Nguyên</v>
      </c>
      <c r="C370" t="str">
        <v>https://www.facebook.com/p/C%C3%B4ng-an-x%C3%A3-H%C3%A0-Th%C6%B0%E1%BB%A3ng-huy%E1%BB%87n-%C4%90%E1%BA%A1i-T%E1%BB%AB-100069744573586/</v>
      </c>
      <c r="D370" t="str">
        <v>-</v>
      </c>
      <c r="E370" t="str">
        <v/>
      </c>
      <c r="F370" t="str">
        <v>-</v>
      </c>
      <c r="G370" t="str">
        <v>-</v>
      </c>
    </row>
    <row r="371">
      <c r="A371">
        <v>5370</v>
      </c>
      <c r="B371" t="str">
        <f>HYPERLINK("https://hathuong.daitu.thainguyen.gov.vn/", "UBND Ủy ban nhân dân xã Hà Thượng tỉnh Thái Nguyên")</f>
        <v>UBND Ủy ban nhân dân xã Hà Thượng tỉnh Thái Nguyên</v>
      </c>
      <c r="C371" t="str">
        <v>https://hathuong.daitu.thainguyen.gov.vn/</v>
      </c>
      <c r="D371" t="str">
        <v>-</v>
      </c>
      <c r="E371" t="str">
        <v>-</v>
      </c>
      <c r="F371" t="str">
        <v>-</v>
      </c>
      <c r="G371" t="str">
        <v>-</v>
      </c>
    </row>
    <row r="372">
      <c r="A372">
        <v>5371</v>
      </c>
      <c r="B372" t="str">
        <f>HYPERLINK("https://www.facebook.com/p/C%C3%B4ng-an-x%C3%A3-L%E1%BB%A5c-Ba-huy%E1%BB%87n-%C4%90%E1%BA%A1i-T%E1%BB%AB-t%E1%BB%89nh-Th%C3%A1i-Nguy%C3%AAn-100071975551204/", "Công an xã Lục Ba tỉnh Thái Nguyên")</f>
        <v>Công an xã Lục Ba tỉnh Thái Nguyên</v>
      </c>
      <c r="C372" t="str">
        <v>https://www.facebook.com/p/C%C3%B4ng-an-x%C3%A3-L%E1%BB%A5c-Ba-huy%E1%BB%87n-%C4%90%E1%BA%A1i-T%E1%BB%AB-t%E1%BB%89nh-Th%C3%A1i-Nguy%C3%AAn-100071975551204/</v>
      </c>
      <c r="D372" t="str">
        <v>-</v>
      </c>
      <c r="E372" t="str">
        <v/>
      </c>
      <c r="F372" t="str">
        <v>-</v>
      </c>
      <c r="G372" t="str">
        <v>-</v>
      </c>
    </row>
    <row r="373">
      <c r="A373">
        <v>5372</v>
      </c>
      <c r="B373" t="str">
        <f>HYPERLINK("https://lucba.daitu.thainguyen.gov.vn/", "UBND Ủy ban nhân dân xã Lục Ba tỉnh Thái Nguyên")</f>
        <v>UBND Ủy ban nhân dân xã Lục Ba tỉnh Thái Nguyên</v>
      </c>
      <c r="C373" t="str">
        <v>https://lucba.daitu.thainguyen.gov.vn/</v>
      </c>
      <c r="D373" t="str">
        <v>-</v>
      </c>
      <c r="E373" t="str">
        <v>-</v>
      </c>
      <c r="F373" t="str">
        <v>-</v>
      </c>
      <c r="G373" t="str">
        <v>-</v>
      </c>
    </row>
    <row r="374">
      <c r="A374">
        <v>5373</v>
      </c>
      <c r="B374" t="str">
        <f>HYPERLINK("https://www.facebook.com/people/C%C3%B4ng-an-x%C3%A3-M%E1%BB%B9-Y%C3%AAn/100071763932681/", "Công an xã Mỹ Yên tỉnh Thái Nguyên")</f>
        <v>Công an xã Mỹ Yên tỉnh Thái Nguyên</v>
      </c>
      <c r="C374" t="str">
        <v>https://www.facebook.com/people/C%C3%B4ng-an-x%C3%A3-M%E1%BB%B9-Y%C3%AAn/100071763932681/</v>
      </c>
      <c r="D374" t="str">
        <v>0963203122</v>
      </c>
      <c r="E374" t="str">
        <v>-</v>
      </c>
      <c r="F374" t="str">
        <v>-</v>
      </c>
      <c r="G374" t="str">
        <v>XÓM TRUNG TÂM, XÃ MỸ YÊN, HUYỆN ĐẠI TỪ, TỈNH THÁI NGUYÊN, Dai Tu, Vietnam</v>
      </c>
    </row>
    <row r="375">
      <c r="A375">
        <v>5374</v>
      </c>
      <c r="B375" t="str">
        <f>HYPERLINK("https://myyen.daitu.thainguyen.gov.vn/", "UBND Ủy ban nhân dân xã Mỹ Yên tỉnh Thái Nguyên")</f>
        <v>UBND Ủy ban nhân dân xã Mỹ Yên tỉnh Thái Nguyên</v>
      </c>
      <c r="C375" t="str">
        <v>https://myyen.daitu.thainguyen.gov.vn/</v>
      </c>
      <c r="D375" t="str">
        <v>-</v>
      </c>
      <c r="E375" t="str">
        <v>-</v>
      </c>
      <c r="F375" t="str">
        <v>-</v>
      </c>
      <c r="G375" t="str">
        <v>-</v>
      </c>
    </row>
    <row r="376">
      <c r="A376">
        <v>5375</v>
      </c>
      <c r="B376" t="str">
        <f>HYPERLINK("https://www.facebook.com/p/C%C3%B4ng-an-x%C3%A3-V%E1%BA%A1n-Th%E1%BB%8D-huy%E1%BB%87n-%C4%90%E1%BA%A1i-T%E1%BB%AB-t%E1%BB%89nh-Th%C3%A1i-Nguy%C3%AAn-100071344072113/", "Công an xã Vạn Thọ tỉnh Thái Nguyên")</f>
        <v>Công an xã Vạn Thọ tỉnh Thái Nguyên</v>
      </c>
      <c r="C376" t="str">
        <v>https://www.facebook.com/p/C%C3%B4ng-an-x%C3%A3-V%E1%BA%A1n-Th%E1%BB%8D-huy%E1%BB%87n-%C4%90%E1%BA%A1i-T%E1%BB%AB-t%E1%BB%89nh-Th%C3%A1i-Nguy%C3%AAn-100071344072113/</v>
      </c>
      <c r="D376" t="str">
        <v>-</v>
      </c>
      <c r="E376" t="str">
        <v/>
      </c>
      <c r="F376" t="str">
        <v>-</v>
      </c>
      <c r="G376" t="str">
        <v>-</v>
      </c>
    </row>
    <row r="377">
      <c r="A377">
        <v>5376</v>
      </c>
      <c r="B377" t="str">
        <f>HYPERLINK("https://vantho.daitu.thainguyen.gov.vn/", "UBND Ủy ban nhân dân xã Vạn Thọ tỉnh Thái Nguyên")</f>
        <v>UBND Ủy ban nhân dân xã Vạn Thọ tỉnh Thái Nguyên</v>
      </c>
      <c r="C377" t="str">
        <v>https://vantho.daitu.thainguyen.gov.vn/</v>
      </c>
      <c r="D377" t="str">
        <v>-</v>
      </c>
      <c r="E377" t="str">
        <v>-</v>
      </c>
      <c r="F377" t="str">
        <v>-</v>
      </c>
      <c r="G377" t="str">
        <v>-</v>
      </c>
    </row>
    <row r="378">
      <c r="A378">
        <v>5377</v>
      </c>
      <c r="B378" t="str">
        <f>HYPERLINK("https://www.facebook.com/p/C%C3%B4ng-an-x%C3%A3-V%C4%83n-Y%C3%AAn-huy%E1%BB%87n-%C4%90%E1%BA%A1i-T%E1%BB%AB-t%E1%BB%89nh-Th%C3%A1i-Nguy%C3%AAn-100068914432296/", "Công an xã Văn Yên tỉnh Thái Nguyên")</f>
        <v>Công an xã Văn Yên tỉnh Thái Nguyên</v>
      </c>
      <c r="C378" t="str">
        <v>https://www.facebook.com/p/C%C3%B4ng-an-x%C3%A3-V%C4%83n-Y%C3%AAn-huy%E1%BB%87n-%C4%90%E1%BA%A1i-T%E1%BB%AB-t%E1%BB%89nh-Th%C3%A1i-Nguy%C3%AAn-100068914432296/</v>
      </c>
      <c r="D378" t="str">
        <v>-</v>
      </c>
      <c r="E378" t="str">
        <v/>
      </c>
      <c r="F378" t="str">
        <v>-</v>
      </c>
      <c r="G378" t="str">
        <v>-</v>
      </c>
    </row>
    <row r="379">
      <c r="A379">
        <v>5378</v>
      </c>
      <c r="B379" t="str">
        <f>HYPERLINK("https://vanyen.daitu.thainguyen.gov.vn/", "UBND Ủy ban nhân dân xã Văn Yên tỉnh Thái Nguyên")</f>
        <v>UBND Ủy ban nhân dân xã Văn Yên tỉnh Thái Nguyên</v>
      </c>
      <c r="C379" t="str">
        <v>https://vanyen.daitu.thainguyen.gov.vn/</v>
      </c>
      <c r="D379" t="str">
        <v>-</v>
      </c>
      <c r="E379" t="str">
        <v>-</v>
      </c>
      <c r="F379" t="str">
        <v>-</v>
      </c>
      <c r="G379" t="str">
        <v>-</v>
      </c>
    </row>
    <row r="380">
      <c r="A380">
        <v>5379</v>
      </c>
      <c r="B380" t="str">
        <f>HYPERLINK("https://www.facebook.com/DoManhTung1988/", "Công an xã Ký Phú tỉnh Thái Nguyên")</f>
        <v>Công an xã Ký Phú tỉnh Thái Nguyên</v>
      </c>
      <c r="C380" t="str">
        <v>https://www.facebook.com/DoManhTung1988/</v>
      </c>
      <c r="D380" t="str">
        <v>-</v>
      </c>
      <c r="E380" t="str">
        <v/>
      </c>
      <c r="F380" t="str">
        <v>-</v>
      </c>
      <c r="G380" t="str">
        <v>-</v>
      </c>
    </row>
    <row r="381">
      <c r="A381">
        <v>5380</v>
      </c>
      <c r="B381" t="str">
        <f>HYPERLINK("https://kyphu.daitu.thainguyen.gov.vn/", "UBND Ủy ban nhân dân xã Ký Phú tỉnh Thái Nguyên")</f>
        <v>UBND Ủy ban nhân dân xã Ký Phú tỉnh Thái Nguyên</v>
      </c>
      <c r="C381" t="str">
        <v>https://kyphu.daitu.thainguyen.gov.vn/</v>
      </c>
      <c r="D381" t="str">
        <v>-</v>
      </c>
      <c r="E381" t="str">
        <v>-</v>
      </c>
      <c r="F381" t="str">
        <v>-</v>
      </c>
      <c r="G381" t="str">
        <v>-</v>
      </c>
    </row>
    <row r="382">
      <c r="A382">
        <v>5381</v>
      </c>
      <c r="B382" t="str">
        <v>Công an xã Cát Nê tỉnh Thái Nguyên</v>
      </c>
      <c r="C382" t="str">
        <v>-</v>
      </c>
      <c r="D382" t="str">
        <v>-</v>
      </c>
      <c r="E382" t="str">
        <v/>
      </c>
      <c r="F382" t="str">
        <v>-</v>
      </c>
      <c r="G382" t="str">
        <v>-</v>
      </c>
    </row>
    <row r="383">
      <c r="A383">
        <v>5382</v>
      </c>
      <c r="B383" t="str">
        <f>HYPERLINK("https://catne.daitu.thainguyen.gov.vn/", "UBND Ủy ban nhân dân xã Cát Nê tỉnh Thái Nguyên")</f>
        <v>UBND Ủy ban nhân dân xã Cát Nê tỉnh Thái Nguyên</v>
      </c>
      <c r="C383" t="str">
        <v>https://catne.daitu.thainguyen.gov.vn/</v>
      </c>
      <c r="D383" t="str">
        <v>-</v>
      </c>
      <c r="E383" t="str">
        <v>-</v>
      </c>
      <c r="F383" t="str">
        <v>-</v>
      </c>
      <c r="G383" t="str">
        <v>-</v>
      </c>
    </row>
    <row r="384">
      <c r="A384">
        <v>5383</v>
      </c>
      <c r="B384" t="str">
        <v>Công an xã Quân Chu tỉnh Thái Nguyên</v>
      </c>
      <c r="C384" t="str">
        <v>-</v>
      </c>
      <c r="D384" t="str">
        <v>-</v>
      </c>
      <c r="E384" t="str">
        <v/>
      </c>
      <c r="F384" t="str">
        <v>-</v>
      </c>
      <c r="G384" t="str">
        <v>-</v>
      </c>
    </row>
    <row r="385">
      <c r="A385">
        <v>5384</v>
      </c>
      <c r="B385" t="str">
        <f>HYPERLINK("https://thainguyen.gov.vn/", "UBND Ủy ban nhân dân xã Quân Chu tỉnh Thái Nguyên")</f>
        <v>UBND Ủy ban nhân dân xã Quân Chu tỉnh Thái Nguyên</v>
      </c>
      <c r="C385" t="str">
        <v>https://thainguyen.gov.vn/</v>
      </c>
      <c r="D385" t="str">
        <v>-</v>
      </c>
      <c r="E385" t="str">
        <v>-</v>
      </c>
      <c r="F385" t="str">
        <v>-</v>
      </c>
      <c r="G385" t="str">
        <v>-</v>
      </c>
    </row>
    <row r="386">
      <c r="A386">
        <v>5385</v>
      </c>
      <c r="B386" t="str">
        <v>Công an phường Bãi Bông tỉnh Thái Nguyên</v>
      </c>
      <c r="C386" t="str">
        <v>-</v>
      </c>
      <c r="D386" t="str">
        <v>-</v>
      </c>
      <c r="E386" t="str">
        <v/>
      </c>
      <c r="F386" t="str">
        <v>-</v>
      </c>
      <c r="G386" t="str">
        <v>-</v>
      </c>
    </row>
    <row r="387">
      <c r="A387">
        <v>5386</v>
      </c>
      <c r="B387" t="str">
        <f>HYPERLINK("https://baibong.phoyen.thainguyen.gov.vn/uy-ban-nhan-dan", "UBND Ủy ban nhân dân phường Bãi Bông tỉnh Thái Nguyên")</f>
        <v>UBND Ủy ban nhân dân phường Bãi Bông tỉnh Thái Nguyên</v>
      </c>
      <c r="C387" t="str">
        <v>https://baibong.phoyen.thainguyen.gov.vn/uy-ban-nhan-dan</v>
      </c>
      <c r="D387" t="str">
        <v>-</v>
      </c>
      <c r="E387" t="str">
        <v>-</v>
      </c>
      <c r="F387" t="str">
        <v>-</v>
      </c>
      <c r="G387" t="str">
        <v>-</v>
      </c>
    </row>
    <row r="388">
      <c r="A388">
        <v>5387</v>
      </c>
      <c r="B388" t="str">
        <f>HYPERLINK("https://www.facebook.com/100071932478336", "Công an phường Bắc Sơn tỉnh Thái Nguyên")</f>
        <v>Công an phường Bắc Sơn tỉnh Thái Nguyên</v>
      </c>
      <c r="C388" t="str">
        <v>https://www.facebook.com/100071932478336</v>
      </c>
      <c r="D388" t="str">
        <v>-</v>
      </c>
      <c r="E388" t="str">
        <v/>
      </c>
      <c r="F388" t="str">
        <v>-</v>
      </c>
      <c r="G388" t="str">
        <v>-</v>
      </c>
    </row>
    <row r="389">
      <c r="A389">
        <v>5388</v>
      </c>
      <c r="B389" t="str">
        <f>HYPERLINK("https://bacson.phoyen.thainguyen.gov.vn/uy-ban-nhan-dan", "UBND Ủy ban nhân dân phường Bắc Sơn tỉnh Thái Nguyên")</f>
        <v>UBND Ủy ban nhân dân phường Bắc Sơn tỉnh Thái Nguyên</v>
      </c>
      <c r="C389" t="str">
        <v>https://bacson.phoyen.thainguyen.gov.vn/uy-ban-nhan-dan</v>
      </c>
      <c r="D389" t="str">
        <v>-</v>
      </c>
      <c r="E389" t="str">
        <v>-</v>
      </c>
      <c r="F389" t="str">
        <v>-</v>
      </c>
      <c r="G389" t="str">
        <v>-</v>
      </c>
    </row>
    <row r="390">
      <c r="A390">
        <v>5389</v>
      </c>
      <c r="B390" t="str">
        <v>Công an phường Ba Hàng tỉnh Thái Nguyên</v>
      </c>
      <c r="C390" t="str">
        <v>-</v>
      </c>
      <c r="D390" t="str">
        <v>-</v>
      </c>
      <c r="E390" t="str">
        <v/>
      </c>
      <c r="F390" t="str">
        <v>-</v>
      </c>
      <c r="G390" t="str">
        <v>-</v>
      </c>
    </row>
    <row r="391">
      <c r="A391">
        <v>5390</v>
      </c>
      <c r="B391" t="str">
        <f>HYPERLINK("https://bahang.phoyen.thainguyen.gov.vn/", "UBND Ủy ban nhân dân phường Ba Hàng tỉnh Thái Nguyên")</f>
        <v>UBND Ủy ban nhân dân phường Ba Hàng tỉnh Thái Nguyên</v>
      </c>
      <c r="C391" t="str">
        <v>https://bahang.phoyen.thainguyen.gov.vn/</v>
      </c>
      <c r="D391" t="str">
        <v>-</v>
      </c>
      <c r="E391" t="str">
        <v>-</v>
      </c>
      <c r="F391" t="str">
        <v>-</v>
      </c>
      <c r="G391" t="str">
        <v>-</v>
      </c>
    </row>
    <row r="392">
      <c r="A392">
        <v>5391</v>
      </c>
      <c r="B392" t="str">
        <v>Công an xã Phúc Tân tỉnh Thái Nguyên</v>
      </c>
      <c r="C392" t="str">
        <v>-</v>
      </c>
      <c r="D392" t="str">
        <v>-</v>
      </c>
      <c r="E392" t="str">
        <v/>
      </c>
      <c r="F392" t="str">
        <v>-</v>
      </c>
      <c r="G392" t="str">
        <v>-</v>
      </c>
    </row>
    <row r="393">
      <c r="A393">
        <v>5392</v>
      </c>
      <c r="B393" t="str">
        <f>HYPERLINK("https://phuctan.phoyen.thainguyen.gov.vn/", "UBND Ủy ban nhân dân xã Phúc Tân tỉnh Thái Nguyên")</f>
        <v>UBND Ủy ban nhân dân xã Phúc Tân tỉnh Thái Nguyên</v>
      </c>
      <c r="C393" t="str">
        <v>https://phuctan.phoyen.thainguyen.gov.vn/</v>
      </c>
      <c r="D393" t="str">
        <v>-</v>
      </c>
      <c r="E393" t="str">
        <v>-</v>
      </c>
      <c r="F393" t="str">
        <v>-</v>
      </c>
      <c r="G393" t="str">
        <v>-</v>
      </c>
    </row>
    <row r="394">
      <c r="A394">
        <v>5393</v>
      </c>
      <c r="B394" t="str">
        <f>HYPERLINK("https://www.facebook.com/p/C%C3%B4ng-an-x%C3%A3-Ph%C3%BAc-Thu%E1%BA%ADn-Th%C3%A0nh-Ph%E1%BB%91-Ph%E1%BB%95-Y%C3%AAn-T%E1%BB%89nh-Th%C3%A1i-Nguy%C3%AAn-100078733946509/", "Công an xã Phúc Thuận tỉnh Thái Nguyên")</f>
        <v>Công an xã Phúc Thuận tỉnh Thái Nguyên</v>
      </c>
      <c r="C394" t="str">
        <v>https://www.facebook.com/p/C%C3%B4ng-an-x%C3%A3-Ph%C3%BAc-Thu%E1%BA%ADn-Th%C3%A0nh-Ph%E1%BB%91-Ph%E1%BB%95-Y%C3%AAn-T%E1%BB%89nh-Th%C3%A1i-Nguy%C3%AAn-100078733946509/</v>
      </c>
      <c r="D394" t="str">
        <v>-</v>
      </c>
      <c r="E394" t="str">
        <v/>
      </c>
      <c r="F394" t="str">
        <v>-</v>
      </c>
      <c r="G394" t="str">
        <v>-</v>
      </c>
    </row>
    <row r="395">
      <c r="A395">
        <v>5394</v>
      </c>
      <c r="B395" t="str">
        <f>HYPERLINK("https://phucthuan.phoyen.thainguyen.gov.vn/uy-ban-nhan-dan", "UBND Ủy ban nhân dân xã Phúc Thuận tỉnh Thái Nguyên")</f>
        <v>UBND Ủy ban nhân dân xã Phúc Thuận tỉnh Thái Nguyên</v>
      </c>
      <c r="C395" t="str">
        <v>https://phucthuan.phoyen.thainguyen.gov.vn/uy-ban-nhan-dan</v>
      </c>
      <c r="D395" t="str">
        <v>-</v>
      </c>
      <c r="E395" t="str">
        <v>-</v>
      </c>
      <c r="F395" t="str">
        <v>-</v>
      </c>
      <c r="G395" t="str">
        <v>-</v>
      </c>
    </row>
    <row r="396">
      <c r="A396">
        <v>5395</v>
      </c>
      <c r="B396" t="str">
        <v>Công an xã Hồng Tiến tỉnh Thái Nguyên</v>
      </c>
      <c r="C396" t="str">
        <v>-</v>
      </c>
      <c r="D396" t="str">
        <v>-</v>
      </c>
      <c r="E396" t="str">
        <v/>
      </c>
      <c r="F396" t="str">
        <v>-</v>
      </c>
      <c r="G396" t="str">
        <v>-</v>
      </c>
    </row>
    <row r="397">
      <c r="A397">
        <v>5396</v>
      </c>
      <c r="B397" t="str">
        <f>HYPERLINK("https://hongtien.phoyen.thainguyen.gov.vn/", "UBND Ủy ban nhân dân xã Hồng Tiến tỉnh Thái Nguyên")</f>
        <v>UBND Ủy ban nhân dân xã Hồng Tiến tỉnh Thái Nguyên</v>
      </c>
      <c r="C397" t="str">
        <v>https://hongtien.phoyen.thainguyen.gov.vn/</v>
      </c>
      <c r="D397" t="str">
        <v>-</v>
      </c>
      <c r="E397" t="str">
        <v>-</v>
      </c>
      <c r="F397" t="str">
        <v>-</v>
      </c>
      <c r="G397" t="str">
        <v>-</v>
      </c>
    </row>
    <row r="398">
      <c r="A398">
        <v>5397</v>
      </c>
      <c r="B398" t="str">
        <f>HYPERLINK("https://www.facebook.com/p/C%C3%B4ng-an-x%C3%A3-Minh-%C4%90%E1%BB%A9c-Th%C3%A0nh-ph%E1%BB%91-Ph%E1%BB%95-Y%C3%AAn-T%E1%BB%89nh-Th%C3%A1i-Nguy%C3%AAn-100071945641911/", "Công an xã Minh Đức tỉnh Thái Nguyên")</f>
        <v>Công an xã Minh Đức tỉnh Thái Nguyên</v>
      </c>
      <c r="C398" t="str">
        <v>https://www.facebook.com/p/C%C3%B4ng-an-x%C3%A3-Minh-%C4%90%E1%BB%A9c-Th%C3%A0nh-ph%E1%BB%91-Ph%E1%BB%95-Y%C3%AAn-T%E1%BB%89nh-Th%C3%A1i-Nguy%C3%AAn-100071945641911/</v>
      </c>
      <c r="D398" t="str">
        <v>-</v>
      </c>
      <c r="E398" t="str">
        <v/>
      </c>
      <c r="F398" t="str">
        <v>-</v>
      </c>
      <c r="G398" t="str">
        <v>-</v>
      </c>
    </row>
    <row r="399">
      <c r="A399">
        <v>5398</v>
      </c>
      <c r="B399" t="str">
        <f>HYPERLINK("https://minhduc.phoyen.thainguyen.gov.vn/", "UBND Ủy ban nhân dân xã Minh Đức tỉnh Thái Nguyên")</f>
        <v>UBND Ủy ban nhân dân xã Minh Đức tỉnh Thái Nguyên</v>
      </c>
      <c r="C399" t="str">
        <v>https://minhduc.phoyen.thainguyen.gov.vn/</v>
      </c>
      <c r="D399" t="str">
        <v>-</v>
      </c>
      <c r="E399" t="str">
        <v>-</v>
      </c>
      <c r="F399" t="str">
        <v>-</v>
      </c>
      <c r="G399" t="str">
        <v>-</v>
      </c>
    </row>
    <row r="400">
      <c r="A400">
        <v>5399</v>
      </c>
      <c r="B400" t="str">
        <f>HYPERLINK("https://www.facebook.com/todanphoben/", "Công an xã Đắc Sơn tỉnh Thái Nguyên")</f>
        <v>Công an xã Đắc Sơn tỉnh Thái Nguyên</v>
      </c>
      <c r="C400" t="str">
        <v>https://www.facebook.com/todanphoben/</v>
      </c>
      <c r="D400" t="str">
        <v>-</v>
      </c>
      <c r="E400" t="str">
        <v/>
      </c>
      <c r="F400" t="str">
        <v>-</v>
      </c>
      <c r="G400" t="str">
        <v>-</v>
      </c>
    </row>
    <row r="401">
      <c r="A401">
        <v>5400</v>
      </c>
      <c r="B401" t="str">
        <f>HYPERLINK("https://dacson.phoyen.thainguyen.gov.vn/", "UBND Ủy ban nhân dân xã Đắc Sơn tỉnh Thái Nguyên")</f>
        <v>UBND Ủy ban nhân dân xã Đắc Sơn tỉnh Thái Nguyên</v>
      </c>
      <c r="C401" t="str">
        <v>https://dacson.phoyen.thainguyen.gov.vn/</v>
      </c>
      <c r="D401" t="str">
        <v>-</v>
      </c>
      <c r="E401" t="str">
        <v>-</v>
      </c>
      <c r="F401" t="str">
        <v>-</v>
      </c>
      <c r="G401" t="str">
        <v>-</v>
      </c>
    </row>
    <row r="402">
      <c r="A402">
        <v>5401</v>
      </c>
      <c r="B402" t="str">
        <f>HYPERLINK("https://www.facebook.com/caphuongdongtien/", "Công an phường Đồng Tiến tỉnh Thái Nguyên")</f>
        <v>Công an phường Đồng Tiến tỉnh Thái Nguyên</v>
      </c>
      <c r="C402" t="str">
        <v>https://www.facebook.com/caphuongdongtien/</v>
      </c>
      <c r="D402" t="str">
        <v>-</v>
      </c>
      <c r="E402" t="str">
        <v/>
      </c>
      <c r="F402" t="str">
        <v>-</v>
      </c>
      <c r="G402" t="str">
        <v>-</v>
      </c>
    </row>
    <row r="403">
      <c r="A403">
        <v>5402</v>
      </c>
      <c r="B403" t="str">
        <f>HYPERLINK("https://dongtien.phoyen.thainguyen.gov.vn/", "UBND Ủy ban nhân dân phường Đồng Tiến tỉnh Thái Nguyên")</f>
        <v>UBND Ủy ban nhân dân phường Đồng Tiến tỉnh Thái Nguyên</v>
      </c>
      <c r="C403" t="str">
        <v>https://dongtien.phoyen.thainguyen.gov.vn/</v>
      </c>
      <c r="D403" t="str">
        <v>-</v>
      </c>
      <c r="E403" t="str">
        <v>-</v>
      </c>
      <c r="F403" t="str">
        <v>-</v>
      </c>
      <c r="G403" t="str">
        <v>-</v>
      </c>
    </row>
    <row r="404">
      <c r="A404">
        <v>5403</v>
      </c>
      <c r="B404" t="str">
        <f>HYPERLINK("https://www.facebook.com/p/C%C3%B4ng-an-x%C3%A3-Th%C3%A0nh-C%C3%B4ng-th%C3%A0nh-ph%E1%BB%91-Ph%E1%BB%95-Y%C3%AAn-t%E1%BB%89nh-Th%C3%A1i-Nguy%C3%AAn-100075734363130/", "Công an xã Thành Công tỉnh Thái Nguyên")</f>
        <v>Công an xã Thành Công tỉnh Thái Nguyên</v>
      </c>
      <c r="C404" t="str">
        <v>https://www.facebook.com/p/C%C3%B4ng-an-x%C3%A3-Th%C3%A0nh-C%C3%B4ng-th%C3%A0nh-ph%E1%BB%91-Ph%E1%BB%95-Y%C3%AAn-t%E1%BB%89nh-Th%C3%A1i-Nguy%C3%AAn-100075734363130/</v>
      </c>
      <c r="D404" t="str">
        <v>-</v>
      </c>
      <c r="E404" t="str">
        <v/>
      </c>
      <c r="F404" t="str">
        <v>-</v>
      </c>
      <c r="G404" t="str">
        <v>-</v>
      </c>
    </row>
    <row r="405">
      <c r="A405">
        <v>5404</v>
      </c>
      <c r="B405" t="str">
        <f>HYPERLINK("https://thanhcong.phoyen.thainguyen.gov.vn/", "UBND Ủy ban nhân dân xã Thành Công tỉnh Thái Nguyên")</f>
        <v>UBND Ủy ban nhân dân xã Thành Công tỉnh Thái Nguyên</v>
      </c>
      <c r="C405" t="str">
        <v>https://thanhcong.phoyen.thainguyen.gov.vn/</v>
      </c>
      <c r="D405" t="str">
        <v>-</v>
      </c>
      <c r="E405" t="str">
        <v>-</v>
      </c>
      <c r="F405" t="str">
        <v>-</v>
      </c>
      <c r="G405" t="str">
        <v>-</v>
      </c>
    </row>
    <row r="406">
      <c r="A406">
        <v>5405</v>
      </c>
      <c r="B406" t="str">
        <f>HYPERLINK("https://www.facebook.com/p/C%C3%B4ng-an-x%C3%A3-Ti%C3%AAn-Phong-th%E1%BB%8B-x%C3%A3-Ph%E1%BB%95-Y%C3%AAn-t%E1%BB%89nh-Th%C3%A1i-Nguy%C3%AAn-100072311285172/", "Công an xã Tiên Phong tỉnh Thái Nguyên")</f>
        <v>Công an xã Tiên Phong tỉnh Thái Nguyên</v>
      </c>
      <c r="C406" t="str">
        <v>https://www.facebook.com/p/C%C3%B4ng-an-x%C3%A3-Ti%C3%AAn-Phong-th%E1%BB%8B-x%C3%A3-Ph%E1%BB%95-Y%C3%AAn-t%E1%BB%89nh-Th%C3%A1i-Nguy%C3%AAn-100072311285172/</v>
      </c>
      <c r="D406" t="str">
        <v>-</v>
      </c>
      <c r="E406" t="str">
        <v/>
      </c>
      <c r="F406" t="str">
        <v>-</v>
      </c>
      <c r="G406" t="str">
        <v>-</v>
      </c>
    </row>
    <row r="407">
      <c r="A407">
        <v>5406</v>
      </c>
      <c r="B407" t="str">
        <f>HYPERLINK("https://thainguyen.gov.vn/chap-thuan-chu-truong-dau-tu/-/asset_publisher/L0n17VJXU23O/content/chap-thuan-chu-truong-au-tu-du-an-an-iem-dan-cu-nong-thon-cau-go-xa-tien-phong-?inheritRedirect=true", "UBND Ủy ban nhân dân xã Tiên Phong tỉnh Thái Nguyên")</f>
        <v>UBND Ủy ban nhân dân xã Tiên Phong tỉnh Thái Nguyên</v>
      </c>
      <c r="C407" t="str">
        <v>https://thainguyen.gov.vn/chap-thuan-chu-truong-dau-tu/-/asset_publisher/L0n17VJXU23O/content/chap-thuan-chu-truong-au-tu-du-an-an-iem-dan-cu-nong-thon-cau-go-xa-tien-phong-?inheritRedirect=true</v>
      </c>
      <c r="D407" t="str">
        <v>-</v>
      </c>
      <c r="E407" t="str">
        <v>-</v>
      </c>
      <c r="F407" t="str">
        <v>-</v>
      </c>
      <c r="G407" t="str">
        <v>-</v>
      </c>
    </row>
    <row r="408">
      <c r="A408">
        <v>5407</v>
      </c>
      <c r="B408" t="str">
        <f>HYPERLINK("https://www.facebook.com/ConganVanPhai/", "Công an xã Vạn Phái tỉnh Thái Nguyên")</f>
        <v>Công an xã Vạn Phái tỉnh Thái Nguyên</v>
      </c>
      <c r="C408" t="str">
        <v>https://www.facebook.com/ConganVanPhai/</v>
      </c>
      <c r="D408" t="str">
        <v>-</v>
      </c>
      <c r="E408" t="str">
        <v/>
      </c>
      <c r="F408" t="str">
        <v>-</v>
      </c>
      <c r="G408" t="str">
        <v>-</v>
      </c>
    </row>
    <row r="409">
      <c r="A409">
        <v>5408</v>
      </c>
      <c r="B409" t="str">
        <f>HYPERLINK("https://vanphai.phoyen.thainguyen.gov.vn/", "UBND Ủy ban nhân dân xã Vạn Phái tỉnh Thái Nguyên")</f>
        <v>UBND Ủy ban nhân dân xã Vạn Phái tỉnh Thái Nguyên</v>
      </c>
      <c r="C409" t="str">
        <v>https://vanphai.phoyen.thainguyen.gov.vn/</v>
      </c>
      <c r="D409" t="str">
        <v>-</v>
      </c>
      <c r="E409" t="str">
        <v>-</v>
      </c>
      <c r="F409" t="str">
        <v>-</v>
      </c>
      <c r="G409" t="str">
        <v>-</v>
      </c>
    </row>
    <row r="410">
      <c r="A410">
        <v>5409</v>
      </c>
      <c r="B410" t="str">
        <v>Công an xã Nam Tiến tỉnh Thái Nguyên</v>
      </c>
      <c r="C410" t="str">
        <v>-</v>
      </c>
      <c r="D410" t="str">
        <v>-</v>
      </c>
      <c r="E410" t="str">
        <v/>
      </c>
      <c r="F410" t="str">
        <v>-</v>
      </c>
      <c r="G410" t="str">
        <v>-</v>
      </c>
    </row>
    <row r="411">
      <c r="A411">
        <v>5410</v>
      </c>
      <c r="B411" t="str">
        <f>HYPERLINK("https://phoyen.thainguyen.gov.vn/-on-vi-hanh-chinh/-/asset_publisher/x2qR6wPFecJP/content/xa-nam-tien?inheritRedirect=true", "UBND Ủy ban nhân dân xã Nam Tiến tỉnh Thái Nguyên")</f>
        <v>UBND Ủy ban nhân dân xã Nam Tiến tỉnh Thái Nguyên</v>
      </c>
      <c r="C411" t="str">
        <v>https://phoyen.thainguyen.gov.vn/-on-vi-hanh-chinh/-/asset_publisher/x2qR6wPFecJP/content/xa-nam-tien?inheritRedirect=true</v>
      </c>
      <c r="D411" t="str">
        <v>-</v>
      </c>
      <c r="E411" t="str">
        <v>-</v>
      </c>
      <c r="F411" t="str">
        <v>-</v>
      </c>
      <c r="G411" t="str">
        <v>-</v>
      </c>
    </row>
    <row r="412">
      <c r="A412">
        <v>5411</v>
      </c>
      <c r="B412" t="str">
        <v>Công an xã Tân Hương tỉnh Thái Nguyên</v>
      </c>
      <c r="C412" t="str">
        <v>-</v>
      </c>
      <c r="D412" t="str">
        <v>-</v>
      </c>
      <c r="E412" t="str">
        <v/>
      </c>
      <c r="F412" t="str">
        <v>-</v>
      </c>
      <c r="G412" t="str">
        <v>-</v>
      </c>
    </row>
    <row r="413">
      <c r="A413">
        <v>5412</v>
      </c>
      <c r="B413" t="str">
        <f>HYPERLINK("https://tanhuong.phoyen.thainguyen.gov.vn/", "UBND Ủy ban nhân dân xã Tân Hương tỉnh Thái Nguyên")</f>
        <v>UBND Ủy ban nhân dân xã Tân Hương tỉnh Thái Nguyên</v>
      </c>
      <c r="C413" t="str">
        <v>https://tanhuong.phoyen.thainguyen.gov.vn/</v>
      </c>
      <c r="D413" t="str">
        <v>-</v>
      </c>
      <c r="E413" t="str">
        <v>-</v>
      </c>
      <c r="F413" t="str">
        <v>-</v>
      </c>
      <c r="G413" t="str">
        <v>-</v>
      </c>
    </row>
    <row r="414">
      <c r="A414">
        <v>5413</v>
      </c>
      <c r="B414" t="str">
        <f>HYPERLINK("https://www.facebook.com/TuoitreConganCaoBang/?locale=bn_IN", "Công an xã Đông Cao tỉnh Thái Nguyên")</f>
        <v>Công an xã Đông Cao tỉnh Thái Nguyên</v>
      </c>
      <c r="C414" t="str">
        <v>https://www.facebook.com/TuoitreConganCaoBang/?locale=bn_IN</v>
      </c>
      <c r="D414" t="str">
        <v>-</v>
      </c>
      <c r="E414" t="str">
        <v/>
      </c>
      <c r="F414" t="str">
        <v>-</v>
      </c>
      <c r="G414" t="str">
        <v>-</v>
      </c>
    </row>
    <row r="415">
      <c r="A415">
        <v>5414</v>
      </c>
      <c r="B415" t="str">
        <f>HYPERLINK("https://thainguyen.gov.vn/", "UBND Ủy ban nhân dân xã Đông Cao tỉnh Thái Nguyên")</f>
        <v>UBND Ủy ban nhân dân xã Đông Cao tỉnh Thái Nguyên</v>
      </c>
      <c r="C415" t="str">
        <v>https://thainguyen.gov.vn/</v>
      </c>
      <c r="D415" t="str">
        <v>-</v>
      </c>
      <c r="E415" t="str">
        <v>-</v>
      </c>
      <c r="F415" t="str">
        <v>-</v>
      </c>
      <c r="G415" t="str">
        <v>-</v>
      </c>
    </row>
    <row r="416">
      <c r="A416">
        <v>5415</v>
      </c>
      <c r="B416" t="str">
        <v>Công an xã Trung Thành tỉnh Thái Nguyên</v>
      </c>
      <c r="C416" t="str">
        <v>-</v>
      </c>
      <c r="D416" t="str">
        <v>-</v>
      </c>
      <c r="E416" t="str">
        <v/>
      </c>
      <c r="F416" t="str">
        <v>-</v>
      </c>
      <c r="G416" t="str">
        <v>-</v>
      </c>
    </row>
    <row r="417">
      <c r="A417">
        <v>5416</v>
      </c>
      <c r="B417" t="str">
        <f>HYPERLINK("https://thainguyen.gov.vn/", "UBND Ủy ban nhân dân xã Trung Thành tỉnh Thái Nguyên")</f>
        <v>UBND Ủy ban nhân dân xã Trung Thành tỉnh Thái Nguyên</v>
      </c>
      <c r="C417" t="str">
        <v>https://thainguyen.gov.vn/</v>
      </c>
      <c r="D417" t="str">
        <v>-</v>
      </c>
      <c r="E417" t="str">
        <v>-</v>
      </c>
      <c r="F417" t="str">
        <v>-</v>
      </c>
      <c r="G417" t="str">
        <v>-</v>
      </c>
    </row>
    <row r="418">
      <c r="A418">
        <v>5417</v>
      </c>
      <c r="B418" t="str">
        <v>Công an xã Tân Phú tỉnh Thái Nguyên</v>
      </c>
      <c r="C418" t="str">
        <v>-</v>
      </c>
      <c r="D418" t="str">
        <v>-</v>
      </c>
      <c r="E418" t="str">
        <v/>
      </c>
      <c r="F418" t="str">
        <v>-</v>
      </c>
      <c r="G418" t="str">
        <v>-</v>
      </c>
    </row>
    <row r="419">
      <c r="A419">
        <v>5418</v>
      </c>
      <c r="B419" t="str">
        <f>HYPERLINK("https://tanphu.phoyen.thainguyen.gov.vn/", "UBND Ủy ban nhân dân xã Tân Phú tỉnh Thái Nguyên")</f>
        <v>UBND Ủy ban nhân dân xã Tân Phú tỉnh Thái Nguyên</v>
      </c>
      <c r="C419" t="str">
        <v>https://tanphu.phoyen.thainguyen.gov.vn/</v>
      </c>
      <c r="D419" t="str">
        <v>-</v>
      </c>
      <c r="E419" t="str">
        <v>-</v>
      </c>
      <c r="F419" t="str">
        <v>-</v>
      </c>
      <c r="G419" t="str">
        <v>-</v>
      </c>
    </row>
    <row r="420">
      <c r="A420">
        <v>5419</v>
      </c>
      <c r="B420" t="str">
        <f>HYPERLINK("https://www.facebook.com/conganthuanthanh/", "Công an xã Thuận Thành tỉnh Thái Nguyên")</f>
        <v>Công an xã Thuận Thành tỉnh Thái Nguyên</v>
      </c>
      <c r="C420" t="str">
        <v>https://www.facebook.com/conganthuanthanh/</v>
      </c>
      <c r="D420" t="str">
        <v>-</v>
      </c>
      <c r="E420" t="str">
        <v/>
      </c>
      <c r="F420" t="str">
        <v>-</v>
      </c>
      <c r="G420" t="str">
        <v>-</v>
      </c>
    </row>
    <row r="421">
      <c r="A421">
        <v>5420</v>
      </c>
      <c r="B421" t="str">
        <f>HYPERLINK("https://phucthuan.phoyen.thainguyen.gov.vn/uy-ban-nhan-dan", "UBND Ủy ban nhân dân xã Thuận Thành tỉnh Thái Nguyên")</f>
        <v>UBND Ủy ban nhân dân xã Thuận Thành tỉnh Thái Nguyên</v>
      </c>
      <c r="C421" t="str">
        <v>https://phucthuan.phoyen.thainguyen.gov.vn/uy-ban-nhan-dan</v>
      </c>
      <c r="D421" t="str">
        <v>-</v>
      </c>
      <c r="E421" t="str">
        <v>-</v>
      </c>
      <c r="F421" t="str">
        <v>-</v>
      </c>
      <c r="G421" t="str">
        <v>-</v>
      </c>
    </row>
    <row r="422">
      <c r="A422">
        <v>5421</v>
      </c>
      <c r="B422" t="str">
        <f>HYPERLINK("https://www.facebook.com/p/C%C3%B4ng-an-th%E1%BB%8B-tr%E1%BA%A5n-H%C6%B0%C6%A1ng-S%C6%A1n-huy%E1%BB%87n-Ph%C3%BA-B%C3%ACnh-t%E1%BB%89nh-Th%C3%A1i-Nguy%C3%AAn-100081791015941/", "Công an thị trấn Hương Sơn tỉnh Thái Nguyên")</f>
        <v>Công an thị trấn Hương Sơn tỉnh Thái Nguyên</v>
      </c>
      <c r="C422" t="str">
        <v>https://www.facebook.com/p/C%C3%B4ng-an-th%E1%BB%8B-tr%E1%BA%A5n-H%C6%B0%C6%A1ng-S%C6%A1n-huy%E1%BB%87n-Ph%C3%BA-B%C3%ACnh-t%E1%BB%89nh-Th%C3%A1i-Nguy%C3%AAn-100081791015941/</v>
      </c>
      <c r="D422" t="str">
        <v>-</v>
      </c>
      <c r="E422" t="str">
        <v/>
      </c>
      <c r="F422" t="str">
        <v>-</v>
      </c>
      <c r="G422" t="str">
        <v>-</v>
      </c>
    </row>
    <row r="423">
      <c r="A423">
        <v>5422</v>
      </c>
      <c r="B423" t="str">
        <f>HYPERLINK("https://phubinh.thainguyen.gov.vn/thi-tran-huong-son", "UBND Ủy ban nhân dân thị trấn Hương Sơn tỉnh Thái Nguyên")</f>
        <v>UBND Ủy ban nhân dân thị trấn Hương Sơn tỉnh Thái Nguyên</v>
      </c>
      <c r="C423" t="str">
        <v>https://phubinh.thainguyen.gov.vn/thi-tran-huong-son</v>
      </c>
      <c r="D423" t="str">
        <v>-</v>
      </c>
      <c r="E423" t="str">
        <v>-</v>
      </c>
      <c r="F423" t="str">
        <v>-</v>
      </c>
      <c r="G423" t="str">
        <v>-</v>
      </c>
    </row>
    <row r="424">
      <c r="A424">
        <v>5423</v>
      </c>
      <c r="B424" t="str">
        <f>HYPERLINK("https://www.facebook.com/p/C%C3%B4ng-an-x%C3%A3-B%C3%A0n-%C4%90%E1%BA%A1t-huy%E1%BB%87n-Ph%C3%BA-B%C3%ACnh-t%E1%BB%89nh-Th%C3%A1i-Nguy%C3%AAn-100076044646509/", "Công an xã Bàn Đạt tỉnh Thái Nguyên")</f>
        <v>Công an xã Bàn Đạt tỉnh Thái Nguyên</v>
      </c>
      <c r="C424" t="str">
        <v>https://www.facebook.com/p/C%C3%B4ng-an-x%C3%A3-B%C3%A0n-%C4%90%E1%BA%A1t-huy%E1%BB%87n-Ph%C3%BA-B%C3%ACnh-t%E1%BB%89nh-Th%C3%A1i-Nguy%C3%AAn-100076044646509/</v>
      </c>
      <c r="D424" t="str">
        <v>-</v>
      </c>
      <c r="E424" t="str">
        <v/>
      </c>
      <c r="F424" t="str">
        <v>-</v>
      </c>
      <c r="G424" t="str">
        <v>-</v>
      </c>
    </row>
    <row r="425">
      <c r="A425">
        <v>5424</v>
      </c>
      <c r="B425" t="str">
        <f>HYPERLINK("https://phubinh.thainguyen.gov.vn/xa-ban-dat", "UBND Ủy ban nhân dân xã Bàn Đạt tỉnh Thái Nguyên")</f>
        <v>UBND Ủy ban nhân dân xã Bàn Đạt tỉnh Thái Nguyên</v>
      </c>
      <c r="C425" t="str">
        <v>https://phubinh.thainguyen.gov.vn/xa-ban-dat</v>
      </c>
      <c r="D425" t="str">
        <v>-</v>
      </c>
      <c r="E425" t="str">
        <v>-</v>
      </c>
      <c r="F425" t="str">
        <v>-</v>
      </c>
      <c r="G425" t="str">
        <v>-</v>
      </c>
    </row>
    <row r="426">
      <c r="A426">
        <v>5425</v>
      </c>
      <c r="B426" t="str">
        <f>HYPERLINK("https://www.facebook.com/p/C%C3%B4ng-an-x%C3%A3-T%C3%A2n-Kh%C3%A1nh-Ph%C3%BA-B%C3%ACnh-Th%C3%A1i-Nguy%C3%AAn-100080318401935/", "Công an xã Tân Khánh tỉnh Thái Nguyên")</f>
        <v>Công an xã Tân Khánh tỉnh Thái Nguyên</v>
      </c>
      <c r="C426" t="str">
        <v>https://www.facebook.com/p/C%C3%B4ng-an-x%C3%A3-T%C3%A2n-Kh%C3%A1nh-Ph%C3%BA-B%C3%ACnh-Th%C3%A1i-Nguy%C3%AAn-100080318401935/</v>
      </c>
      <c r="D426" t="str">
        <v>-</v>
      </c>
      <c r="E426" t="str">
        <v/>
      </c>
      <c r="F426" t="str">
        <v>-</v>
      </c>
      <c r="G426" t="str">
        <v>-</v>
      </c>
    </row>
    <row r="427">
      <c r="A427">
        <v>5426</v>
      </c>
      <c r="B427" t="str">
        <f>HYPERLINK("https://phubinh.thainguyen.gov.vn/xa-tan-khanh", "UBND Ủy ban nhân dân xã Tân Khánh tỉnh Thái Nguyên")</f>
        <v>UBND Ủy ban nhân dân xã Tân Khánh tỉnh Thái Nguyên</v>
      </c>
      <c r="C427" t="str">
        <v>https://phubinh.thainguyen.gov.vn/xa-tan-khanh</v>
      </c>
      <c r="D427" t="str">
        <v>-</v>
      </c>
      <c r="E427" t="str">
        <v>-</v>
      </c>
      <c r="F427" t="str">
        <v>-</v>
      </c>
      <c r="G427" t="str">
        <v>-</v>
      </c>
    </row>
    <row r="428">
      <c r="A428">
        <v>5427</v>
      </c>
      <c r="B428" t="str">
        <f>HYPERLINK("https://www.facebook.com/p/C%C3%B4ng-an-x%C3%A3-T%C3%A2n-Kim-Ph%C3%BA-B%C3%ACnh-Th%C3%A1i-Nguy%C3%AAn-100075409953062/", "Công an xã Tân Kim tỉnh Thái Nguyên")</f>
        <v>Công an xã Tân Kim tỉnh Thái Nguyên</v>
      </c>
      <c r="C428" t="str">
        <v>https://www.facebook.com/p/C%C3%B4ng-an-x%C3%A3-T%C3%A2n-Kim-Ph%C3%BA-B%C3%ACnh-Th%C3%A1i-Nguy%C3%AAn-100075409953062/</v>
      </c>
      <c r="D428" t="str">
        <v>-</v>
      </c>
      <c r="E428" t="str">
        <v/>
      </c>
      <c r="F428" t="str">
        <v>-</v>
      </c>
      <c r="G428" t="str">
        <v>-</v>
      </c>
    </row>
    <row r="429">
      <c r="A429">
        <v>5428</v>
      </c>
      <c r="B429" t="str">
        <f>HYPERLINK("https://phubinh.thainguyen.gov.vn/xa-tan-kim", "UBND Ủy ban nhân dân xã Tân Kim tỉnh Thái Nguyên")</f>
        <v>UBND Ủy ban nhân dân xã Tân Kim tỉnh Thái Nguyên</v>
      </c>
      <c r="C429" t="str">
        <v>https://phubinh.thainguyen.gov.vn/xa-tan-kim</v>
      </c>
      <c r="D429" t="str">
        <v>-</v>
      </c>
      <c r="E429" t="str">
        <v>-</v>
      </c>
      <c r="F429" t="str">
        <v>-</v>
      </c>
      <c r="G429" t="str">
        <v>-</v>
      </c>
    </row>
    <row r="430">
      <c r="A430">
        <v>5429</v>
      </c>
      <c r="B430" t="str">
        <v>Công an xã Tân Thành tỉnh Thái Nguyên</v>
      </c>
      <c r="C430" t="str">
        <v>-</v>
      </c>
      <c r="D430" t="str">
        <v>-</v>
      </c>
      <c r="E430" t="str">
        <v/>
      </c>
      <c r="F430" t="str">
        <v>-</v>
      </c>
      <c r="G430" t="str">
        <v>-</v>
      </c>
    </row>
    <row r="431">
      <c r="A431">
        <v>5430</v>
      </c>
      <c r="B431" t="str">
        <f>HYPERLINK("https://phubinh.thainguyen.gov.vn/xa-tan-thanh", "UBND Ủy ban nhân dân xã Tân Thành tỉnh Thái Nguyên")</f>
        <v>UBND Ủy ban nhân dân xã Tân Thành tỉnh Thái Nguyên</v>
      </c>
      <c r="C431" t="str">
        <v>https://phubinh.thainguyen.gov.vn/xa-tan-thanh</v>
      </c>
      <c r="D431" t="str">
        <v>-</v>
      </c>
      <c r="E431" t="str">
        <v>-</v>
      </c>
      <c r="F431" t="str">
        <v>-</v>
      </c>
      <c r="G431" t="str">
        <v>-</v>
      </c>
    </row>
    <row r="432">
      <c r="A432">
        <v>5431</v>
      </c>
      <c r="B432" t="str">
        <f>HYPERLINK("https://www.facebook.com/p/C%C3%B4ng-an-x%C3%A3-%C4%90%C3%A0o-X%C3%A1-huy%E1%BB%87n-Ph%C3%BA-B%C3%ACnh-t%E1%BB%89nh-Th%C3%A1i-Nguy%C3%AAn-100071540445476/", "Công an xã Đào Xá tỉnh Thái Nguyên")</f>
        <v>Công an xã Đào Xá tỉnh Thái Nguyên</v>
      </c>
      <c r="C432" t="str">
        <v>https://www.facebook.com/p/C%C3%B4ng-an-x%C3%A3-%C4%90%C3%A0o-X%C3%A1-huy%E1%BB%87n-Ph%C3%BA-B%C3%ACnh-t%E1%BB%89nh-Th%C3%A1i-Nguy%C3%AAn-100071540445476/</v>
      </c>
      <c r="D432" t="str">
        <v>-</v>
      </c>
      <c r="E432" t="str">
        <v/>
      </c>
      <c r="F432" t="str">
        <v>-</v>
      </c>
      <c r="G432" t="str">
        <v>-</v>
      </c>
    </row>
    <row r="433">
      <c r="A433">
        <v>5432</v>
      </c>
      <c r="B433" t="str">
        <f>HYPERLINK("https://phubinh.thainguyen.gov.vn/xa-dao-xa", "UBND Ủy ban nhân dân xã Đào Xá tỉnh Thái Nguyên")</f>
        <v>UBND Ủy ban nhân dân xã Đào Xá tỉnh Thái Nguyên</v>
      </c>
      <c r="C433" t="str">
        <v>https://phubinh.thainguyen.gov.vn/xa-dao-xa</v>
      </c>
      <c r="D433" t="str">
        <v>-</v>
      </c>
      <c r="E433" t="str">
        <v>-</v>
      </c>
      <c r="F433" t="str">
        <v>-</v>
      </c>
      <c r="G433" t="str">
        <v>-</v>
      </c>
    </row>
    <row r="434">
      <c r="A434">
        <v>5433</v>
      </c>
      <c r="B434" t="str">
        <f>HYPERLINK("https://www.facebook.com/caxbaoly/", "Công an xã Bảo Lý tỉnh Thái Nguyên")</f>
        <v>Công an xã Bảo Lý tỉnh Thái Nguyên</v>
      </c>
      <c r="C434" t="str">
        <v>https://www.facebook.com/caxbaoly/</v>
      </c>
      <c r="D434" t="str">
        <v>-</v>
      </c>
      <c r="E434" t="str">
        <v/>
      </c>
      <c r="F434" t="str">
        <v>-</v>
      </c>
      <c r="G434" t="str">
        <v>-</v>
      </c>
    </row>
    <row r="435">
      <c r="A435">
        <v>5434</v>
      </c>
      <c r="B435" t="str">
        <f>HYPERLINK("https://phubinh.thainguyen.gov.vn/xa-bao-ly", "UBND Ủy ban nhân dân xã Bảo Lý tỉnh Thái Nguyên")</f>
        <v>UBND Ủy ban nhân dân xã Bảo Lý tỉnh Thái Nguyên</v>
      </c>
      <c r="C435" t="str">
        <v>https://phubinh.thainguyen.gov.vn/xa-bao-ly</v>
      </c>
      <c r="D435" t="str">
        <v>-</v>
      </c>
      <c r="E435" t="str">
        <v>-</v>
      </c>
      <c r="F435" t="str">
        <v>-</v>
      </c>
      <c r="G435" t="str">
        <v>-</v>
      </c>
    </row>
    <row r="436">
      <c r="A436">
        <v>5435</v>
      </c>
      <c r="B436" t="str">
        <f>HYPERLINK("https://www.facebook.com/p/C%C3%B4ng-an-x%C3%A3-Th%C6%B0%E1%BB%A3ng-%C4%90%C3%ACnh-huy%E1%BB%87n-Ph%C3%BA-B%C3%ACnh-t%E1%BB%89nh-Th%C3%A1i-Nguy%C3%AAn-100076089672984/", "Công an xã Thượng Đình tỉnh Thái Nguyên")</f>
        <v>Công an xã Thượng Đình tỉnh Thái Nguyên</v>
      </c>
      <c r="C436" t="str">
        <v>https://www.facebook.com/p/C%C3%B4ng-an-x%C3%A3-Th%C6%B0%E1%BB%A3ng-%C4%90%C3%ACnh-huy%E1%BB%87n-Ph%C3%BA-B%C3%ACnh-t%E1%BB%89nh-Th%C3%A1i-Nguy%C3%AAn-100076089672984/</v>
      </c>
      <c r="D436" t="str">
        <v>-</v>
      </c>
      <c r="E436" t="str">
        <v/>
      </c>
      <c r="F436" t="str">
        <v>-</v>
      </c>
      <c r="G436" t="str">
        <v>-</v>
      </c>
    </row>
    <row r="437">
      <c r="A437">
        <v>5436</v>
      </c>
      <c r="B437" t="str">
        <f>HYPERLINK("https://phubinh.thainguyen.gov.vn/xa-thuong-dinh", "UBND Ủy ban nhân dân xã Thượng Đình tỉnh Thái Nguyên")</f>
        <v>UBND Ủy ban nhân dân xã Thượng Đình tỉnh Thái Nguyên</v>
      </c>
      <c r="C437" t="str">
        <v>https://phubinh.thainguyen.gov.vn/xa-thuong-dinh</v>
      </c>
      <c r="D437" t="str">
        <v>-</v>
      </c>
      <c r="E437" t="str">
        <v>-</v>
      </c>
      <c r="F437" t="str">
        <v>-</v>
      </c>
      <c r="G437" t="str">
        <v>-</v>
      </c>
    </row>
    <row r="438">
      <c r="A438">
        <v>5437</v>
      </c>
      <c r="B438" t="str">
        <f>HYPERLINK("https://www.facebook.com/p/C%C3%B4ng-an-x%C3%A3-T%C3%A2n-H%C3%B2a-huy%E1%BB%87n-Ph%C3%BA-B%C3%ACnh-t%E1%BB%89nh-Th%C3%A1i-Nguy%C3%AAn-100068250091312/", "Công an xã Tân Hòa tỉnh Thái Nguyên")</f>
        <v>Công an xã Tân Hòa tỉnh Thái Nguyên</v>
      </c>
      <c r="C438" t="str">
        <v>https://www.facebook.com/p/C%C3%B4ng-an-x%C3%A3-T%C3%A2n-H%C3%B2a-huy%E1%BB%87n-Ph%C3%BA-B%C3%ACnh-t%E1%BB%89nh-Th%C3%A1i-Nguy%C3%AAn-100068250091312/</v>
      </c>
      <c r="D438" t="str">
        <v>-</v>
      </c>
      <c r="E438" t="str">
        <v/>
      </c>
      <c r="F438" t="str">
        <v>-</v>
      </c>
      <c r="G438" t="str">
        <v>-</v>
      </c>
    </row>
    <row r="439">
      <c r="A439">
        <v>5438</v>
      </c>
      <c r="B439" t="str">
        <f>HYPERLINK("https://phubinh.thainguyen.gov.vn/xa-tan-hoa", "UBND Ủy ban nhân dân xã Tân Hòa tỉnh Thái Nguyên")</f>
        <v>UBND Ủy ban nhân dân xã Tân Hòa tỉnh Thái Nguyên</v>
      </c>
      <c r="C439" t="str">
        <v>https://phubinh.thainguyen.gov.vn/xa-tan-hoa</v>
      </c>
      <c r="D439" t="str">
        <v>-</v>
      </c>
      <c r="E439" t="str">
        <v>-</v>
      </c>
      <c r="F439" t="str">
        <v>-</v>
      </c>
      <c r="G439" t="str">
        <v>-</v>
      </c>
    </row>
    <row r="440">
      <c r="A440">
        <v>5439</v>
      </c>
      <c r="B440" t="str">
        <v>Công an xã Nhã Lộng tỉnh Thái Nguyên</v>
      </c>
      <c r="C440" t="str">
        <v>-</v>
      </c>
      <c r="D440" t="str">
        <v>-</v>
      </c>
      <c r="E440" t="str">
        <v/>
      </c>
      <c r="F440" t="str">
        <v>-</v>
      </c>
      <c r="G440" t="str">
        <v>-</v>
      </c>
    </row>
    <row r="441">
      <c r="A441">
        <v>5440</v>
      </c>
      <c r="B441" t="str">
        <f>HYPERLINK("https://phubinh.thainguyen.gov.vn/xa-nha-long", "UBND Ủy ban nhân dân xã Nhã Lộng tỉnh Thái Nguyên")</f>
        <v>UBND Ủy ban nhân dân xã Nhã Lộng tỉnh Thái Nguyên</v>
      </c>
      <c r="C441" t="str">
        <v>https://phubinh.thainguyen.gov.vn/xa-nha-long</v>
      </c>
      <c r="D441" t="str">
        <v>-</v>
      </c>
      <c r="E441" t="str">
        <v>-</v>
      </c>
      <c r="F441" t="str">
        <v>-</v>
      </c>
      <c r="G441" t="str">
        <v>-</v>
      </c>
    </row>
    <row r="442">
      <c r="A442">
        <v>5441</v>
      </c>
      <c r="B442" t="str">
        <v>Công an xã Điềm Thụy tỉnh Thái Nguyên</v>
      </c>
      <c r="C442" t="str">
        <v>-</v>
      </c>
      <c r="D442" t="str">
        <v>-</v>
      </c>
      <c r="E442" t="str">
        <v/>
      </c>
      <c r="F442" t="str">
        <v>-</v>
      </c>
      <c r="G442" t="str">
        <v>-</v>
      </c>
    </row>
    <row r="443">
      <c r="A443">
        <v>5442</v>
      </c>
      <c r="B443" t="str">
        <f>HYPERLINK("https://phubinh.thainguyen.gov.vn/xa-diem-thuy", "UBND Ủy ban nhân dân xã Điềm Thụy tỉnh Thái Nguyên")</f>
        <v>UBND Ủy ban nhân dân xã Điềm Thụy tỉnh Thái Nguyên</v>
      </c>
      <c r="C443" t="str">
        <v>https://phubinh.thainguyen.gov.vn/xa-diem-thuy</v>
      </c>
      <c r="D443" t="str">
        <v>-</v>
      </c>
      <c r="E443" t="str">
        <v>-</v>
      </c>
      <c r="F443" t="str">
        <v>-</v>
      </c>
      <c r="G443" t="str">
        <v>-</v>
      </c>
    </row>
    <row r="444">
      <c r="A444">
        <v>5443</v>
      </c>
      <c r="B444" t="str">
        <f>HYPERLINK("https://www.facebook.com/CAXXuanPhuong/", "Công an xã Xuân Phương tỉnh Thái Nguyên")</f>
        <v>Công an xã Xuân Phương tỉnh Thái Nguyên</v>
      </c>
      <c r="C444" t="str">
        <v>https://www.facebook.com/CAXXuanPhuong/</v>
      </c>
      <c r="D444" t="str">
        <v>-</v>
      </c>
      <c r="E444" t="str">
        <v/>
      </c>
      <c r="F444" t="str">
        <v>-</v>
      </c>
      <c r="G444" t="str">
        <v>-</v>
      </c>
    </row>
    <row r="445">
      <c r="A445">
        <v>5444</v>
      </c>
      <c r="B445" t="str">
        <f>HYPERLINK("https://phubinh.thainguyen.gov.vn/xa-xuan-phuong", "UBND Ủy ban nhân dân xã Xuân Phương tỉnh Thái Nguyên")</f>
        <v>UBND Ủy ban nhân dân xã Xuân Phương tỉnh Thái Nguyên</v>
      </c>
      <c r="C445" t="str">
        <v>https://phubinh.thainguyen.gov.vn/xa-xuan-phuong</v>
      </c>
      <c r="D445" t="str">
        <v>-</v>
      </c>
      <c r="E445" t="str">
        <v>-</v>
      </c>
      <c r="F445" t="str">
        <v>-</v>
      </c>
      <c r="G445" t="str">
        <v>-</v>
      </c>
    </row>
    <row r="446">
      <c r="A446">
        <v>5445</v>
      </c>
      <c r="B446" t="str">
        <f>HYPERLINK("https://www.facebook.com/p/C%C3%B4ng-an-x%C3%A3-T%C3%A2n-%C4%90%E1%BB%A9c-huy%E1%BB%87n-Ph%C3%BA-B%C3%ACnh-t%E1%BB%89nh-Th%C3%A1i-Nguy%C3%AAn-100080395517632/", "Công an xã Tân Đức tỉnh Thái Nguyên")</f>
        <v>Công an xã Tân Đức tỉnh Thái Nguyên</v>
      </c>
      <c r="C446" t="str">
        <v>https://www.facebook.com/p/C%C3%B4ng-an-x%C3%A3-T%C3%A2n-%C4%90%E1%BB%A9c-huy%E1%BB%87n-Ph%C3%BA-B%C3%ACnh-t%E1%BB%89nh-Th%C3%A1i-Nguy%C3%AAn-100080395517632/</v>
      </c>
      <c r="D446" t="str">
        <v>-</v>
      </c>
      <c r="E446" t="str">
        <v/>
      </c>
      <c r="F446" t="str">
        <v>-</v>
      </c>
      <c r="G446" t="str">
        <v>-</v>
      </c>
    </row>
    <row r="447">
      <c r="A447">
        <v>5446</v>
      </c>
      <c r="B447" t="str">
        <f>HYPERLINK("https://phubinh.thainguyen.gov.vn/xa-tan-duc", "UBND Ủy ban nhân dân xã Tân Đức tỉnh Thái Nguyên")</f>
        <v>UBND Ủy ban nhân dân xã Tân Đức tỉnh Thái Nguyên</v>
      </c>
      <c r="C447" t="str">
        <v>https://phubinh.thainguyen.gov.vn/xa-tan-duc</v>
      </c>
      <c r="D447" t="str">
        <v>-</v>
      </c>
      <c r="E447" t="str">
        <v>-</v>
      </c>
      <c r="F447" t="str">
        <v>-</v>
      </c>
      <c r="G447" t="str">
        <v>-</v>
      </c>
    </row>
    <row r="448">
      <c r="A448">
        <v>5447</v>
      </c>
      <c r="B448" t="str">
        <f>HYPERLINK("https://www.facebook.com/p/C%C3%B4ng-An-x%C3%A3-%C3%9Ac-K%E1%BB%B3-huy%E1%BB%87n-Ph%C3%BA-B%C3%ACnh-t%E1%BB%89nh-Th%C3%A1i-Nguy%C3%AAn-100079671240551/", "Công an xã Úc Kỳ tỉnh Thái Nguyên")</f>
        <v>Công an xã Úc Kỳ tỉnh Thái Nguyên</v>
      </c>
      <c r="C448" t="str">
        <v>https://www.facebook.com/p/C%C3%B4ng-An-x%C3%A3-%C3%9Ac-K%E1%BB%B3-huy%E1%BB%87n-Ph%C3%BA-B%C3%ACnh-t%E1%BB%89nh-Th%C3%A1i-Nguy%C3%AAn-100079671240551/</v>
      </c>
      <c r="D448" t="str">
        <v>-</v>
      </c>
      <c r="E448" t="str">
        <v/>
      </c>
      <c r="F448" t="str">
        <v>-</v>
      </c>
      <c r="G448" t="str">
        <v>-</v>
      </c>
    </row>
    <row r="449">
      <c r="A449">
        <v>5448</v>
      </c>
      <c r="B449" t="str">
        <f>HYPERLINK("https://phubinh.thainguyen.gov.vn/xa-uc-ky", "UBND Ủy ban nhân dân xã Úc Kỳ tỉnh Thái Nguyên")</f>
        <v>UBND Ủy ban nhân dân xã Úc Kỳ tỉnh Thái Nguyên</v>
      </c>
      <c r="C449" t="str">
        <v>https://phubinh.thainguyen.gov.vn/xa-uc-ky</v>
      </c>
      <c r="D449" t="str">
        <v>-</v>
      </c>
      <c r="E449" t="str">
        <v>-</v>
      </c>
      <c r="F449" t="str">
        <v>-</v>
      </c>
      <c r="G449" t="str">
        <v>-</v>
      </c>
    </row>
    <row r="450">
      <c r="A450">
        <v>5449</v>
      </c>
      <c r="B450" t="str">
        <v>Công an xã Lương Phú tỉnh Thái Nguyên</v>
      </c>
      <c r="C450" t="str">
        <v>-</v>
      </c>
      <c r="D450" t="str">
        <v>-</v>
      </c>
      <c r="E450" t="str">
        <v/>
      </c>
      <c r="F450" t="str">
        <v>-</v>
      </c>
      <c r="G450" t="str">
        <v>-</v>
      </c>
    </row>
    <row r="451">
      <c r="A451">
        <v>5450</v>
      </c>
      <c r="B451" t="str">
        <f>HYPERLINK("https://phubinh.thainguyen.gov.vn/xa-luong-phu", "UBND Ủy ban nhân dân xã Lương Phú tỉnh Thái Nguyên")</f>
        <v>UBND Ủy ban nhân dân xã Lương Phú tỉnh Thái Nguyên</v>
      </c>
      <c r="C451" t="str">
        <v>https://phubinh.thainguyen.gov.vn/xa-luong-phu</v>
      </c>
      <c r="D451" t="str">
        <v>-</v>
      </c>
      <c r="E451" t="str">
        <v>-</v>
      </c>
      <c r="F451" t="str">
        <v>-</v>
      </c>
      <c r="G451" t="str">
        <v>-</v>
      </c>
    </row>
    <row r="452">
      <c r="A452">
        <v>5451</v>
      </c>
      <c r="B452" t="str">
        <f>HYPERLINK("https://www.facebook.com/p/C%C3%B4ng-an-x%C3%A3-Nga-My-huy%E1%BB%87n-Ph%C3%BA-B%C3%ACnh-t%E1%BB%89nh-Th%C3%A1i-Nguy%C3%AAn-100075797061436/", "Công an xã Nga My tỉnh Thái Nguyên")</f>
        <v>Công an xã Nga My tỉnh Thái Nguyên</v>
      </c>
      <c r="C452" t="str">
        <v>https://www.facebook.com/p/C%C3%B4ng-an-x%C3%A3-Nga-My-huy%E1%BB%87n-Ph%C3%BA-B%C3%ACnh-t%E1%BB%89nh-Th%C3%A1i-Nguy%C3%AAn-100075797061436/</v>
      </c>
      <c r="D452" t="str">
        <v>-</v>
      </c>
      <c r="E452" t="str">
        <v/>
      </c>
      <c r="F452" t="str">
        <v>-</v>
      </c>
      <c r="G452" t="str">
        <v>-</v>
      </c>
    </row>
    <row r="453">
      <c r="A453">
        <v>5452</v>
      </c>
      <c r="B453" t="str">
        <f>HYPERLINK("https://phubinh.thainguyen.gov.vn/xa-nga-my", "UBND Ủy ban nhân dân xã Nga My tỉnh Thái Nguyên")</f>
        <v>UBND Ủy ban nhân dân xã Nga My tỉnh Thái Nguyên</v>
      </c>
      <c r="C453" t="str">
        <v>https://phubinh.thainguyen.gov.vn/xa-nga-my</v>
      </c>
      <c r="D453" t="str">
        <v>-</v>
      </c>
      <c r="E453" t="str">
        <v>-</v>
      </c>
      <c r="F453" t="str">
        <v>-</v>
      </c>
      <c r="G453" t="str">
        <v>-</v>
      </c>
    </row>
    <row r="454">
      <c r="A454">
        <v>5453</v>
      </c>
      <c r="B454" t="str">
        <f>HYPERLINK("https://www.facebook.com/p/C%C3%B4ng-an-x%C3%A3-Kha-S%C6%A1n-huy%E1%BB%87n-Ph%C3%BA-B%C3%ACnh-t%E1%BB%89nh-Th%C3%A1i-Nguy%C3%AAn-100074959407128/", "Công an xã Kha Sơn tỉnh Thái Nguyên")</f>
        <v>Công an xã Kha Sơn tỉnh Thái Nguyên</v>
      </c>
      <c r="C454" t="str">
        <v>https://www.facebook.com/p/C%C3%B4ng-an-x%C3%A3-Kha-S%C6%A1n-huy%E1%BB%87n-Ph%C3%BA-B%C3%ACnh-t%E1%BB%89nh-Th%C3%A1i-Nguy%C3%AAn-100074959407128/</v>
      </c>
      <c r="D454" t="str">
        <v>-</v>
      </c>
      <c r="E454" t="str">
        <v/>
      </c>
      <c r="F454" t="str">
        <v>-</v>
      </c>
      <c r="G454" t="str">
        <v>-</v>
      </c>
    </row>
    <row r="455">
      <c r="A455">
        <v>5454</v>
      </c>
      <c r="B455" t="str">
        <f>HYPERLINK("https://phubinh.thainguyen.gov.vn/xa-kha-son", "UBND Ủy ban nhân dân xã Kha Sơn tỉnh Thái Nguyên")</f>
        <v>UBND Ủy ban nhân dân xã Kha Sơn tỉnh Thái Nguyên</v>
      </c>
      <c r="C455" t="str">
        <v>https://phubinh.thainguyen.gov.vn/xa-kha-son</v>
      </c>
      <c r="D455" t="str">
        <v>-</v>
      </c>
      <c r="E455" t="str">
        <v>-</v>
      </c>
      <c r="F455" t="str">
        <v>-</v>
      </c>
      <c r="G455" t="str">
        <v>-</v>
      </c>
    </row>
    <row r="456">
      <c r="A456">
        <v>5455</v>
      </c>
      <c r="B456" t="str">
        <f>HYPERLINK("https://www.facebook.com/FcMatXacA7/", "Công an xã Thanh Ninh tỉnh Thái Nguyên")</f>
        <v>Công an xã Thanh Ninh tỉnh Thái Nguyên</v>
      </c>
      <c r="C456" t="str">
        <v>https://www.facebook.com/FcMatXacA7/</v>
      </c>
      <c r="D456" t="str">
        <v>-</v>
      </c>
      <c r="E456" t="str">
        <v/>
      </c>
      <c r="F456" t="str">
        <v>-</v>
      </c>
      <c r="G456" t="str">
        <v>-</v>
      </c>
    </row>
    <row r="457">
      <c r="A457">
        <v>5456</v>
      </c>
      <c r="B457" t="str">
        <f>HYPERLINK("https://phubinh.thainguyen.gov.vn/xa-thanh-ninh", "UBND Ủy ban nhân dân xã Thanh Ninh tỉnh Thái Nguyên")</f>
        <v>UBND Ủy ban nhân dân xã Thanh Ninh tỉnh Thái Nguyên</v>
      </c>
      <c r="C457" t="str">
        <v>https://phubinh.thainguyen.gov.vn/xa-thanh-ninh</v>
      </c>
      <c r="D457" t="str">
        <v>-</v>
      </c>
      <c r="E457" t="str">
        <v>-</v>
      </c>
      <c r="F457" t="str">
        <v>-</v>
      </c>
      <c r="G457" t="str">
        <v>-</v>
      </c>
    </row>
    <row r="458">
      <c r="A458">
        <v>5457</v>
      </c>
      <c r="B458" t="str">
        <f>HYPERLINK("https://www.facebook.com/p/C%C3%B4ng-an-x%C3%A3-D%C6%B0%C6%A1ng-Th%C3%A0nh-Ph%C3%BA-B%C3%ACnh-Th%C3%A1i-Nguy%C3%AAn-100081135273039/", "Công an xã Dương Thành tỉnh Thái Nguyên")</f>
        <v>Công an xã Dương Thành tỉnh Thái Nguyên</v>
      </c>
      <c r="C458" t="str">
        <v>https://www.facebook.com/p/C%C3%B4ng-an-x%C3%A3-D%C6%B0%C6%A1ng-Th%C3%A0nh-Ph%C3%BA-B%C3%ACnh-Th%C3%A1i-Nguy%C3%AAn-100081135273039/</v>
      </c>
      <c r="D458" t="str">
        <v>-</v>
      </c>
      <c r="E458" t="str">
        <v/>
      </c>
      <c r="F458" t="str">
        <v>-</v>
      </c>
      <c r="G458" t="str">
        <v>-</v>
      </c>
    </row>
    <row r="459">
      <c r="A459">
        <v>5458</v>
      </c>
      <c r="B459" t="str">
        <f>HYPERLINK("https://phubinh.thainguyen.gov.vn/xa-duong-thanh", "UBND Ủy ban nhân dân xã Dương Thành tỉnh Thái Nguyên")</f>
        <v>UBND Ủy ban nhân dân xã Dương Thành tỉnh Thái Nguyên</v>
      </c>
      <c r="C459" t="str">
        <v>https://phubinh.thainguyen.gov.vn/xa-duong-thanh</v>
      </c>
      <c r="D459" t="str">
        <v>-</v>
      </c>
      <c r="E459" t="str">
        <v>-</v>
      </c>
      <c r="F459" t="str">
        <v>-</v>
      </c>
      <c r="G459" t="str">
        <v>-</v>
      </c>
    </row>
    <row r="460">
      <c r="A460">
        <v>5459</v>
      </c>
      <c r="B460" t="str">
        <f>HYPERLINK("https://www.facebook.com/CAXHaChau/", "Công an xã Hà Châu tỉnh Thái Nguyên")</f>
        <v>Công an xã Hà Châu tỉnh Thái Nguyên</v>
      </c>
      <c r="C460" t="str">
        <v>https://www.facebook.com/CAXHaChau/</v>
      </c>
      <c r="D460" t="str">
        <v>-</v>
      </c>
      <c r="E460" t="str">
        <v/>
      </c>
      <c r="F460" t="str">
        <v>-</v>
      </c>
      <c r="G460" t="str">
        <v>-</v>
      </c>
    </row>
    <row r="461">
      <c r="A461">
        <v>5460</v>
      </c>
      <c r="B461" t="str">
        <f>HYPERLINK("https://phubinh.thainguyen.gov.vn/xa-ha-chau", "UBND Ủy ban nhân dân xã Hà Châu tỉnh Thái Nguyên")</f>
        <v>UBND Ủy ban nhân dân xã Hà Châu tỉnh Thái Nguyên</v>
      </c>
      <c r="C461" t="str">
        <v>https://phubinh.thainguyen.gov.vn/xa-ha-chau</v>
      </c>
      <c r="D461" t="str">
        <v>-</v>
      </c>
      <c r="E461" t="str">
        <v>-</v>
      </c>
      <c r="F461" t="str">
        <v>-</v>
      </c>
      <c r="G461" t="str">
        <v>-</v>
      </c>
    </row>
    <row r="462">
      <c r="A462">
        <v>5461</v>
      </c>
      <c r="B462" t="str">
        <f>HYPERLINK("https://www.facebook.com/p/Ph%C6%B0%E1%BB%9Dng-Ho%C3%A0ng-V%C4%83n-Th%E1%BB%A5-Th%C3%A0nh-ph%E1%BB%91-L%E1%BA%A1ng-S%C6%A1n-100077203242718/", "Công an phường Hoàng Văn Thụ tỉnh Lạng Sơn")</f>
        <v>Công an phường Hoàng Văn Thụ tỉnh Lạng Sơn</v>
      </c>
      <c r="C462" t="str">
        <v>https://www.facebook.com/p/Ph%C6%B0%E1%BB%9Dng-Ho%C3%A0ng-V%C4%83n-Th%E1%BB%A5-Th%C3%A0nh-ph%E1%BB%91-L%E1%BA%A1ng-S%C6%A1n-100077203242718/</v>
      </c>
      <c r="D462" t="str">
        <v>-</v>
      </c>
      <c r="E462" t="str">
        <v/>
      </c>
      <c r="F462" t="str">
        <v>-</v>
      </c>
      <c r="G462" t="str">
        <v>-</v>
      </c>
    </row>
    <row r="463">
      <c r="A463">
        <v>5462</v>
      </c>
      <c r="B463" t="str">
        <f>HYPERLINK("https://thanhpho.langson.gov.vn/", "UBND Ủy ban nhân dân phường Hoàng Văn Thụ tỉnh Lạng Sơn")</f>
        <v>UBND Ủy ban nhân dân phường Hoàng Văn Thụ tỉnh Lạng Sơn</v>
      </c>
      <c r="C463" t="str">
        <v>https://thanhpho.langson.gov.vn/</v>
      </c>
      <c r="D463" t="str">
        <v>-</v>
      </c>
      <c r="E463" t="str">
        <v>-</v>
      </c>
      <c r="F463" t="str">
        <v>-</v>
      </c>
      <c r="G463" t="str">
        <v>-</v>
      </c>
    </row>
    <row r="464">
      <c r="A464">
        <v>5463</v>
      </c>
      <c r="B464" t="str">
        <v>Công an phường Tam Thanh tỉnh Lạng Sơn</v>
      </c>
      <c r="C464" t="str">
        <v>-</v>
      </c>
      <c r="D464" t="str">
        <v>-</v>
      </c>
      <c r="E464" t="str">
        <v/>
      </c>
      <c r="F464" t="str">
        <v>-</v>
      </c>
      <c r="G464" t="str">
        <v>-</v>
      </c>
    </row>
    <row r="465">
      <c r="A465">
        <v>5464</v>
      </c>
      <c r="B465" t="str">
        <f>HYPERLINK("https://thanhpho.langson.gov.vn/thong-tin-theo-linh-vuc/van-hoa-xa-hoi/ubnd-phuong-tam-thanh-phoi-hop-voi-ubnd-thanh-pho-lang-son-to-chuc-le-ra-quan-dieu-tra-dan-so-va-nha-o-giua-ky-01-4-2024.html", "UBND Ủy ban nhân dân phường Tam Thanh tỉnh Lạng Sơn")</f>
        <v>UBND Ủy ban nhân dân phường Tam Thanh tỉnh Lạng Sơn</v>
      </c>
      <c r="C465" t="str">
        <v>https://thanhpho.langson.gov.vn/thong-tin-theo-linh-vuc/van-hoa-xa-hoi/ubnd-phuong-tam-thanh-phoi-hop-voi-ubnd-thanh-pho-lang-son-to-chuc-le-ra-quan-dieu-tra-dan-so-va-nha-o-giua-ky-01-4-2024.html</v>
      </c>
      <c r="D465" t="str">
        <v>-</v>
      </c>
      <c r="E465" t="str">
        <v>-</v>
      </c>
      <c r="F465" t="str">
        <v>-</v>
      </c>
      <c r="G465" t="str">
        <v>-</v>
      </c>
    </row>
    <row r="466">
      <c r="A466">
        <v>5465</v>
      </c>
      <c r="B466" t="str">
        <v>Công an phường Vĩnh Trại tỉnh Lạng Sơn</v>
      </c>
      <c r="C466" t="str">
        <v>-</v>
      </c>
      <c r="D466" t="str">
        <v>-</v>
      </c>
      <c r="E466" t="str">
        <v/>
      </c>
      <c r="F466" t="str">
        <v>-</v>
      </c>
      <c r="G466" t="str">
        <v>-</v>
      </c>
    </row>
    <row r="467">
      <c r="A467">
        <v>5466</v>
      </c>
      <c r="B467" t="str">
        <f>HYPERLINK("https://thanhpho.langson.gov.vn/", "UBND Ủy ban nhân dân phường Vĩnh Trại tỉnh Lạng Sơn")</f>
        <v>UBND Ủy ban nhân dân phường Vĩnh Trại tỉnh Lạng Sơn</v>
      </c>
      <c r="C467" t="str">
        <v>https://thanhpho.langson.gov.vn/</v>
      </c>
      <c r="D467" t="str">
        <v>-</v>
      </c>
      <c r="E467" t="str">
        <v>-</v>
      </c>
      <c r="F467" t="str">
        <v>-</v>
      </c>
      <c r="G467" t="str">
        <v>-</v>
      </c>
    </row>
    <row r="468">
      <c r="A468">
        <v>5467</v>
      </c>
      <c r="B468" t="str">
        <v>Công an phường Đông Kinh tỉnh Lạng Sơn</v>
      </c>
      <c r="C468" t="str">
        <v>-</v>
      </c>
      <c r="D468" t="str">
        <v>-</v>
      </c>
      <c r="E468" t="str">
        <v/>
      </c>
      <c r="F468" t="str">
        <v>-</v>
      </c>
      <c r="G468" t="str">
        <v>-</v>
      </c>
    </row>
    <row r="469">
      <c r="A469">
        <v>5468</v>
      </c>
      <c r="B469" t="str">
        <f>HYPERLINK("https://langson.gov.vn/thong-tin-quy-hoach/ve-viec-giao-dat-cho-ubnd-phuong-dong-kinh-thanh-pho-lang-son-de-su-dung-vao-muc-dich-dat-xay-dung-co-so-van-hoa-nha-van.html", "UBND Ủy ban nhân dân phường Đông Kinh tỉnh Lạng Sơn")</f>
        <v>UBND Ủy ban nhân dân phường Đông Kinh tỉnh Lạng Sơn</v>
      </c>
      <c r="C469" t="str">
        <v>https://langson.gov.vn/thong-tin-quy-hoach/ve-viec-giao-dat-cho-ubnd-phuong-dong-kinh-thanh-pho-lang-son-de-su-dung-vao-muc-dich-dat-xay-dung-co-so-van-hoa-nha-van.html</v>
      </c>
      <c r="D469" t="str">
        <v>-</v>
      </c>
      <c r="E469" t="str">
        <v>-</v>
      </c>
      <c r="F469" t="str">
        <v>-</v>
      </c>
      <c r="G469" t="str">
        <v>-</v>
      </c>
    </row>
    <row r="470">
      <c r="A470">
        <v>5469</v>
      </c>
      <c r="B470" t="str">
        <v>Công an phường Chi Lăng tỉnh Lạng Sơn</v>
      </c>
      <c r="C470" t="str">
        <v>-</v>
      </c>
      <c r="D470" t="str">
        <v>-</v>
      </c>
      <c r="E470" t="str">
        <v/>
      </c>
      <c r="F470" t="str">
        <v>-</v>
      </c>
      <c r="G470" t="str">
        <v>-</v>
      </c>
    </row>
    <row r="471">
      <c r="A471">
        <v>5470</v>
      </c>
      <c r="B471" t="str">
        <f>HYPERLINK("https://langson.gov.vn/", "UBND Ủy ban nhân dân phường Chi Lăng tỉnh Lạng Sơn")</f>
        <v>UBND Ủy ban nhân dân phường Chi Lăng tỉnh Lạng Sơn</v>
      </c>
      <c r="C471" t="str">
        <v>https://langson.gov.vn/</v>
      </c>
      <c r="D471" t="str">
        <v>-</v>
      </c>
      <c r="E471" t="str">
        <v>-</v>
      </c>
      <c r="F471" t="str">
        <v>-</v>
      </c>
      <c r="G471" t="str">
        <v>-</v>
      </c>
    </row>
    <row r="472">
      <c r="A472">
        <v>5471</v>
      </c>
      <c r="B472" t="str">
        <f>HYPERLINK("https://www.facebook.com/p/Tu%E1%BB%95i-tr%E1%BA%BB-C%C3%B4ng-an-huy%E1%BB%87n-B%C3%ACnh-Gia-100070618760059/", "Công an xã Hoàng Đồng tỉnh Lạng Sơn")</f>
        <v>Công an xã Hoàng Đồng tỉnh Lạng Sơn</v>
      </c>
      <c r="C472" t="str">
        <v>https://www.facebook.com/p/Tu%E1%BB%95i-tr%E1%BA%BB-C%C3%B4ng-an-huy%E1%BB%87n-B%C3%ACnh-Gia-100070618760059/</v>
      </c>
      <c r="D472" t="str">
        <v>-</v>
      </c>
      <c r="E472" t="str">
        <v/>
      </c>
      <c r="F472" t="str">
        <v>-</v>
      </c>
      <c r="G472" t="str">
        <v>-</v>
      </c>
    </row>
    <row r="473">
      <c r="A473">
        <v>5472</v>
      </c>
      <c r="B473" t="str">
        <f>HYPERLINK("https://langson.gov.vn/thong-tin-quy-hoach/giao-dat-cho-ubnd-xa-hoang-dong-thanh-pho-lang-son-de-su-dung-vao-muc-dich-dat-xay-dung-co-so-van-hoa-nha-van-hoa-thon-h.html", "UBND Ủy ban nhân dân xã Hoàng Đồng tỉnh Lạng Sơn")</f>
        <v>UBND Ủy ban nhân dân xã Hoàng Đồng tỉnh Lạng Sơn</v>
      </c>
      <c r="C473" t="str">
        <v>https://langson.gov.vn/thong-tin-quy-hoach/giao-dat-cho-ubnd-xa-hoang-dong-thanh-pho-lang-son-de-su-dung-vao-muc-dich-dat-xay-dung-co-so-van-hoa-nha-van-hoa-thon-h.html</v>
      </c>
      <c r="D473" t="str">
        <v>-</v>
      </c>
      <c r="E473" t="str">
        <v>-</v>
      </c>
      <c r="F473" t="str">
        <v>-</v>
      </c>
      <c r="G473" t="str">
        <v>-</v>
      </c>
    </row>
    <row r="474">
      <c r="A474">
        <v>5473</v>
      </c>
      <c r="B474" t="str">
        <v>Công an xã Quảng Lạc tỉnh Lạng Sơn</v>
      </c>
      <c r="C474" t="str">
        <v>-</v>
      </c>
      <c r="D474" t="str">
        <v>-</v>
      </c>
      <c r="E474" t="str">
        <v/>
      </c>
      <c r="F474" t="str">
        <v>-</v>
      </c>
      <c r="G474" t="str">
        <v>-</v>
      </c>
    </row>
    <row r="475">
      <c r="A475">
        <v>5474</v>
      </c>
      <c r="B475" t="str">
        <f>HYPERLINK("https://vanphong.langson.gov.vn/van-ban-chi-dao-dieu-hanh/chi-dao-dieu-hanh-noi-bat-trong-tuan/sao-y-quyet-dinh-thi-hanh-ky-luat-dong-chi-pham-dinh-duy-uy-vien-ban-thuong-vu-thanh-uy-bi-thu-dang-uy-chu-tich-ubnd-xa-.html", "UBND Ủy ban nhân dân xã Quảng Lạc tỉnh Lạng Sơn")</f>
        <v>UBND Ủy ban nhân dân xã Quảng Lạc tỉnh Lạng Sơn</v>
      </c>
      <c r="C475" t="str">
        <v>https://vanphong.langson.gov.vn/van-ban-chi-dao-dieu-hanh/chi-dao-dieu-hanh-noi-bat-trong-tuan/sao-y-quyet-dinh-thi-hanh-ky-luat-dong-chi-pham-dinh-duy-uy-vien-ban-thuong-vu-thanh-uy-bi-thu-dang-uy-chu-tich-ubnd-xa-.html</v>
      </c>
      <c r="D475" t="str">
        <v>-</v>
      </c>
      <c r="E475" t="str">
        <v>-</v>
      </c>
      <c r="F475" t="str">
        <v>-</v>
      </c>
      <c r="G475" t="str">
        <v>-</v>
      </c>
    </row>
    <row r="476">
      <c r="A476">
        <v>5475</v>
      </c>
      <c r="B476" t="str">
        <f>HYPERLINK("https://www.facebook.com/phongpc06conganlangson/?locale=hi_IN", "Công an xã Mai Pha tỉnh Lạng Sơn")</f>
        <v>Công an xã Mai Pha tỉnh Lạng Sơn</v>
      </c>
      <c r="C476" t="str">
        <v>https://www.facebook.com/phongpc06conganlangson/?locale=hi_IN</v>
      </c>
      <c r="D476" t="str">
        <v>-</v>
      </c>
      <c r="E476" t="str">
        <v/>
      </c>
      <c r="F476" t="str">
        <v>-</v>
      </c>
      <c r="G476" t="str">
        <v>-</v>
      </c>
    </row>
    <row r="477">
      <c r="A477">
        <v>5476</v>
      </c>
      <c r="B477" t="str">
        <f>HYPERLINK("http://thanhpho.langson.gov.vn/thong-tin-theo-linh-vuc/kinh-te-chinh-tri/xa-mai-pha-to-chuc-ky-hop-thu-10-hdnd-xa-khoa-xxi-nhiem-ky-2021-2026.html", "UBND Ủy ban nhân dân xã Mai Pha tỉnh Lạng Sơn")</f>
        <v>UBND Ủy ban nhân dân xã Mai Pha tỉnh Lạng Sơn</v>
      </c>
      <c r="C477" t="str">
        <v>http://thanhpho.langson.gov.vn/thong-tin-theo-linh-vuc/kinh-te-chinh-tri/xa-mai-pha-to-chuc-ky-hop-thu-10-hdnd-xa-khoa-xxi-nhiem-ky-2021-2026.html</v>
      </c>
      <c r="D477" t="str">
        <v>-</v>
      </c>
      <c r="E477" t="str">
        <v>-</v>
      </c>
      <c r="F477" t="str">
        <v>-</v>
      </c>
      <c r="G477" t="str">
        <v>-</v>
      </c>
    </row>
    <row r="478">
      <c r="A478">
        <v>5477</v>
      </c>
      <c r="B478" t="str">
        <f>HYPERLINK("https://www.facebook.com/reel/498306619784196/", "Công an thị trấn Thất Khê tỉnh Lạng Sơn")</f>
        <v>Công an thị trấn Thất Khê tỉnh Lạng Sơn</v>
      </c>
      <c r="C478" t="str">
        <v>https://www.facebook.com/reel/498306619784196/</v>
      </c>
      <c r="D478" t="str">
        <v>-</v>
      </c>
      <c r="E478" t="str">
        <v/>
      </c>
      <c r="F478" t="str">
        <v>-</v>
      </c>
      <c r="G478" t="str">
        <v>-</v>
      </c>
    </row>
    <row r="479">
      <c r="A479">
        <v>5478</v>
      </c>
      <c r="B479" t="str">
        <f>HYPERLINK("https://trangdinh.langson.gov.vn/", "UBND Ủy ban nhân dân thị trấn Thất Khê tỉnh Lạng Sơn")</f>
        <v>UBND Ủy ban nhân dân thị trấn Thất Khê tỉnh Lạng Sơn</v>
      </c>
      <c r="C479" t="str">
        <v>https://trangdinh.langson.gov.vn/</v>
      </c>
      <c r="D479" t="str">
        <v>-</v>
      </c>
      <c r="E479" t="str">
        <v>-</v>
      </c>
      <c r="F479" t="str">
        <v>-</v>
      </c>
      <c r="G479" t="str">
        <v>-</v>
      </c>
    </row>
    <row r="480">
      <c r="A480">
        <v>5479</v>
      </c>
      <c r="B480" t="str">
        <f>HYPERLINK("https://www.facebook.com/tuoitreconganlangson/", "Công an xã Khánh Long tỉnh Lạng Sơn")</f>
        <v>Công an xã Khánh Long tỉnh Lạng Sơn</v>
      </c>
      <c r="C480" t="str">
        <v>https://www.facebook.com/tuoitreconganlangson/</v>
      </c>
      <c r="D480" t="str">
        <v>-</v>
      </c>
      <c r="E480" t="str">
        <v/>
      </c>
      <c r="F480" t="str">
        <v>-</v>
      </c>
      <c r="G480" t="str">
        <v>-</v>
      </c>
    </row>
    <row r="481">
      <c r="A481">
        <v>5480</v>
      </c>
      <c r="B481" t="str">
        <f>HYPERLINK("https://langson.toaan.gov.vn/webcenter/portal/langson/chitiettin?dDocName=TAND199236", "UBND Ủy ban nhân dân xã Khánh Long tỉnh Lạng Sơn")</f>
        <v>UBND Ủy ban nhân dân xã Khánh Long tỉnh Lạng Sơn</v>
      </c>
      <c r="C481" t="str">
        <v>https://langson.toaan.gov.vn/webcenter/portal/langson/chitiettin?dDocName=TAND199236</v>
      </c>
      <c r="D481" t="str">
        <v>-</v>
      </c>
      <c r="E481" t="str">
        <v>-</v>
      </c>
      <c r="F481" t="str">
        <v>-</v>
      </c>
      <c r="G481" t="str">
        <v>-</v>
      </c>
    </row>
    <row r="482">
      <c r="A482">
        <v>5481</v>
      </c>
      <c r="B482" t="str">
        <f>HYPERLINK("https://www.facebook.com/tuoitreconganlangson/", "Công an xã Đoàn Kết tỉnh Lạng Sơn")</f>
        <v>Công an xã Đoàn Kết tỉnh Lạng Sơn</v>
      </c>
      <c r="C482" t="str">
        <v>https://www.facebook.com/tuoitreconganlangson/</v>
      </c>
      <c r="D482" t="str">
        <v>-</v>
      </c>
      <c r="E482" t="str">
        <v/>
      </c>
      <c r="F482" t="str">
        <v>-</v>
      </c>
      <c r="G482" t="str">
        <v>-</v>
      </c>
    </row>
    <row r="483">
      <c r="A483">
        <v>5482</v>
      </c>
      <c r="B483" t="str">
        <f>HYPERLINK("https://langson.gov.vn/tin-moi/lanh-dao-ubnd-tinh-du-ngay-hoi-dai-doan-ket-toan-dan-toc-tai-khu-dan-cu-thon-pa-phieng-xa-hong-phong-huyen-cao-loc.html", "UBND Ủy ban nhân dân xã Đoàn Kết tỉnh Lạng Sơn")</f>
        <v>UBND Ủy ban nhân dân xã Đoàn Kết tỉnh Lạng Sơn</v>
      </c>
      <c r="C483" t="str">
        <v>https://langson.gov.vn/tin-moi/lanh-dao-ubnd-tinh-du-ngay-hoi-dai-doan-ket-toan-dan-toc-tai-khu-dan-cu-thon-pa-phieng-xa-hong-phong-huyen-cao-loc.html</v>
      </c>
      <c r="D483" t="str">
        <v>-</v>
      </c>
      <c r="E483" t="str">
        <v>-</v>
      </c>
      <c r="F483" t="str">
        <v>-</v>
      </c>
      <c r="G483" t="str">
        <v>-</v>
      </c>
    </row>
    <row r="484">
      <c r="A484">
        <v>5483</v>
      </c>
      <c r="B484" t="str">
        <v>Công an xã Quốc Khánh tỉnh Lạng Sơn</v>
      </c>
      <c r="C484" t="str">
        <v>-</v>
      </c>
      <c r="D484" t="str">
        <v>-</v>
      </c>
      <c r="E484" t="str">
        <v/>
      </c>
      <c r="F484" t="str">
        <v>-</v>
      </c>
      <c r="G484" t="str">
        <v>-</v>
      </c>
    </row>
    <row r="485">
      <c r="A485">
        <v>5484</v>
      </c>
      <c r="B485" t="str">
        <f>HYPERLINK("https://langson.gov.vn/", "UBND Ủy ban nhân dân xã Quốc Khánh tỉnh Lạng Sơn")</f>
        <v>UBND Ủy ban nhân dân xã Quốc Khánh tỉnh Lạng Sơn</v>
      </c>
      <c r="C485" t="str">
        <v>https://langson.gov.vn/</v>
      </c>
      <c r="D485" t="str">
        <v>-</v>
      </c>
      <c r="E485" t="str">
        <v>-</v>
      </c>
      <c r="F485" t="str">
        <v>-</v>
      </c>
      <c r="G485" t="str">
        <v>-</v>
      </c>
    </row>
    <row r="486">
      <c r="A486">
        <v>5485</v>
      </c>
      <c r="B486" t="str">
        <f>HYPERLINK("https://www.facebook.com/p/%C4%90o%C3%A0n-Thanh-Ni%C3%AAn-C%C3%B4ng-An-Huy%E1%BB%87n-Tr%C3%A0ng-%C4%90%E1%BB%8Bnh-100066714612141/", "Công an xã Vĩnh Tiến tỉnh Lạng Sơn")</f>
        <v>Công an xã Vĩnh Tiến tỉnh Lạng Sơn</v>
      </c>
      <c r="C486" t="str">
        <v>https://www.facebook.com/p/%C4%90o%C3%A0n-Thanh-Ni%C3%AAn-C%C3%B4ng-An-Huy%E1%BB%87n-Tr%C3%A0ng-%C4%90%E1%BB%8Bnh-100066714612141/</v>
      </c>
      <c r="D486" t="str">
        <v>-</v>
      </c>
      <c r="E486" t="str">
        <v/>
      </c>
      <c r="F486" t="str">
        <v>-</v>
      </c>
      <c r="G486" t="str">
        <v>-</v>
      </c>
    </row>
    <row r="487">
      <c r="A487">
        <v>5486</v>
      </c>
      <c r="B487" t="str">
        <f>HYPERLINK("https://anhson.nghean.gov.vn/vinh-son/vinh-son-454103", "UBND Ủy ban nhân dân xã Vĩnh Tiến tỉnh Lạng Sơn")</f>
        <v>UBND Ủy ban nhân dân xã Vĩnh Tiến tỉnh Lạng Sơn</v>
      </c>
      <c r="C487" t="str">
        <v>https://anhson.nghean.gov.vn/vinh-son/vinh-son-454103</v>
      </c>
      <c r="D487" t="str">
        <v>-</v>
      </c>
      <c r="E487" t="str">
        <v>-</v>
      </c>
      <c r="F487" t="str">
        <v>-</v>
      </c>
      <c r="G487" t="str">
        <v>-</v>
      </c>
    </row>
    <row r="488">
      <c r="A488">
        <v>5487</v>
      </c>
      <c r="B488" t="str">
        <f>HYPERLINK("https://www.facebook.com/tuoitreconganlangson/", "Công an xã Cao Minh tỉnh Lạng Sơn")</f>
        <v>Công an xã Cao Minh tỉnh Lạng Sơn</v>
      </c>
      <c r="C488" t="str">
        <v>https://www.facebook.com/tuoitreconganlangson/</v>
      </c>
      <c r="D488" t="str">
        <v>-</v>
      </c>
      <c r="E488" t="str">
        <v/>
      </c>
      <c r="F488" t="str">
        <v>-</v>
      </c>
      <c r="G488" t="str">
        <v>-</v>
      </c>
    </row>
    <row r="489">
      <c r="A489">
        <v>5488</v>
      </c>
      <c r="B489" t="str">
        <f>HYPERLINK("https://trangdinh.langson.gov.vn/", "UBND Ủy ban nhân dân xã Cao Minh tỉnh Lạng Sơn")</f>
        <v>UBND Ủy ban nhân dân xã Cao Minh tỉnh Lạng Sơn</v>
      </c>
      <c r="C489" t="str">
        <v>https://trangdinh.langson.gov.vn/</v>
      </c>
      <c r="D489" t="str">
        <v>-</v>
      </c>
      <c r="E489" t="str">
        <v>-</v>
      </c>
      <c r="F489" t="str">
        <v>-</v>
      </c>
      <c r="G489" t="str">
        <v>-</v>
      </c>
    </row>
    <row r="490">
      <c r="A490">
        <v>5489</v>
      </c>
      <c r="B490" t="str">
        <f>HYPERLINK("https://www.facebook.com/tuoitreconganlangson/", "Công an xã Chí Minh tỉnh Lạng Sơn")</f>
        <v>Công an xã Chí Minh tỉnh Lạng Sơn</v>
      </c>
      <c r="C490" t="str">
        <v>https://www.facebook.com/tuoitreconganlangson/</v>
      </c>
      <c r="D490" t="str">
        <v>-</v>
      </c>
      <c r="E490" t="str">
        <v/>
      </c>
      <c r="F490" t="str">
        <v>-</v>
      </c>
      <c r="G490" t="str">
        <v>-</v>
      </c>
    </row>
    <row r="491">
      <c r="A491">
        <v>5490</v>
      </c>
      <c r="B491" t="str">
        <f>HYPERLINK("https://langson.gov.vn/", "UBND Ủy ban nhân dân xã Chí Minh tỉnh Lạng Sơn")</f>
        <v>UBND Ủy ban nhân dân xã Chí Minh tỉnh Lạng Sơn</v>
      </c>
      <c r="C491" t="str">
        <v>https://langson.gov.vn/</v>
      </c>
      <c r="D491" t="str">
        <v>-</v>
      </c>
      <c r="E491" t="str">
        <v>-</v>
      </c>
      <c r="F491" t="str">
        <v>-</v>
      </c>
      <c r="G491" t="str">
        <v>-</v>
      </c>
    </row>
    <row r="492">
      <c r="A492">
        <v>5491</v>
      </c>
      <c r="B492" t="str">
        <f>HYPERLINK("https://www.facebook.com/reel/1946959099121360/", "Công an xã Tri Phương tỉnh Lạng Sơn")</f>
        <v>Công an xã Tri Phương tỉnh Lạng Sơn</v>
      </c>
      <c r="C492" t="str">
        <v>https://www.facebook.com/reel/1946959099121360/</v>
      </c>
      <c r="D492" t="str">
        <v>-</v>
      </c>
      <c r="E492" t="str">
        <v/>
      </c>
      <c r="F492" t="str">
        <v>-</v>
      </c>
      <c r="G492" t="str">
        <v>-</v>
      </c>
    </row>
    <row r="493">
      <c r="A493">
        <v>5492</v>
      </c>
      <c r="B493" t="str">
        <f>HYPERLINK("https://langson.toaan.gov.vn/webcenter/portal/langson/chitiettin?dDocName=TAND213776", "UBND Ủy ban nhân dân xã Tri Phương tỉnh Lạng Sơn")</f>
        <v>UBND Ủy ban nhân dân xã Tri Phương tỉnh Lạng Sơn</v>
      </c>
      <c r="C493" t="str">
        <v>https://langson.toaan.gov.vn/webcenter/portal/langson/chitiettin?dDocName=TAND213776</v>
      </c>
      <c r="D493" t="str">
        <v>-</v>
      </c>
      <c r="E493" t="str">
        <v>-</v>
      </c>
      <c r="F493" t="str">
        <v>-</v>
      </c>
      <c r="G493" t="str">
        <v>-</v>
      </c>
    </row>
    <row r="494">
      <c r="A494">
        <v>5493</v>
      </c>
      <c r="B494" t="str">
        <v>Công an xã Tân Tiến tỉnh Lạng Sơn</v>
      </c>
      <c r="C494" t="str">
        <v>-</v>
      </c>
      <c r="D494" t="str">
        <v>-</v>
      </c>
      <c r="E494" t="str">
        <v/>
      </c>
      <c r="F494" t="str">
        <v>-</v>
      </c>
      <c r="G494" t="str">
        <v>-</v>
      </c>
    </row>
    <row r="495">
      <c r="A495">
        <v>5494</v>
      </c>
      <c r="B495" t="str">
        <f>HYPERLINK("https://trangdinh.langson.gov.vn/", "UBND Ủy ban nhân dân xã Tân Tiến tỉnh Lạng Sơn")</f>
        <v>UBND Ủy ban nhân dân xã Tân Tiến tỉnh Lạng Sơn</v>
      </c>
      <c r="C495" t="str">
        <v>https://trangdinh.langson.gov.vn/</v>
      </c>
      <c r="D495" t="str">
        <v>-</v>
      </c>
      <c r="E495" t="str">
        <v>-</v>
      </c>
      <c r="F495" t="str">
        <v>-</v>
      </c>
      <c r="G495" t="str">
        <v>-</v>
      </c>
    </row>
    <row r="496">
      <c r="A496">
        <v>5495</v>
      </c>
      <c r="B496" t="str">
        <f>HYPERLINK("https://www.facebook.com/tuoitreconganhuyenvanquan/", "Công an xã Tân Yên tỉnh Lạng Sơn")</f>
        <v>Công an xã Tân Yên tỉnh Lạng Sơn</v>
      </c>
      <c r="C496" t="str">
        <v>https://www.facebook.com/tuoitreconganhuyenvanquan/</v>
      </c>
      <c r="D496" t="str">
        <v>-</v>
      </c>
      <c r="E496" t="str">
        <v/>
      </c>
      <c r="F496" t="str">
        <v>-</v>
      </c>
      <c r="G496" t="str">
        <v>-</v>
      </c>
    </row>
    <row r="497">
      <c r="A497">
        <v>5496</v>
      </c>
      <c r="B497" t="str">
        <f>HYPERLINK("https://hcc.bacgiang.gov.vn/en_US/web/ubnd-xa-lien-son/chi-tiet-van-ban?p_p_id=xemchitietvanban_WAR_portalvbpqportlet&amp;p_p_lifecycle=0&amp;p_p_state=normal&amp;p_p_mode=view&amp;p_p_col_id=_118_INSTANCE_wVbdWqvvJF85__column-2&amp;p_p_col_count=1&amp;_xemchitietvanban_WAR_portalvbpqportlet_vanBanId=696000", "UBND Ủy ban nhân dân xã Tân Yên tỉnh Lạng Sơn")</f>
        <v>UBND Ủy ban nhân dân xã Tân Yên tỉnh Lạng Sơn</v>
      </c>
      <c r="C497" t="str">
        <v>https://hcc.bacgiang.gov.vn/en_US/web/ubnd-xa-lien-son/chi-tiet-van-ban?p_p_id=xemchitietvanban_WAR_portalvbpqportlet&amp;p_p_lifecycle=0&amp;p_p_state=normal&amp;p_p_mode=view&amp;p_p_col_id=_118_INSTANCE_wVbdWqvvJF85__column-2&amp;p_p_col_count=1&amp;_xemchitietvanban_WAR_portalvbpqportlet_vanBanId=696000</v>
      </c>
      <c r="D497" t="str">
        <v>-</v>
      </c>
      <c r="E497" t="str">
        <v>-</v>
      </c>
      <c r="F497" t="str">
        <v>-</v>
      </c>
      <c r="G497" t="str">
        <v>-</v>
      </c>
    </row>
    <row r="498">
      <c r="A498">
        <v>5497</v>
      </c>
      <c r="B498" t="str">
        <f>HYPERLINK("https://www.facebook.com/tuoitreconganlangson/", "Công an xã Đội Cấn tỉnh Lạng Sơn")</f>
        <v>Công an xã Đội Cấn tỉnh Lạng Sơn</v>
      </c>
      <c r="C498" t="str">
        <v>https://www.facebook.com/tuoitreconganlangson/</v>
      </c>
      <c r="D498" t="str">
        <v>-</v>
      </c>
      <c r="E498" t="str">
        <v/>
      </c>
      <c r="F498" t="str">
        <v>-</v>
      </c>
      <c r="G498" t="str">
        <v>-</v>
      </c>
    </row>
    <row r="499">
      <c r="A499">
        <v>5498</v>
      </c>
      <c r="B499" t="str">
        <f>HYPERLINK("https://vanphong.langson.gov.vn/tin-tuc-su-kien/tin-hoat-dong/cum-thi-dua-so-4-cong-doan-vien-chuc-tinh-ban-giao-cong-trinh-thap-sang-duong-thon-bien-gioi-tai-xa-doi-can-huyen-trang-.html", "UBND Ủy ban nhân dân xã Đội Cấn tỉnh Lạng Sơn")</f>
        <v>UBND Ủy ban nhân dân xã Đội Cấn tỉnh Lạng Sơn</v>
      </c>
      <c r="C499" t="str">
        <v>https://vanphong.langson.gov.vn/tin-tuc-su-kien/tin-hoat-dong/cum-thi-dua-so-4-cong-doan-vien-chuc-tinh-ban-giao-cong-trinh-thap-sang-duong-thon-bien-gioi-tai-xa-doi-can-huyen-trang-.html</v>
      </c>
      <c r="D499" t="str">
        <v>-</v>
      </c>
      <c r="E499" t="str">
        <v>-</v>
      </c>
      <c r="F499" t="str">
        <v>-</v>
      </c>
      <c r="G499" t="str">
        <v>-</v>
      </c>
    </row>
    <row r="500">
      <c r="A500">
        <v>5499</v>
      </c>
      <c r="B500" t="str">
        <v>Công an xã Tân Minh tỉnh Lạng Sơn</v>
      </c>
      <c r="C500" t="str">
        <v>-</v>
      </c>
      <c r="D500" t="str">
        <v>-</v>
      </c>
      <c r="E500" t="str">
        <v/>
      </c>
      <c r="F500" t="str">
        <v>-</v>
      </c>
      <c r="G500" t="str">
        <v>-</v>
      </c>
    </row>
    <row r="501">
      <c r="A501">
        <v>5500</v>
      </c>
      <c r="B501" t="str">
        <f>HYPERLINK("https://trangdinh.langson.gov.vn/", "UBND Ủy ban nhân dân xã Tân Minh tỉnh Lạng Sơn")</f>
        <v>UBND Ủy ban nhân dân xã Tân Minh tỉnh Lạng Sơn</v>
      </c>
      <c r="C501" t="str">
        <v>https://trangdinh.langson.gov.vn/</v>
      </c>
      <c r="D501" t="str">
        <v>-</v>
      </c>
      <c r="E501" t="str">
        <v>-</v>
      </c>
      <c r="F501" t="str">
        <v>-</v>
      </c>
      <c r="G501" t="str">
        <v>-</v>
      </c>
    </row>
    <row r="502">
      <c r="A502">
        <v>5501</v>
      </c>
      <c r="B502" t="str">
        <v>Công an xã Kim Đồng tỉnh Lạng Sơn</v>
      </c>
      <c r="C502" t="str">
        <v>-</v>
      </c>
      <c r="D502" t="str">
        <v>-</v>
      </c>
      <c r="E502" t="str">
        <v/>
      </c>
      <c r="F502" t="str">
        <v>-</v>
      </c>
      <c r="G502" t="str">
        <v>-</v>
      </c>
    </row>
    <row r="503">
      <c r="A503">
        <v>5502</v>
      </c>
      <c r="B503" t="str">
        <f>HYPERLINK("https://langson.gov.vn/tin-moi/dong-chi-duong-xuan-huyen-pho-chu-tich-thuong-truc-ubnd-tinh-tham-tang-qua-gia-dinh-chinh-sach-nguoi-co-cong-nhan-dip-ky.html", "UBND Ủy ban nhân dân xã Kim Đồng tỉnh Lạng Sơn")</f>
        <v>UBND Ủy ban nhân dân xã Kim Đồng tỉnh Lạng Sơn</v>
      </c>
      <c r="C503" t="str">
        <v>https://langson.gov.vn/tin-moi/dong-chi-duong-xuan-huyen-pho-chu-tich-thuong-truc-ubnd-tinh-tham-tang-qua-gia-dinh-chinh-sach-nguoi-co-cong-nhan-dip-ky.html</v>
      </c>
      <c r="D503" t="str">
        <v>-</v>
      </c>
      <c r="E503" t="str">
        <v>-</v>
      </c>
      <c r="F503" t="str">
        <v>-</v>
      </c>
      <c r="G503" t="str">
        <v>-</v>
      </c>
    </row>
    <row r="504">
      <c r="A504">
        <v>5503</v>
      </c>
      <c r="B504" t="str">
        <v>Công an xã Chi Lăng tỉnh Lạng Sơn</v>
      </c>
      <c r="C504" t="str">
        <v>-</v>
      </c>
      <c r="D504" t="str">
        <v>-</v>
      </c>
      <c r="E504" t="str">
        <v/>
      </c>
      <c r="F504" t="str">
        <v>-</v>
      </c>
      <c r="G504" t="str">
        <v>-</v>
      </c>
    </row>
    <row r="505">
      <c r="A505">
        <v>5504</v>
      </c>
      <c r="B505" t="str">
        <f>HYPERLINK("https://chilang.langson.gov.vn/", "UBND Ủy ban nhân dân xã Chi Lăng tỉnh Lạng Sơn")</f>
        <v>UBND Ủy ban nhân dân xã Chi Lăng tỉnh Lạng Sơn</v>
      </c>
      <c r="C505" t="str">
        <v>https://chilang.langson.gov.vn/</v>
      </c>
      <c r="D505" t="str">
        <v>-</v>
      </c>
      <c r="E505" t="str">
        <v>-</v>
      </c>
      <c r="F505" t="str">
        <v>-</v>
      </c>
      <c r="G505" t="str">
        <v>-</v>
      </c>
    </row>
    <row r="506">
      <c r="A506">
        <v>5505</v>
      </c>
      <c r="B506" t="str">
        <f>HYPERLINK("https://www.facebook.com/tuoitreconganhuyenvanquan/", "Công an xã Trung Thành tỉnh Lạng Sơn")</f>
        <v>Công an xã Trung Thành tỉnh Lạng Sơn</v>
      </c>
      <c r="C506" t="str">
        <v>https://www.facebook.com/tuoitreconganhuyenvanquan/</v>
      </c>
      <c r="D506" t="str">
        <v>-</v>
      </c>
      <c r="E506" t="str">
        <v/>
      </c>
      <c r="F506" t="str">
        <v>-</v>
      </c>
      <c r="G506" t="str">
        <v>-</v>
      </c>
    </row>
    <row r="507">
      <c r="A507">
        <v>5506</v>
      </c>
      <c r="B507" t="str">
        <f>HYPERLINK("https://mttq.langson.gov.vn/tin-tuc-su-kien/dai-doan-ket/lanh-dao-uy-ban-mttq-tinh-du-ngay-hoi-dai-doan-ket-toan-dan-toc-tai-huyen-trang-dinh.html", "UBND Ủy ban nhân dân xã Trung Thành tỉnh Lạng Sơn")</f>
        <v>UBND Ủy ban nhân dân xã Trung Thành tỉnh Lạng Sơn</v>
      </c>
      <c r="C507" t="str">
        <v>https://mttq.langson.gov.vn/tin-tuc-su-kien/dai-doan-ket/lanh-dao-uy-ban-mttq-tinh-du-ngay-hoi-dai-doan-ket-toan-dan-toc-tai-huyen-trang-dinh.html</v>
      </c>
      <c r="D507" t="str">
        <v>-</v>
      </c>
      <c r="E507" t="str">
        <v>-</v>
      </c>
      <c r="F507" t="str">
        <v>-</v>
      </c>
      <c r="G507" t="str">
        <v>-</v>
      </c>
    </row>
    <row r="508">
      <c r="A508">
        <v>5507</v>
      </c>
      <c r="B508" t="str">
        <f>HYPERLINK("https://www.facebook.com/tuoitreconganlangson/", "Công an xã Đại Đồng tỉnh Lạng Sơn")</f>
        <v>Công an xã Đại Đồng tỉnh Lạng Sơn</v>
      </c>
      <c r="C508" t="str">
        <v>https://www.facebook.com/tuoitreconganlangson/</v>
      </c>
      <c r="D508" t="str">
        <v>-</v>
      </c>
      <c r="E508" t="str">
        <v/>
      </c>
      <c r="F508" t="str">
        <v>-</v>
      </c>
      <c r="G508" t="str">
        <v>-</v>
      </c>
    </row>
    <row r="509">
      <c r="A509">
        <v>5508</v>
      </c>
      <c r="B509" t="str">
        <f>HYPERLINK("https://trangdinh.langson.gov.vn/", "UBND Ủy ban nhân dân xã Đại Đồng tỉnh Lạng Sơn")</f>
        <v>UBND Ủy ban nhân dân xã Đại Đồng tỉnh Lạng Sơn</v>
      </c>
      <c r="C509" t="str">
        <v>https://trangdinh.langson.gov.vn/</v>
      </c>
      <c r="D509" t="str">
        <v>-</v>
      </c>
      <c r="E509" t="str">
        <v>-</v>
      </c>
      <c r="F509" t="str">
        <v>-</v>
      </c>
      <c r="G509" t="str">
        <v>-</v>
      </c>
    </row>
    <row r="510">
      <c r="A510">
        <v>5509</v>
      </c>
      <c r="B510" t="str">
        <v>Công an xã Đào Viên tỉnh Lạng Sơn</v>
      </c>
      <c r="C510" t="str">
        <v>-</v>
      </c>
      <c r="D510" t="str">
        <v>-</v>
      </c>
      <c r="E510" t="str">
        <v/>
      </c>
      <c r="F510" t="str">
        <v>-</v>
      </c>
      <c r="G510" t="str">
        <v>-</v>
      </c>
    </row>
    <row r="511">
      <c r="A511">
        <v>5510</v>
      </c>
      <c r="B511" t="str">
        <f>HYPERLINK("https://trangdinh.langson.gov.vn/upload/105423/20240313/BIEU_KEM_THEO_QUYET_DINH_1d20c.pdf", "UBND Ủy ban nhân dân xã Đào Viên tỉnh Lạng Sơn")</f>
        <v>UBND Ủy ban nhân dân xã Đào Viên tỉnh Lạng Sơn</v>
      </c>
      <c r="C511" t="str">
        <v>https://trangdinh.langson.gov.vn/upload/105423/20240313/BIEU_KEM_THEO_QUYET_DINH_1d20c.pdf</v>
      </c>
      <c r="D511" t="str">
        <v>-</v>
      </c>
      <c r="E511" t="str">
        <v>-</v>
      </c>
      <c r="F511" t="str">
        <v>-</v>
      </c>
      <c r="G511" t="str">
        <v>-</v>
      </c>
    </row>
    <row r="512">
      <c r="A512">
        <v>5511</v>
      </c>
      <c r="B512" t="str">
        <f>HYPERLINK("https://www.facebook.com/p/%C4%90o%C3%A0n-Thanh-Ni%C3%AAn-C%C3%B4ng-An-Huy%E1%BB%87n-Tr%C3%A0ng-%C4%90%E1%BB%8Bnh-100066714612141/", "Công an xã Đề Thám tỉnh Lạng Sơn")</f>
        <v>Công an xã Đề Thám tỉnh Lạng Sơn</v>
      </c>
      <c r="C512" t="str">
        <v>https://www.facebook.com/p/%C4%90o%C3%A0n-Thanh-Ni%C3%AAn-C%C3%B4ng-An-Huy%E1%BB%87n-Tr%C3%A0ng-%C4%90%E1%BB%8Bnh-100066714612141/</v>
      </c>
      <c r="D512" t="str">
        <v>-</v>
      </c>
      <c r="E512" t="str">
        <v/>
      </c>
      <c r="F512" t="str">
        <v>-</v>
      </c>
      <c r="G512" t="str">
        <v>-</v>
      </c>
    </row>
    <row r="513">
      <c r="A513">
        <v>5512</v>
      </c>
      <c r="B513" t="str">
        <f>HYPERLINK("https://trangdinh.langson.gov.vn/", "UBND Ủy ban nhân dân xã Đề Thám tỉnh Lạng Sơn")</f>
        <v>UBND Ủy ban nhân dân xã Đề Thám tỉnh Lạng Sơn</v>
      </c>
      <c r="C513" t="str">
        <v>https://trangdinh.langson.gov.vn/</v>
      </c>
      <c r="D513" t="str">
        <v>-</v>
      </c>
      <c r="E513" t="str">
        <v>-</v>
      </c>
      <c r="F513" t="str">
        <v>-</v>
      </c>
      <c r="G513" t="str">
        <v>-</v>
      </c>
    </row>
    <row r="514">
      <c r="A514">
        <v>5513</v>
      </c>
      <c r="B514" t="str">
        <f>HYPERLINK("https://www.facebook.com/p/%C4%90o%C3%A0n-Thanh-Ni%C3%AAn-C%C3%B4ng-An-Huy%E1%BB%87n-Tr%C3%A0ng-%C4%90%E1%BB%8Bnh-100066714612141/", "Công an xã Kháng Chiến tỉnh Lạng Sơn")</f>
        <v>Công an xã Kháng Chiến tỉnh Lạng Sơn</v>
      </c>
      <c r="C514" t="str">
        <v>https://www.facebook.com/p/%C4%90o%C3%A0n-Thanh-Ni%C3%AAn-C%C3%B4ng-An-Huy%E1%BB%87n-Tr%C3%A0ng-%C4%90%E1%BB%8Bnh-100066714612141/</v>
      </c>
      <c r="D514" t="str">
        <v>-</v>
      </c>
      <c r="E514" t="str">
        <v/>
      </c>
      <c r="F514" t="str">
        <v>-</v>
      </c>
      <c r="G514" t="str">
        <v>-</v>
      </c>
    </row>
    <row r="515">
      <c r="A515">
        <v>5514</v>
      </c>
      <c r="B515" t="str">
        <f>HYPERLINK("https://vanphong.langson.gov.vn/gioi-thieu/gioi-thieu-qua-trinh-hinh-thanh-va-phat-trien-cua-van-phong-ubnd-tinh-lang-son", "UBND Ủy ban nhân dân xã Kháng Chiến tỉnh Lạng Sơn")</f>
        <v>UBND Ủy ban nhân dân xã Kháng Chiến tỉnh Lạng Sơn</v>
      </c>
      <c r="C515" t="str">
        <v>https://vanphong.langson.gov.vn/gioi-thieu/gioi-thieu-qua-trinh-hinh-thanh-va-phat-trien-cua-van-phong-ubnd-tinh-lang-son</v>
      </c>
      <c r="D515" t="str">
        <v>-</v>
      </c>
      <c r="E515" t="str">
        <v>-</v>
      </c>
      <c r="F515" t="str">
        <v>-</v>
      </c>
      <c r="G515" t="str">
        <v>-</v>
      </c>
    </row>
    <row r="516">
      <c r="A516">
        <v>5515</v>
      </c>
      <c r="B516" t="str">
        <f>HYPERLINK("https://www.facebook.com/478648843520957", "Công an xã Bắc Ái tỉnh Lạng Sơn")</f>
        <v>Công an xã Bắc Ái tỉnh Lạng Sơn</v>
      </c>
      <c r="C516" t="str">
        <v>https://www.facebook.com/478648843520957</v>
      </c>
      <c r="D516" t="str">
        <v>-</v>
      </c>
      <c r="E516" t="str">
        <v/>
      </c>
      <c r="F516" t="str">
        <v>-</v>
      </c>
      <c r="G516" t="str">
        <v>-</v>
      </c>
    </row>
    <row r="517">
      <c r="A517">
        <v>5516</v>
      </c>
      <c r="B517" t="str">
        <f>HYPERLINK("https://langson.gov.vn/dong-chi-ho-tien-thieu?categoryId=101871839", "UBND Ủy ban nhân dân xã Bắc Ái tỉnh Lạng Sơn")</f>
        <v>UBND Ủy ban nhân dân xã Bắc Ái tỉnh Lạng Sơn</v>
      </c>
      <c r="C517" t="str">
        <v>https://langson.gov.vn/dong-chi-ho-tien-thieu?categoryId=101871839</v>
      </c>
      <c r="D517" t="str">
        <v>-</v>
      </c>
      <c r="E517" t="str">
        <v>-</v>
      </c>
      <c r="F517" t="str">
        <v>-</v>
      </c>
      <c r="G517" t="str">
        <v>-</v>
      </c>
    </row>
    <row r="518">
      <c r="A518">
        <v>5517</v>
      </c>
      <c r="B518" t="str">
        <v>Công an xã Hùng Sơn tỉnh Lạng Sơn</v>
      </c>
      <c r="C518" t="str">
        <v>-</v>
      </c>
      <c r="D518" t="str">
        <v>-</v>
      </c>
      <c r="E518" t="str">
        <v/>
      </c>
      <c r="F518" t="str">
        <v>-</v>
      </c>
      <c r="G518" t="str">
        <v>-</v>
      </c>
    </row>
    <row r="519">
      <c r="A519">
        <v>5518</v>
      </c>
      <c r="B519" t="str">
        <f>HYPERLINK("https://hungson.anhson.nghean.gov.vn/", "UBND Ủy ban nhân dân xã Hùng Sơn tỉnh Lạng Sơn")</f>
        <v>UBND Ủy ban nhân dân xã Hùng Sơn tỉnh Lạng Sơn</v>
      </c>
      <c r="C519" t="str">
        <v>https://hungson.anhson.nghean.gov.vn/</v>
      </c>
      <c r="D519" t="str">
        <v>-</v>
      </c>
      <c r="E519" t="str">
        <v>-</v>
      </c>
      <c r="F519" t="str">
        <v>-</v>
      </c>
      <c r="G519" t="str">
        <v>-</v>
      </c>
    </row>
    <row r="520">
      <c r="A520">
        <v>5519</v>
      </c>
      <c r="B520" t="str">
        <v>Công an xã Quốc Việt tỉnh Lạng Sơn</v>
      </c>
      <c r="C520" t="str">
        <v>-</v>
      </c>
      <c r="D520" t="str">
        <v>-</v>
      </c>
      <c r="E520" t="str">
        <v/>
      </c>
      <c r="F520" t="str">
        <v>-</v>
      </c>
      <c r="G520" t="str">
        <v>-</v>
      </c>
    </row>
    <row r="521">
      <c r="A521">
        <v>5520</v>
      </c>
      <c r="B521" t="str">
        <f>HYPERLINK("https://trangdinh.langson.gov.vn/", "UBND Ủy ban nhân dân xã Quốc Việt tỉnh Lạng Sơn")</f>
        <v>UBND Ủy ban nhân dân xã Quốc Việt tỉnh Lạng Sơn</v>
      </c>
      <c r="C521" t="str">
        <v>https://trangdinh.langson.gov.vn/</v>
      </c>
      <c r="D521" t="str">
        <v>-</v>
      </c>
      <c r="E521" t="str">
        <v>-</v>
      </c>
      <c r="F521" t="str">
        <v>-</v>
      </c>
      <c r="G521" t="str">
        <v>-</v>
      </c>
    </row>
    <row r="522">
      <c r="A522">
        <v>5521</v>
      </c>
      <c r="B522" t="str">
        <v>Công an xã Hùng Việt tỉnh Lạng Sơn</v>
      </c>
      <c r="C522" t="str">
        <v>-</v>
      </c>
      <c r="D522" t="str">
        <v>-</v>
      </c>
      <c r="E522" t="str">
        <v/>
      </c>
      <c r="F522" t="str">
        <v>-</v>
      </c>
      <c r="G522" t="str">
        <v>-</v>
      </c>
    </row>
    <row r="523">
      <c r="A523">
        <v>5522</v>
      </c>
      <c r="B523" t="str">
        <f>HYPERLINK("https://trangdinh.langson.gov.vn/", "UBND Ủy ban nhân dân xã Hùng Việt tỉnh Lạng Sơn")</f>
        <v>UBND Ủy ban nhân dân xã Hùng Việt tỉnh Lạng Sơn</v>
      </c>
      <c r="C523" t="str">
        <v>https://trangdinh.langson.gov.vn/</v>
      </c>
      <c r="D523" t="str">
        <v>-</v>
      </c>
      <c r="E523" t="str">
        <v>-</v>
      </c>
      <c r="F523" t="str">
        <v>-</v>
      </c>
      <c r="G523" t="str">
        <v>-</v>
      </c>
    </row>
    <row r="524">
      <c r="A524">
        <v>5523</v>
      </c>
      <c r="B524" t="str">
        <f>HYPERLINK("https://www.facebook.com/p/Tu%E1%BB%95i-tr%E1%BA%BB-C%C3%B4ng-an-huy%E1%BB%87n-B%C3%ACnh-Gia-100070618760059/", "Công an thị trấn Bình Gia tỉnh Lạng Sơn")</f>
        <v>Công an thị trấn Bình Gia tỉnh Lạng Sơn</v>
      </c>
      <c r="C524" t="str">
        <v>https://www.facebook.com/p/Tu%E1%BB%95i-tr%E1%BA%BB-C%C3%B4ng-an-huy%E1%BB%87n-B%C3%ACnh-Gia-100070618760059/</v>
      </c>
      <c r="D524" t="str">
        <v>-</v>
      </c>
      <c r="E524" t="str">
        <v/>
      </c>
      <c r="F524" t="str">
        <v>-</v>
      </c>
      <c r="G524" t="str">
        <v>-</v>
      </c>
    </row>
    <row r="525">
      <c r="A525">
        <v>5524</v>
      </c>
      <c r="B525" t="str">
        <f>HYPERLINK("https://binhgia.langson.gov.vn/", "UBND Ủy ban nhân dân thị trấn Bình Gia tỉnh Lạng Sơn")</f>
        <v>UBND Ủy ban nhân dân thị trấn Bình Gia tỉnh Lạng Sơn</v>
      </c>
      <c r="C525" t="str">
        <v>https://binhgia.langson.gov.vn/</v>
      </c>
      <c r="D525" t="str">
        <v>-</v>
      </c>
      <c r="E525" t="str">
        <v>-</v>
      </c>
      <c r="F525" t="str">
        <v>-</v>
      </c>
      <c r="G525" t="str">
        <v>-</v>
      </c>
    </row>
    <row r="526">
      <c r="A526">
        <v>5525</v>
      </c>
      <c r="B526" t="str">
        <f>HYPERLINK("https://www.facebook.com/p/Tu%E1%BB%95i-tr%E1%BA%BB-C%C3%B4ng-an-huy%E1%BB%87n-B%C3%ACnh-Gia-100070618760059/", "Công an xã Hưng Đạo tỉnh Lạng Sơn")</f>
        <v>Công an xã Hưng Đạo tỉnh Lạng Sơn</v>
      </c>
      <c r="C526" t="str">
        <v>https://www.facebook.com/p/Tu%E1%BB%95i-tr%E1%BA%BB-C%C3%B4ng-an-huy%E1%BB%87n-B%C3%ACnh-Gia-100070618760059/</v>
      </c>
      <c r="D526" t="str">
        <v>-</v>
      </c>
      <c r="E526" t="str">
        <v/>
      </c>
      <c r="F526" t="str">
        <v>-</v>
      </c>
      <c r="G526" t="str">
        <v>-</v>
      </c>
    </row>
    <row r="527">
      <c r="A527">
        <v>5526</v>
      </c>
      <c r="B527" t="str">
        <f>HYPERLINK("https://binhgia.langson.gov.vn/", "UBND Ủy ban nhân dân xã Hưng Đạo tỉnh Lạng Sơn")</f>
        <v>UBND Ủy ban nhân dân xã Hưng Đạo tỉnh Lạng Sơn</v>
      </c>
      <c r="C527" t="str">
        <v>https://binhgia.langson.gov.vn/</v>
      </c>
      <c r="D527" t="str">
        <v>-</v>
      </c>
      <c r="E527" t="str">
        <v>-</v>
      </c>
      <c r="F527" t="str">
        <v>-</v>
      </c>
      <c r="G527" t="str">
        <v>-</v>
      </c>
    </row>
    <row r="528">
      <c r="A528">
        <v>5527</v>
      </c>
      <c r="B528" t="str">
        <f>HYPERLINK("https://www.facebook.com/p/Tu%E1%BB%95i-tr%E1%BA%BB-C%C3%B4ng-an-Th%C3%A0nh-ph%E1%BB%91-V%C4%A9nh-Y%C3%AAn-100066497717181/", "Công an xã Vĩnh Yên tỉnh Lạng Sơn")</f>
        <v>Công an xã Vĩnh Yên tỉnh Lạng Sơn</v>
      </c>
      <c r="C528" t="str">
        <v>https://www.facebook.com/p/Tu%E1%BB%95i-tr%E1%BA%BB-C%C3%B4ng-an-Th%C3%A0nh-ph%E1%BB%91-V%C4%A9nh-Y%C3%AAn-100066497717181/</v>
      </c>
      <c r="D528" t="str">
        <v>-</v>
      </c>
      <c r="E528" t="str">
        <v/>
      </c>
      <c r="F528" t="str">
        <v>-</v>
      </c>
      <c r="G528" t="str">
        <v>-</v>
      </c>
    </row>
    <row r="529">
      <c r="A529">
        <v>5528</v>
      </c>
      <c r="B529" t="str">
        <f>HYPERLINK("https://binhgia.langson.gov.vn/", "UBND Ủy ban nhân dân xã Vĩnh Yên tỉnh Lạng Sơn")</f>
        <v>UBND Ủy ban nhân dân xã Vĩnh Yên tỉnh Lạng Sơn</v>
      </c>
      <c r="C529" t="str">
        <v>https://binhgia.langson.gov.vn/</v>
      </c>
      <c r="D529" t="str">
        <v>-</v>
      </c>
      <c r="E529" t="str">
        <v>-</v>
      </c>
      <c r="F529" t="str">
        <v>-</v>
      </c>
      <c r="G529" t="str">
        <v>-</v>
      </c>
    </row>
    <row r="530">
      <c r="A530">
        <v>5529</v>
      </c>
      <c r="B530" t="str">
        <f>HYPERLINK("https://www.facebook.com/p/C%C3%B4ng-An-X%C3%A3-Hoa-Th%C3%A1m-100067120195216/?locale=vi_VN", "Công an xã Hoa Thám tỉnh Lạng Sơn")</f>
        <v>Công an xã Hoa Thám tỉnh Lạng Sơn</v>
      </c>
      <c r="C530" t="str">
        <v>https://www.facebook.com/p/C%C3%B4ng-An-X%C3%A3-Hoa-Th%C3%A1m-100067120195216/?locale=vi_VN</v>
      </c>
      <c r="D530" t="str">
        <v>-</v>
      </c>
      <c r="E530" t="str">
        <v/>
      </c>
      <c r="F530" t="str">
        <v>-</v>
      </c>
      <c r="G530" t="str">
        <v>-</v>
      </c>
    </row>
    <row r="531">
      <c r="A531">
        <v>5530</v>
      </c>
      <c r="B531" t="str">
        <f>HYPERLINK("https://binhgia.langson.gov.vn/", "UBND Ủy ban nhân dân xã Hoa Thám tỉnh Lạng Sơn")</f>
        <v>UBND Ủy ban nhân dân xã Hoa Thám tỉnh Lạng Sơn</v>
      </c>
      <c r="C531" t="str">
        <v>https://binhgia.langson.gov.vn/</v>
      </c>
      <c r="D531" t="str">
        <v>-</v>
      </c>
      <c r="E531" t="str">
        <v>-</v>
      </c>
      <c r="F531" t="str">
        <v>-</v>
      </c>
      <c r="G531" t="str">
        <v>-</v>
      </c>
    </row>
    <row r="532">
      <c r="A532">
        <v>5531</v>
      </c>
      <c r="B532" t="str">
        <f>HYPERLINK("https://www.facebook.com/p/Tu%E1%BB%95i-tr%E1%BA%BB-C%C3%B4ng-an-huy%E1%BB%87n-B%C3%ACnh-Gia-100070618760059/", "Công an xã Quý Hòa tỉnh Lạng Sơn")</f>
        <v>Công an xã Quý Hòa tỉnh Lạng Sơn</v>
      </c>
      <c r="C532" t="str">
        <v>https://www.facebook.com/p/Tu%E1%BB%95i-tr%E1%BA%BB-C%C3%B4ng-an-huy%E1%BB%87n-B%C3%ACnh-Gia-100070618760059/</v>
      </c>
      <c r="D532" t="str">
        <v>-</v>
      </c>
      <c r="E532" t="str">
        <v/>
      </c>
      <c r="F532" t="str">
        <v>-</v>
      </c>
      <c r="G532" t="str">
        <v>-</v>
      </c>
    </row>
    <row r="533">
      <c r="A533">
        <v>5532</v>
      </c>
      <c r="B533" t="str">
        <f>HYPERLINK("https://binhgia.langson.gov.vn/", "UBND Ủy ban nhân dân xã Quý Hòa tỉnh Lạng Sơn")</f>
        <v>UBND Ủy ban nhân dân xã Quý Hòa tỉnh Lạng Sơn</v>
      </c>
      <c r="C533" t="str">
        <v>https://binhgia.langson.gov.vn/</v>
      </c>
      <c r="D533" t="str">
        <v>-</v>
      </c>
      <c r="E533" t="str">
        <v>-</v>
      </c>
      <c r="F533" t="str">
        <v>-</v>
      </c>
      <c r="G533" t="str">
        <v>-</v>
      </c>
    </row>
    <row r="534">
      <c r="A534">
        <v>5533</v>
      </c>
      <c r="B534" t="str">
        <f>HYPERLINK("https://www.facebook.com/p/Tu%E1%BB%95i-tr%E1%BA%BB-C%C3%B4ng-an-huy%E1%BB%87n-B%C3%ACnh-Gia-100070618760059/", "Công an xã Hồng Phong tỉnh Lạng Sơn")</f>
        <v>Công an xã Hồng Phong tỉnh Lạng Sơn</v>
      </c>
      <c r="C534" t="str">
        <v>https://www.facebook.com/p/Tu%E1%BB%95i-tr%E1%BA%BB-C%C3%B4ng-an-huy%E1%BB%87n-B%C3%ACnh-Gia-100070618760059/</v>
      </c>
      <c r="D534" t="str">
        <v>-</v>
      </c>
      <c r="E534" t="str">
        <v/>
      </c>
      <c r="F534" t="str">
        <v>-</v>
      </c>
      <c r="G534" t="str">
        <v>-</v>
      </c>
    </row>
    <row r="535">
      <c r="A535">
        <v>5534</v>
      </c>
      <c r="B535" t="str">
        <f>HYPERLINK("https://langson.gov.vn/tin-moi/lanh-dao-ubnd-tinh-du-ngay-hoi-dai-doan-ket-toan-dan-toc-tai-khu-dan-cu-thon-pa-phieng-xa-hong-phong-huyen-cao-loc.html", "UBND Ủy ban nhân dân xã Hồng Phong tỉnh Lạng Sơn")</f>
        <v>UBND Ủy ban nhân dân xã Hồng Phong tỉnh Lạng Sơn</v>
      </c>
      <c r="C535" t="str">
        <v>https://langson.gov.vn/tin-moi/lanh-dao-ubnd-tinh-du-ngay-hoi-dai-doan-ket-toan-dan-toc-tai-khu-dan-cu-thon-pa-phieng-xa-hong-phong-huyen-cao-loc.html</v>
      </c>
      <c r="D535" t="str">
        <v>-</v>
      </c>
      <c r="E535" t="str">
        <v>-</v>
      </c>
      <c r="F535" t="str">
        <v>-</v>
      </c>
      <c r="G535" t="str">
        <v>-</v>
      </c>
    </row>
    <row r="536">
      <c r="A536">
        <v>5535</v>
      </c>
      <c r="B536" t="str">
        <v>Công an xã Yên Lỗ tỉnh Lạng Sơn</v>
      </c>
      <c r="C536" t="str">
        <v>-</v>
      </c>
      <c r="D536" t="str">
        <v>-</v>
      </c>
      <c r="E536" t="str">
        <v/>
      </c>
      <c r="F536" t="str">
        <v>-</v>
      </c>
      <c r="G536" t="str">
        <v>-</v>
      </c>
    </row>
    <row r="537">
      <c r="A537">
        <v>5536</v>
      </c>
      <c r="B537" t="str">
        <f>HYPERLINK("https://binhgia.langson.gov.vn/", "UBND Ủy ban nhân dân xã Yên Lỗ tỉnh Lạng Sơn")</f>
        <v>UBND Ủy ban nhân dân xã Yên Lỗ tỉnh Lạng Sơn</v>
      </c>
      <c r="C537" t="str">
        <v>https://binhgia.langson.gov.vn/</v>
      </c>
      <c r="D537" t="str">
        <v>-</v>
      </c>
      <c r="E537" t="str">
        <v>-</v>
      </c>
      <c r="F537" t="str">
        <v>-</v>
      </c>
      <c r="G537" t="str">
        <v>-</v>
      </c>
    </row>
    <row r="538">
      <c r="A538">
        <v>5537</v>
      </c>
      <c r="B538" t="str">
        <f>HYPERLINK("https://www.facebook.com/p/Tu%E1%BB%95i-tr%E1%BA%BB-C%C3%B4ng-an-huy%E1%BB%87n-B%C3%ACnh-Gia-100070618760059/", "Công an xã Thiện Hòa tỉnh Lạng Sơn")</f>
        <v>Công an xã Thiện Hòa tỉnh Lạng Sơn</v>
      </c>
      <c r="C538" t="str">
        <v>https://www.facebook.com/p/Tu%E1%BB%95i-tr%E1%BA%BB-C%C3%B4ng-an-huy%E1%BB%87n-B%C3%ACnh-Gia-100070618760059/</v>
      </c>
      <c r="D538" t="str">
        <v>-</v>
      </c>
      <c r="E538" t="str">
        <v/>
      </c>
      <c r="F538" t="str">
        <v>-</v>
      </c>
      <c r="G538" t="str">
        <v>-</v>
      </c>
    </row>
    <row r="539">
      <c r="A539">
        <v>5538</v>
      </c>
      <c r="B539" t="str">
        <f>HYPERLINK("https://binhgia.langson.gov.vn/", "UBND Ủy ban nhân dân xã Thiện Hòa tỉnh Lạng Sơn")</f>
        <v>UBND Ủy ban nhân dân xã Thiện Hòa tỉnh Lạng Sơn</v>
      </c>
      <c r="C539" t="str">
        <v>https://binhgia.langson.gov.vn/</v>
      </c>
      <c r="D539" t="str">
        <v>-</v>
      </c>
      <c r="E539" t="str">
        <v>-</v>
      </c>
      <c r="F539" t="str">
        <v>-</v>
      </c>
      <c r="G539" t="str">
        <v>-</v>
      </c>
    </row>
    <row r="540">
      <c r="A540">
        <v>5539</v>
      </c>
      <c r="B540" t="str">
        <f>HYPERLINK("https://www.facebook.com/p/Tu%E1%BB%95i-tr%E1%BA%BB-C%C3%B4ng-an-huy%E1%BB%87n-B%C3%ACnh-Gia-100070618760059/", "Công an xã Quang Trung tỉnh Lạng Sơn")</f>
        <v>Công an xã Quang Trung tỉnh Lạng Sơn</v>
      </c>
      <c r="C540" t="str">
        <v>https://www.facebook.com/p/Tu%E1%BB%95i-tr%E1%BA%BB-C%C3%B4ng-an-huy%E1%BB%87n-B%C3%ACnh-Gia-100070618760059/</v>
      </c>
      <c r="D540" t="str">
        <v>-</v>
      </c>
      <c r="E540" t="str">
        <v/>
      </c>
      <c r="F540" t="str">
        <v>-</v>
      </c>
      <c r="G540" t="str">
        <v>-</v>
      </c>
    </row>
    <row r="541">
      <c r="A541">
        <v>5540</v>
      </c>
      <c r="B541" t="str">
        <f>HYPERLINK("https://binhgia.langson.gov.vn/", "UBND Ủy ban nhân dân xã Quang Trung tỉnh Lạng Sơn")</f>
        <v>UBND Ủy ban nhân dân xã Quang Trung tỉnh Lạng Sơn</v>
      </c>
      <c r="C541" t="str">
        <v>https://binhgia.langson.gov.vn/</v>
      </c>
      <c r="D541" t="str">
        <v>-</v>
      </c>
      <c r="E541" t="str">
        <v>-</v>
      </c>
      <c r="F541" t="str">
        <v>-</v>
      </c>
      <c r="G541" t="str">
        <v>-</v>
      </c>
    </row>
    <row r="542">
      <c r="A542">
        <v>5541</v>
      </c>
      <c r="B542" t="str">
        <f>HYPERLINK("https://www.facebook.com/p/Tu%E1%BB%95i-tr%E1%BA%BB-C%C3%B4ng-an-huy%E1%BB%87n-B%C3%ACnh-Gia-100070618760059/", "Công an xã Thiện Thuật tỉnh Lạng Sơn")</f>
        <v>Công an xã Thiện Thuật tỉnh Lạng Sơn</v>
      </c>
      <c r="C542" t="str">
        <v>https://www.facebook.com/p/Tu%E1%BB%95i-tr%E1%BA%BB-C%C3%B4ng-an-huy%E1%BB%87n-B%C3%ACnh-Gia-100070618760059/</v>
      </c>
      <c r="D542" t="str">
        <v>-</v>
      </c>
      <c r="E542" t="str">
        <v/>
      </c>
      <c r="F542" t="str">
        <v>-</v>
      </c>
      <c r="G542" t="str">
        <v>-</v>
      </c>
    </row>
    <row r="543">
      <c r="A543">
        <v>5542</v>
      </c>
      <c r="B543" t="str">
        <f>HYPERLINK("https://binhgia.langson.gov.vn/", "UBND Ủy ban nhân dân xã Thiện Thuật tỉnh Lạng Sơn")</f>
        <v>UBND Ủy ban nhân dân xã Thiện Thuật tỉnh Lạng Sơn</v>
      </c>
      <c r="C543" t="str">
        <v>https://binhgia.langson.gov.vn/</v>
      </c>
      <c r="D543" t="str">
        <v>-</v>
      </c>
      <c r="E543" t="str">
        <v>-</v>
      </c>
      <c r="F543" t="str">
        <v>-</v>
      </c>
      <c r="G543" t="str">
        <v>-</v>
      </c>
    </row>
    <row r="544">
      <c r="A544">
        <v>5543</v>
      </c>
      <c r="B544" t="str">
        <v>Công an xã Minh Khai tỉnh Lạng Sơn</v>
      </c>
      <c r="C544" t="str">
        <v>-</v>
      </c>
      <c r="D544" t="str">
        <v>-</v>
      </c>
      <c r="E544" t="str">
        <v/>
      </c>
      <c r="F544" t="str">
        <v>-</v>
      </c>
      <c r="G544" t="str">
        <v>-</v>
      </c>
    </row>
    <row r="545">
      <c r="A545">
        <v>5544</v>
      </c>
      <c r="B545" t="str">
        <f>HYPERLINK("https://langson.gov.vn/", "UBND Ủy ban nhân dân xã Minh Khai tỉnh Lạng Sơn")</f>
        <v>UBND Ủy ban nhân dân xã Minh Khai tỉnh Lạng Sơn</v>
      </c>
      <c r="C545" t="str">
        <v>https://langson.gov.vn/</v>
      </c>
      <c r="D545" t="str">
        <v>-</v>
      </c>
      <c r="E545" t="str">
        <v>-</v>
      </c>
      <c r="F545" t="str">
        <v>-</v>
      </c>
      <c r="G545" t="str">
        <v>-</v>
      </c>
    </row>
    <row r="546">
      <c r="A546">
        <v>5545</v>
      </c>
      <c r="B546" t="str">
        <f>HYPERLINK("https://www.facebook.com/p/Tu%E1%BB%95i-tr%E1%BA%BB-C%C3%B4ng-an-huy%E1%BB%87n-B%C3%ACnh-Gia-100070618760059/", "Công an xã Thiện Long tỉnh Lạng Sơn")</f>
        <v>Công an xã Thiện Long tỉnh Lạng Sơn</v>
      </c>
      <c r="C546" t="str">
        <v>https://www.facebook.com/p/Tu%E1%BB%95i-tr%E1%BA%BB-C%C3%B4ng-an-huy%E1%BB%87n-B%C3%ACnh-Gia-100070618760059/</v>
      </c>
      <c r="D546" t="str">
        <v>-</v>
      </c>
      <c r="E546" t="str">
        <v/>
      </c>
      <c r="F546" t="str">
        <v>-</v>
      </c>
      <c r="G546" t="str">
        <v>-</v>
      </c>
    </row>
    <row r="547">
      <c r="A547">
        <v>5546</v>
      </c>
      <c r="B547" t="str">
        <f>HYPERLINK("https://binhgia.langson.gov.vn/", "UBND Ủy ban nhân dân xã Thiện Long tỉnh Lạng Sơn")</f>
        <v>UBND Ủy ban nhân dân xã Thiện Long tỉnh Lạng Sơn</v>
      </c>
      <c r="C547" t="str">
        <v>https://binhgia.langson.gov.vn/</v>
      </c>
      <c r="D547" t="str">
        <v>-</v>
      </c>
      <c r="E547" t="str">
        <v>-</v>
      </c>
      <c r="F547" t="str">
        <v>-</v>
      </c>
      <c r="G547" t="str">
        <v>-</v>
      </c>
    </row>
    <row r="548">
      <c r="A548">
        <v>5547</v>
      </c>
      <c r="B548" t="str">
        <f>HYPERLINK("https://www.facebook.com/p/C%C3%B4ng-an-x%C3%A3-Ho%C3%A0ng-V%C4%83n-Th%E1%BB%A5-huy%E1%BB%87n-V%C4%83n-L%C3%A3ng-100075987228691/", "Công an xã Hoàng Văn Thụ tỉnh Lạng Sơn")</f>
        <v>Công an xã Hoàng Văn Thụ tỉnh Lạng Sơn</v>
      </c>
      <c r="C548" t="str">
        <v>https://www.facebook.com/p/C%C3%B4ng-an-x%C3%A3-Ho%C3%A0ng-V%C4%83n-Th%E1%BB%A5-huy%E1%BB%87n-V%C4%83n-L%C3%A3ng-100075987228691/</v>
      </c>
      <c r="D548" t="str">
        <v>-</v>
      </c>
      <c r="E548" t="str">
        <v/>
      </c>
      <c r="F548" t="str">
        <v>-</v>
      </c>
      <c r="G548" t="str">
        <v>-</v>
      </c>
    </row>
    <row r="549">
      <c r="A549">
        <v>5548</v>
      </c>
      <c r="B549" t="str">
        <f>HYPERLINK("https://langson.gov.vn/tin-moi/doan-dai-bieu-tinh-lang-son-va-doan-dai-bieu-tham-gia-ngay-hoi-van-hoa-the-thao-va-du-lich-cac-dan-toc-vung-dong-bac-dan.html", "UBND Ủy ban nhân dân xã Hoàng Văn Thụ tỉnh Lạng Sơn")</f>
        <v>UBND Ủy ban nhân dân xã Hoàng Văn Thụ tỉnh Lạng Sơn</v>
      </c>
      <c r="C549" t="str">
        <v>https://langson.gov.vn/tin-moi/doan-dai-bieu-tinh-lang-son-va-doan-dai-bieu-tham-gia-ngay-hoi-van-hoa-the-thao-va-du-lich-cac-dan-toc-vung-dong-bac-dan.html</v>
      </c>
      <c r="D549" t="str">
        <v>-</v>
      </c>
      <c r="E549" t="str">
        <v>-</v>
      </c>
      <c r="F549" t="str">
        <v>-</v>
      </c>
      <c r="G549" t="str">
        <v>-</v>
      </c>
    </row>
    <row r="550">
      <c r="A550">
        <v>5549</v>
      </c>
      <c r="B550" t="str">
        <f>HYPERLINK("https://www.facebook.com/p/Tu%E1%BB%95i-tr%E1%BA%BB-C%C3%B4ng-an-huy%E1%BB%87n-B%C3%ACnh-Gia-100070618760059/", "Công an xã Hòa Bình tỉnh Lạng Sơn")</f>
        <v>Công an xã Hòa Bình tỉnh Lạng Sơn</v>
      </c>
      <c r="C550" t="str">
        <v>https://www.facebook.com/p/Tu%E1%BB%95i-tr%E1%BA%BB-C%C3%B4ng-an-huy%E1%BB%87n-B%C3%ACnh-Gia-100070618760059/</v>
      </c>
      <c r="D550" t="str">
        <v>-</v>
      </c>
      <c r="E550" t="str">
        <v/>
      </c>
      <c r="F550" t="str">
        <v>-</v>
      </c>
      <c r="G550" t="str">
        <v>-</v>
      </c>
    </row>
    <row r="551">
      <c r="A551">
        <v>5550</v>
      </c>
      <c r="B551" t="str">
        <f>HYPERLINK("https://langson.baohiemxahoi.gov.vn/vanban/Pages/default.aspx?ItemID=9813", "UBND Ủy ban nhân dân xã Hòa Bình tỉnh Lạng Sơn")</f>
        <v>UBND Ủy ban nhân dân xã Hòa Bình tỉnh Lạng Sơn</v>
      </c>
      <c r="C551" t="str">
        <v>https://langson.baohiemxahoi.gov.vn/vanban/Pages/default.aspx?ItemID=9813</v>
      </c>
      <c r="D551" t="str">
        <v>-</v>
      </c>
      <c r="E551" t="str">
        <v>-</v>
      </c>
      <c r="F551" t="str">
        <v>-</v>
      </c>
      <c r="G551" t="str">
        <v>-</v>
      </c>
    </row>
    <row r="552">
      <c r="A552">
        <v>5551</v>
      </c>
      <c r="B552" t="str">
        <f>HYPERLINK("https://www.facebook.com/tuoitreconganlangson/", "Công an xã Mông Ân tỉnh Lạng Sơn")</f>
        <v>Công an xã Mông Ân tỉnh Lạng Sơn</v>
      </c>
      <c r="C552" t="str">
        <v>https://www.facebook.com/tuoitreconganlangson/</v>
      </c>
      <c r="D552" t="str">
        <v>-</v>
      </c>
      <c r="E552" t="str">
        <v/>
      </c>
      <c r="F552" t="str">
        <v>-</v>
      </c>
      <c r="G552" t="str">
        <v>-</v>
      </c>
    </row>
    <row r="553">
      <c r="A553">
        <v>5552</v>
      </c>
      <c r="B553" t="str">
        <f>HYPERLINK("https://binhgia.langson.gov.vn/", "UBND Ủy ban nhân dân xã Mông Ân tỉnh Lạng Sơn")</f>
        <v>UBND Ủy ban nhân dân xã Mông Ân tỉnh Lạng Sơn</v>
      </c>
      <c r="C553" t="str">
        <v>https://binhgia.langson.gov.vn/</v>
      </c>
      <c r="D553" t="str">
        <v>-</v>
      </c>
      <c r="E553" t="str">
        <v>-</v>
      </c>
      <c r="F553" t="str">
        <v>-</v>
      </c>
      <c r="G553" t="str">
        <v>-</v>
      </c>
    </row>
    <row r="554">
      <c r="A554">
        <v>5553</v>
      </c>
      <c r="B554" t="str">
        <v>Công an xã Tân Hòa tỉnh Lạng Sơn</v>
      </c>
      <c r="C554" t="str">
        <v>-</v>
      </c>
      <c r="D554" t="str">
        <v>-</v>
      </c>
      <c r="E554" t="str">
        <v/>
      </c>
      <c r="F554" t="str">
        <v>-</v>
      </c>
      <c r="G554" t="str">
        <v>-</v>
      </c>
    </row>
    <row r="555">
      <c r="A555">
        <v>5554</v>
      </c>
      <c r="B555" t="str">
        <f>HYPERLINK("https://langson.gov.vn/tin-moi/dong-chi-duong-xuan-huyen-pho-chu-tich-thuong-truc-ubnd-tinh-du-ngay-hoi-dai-doan-ket-toan-dan-toc-tai-huyen-binh-gia.html", "UBND Ủy ban nhân dân xã Tân Hòa tỉnh Lạng Sơn")</f>
        <v>UBND Ủy ban nhân dân xã Tân Hòa tỉnh Lạng Sơn</v>
      </c>
      <c r="C555" t="str">
        <v>https://langson.gov.vn/tin-moi/dong-chi-duong-xuan-huyen-pho-chu-tich-thuong-truc-ubnd-tinh-du-ngay-hoi-dai-doan-ket-toan-dan-toc-tai-huyen-binh-gia.html</v>
      </c>
      <c r="D555" t="str">
        <v>-</v>
      </c>
      <c r="E555" t="str">
        <v>-</v>
      </c>
      <c r="F555" t="str">
        <v>-</v>
      </c>
      <c r="G555" t="str">
        <v>-</v>
      </c>
    </row>
    <row r="556">
      <c r="A556">
        <v>5555</v>
      </c>
      <c r="B556" t="str">
        <f>HYPERLINK("https://www.facebook.com/tuoitreconganhuyenvanquan/", "Công an xã Tô Hiệu tỉnh Lạng Sơn")</f>
        <v>Công an xã Tô Hiệu tỉnh Lạng Sơn</v>
      </c>
      <c r="C556" t="str">
        <v>https://www.facebook.com/tuoitreconganhuyenvanquan/</v>
      </c>
      <c r="D556" t="str">
        <v>-</v>
      </c>
      <c r="E556" t="str">
        <v/>
      </c>
      <c r="F556" t="str">
        <v>-</v>
      </c>
      <c r="G556" t="str">
        <v>-</v>
      </c>
    </row>
    <row r="557">
      <c r="A557">
        <v>5556</v>
      </c>
      <c r="B557" t="str">
        <f>HYPERLINK("https://tnmt.langson.gov.vn/upload/105376/20231225/a6c5d7799747b03882bc389dda81e3ea278.pdf", "UBND Ủy ban nhân dân xã Tô Hiệu tỉnh Lạng Sơn")</f>
        <v>UBND Ủy ban nhân dân xã Tô Hiệu tỉnh Lạng Sơn</v>
      </c>
      <c r="C557" t="str">
        <v>https://tnmt.langson.gov.vn/upload/105376/20231225/a6c5d7799747b03882bc389dda81e3ea278.pdf</v>
      </c>
      <c r="D557" t="str">
        <v>-</v>
      </c>
      <c r="E557" t="str">
        <v>-</v>
      </c>
      <c r="F557" t="str">
        <v>-</v>
      </c>
      <c r="G557" t="str">
        <v>-</v>
      </c>
    </row>
    <row r="558">
      <c r="A558">
        <v>5557</v>
      </c>
      <c r="B558" t="str">
        <f>HYPERLINK("https://www.facebook.com/p/Tr%C6%B0%E1%BB%9Dng-M%E1%BA%A7m-non-x%C3%A3-H%E1%BB%93ng-Th%C3%A1i-huy%E1%BB%87n-V%C4%83n-L%C3%A3ng-t%E1%BB%89nh-L%E1%BA%A1ng-S%C6%A1n-100076499536596/?locale=nb_NO", "Công an xã Hồng Thái tỉnh Lạng Sơn")</f>
        <v>Công an xã Hồng Thái tỉnh Lạng Sơn</v>
      </c>
      <c r="C558" t="str">
        <v>https://www.facebook.com/p/Tr%C6%B0%E1%BB%9Dng-M%E1%BA%A7m-non-x%C3%A3-H%E1%BB%93ng-Th%C3%A1i-huy%E1%BB%87n-V%C4%83n-L%C3%A3ng-t%E1%BB%89nh-L%E1%BA%A1ng-S%C6%A1n-100076499536596/?locale=nb_NO</v>
      </c>
      <c r="D558" t="str">
        <v>-</v>
      </c>
      <c r="E558" t="str">
        <v/>
      </c>
      <c r="F558" t="str">
        <v>-</v>
      </c>
      <c r="G558" t="str">
        <v>-</v>
      </c>
    </row>
    <row r="559">
      <c r="A559">
        <v>5558</v>
      </c>
      <c r="B559" t="str">
        <f>HYPERLINK("https://vanlang.langson.gov.vn/", "UBND Ủy ban nhân dân xã Hồng Thái tỉnh Lạng Sơn")</f>
        <v>UBND Ủy ban nhân dân xã Hồng Thái tỉnh Lạng Sơn</v>
      </c>
      <c r="C559" t="str">
        <v>https://vanlang.langson.gov.vn/</v>
      </c>
      <c r="D559" t="str">
        <v>-</v>
      </c>
      <c r="E559" t="str">
        <v>-</v>
      </c>
      <c r="F559" t="str">
        <v>-</v>
      </c>
      <c r="G559" t="str">
        <v>-</v>
      </c>
    </row>
    <row r="560">
      <c r="A560">
        <v>5559</v>
      </c>
      <c r="B560" t="str">
        <f>HYPERLINK("https://www.facebook.com/tuoitreconganhuyenvanquan/", "Công an xã Bình La tỉnh Lạng Sơn")</f>
        <v>Công an xã Bình La tỉnh Lạng Sơn</v>
      </c>
      <c r="C560" t="str">
        <v>https://www.facebook.com/tuoitreconganhuyenvanquan/</v>
      </c>
      <c r="D560" t="str">
        <v>-</v>
      </c>
      <c r="E560" t="str">
        <v/>
      </c>
      <c r="F560" t="str">
        <v>-</v>
      </c>
      <c r="G560" t="str">
        <v>-</v>
      </c>
    </row>
    <row r="561">
      <c r="A561">
        <v>5560</v>
      </c>
      <c r="B561" t="str">
        <f>HYPERLINK("https://binhgia.langson.gov.vn/", "UBND Ủy ban nhân dân xã Bình La tỉnh Lạng Sơn")</f>
        <v>UBND Ủy ban nhân dân xã Bình La tỉnh Lạng Sơn</v>
      </c>
      <c r="C561" t="str">
        <v>https://binhgia.langson.gov.vn/</v>
      </c>
      <c r="D561" t="str">
        <v>-</v>
      </c>
      <c r="E561" t="str">
        <v>-</v>
      </c>
      <c r="F561" t="str">
        <v>-</v>
      </c>
      <c r="G561" t="str">
        <v>-</v>
      </c>
    </row>
    <row r="562">
      <c r="A562">
        <v>5561</v>
      </c>
      <c r="B562" t="str">
        <v>Công an xã Tân Văn tỉnh Lạng Sơn</v>
      </c>
      <c r="C562" t="str">
        <v>-</v>
      </c>
      <c r="D562" t="str">
        <v>-</v>
      </c>
      <c r="E562" t="str">
        <v/>
      </c>
      <c r="F562" t="str">
        <v>-</v>
      </c>
      <c r="G562" t="str">
        <v>-</v>
      </c>
    </row>
    <row r="563">
      <c r="A563">
        <v>5562</v>
      </c>
      <c r="B563" t="str">
        <f>HYPERLINK("https://binhgia.langson.gov.vn/", "UBND Ủy ban nhân dân xã Tân Văn tỉnh Lạng Sơn")</f>
        <v>UBND Ủy ban nhân dân xã Tân Văn tỉnh Lạng Sơn</v>
      </c>
      <c r="C563" t="str">
        <v>https://binhgia.langson.gov.vn/</v>
      </c>
      <c r="D563" t="str">
        <v>-</v>
      </c>
      <c r="E563" t="str">
        <v>-</v>
      </c>
      <c r="F563" t="str">
        <v>-</v>
      </c>
      <c r="G563" t="str">
        <v>-</v>
      </c>
    </row>
    <row r="564">
      <c r="A564">
        <v>5563</v>
      </c>
      <c r="B564" t="str">
        <f>HYPERLINK("https://www.facebook.com/p/Tr%C6%B0%E1%BB%9Dng-M%E1%BA%A7m-non-th%E1%BB%8B-tr%E1%BA%A5n-Na-S%E1%BA%A7m-huy%E1%BB%87n-V%C4%83n-L%C3%A3ng-t%E1%BB%89nh-L%E1%BA%A1ng-S%C6%A1n-100085026423476/", "Công an thị trấn Na Sầm tỉnh Lạng Sơn")</f>
        <v>Công an thị trấn Na Sầm tỉnh Lạng Sơn</v>
      </c>
      <c r="C564" t="str">
        <v>https://www.facebook.com/p/Tr%C6%B0%E1%BB%9Dng-M%E1%BA%A7m-non-th%E1%BB%8B-tr%E1%BA%A5n-Na-S%E1%BA%A7m-huy%E1%BB%87n-V%C4%83n-L%C3%A3ng-t%E1%BB%89nh-L%E1%BA%A1ng-S%C6%A1n-100085026423476/</v>
      </c>
      <c r="D564" t="str">
        <v>-</v>
      </c>
      <c r="E564" t="str">
        <v/>
      </c>
      <c r="F564" t="str">
        <v>-</v>
      </c>
      <c r="G564" t="str">
        <v>-</v>
      </c>
    </row>
    <row r="565">
      <c r="A565">
        <v>5564</v>
      </c>
      <c r="B565" t="str">
        <f>HYPERLINK("https://vanlang.langson.gov.vn/", "UBND Ủy ban nhân dân thị trấn Na Sầm tỉnh Lạng Sơn")</f>
        <v>UBND Ủy ban nhân dân thị trấn Na Sầm tỉnh Lạng Sơn</v>
      </c>
      <c r="C565" t="str">
        <v>https://vanlang.langson.gov.vn/</v>
      </c>
      <c r="D565" t="str">
        <v>-</v>
      </c>
      <c r="E565" t="str">
        <v>-</v>
      </c>
      <c r="F565" t="str">
        <v>-</v>
      </c>
      <c r="G565" t="str">
        <v>-</v>
      </c>
    </row>
    <row r="566">
      <c r="A566">
        <v>5565</v>
      </c>
      <c r="B566" t="str">
        <v>Công an xã Trùng Khánh tỉnh Lạng Sơn</v>
      </c>
      <c r="C566" t="str">
        <v>-</v>
      </c>
      <c r="D566" t="str">
        <v>-</v>
      </c>
      <c r="E566" t="str">
        <v/>
      </c>
      <c r="F566" t="str">
        <v>-</v>
      </c>
      <c r="G566" t="str">
        <v>-</v>
      </c>
    </row>
    <row r="567">
      <c r="A567">
        <v>5566</v>
      </c>
      <c r="B567" t="str">
        <f>HYPERLINK("https://trungkhanh.caobang.gov.vn/", "UBND Ủy ban nhân dân xã Trùng Khánh tỉnh Lạng Sơn")</f>
        <v>UBND Ủy ban nhân dân xã Trùng Khánh tỉnh Lạng Sơn</v>
      </c>
      <c r="C567" t="str">
        <v>https://trungkhanh.caobang.gov.vn/</v>
      </c>
      <c r="D567" t="str">
        <v>-</v>
      </c>
      <c r="E567" t="str">
        <v>-</v>
      </c>
      <c r="F567" t="str">
        <v>-</v>
      </c>
      <c r="G567" t="str">
        <v>-</v>
      </c>
    </row>
    <row r="568">
      <c r="A568">
        <v>5567</v>
      </c>
      <c r="B568" t="str">
        <v>Công an xã Tân Việt tỉnh Lạng Sơn</v>
      </c>
      <c r="C568" t="str">
        <v>-</v>
      </c>
      <c r="D568" t="str">
        <v>-</v>
      </c>
      <c r="E568" t="str">
        <v/>
      </c>
      <c r="F568" t="str">
        <v>-</v>
      </c>
      <c r="G568" t="str">
        <v>-</v>
      </c>
    </row>
    <row r="569">
      <c r="A569">
        <v>5568</v>
      </c>
      <c r="B569" t="str">
        <f>HYPERLINK("https://dongtrieu.quangninh.gov.vn/Trang/ChiTietBVGioiThieu.aspx?bvid=208", "UBND Ủy ban nhân dân xã Tân Việt tỉnh Lạng Sơn")</f>
        <v>UBND Ủy ban nhân dân xã Tân Việt tỉnh Lạng Sơn</v>
      </c>
      <c r="C569" t="str">
        <v>https://dongtrieu.quangninh.gov.vn/Trang/ChiTietBVGioiThieu.aspx?bvid=208</v>
      </c>
      <c r="D569" t="str">
        <v>-</v>
      </c>
      <c r="E569" t="str">
        <v>-</v>
      </c>
      <c r="F569" t="str">
        <v>-</v>
      </c>
      <c r="G569" t="str">
        <v>-</v>
      </c>
    </row>
    <row r="570">
      <c r="A570">
        <v>5569</v>
      </c>
      <c r="B570" t="str">
        <f>HYPERLINK("https://www.facebook.com/chidoan.congan/?locale=vi_VN", "Công an xã Bắc La tỉnh Lạng Sơn")</f>
        <v>Công an xã Bắc La tỉnh Lạng Sơn</v>
      </c>
      <c r="C570" t="str">
        <v>https://www.facebook.com/chidoan.congan/?locale=vi_VN</v>
      </c>
      <c r="D570" t="str">
        <v>-</v>
      </c>
      <c r="E570" t="str">
        <v/>
      </c>
      <c r="F570" t="str">
        <v>-</v>
      </c>
      <c r="G570" t="str">
        <v>-</v>
      </c>
    </row>
    <row r="571">
      <c r="A571">
        <v>5570</v>
      </c>
      <c r="B571" t="str">
        <f>HYPERLINK("https://bacson.langson.gov.vn/", "UBND Ủy ban nhân dân xã Bắc La tỉnh Lạng Sơn")</f>
        <v>UBND Ủy ban nhân dân xã Bắc La tỉnh Lạng Sơn</v>
      </c>
      <c r="C571" t="str">
        <v>https://bacson.langson.gov.vn/</v>
      </c>
      <c r="D571" t="str">
        <v>-</v>
      </c>
      <c r="E571" t="str">
        <v>-</v>
      </c>
      <c r="F571" t="str">
        <v>-</v>
      </c>
      <c r="G571" t="str">
        <v>-</v>
      </c>
    </row>
    <row r="572">
      <c r="A572">
        <v>5571</v>
      </c>
      <c r="B572" t="str">
        <v>Công an xã Thụy Hùng tỉnh Lạng Sơn</v>
      </c>
      <c r="C572" t="str">
        <v>-</v>
      </c>
      <c r="D572" t="str">
        <v>-</v>
      </c>
      <c r="E572" t="str">
        <v/>
      </c>
      <c r="F572" t="str">
        <v>-</v>
      </c>
      <c r="G572" t="str">
        <v>-</v>
      </c>
    </row>
    <row r="573">
      <c r="A573">
        <v>5572</v>
      </c>
      <c r="B573" t="str">
        <f>HYPERLINK("https://caoloc.langson.gov.vn/gioi-thieu/co-cau-to-chuc/uy-ban-nhan-dan-huyen/cac-xa-thi-tran", "UBND Ủy ban nhân dân xã Thụy Hùng tỉnh Lạng Sơn")</f>
        <v>UBND Ủy ban nhân dân xã Thụy Hùng tỉnh Lạng Sơn</v>
      </c>
      <c r="C573" t="str">
        <v>https://caoloc.langson.gov.vn/gioi-thieu/co-cau-to-chuc/uy-ban-nhan-dan-huyen/cac-xa-thi-tran</v>
      </c>
      <c r="D573" t="str">
        <v>-</v>
      </c>
      <c r="E573" t="str">
        <v>-</v>
      </c>
      <c r="F573" t="str">
        <v>-</v>
      </c>
      <c r="G573" t="str">
        <v>-</v>
      </c>
    </row>
    <row r="574">
      <c r="A574">
        <v>5573</v>
      </c>
      <c r="B574" t="str">
        <f>HYPERLINK("https://www.facebook.com/tuoitreconganhuyenvanquan/", "Công an xã Trùng Quán tỉnh Lạng Sơn")</f>
        <v>Công an xã Trùng Quán tỉnh Lạng Sơn</v>
      </c>
      <c r="C574" t="str">
        <v>https://www.facebook.com/tuoitreconganhuyenvanquan/</v>
      </c>
      <c r="D574" t="str">
        <v>-</v>
      </c>
      <c r="E574" t="str">
        <v/>
      </c>
      <c r="F574" t="str">
        <v>-</v>
      </c>
      <c r="G574" t="str">
        <v>-</v>
      </c>
    </row>
    <row r="575">
      <c r="A575">
        <v>5574</v>
      </c>
      <c r="B575" t="str">
        <f>HYPERLINK("https://vanphong.langson.gov.vn/tin-tuc-su-kien/tin-hoat-dong/dang-uy-van-phong-ubnd-tinh-tham-du-hoi-nghi-quan-triet-trien-khai-nghi-quyet-trung-uong-10-khoa-xiii.html", "UBND Ủy ban nhân dân xã Trùng Quán tỉnh Lạng Sơn")</f>
        <v>UBND Ủy ban nhân dân xã Trùng Quán tỉnh Lạng Sơn</v>
      </c>
      <c r="C575" t="str">
        <v>https://vanphong.langson.gov.vn/tin-tuc-su-kien/tin-hoat-dong/dang-uy-van-phong-ubnd-tinh-tham-du-hoi-nghi-quan-triet-trien-khai-nghi-quyet-trung-uong-10-khoa-xiii.html</v>
      </c>
      <c r="D575" t="str">
        <v>-</v>
      </c>
      <c r="E575" t="str">
        <v>-</v>
      </c>
      <c r="F575" t="str">
        <v>-</v>
      </c>
      <c r="G575" t="str">
        <v>-</v>
      </c>
    </row>
    <row r="576">
      <c r="A576">
        <v>5575</v>
      </c>
      <c r="B576" t="str">
        <f>HYPERLINK("https://www.facebook.com/p/C%C3%B4ng-an-x%C3%A3-T%C3%A2n-T%C3%A1c-huy%E1%BB%87n-V%C4%83n-L%C3%A3ng-100080037387060/", "Công an xã Tân Tác tỉnh Lạng Sơn")</f>
        <v>Công an xã Tân Tác tỉnh Lạng Sơn</v>
      </c>
      <c r="C576" t="str">
        <v>https://www.facebook.com/p/C%C3%B4ng-an-x%C3%A3-T%C3%A2n-T%C3%A1c-huy%E1%BB%87n-V%C4%83n-L%C3%A3ng-100080037387060/</v>
      </c>
      <c r="D576" t="str">
        <v>-</v>
      </c>
      <c r="E576" t="str">
        <v/>
      </c>
      <c r="F576" t="str">
        <v>-</v>
      </c>
      <c r="G576" t="str">
        <v>-</v>
      </c>
    </row>
    <row r="577">
      <c r="A577">
        <v>5576</v>
      </c>
      <c r="B577" t="str">
        <f>HYPERLINK("https://vanlang.langson.gov.vn/", "UBND Ủy ban nhân dân xã Tân Tác tỉnh Lạng Sơn")</f>
        <v>UBND Ủy ban nhân dân xã Tân Tác tỉnh Lạng Sơn</v>
      </c>
      <c r="C577" t="str">
        <v>https://vanlang.langson.gov.vn/</v>
      </c>
      <c r="D577" t="str">
        <v>-</v>
      </c>
      <c r="E577" t="str">
        <v>-</v>
      </c>
      <c r="F577" t="str">
        <v>-</v>
      </c>
      <c r="G577" t="str">
        <v>-</v>
      </c>
    </row>
    <row r="578">
      <c r="A578">
        <v>5577</v>
      </c>
      <c r="B578" t="str">
        <v>Công an xã An Hùng tỉnh Lạng Sơn</v>
      </c>
      <c r="C578" t="str">
        <v>-</v>
      </c>
      <c r="D578" t="str">
        <v>-</v>
      </c>
      <c r="E578" t="str">
        <v/>
      </c>
      <c r="F578" t="str">
        <v>-</v>
      </c>
      <c r="G578" t="str">
        <v>-</v>
      </c>
    </row>
    <row r="579">
      <c r="A579">
        <v>5578</v>
      </c>
      <c r="B579" t="str">
        <f>HYPERLINK("https://caoloc.langson.gov.vn/video/khoi-cong-xoa-nha-tam-nha-dot-nat-tai-xa-thuy-hung.html", "UBND Ủy ban nhân dân xã An Hùng tỉnh Lạng Sơn")</f>
        <v>UBND Ủy ban nhân dân xã An Hùng tỉnh Lạng Sơn</v>
      </c>
      <c r="C579" t="str">
        <v>https://caoloc.langson.gov.vn/video/khoi-cong-xoa-nha-tam-nha-dot-nat-tai-xa-thuy-hung.html</v>
      </c>
      <c r="D579" t="str">
        <v>-</v>
      </c>
      <c r="E579" t="str">
        <v>-</v>
      </c>
      <c r="F579" t="str">
        <v>-</v>
      </c>
      <c r="G579" t="str">
        <v>-</v>
      </c>
    </row>
    <row r="580">
      <c r="A580">
        <v>5579</v>
      </c>
      <c r="B580" t="str">
        <f>HYPERLINK("https://www.facebook.com/p/C%C3%B4ng-an-x%C3%A3-Thanh-Long-huy%E1%BB%87n-V%C4%83n-L%C3%A3ng-t%E1%BB%89nh-L%E1%BA%A1ng-S%C6%A1n-100077594354406/", "Công an xã Thanh Long tỉnh Lạng Sơn")</f>
        <v>Công an xã Thanh Long tỉnh Lạng Sơn</v>
      </c>
      <c r="C580" t="str">
        <v>https://www.facebook.com/p/C%C3%B4ng-an-x%C3%A3-Thanh-Long-huy%E1%BB%87n-V%C4%83n-L%C3%A3ng-t%E1%BB%89nh-L%E1%BA%A1ng-S%C6%A1n-100077594354406/</v>
      </c>
      <c r="D580" t="str">
        <v>-</v>
      </c>
      <c r="E580" t="str">
        <v/>
      </c>
      <c r="F580" t="str">
        <v>-</v>
      </c>
      <c r="G580" t="str">
        <v>-</v>
      </c>
    </row>
    <row r="581">
      <c r="A581">
        <v>5580</v>
      </c>
      <c r="B581" t="str">
        <f>HYPERLINK("https://vanlang.langson.gov.vn/", "UBND Ủy ban nhân dân xã Thanh Long tỉnh Lạng Sơn")</f>
        <v>UBND Ủy ban nhân dân xã Thanh Long tỉnh Lạng Sơn</v>
      </c>
      <c r="C581" t="str">
        <v>https://vanlang.langson.gov.vn/</v>
      </c>
      <c r="D581" t="str">
        <v>-</v>
      </c>
      <c r="E581" t="str">
        <v>-</v>
      </c>
      <c r="F581" t="str">
        <v>-</v>
      </c>
      <c r="G581" t="str">
        <v>-</v>
      </c>
    </row>
    <row r="582">
      <c r="A582">
        <v>5581</v>
      </c>
      <c r="B582" t="str">
        <f>HYPERLINK("https://www.facebook.com/p/C%C3%B4ng-an-x%C3%A3-H%E1%BB%99i-Hoan-V%C4%83n-L%C3%A3ng-61552118990925/", "Công an xã Hội Hoan tỉnh Lạng Sơn")</f>
        <v>Công an xã Hội Hoan tỉnh Lạng Sơn</v>
      </c>
      <c r="C582" t="str">
        <v>https://www.facebook.com/p/C%C3%B4ng-an-x%C3%A3-H%E1%BB%99i-Hoan-V%C4%83n-L%C3%A3ng-61552118990925/</v>
      </c>
      <c r="D582" t="str">
        <v>-</v>
      </c>
      <c r="E582" t="str">
        <v/>
      </c>
      <c r="F582" t="str">
        <v>-</v>
      </c>
      <c r="G582" t="str">
        <v>-</v>
      </c>
    </row>
    <row r="583">
      <c r="A583">
        <v>5582</v>
      </c>
      <c r="B583" t="str">
        <f>HYPERLINK("https://vanlang.langson.gov.vn/", "UBND Ủy ban nhân dân xã Hội Hoan tỉnh Lạng Sơn")</f>
        <v>UBND Ủy ban nhân dân xã Hội Hoan tỉnh Lạng Sơn</v>
      </c>
      <c r="C583" t="str">
        <v>https://vanlang.langson.gov.vn/</v>
      </c>
      <c r="D583" t="str">
        <v>-</v>
      </c>
      <c r="E583" t="str">
        <v>-</v>
      </c>
      <c r="F583" t="str">
        <v>-</v>
      </c>
      <c r="G583" t="str">
        <v>-</v>
      </c>
    </row>
    <row r="584">
      <c r="A584">
        <v>5583</v>
      </c>
      <c r="B584" t="str">
        <v>Công an xã Tân Lang tỉnh Lạng Sơn</v>
      </c>
      <c r="C584" t="str">
        <v>-</v>
      </c>
      <c r="D584" t="str">
        <v>-</v>
      </c>
      <c r="E584" t="str">
        <v/>
      </c>
      <c r="F584" t="str">
        <v>-</v>
      </c>
      <c r="G584" t="str">
        <v>-</v>
      </c>
    </row>
    <row r="585">
      <c r="A585">
        <v>5584</v>
      </c>
      <c r="B585" t="str">
        <f>HYPERLINK("https://www.bacninh.gov.vn/web/xa-tan-lang/-ieu-kien-tu-nhien-xa-hoi", "UBND Ủy ban nhân dân xã Tân Lang tỉnh Lạng Sơn")</f>
        <v>UBND Ủy ban nhân dân xã Tân Lang tỉnh Lạng Sơn</v>
      </c>
      <c r="C585" t="str">
        <v>https://www.bacninh.gov.vn/web/xa-tan-lang/-ieu-kien-tu-nhien-xa-hoi</v>
      </c>
      <c r="D585" t="str">
        <v>-</v>
      </c>
      <c r="E585" t="str">
        <v>-</v>
      </c>
      <c r="F585" t="str">
        <v>-</v>
      </c>
      <c r="G585" t="str">
        <v>-</v>
      </c>
    </row>
    <row r="586">
      <c r="A586">
        <v>5585</v>
      </c>
      <c r="B586" t="str">
        <f>HYPERLINK("https://www.facebook.com/p/Tr%C6%B0%E1%BB%9Dng-M%E1%BA%A7m-non-x%C3%A3-Ho%C3%A0ng-Vi%E1%BB%87t-huy%E1%BB%87n-V%C4%83n-L%C3%A3ng-L%E1%BA%A1ng-S%C6%A1n-100075670705582/", "Công an xã Hoàng Việt tỉnh Lạng Sơn")</f>
        <v>Công an xã Hoàng Việt tỉnh Lạng Sơn</v>
      </c>
      <c r="C586" t="str">
        <v>https://www.facebook.com/p/Tr%C6%B0%E1%BB%9Dng-M%E1%BA%A7m-non-x%C3%A3-Ho%C3%A0ng-Vi%E1%BB%87t-huy%E1%BB%87n-V%C4%83n-L%C3%A3ng-L%E1%BA%A1ng-S%C6%A1n-100075670705582/</v>
      </c>
      <c r="D586" t="str">
        <v>-</v>
      </c>
      <c r="E586" t="str">
        <v/>
      </c>
      <c r="F586" t="str">
        <v>-</v>
      </c>
      <c r="G586" t="str">
        <v>-</v>
      </c>
    </row>
    <row r="587">
      <c r="A587">
        <v>5586</v>
      </c>
      <c r="B587" t="str">
        <f>HYPERLINK("https://langson.gov.vn/tin-moi/dong-chi-chu-tich-hdnd-tinh-du-khai-giang-nam-hoc-moi-tai-truong-mam-non-xa-hoang-viet-huyen-van-lang.html", "UBND Ủy ban nhân dân xã Hoàng Việt tỉnh Lạng Sơn")</f>
        <v>UBND Ủy ban nhân dân xã Hoàng Việt tỉnh Lạng Sơn</v>
      </c>
      <c r="C587" t="str">
        <v>https://langson.gov.vn/tin-moi/dong-chi-chu-tich-hdnd-tinh-du-khai-giang-nam-hoc-moi-tai-truong-mam-non-xa-hoang-viet-huyen-van-lang.html</v>
      </c>
      <c r="D587" t="str">
        <v>-</v>
      </c>
      <c r="E587" t="str">
        <v>-</v>
      </c>
      <c r="F587" t="str">
        <v>-</v>
      </c>
      <c r="G587" t="str">
        <v>-</v>
      </c>
    </row>
    <row r="588">
      <c r="A588">
        <v>5587</v>
      </c>
      <c r="B588" t="str">
        <f>HYPERLINK("https://www.facebook.com/people/C%C3%B4ng-an-x%C3%A3-Gia-Mi%E1%BB%85n-huy%E1%BB%87n-V%C4%83n-L%C3%A3ng/100083088683342/", "Công an xã Gia Miễn tỉnh Lạng Sơn")</f>
        <v>Công an xã Gia Miễn tỉnh Lạng Sơn</v>
      </c>
      <c r="C588" t="str">
        <v>https://www.facebook.com/people/C%C3%B4ng-an-x%C3%A3-Gia-Mi%E1%BB%85n-huy%E1%BB%87n-V%C4%83n-L%C3%A3ng/100083088683342/</v>
      </c>
      <c r="D588" t="str">
        <v>-</v>
      </c>
      <c r="E588" t="str">
        <v/>
      </c>
      <c r="F588" t="str">
        <v>-</v>
      </c>
      <c r="G588" t="str">
        <v>-</v>
      </c>
    </row>
    <row r="589">
      <c r="A589">
        <v>5588</v>
      </c>
      <c r="B589" t="str">
        <f>HYPERLINK("https://langson.gov.vn/tin-moi/khanh-thanh-du-an-tac-dong-nhanh-xay-dung-nha-lop-hoc-2-tang-4-phong-hoc-tai-diem-truong-hua-kieu-thuoc-truong-mam-non-x.html", "UBND Ủy ban nhân dân xã Gia Miễn tỉnh Lạng Sơn")</f>
        <v>UBND Ủy ban nhân dân xã Gia Miễn tỉnh Lạng Sơn</v>
      </c>
      <c r="C589" t="str">
        <v>https://langson.gov.vn/tin-moi/khanh-thanh-du-an-tac-dong-nhanh-xay-dung-nha-lop-hoc-2-tang-4-phong-hoc-tai-diem-truong-hua-kieu-thuoc-truong-mam-non-x.html</v>
      </c>
      <c r="D589" t="str">
        <v>-</v>
      </c>
      <c r="E589" t="str">
        <v>-</v>
      </c>
      <c r="F589" t="str">
        <v>-</v>
      </c>
      <c r="G589" t="str">
        <v>-</v>
      </c>
    </row>
    <row r="590">
      <c r="A590">
        <v>5589</v>
      </c>
      <c r="B590" t="str">
        <f>HYPERLINK("https://www.facebook.com/p/Tu%E1%BB%95i-tr%E1%BA%BB-C%C3%B4ng-an-huy%E1%BB%87n-B%C3%ACnh-Gia-100070618760059/", "Công an xã Thành Hòa tỉnh Lạng Sơn")</f>
        <v>Công an xã Thành Hòa tỉnh Lạng Sơn</v>
      </c>
      <c r="C590" t="str">
        <v>https://www.facebook.com/p/Tu%E1%BB%95i-tr%E1%BA%BB-C%C3%B4ng-an-huy%E1%BB%87n-B%C3%ACnh-Gia-100070618760059/</v>
      </c>
      <c r="D590" t="str">
        <v>-</v>
      </c>
      <c r="E590" t="str">
        <v/>
      </c>
      <c r="F590" t="str">
        <v>-</v>
      </c>
      <c r="G590" t="str">
        <v>-</v>
      </c>
    </row>
    <row r="591">
      <c r="A591">
        <v>5590</v>
      </c>
      <c r="B591" t="str">
        <f>HYPERLINK("https://vanlang.langson.gov.vn/", "UBND Ủy ban nhân dân xã Thành Hòa tỉnh Lạng Sơn")</f>
        <v>UBND Ủy ban nhân dân xã Thành Hòa tỉnh Lạng Sơn</v>
      </c>
      <c r="C591" t="str">
        <v>https://vanlang.langson.gov.vn/</v>
      </c>
      <c r="D591" t="str">
        <v>-</v>
      </c>
      <c r="E591" t="str">
        <v>-</v>
      </c>
      <c r="F591" t="str">
        <v>-</v>
      </c>
      <c r="G591" t="str">
        <v>-</v>
      </c>
    </row>
    <row r="592">
      <c r="A592">
        <v>5591</v>
      </c>
      <c r="B592" t="str">
        <f>HYPERLINK("https://www.facebook.com/ubndtanthanhhuulunglangson/", "Công an xã Tân Thanh tỉnh Lạng Sơn")</f>
        <v>Công an xã Tân Thanh tỉnh Lạng Sơn</v>
      </c>
      <c r="C592" t="str">
        <v>https://www.facebook.com/ubndtanthanhhuulunglangson/</v>
      </c>
      <c r="D592" t="str">
        <v>-</v>
      </c>
      <c r="E592" t="str">
        <v/>
      </c>
      <c r="F592" t="str">
        <v>-</v>
      </c>
      <c r="G592" t="str">
        <v>-</v>
      </c>
    </row>
    <row r="593">
      <c r="A593">
        <v>5592</v>
      </c>
      <c r="B593" t="str">
        <f>HYPERLINK("https://caoloc.langson.gov.vn/gioi-thieu/co-cau-to-chuc/uy-ban-nhan-dan-huyen/cac-xa-thi-tran", "UBND Ủy ban nhân dân xã Tân Thanh tỉnh Lạng Sơn")</f>
        <v>UBND Ủy ban nhân dân xã Tân Thanh tỉnh Lạng Sơn</v>
      </c>
      <c r="C593" t="str">
        <v>https://caoloc.langson.gov.vn/gioi-thieu/co-cau-to-chuc/uy-ban-nhan-dan-huyen/cac-xa-thi-tran</v>
      </c>
      <c r="D593" t="str">
        <v>-</v>
      </c>
      <c r="E593" t="str">
        <v>-</v>
      </c>
      <c r="F593" t="str">
        <v>-</v>
      </c>
      <c r="G593" t="str">
        <v>-</v>
      </c>
    </row>
    <row r="594">
      <c r="A594">
        <v>5593</v>
      </c>
      <c r="B594" t="str">
        <f>HYPERLINK("https://www.facebook.com/phongpc06conganlangson/", "Công an xã Nam La tỉnh Lạng Sơn")</f>
        <v>Công an xã Nam La tỉnh Lạng Sơn</v>
      </c>
      <c r="C594" t="str">
        <v>https://www.facebook.com/phongpc06conganlangson/</v>
      </c>
      <c r="D594" t="str">
        <v>-</v>
      </c>
      <c r="E594" t="str">
        <v/>
      </c>
      <c r="F594" t="str">
        <v>-</v>
      </c>
      <c r="G594" t="str">
        <v>-</v>
      </c>
    </row>
    <row r="595">
      <c r="A595">
        <v>5594</v>
      </c>
      <c r="B595" t="str">
        <f>HYPERLINK("https://binhgia.langson.gov.vn/", "UBND Ủy ban nhân dân xã Nam La tỉnh Lạng Sơn")</f>
        <v>UBND Ủy ban nhân dân xã Nam La tỉnh Lạng Sơn</v>
      </c>
      <c r="C595" t="str">
        <v>https://binhgia.langson.gov.vn/</v>
      </c>
      <c r="D595" t="str">
        <v>-</v>
      </c>
      <c r="E595" t="str">
        <v>-</v>
      </c>
      <c r="F595" t="str">
        <v>-</v>
      </c>
      <c r="G595" t="str">
        <v>-</v>
      </c>
    </row>
    <row r="596">
      <c r="A596">
        <v>5595</v>
      </c>
      <c r="B596" t="str">
        <v>Công an xã Tân Mỹ tỉnh Lạng Sơn</v>
      </c>
      <c r="C596" t="str">
        <v>-</v>
      </c>
      <c r="D596" t="str">
        <v>-</v>
      </c>
      <c r="E596" t="str">
        <v/>
      </c>
      <c r="F596" t="str">
        <v>-</v>
      </c>
      <c r="G596" t="str">
        <v>-</v>
      </c>
    </row>
    <row r="597">
      <c r="A597">
        <v>5596</v>
      </c>
      <c r="B597" t="str">
        <f>HYPERLINK("https://vanlang.langson.gov.vn/3rdparty/pdfjs/web/viewer.html?file=https://vanlang.langson.gov.vn/upload/105422/20231225/0b220f24abc3ef3c248b3587471812452166-UBND-KTHT.signed.pdf", "UBND Ủy ban nhân dân xã Tân Mỹ tỉnh Lạng Sơn")</f>
        <v>UBND Ủy ban nhân dân xã Tân Mỹ tỉnh Lạng Sơn</v>
      </c>
      <c r="C597" t="str">
        <v>https://vanlang.langson.gov.vn/3rdparty/pdfjs/web/viewer.html?file=https://vanlang.langson.gov.vn/upload/105422/20231225/0b220f24abc3ef3c248b3587471812452166-UBND-KTHT.signed.pdf</v>
      </c>
      <c r="D597" t="str">
        <v>-</v>
      </c>
      <c r="E597" t="str">
        <v>-</v>
      </c>
      <c r="F597" t="str">
        <v>-</v>
      </c>
      <c r="G597" t="str">
        <v>-</v>
      </c>
    </row>
    <row r="598">
      <c r="A598">
        <v>5597</v>
      </c>
      <c r="B598" t="str">
        <f>HYPERLINK("https://www.facebook.com/p/Tr%C6%B0%E1%BB%9Dng-M%E1%BA%A7m-non-x%C3%A3-H%E1%BB%93ng-Th%C3%A1i-huy%E1%BB%87n-V%C4%83n-L%C3%A3ng-t%E1%BB%89nh-L%E1%BA%A1ng-S%C6%A1n-100076499536596/?locale=nb_NO", "Công an xã Hồng Thái tỉnh Lạng Sơn")</f>
        <v>Công an xã Hồng Thái tỉnh Lạng Sơn</v>
      </c>
      <c r="C598" t="str">
        <v>https://www.facebook.com/p/Tr%C6%B0%E1%BB%9Dng-M%E1%BA%A7m-non-x%C3%A3-H%E1%BB%93ng-Th%C3%A1i-huy%E1%BB%87n-V%C4%83n-L%C3%A3ng-t%E1%BB%89nh-L%E1%BA%A1ng-S%C6%A1n-100076499536596/?locale=nb_NO</v>
      </c>
      <c r="D598" t="str">
        <v>-</v>
      </c>
      <c r="E598" t="str">
        <v/>
      </c>
      <c r="F598" t="str">
        <v>-</v>
      </c>
      <c r="G598" t="str">
        <v>-</v>
      </c>
    </row>
    <row r="599">
      <c r="A599">
        <v>5598</v>
      </c>
      <c r="B599" t="str">
        <f>HYPERLINK("https://vanlang.langson.gov.vn/", "UBND Ủy ban nhân dân xã Hồng Thái tỉnh Lạng Sơn")</f>
        <v>UBND Ủy ban nhân dân xã Hồng Thái tỉnh Lạng Sơn</v>
      </c>
      <c r="C599" t="str">
        <v>https://vanlang.langson.gov.vn/</v>
      </c>
      <c r="D599" t="str">
        <v>-</v>
      </c>
      <c r="E599" t="str">
        <v>-</v>
      </c>
      <c r="F599" t="str">
        <v>-</v>
      </c>
      <c r="G599" t="str">
        <v>-</v>
      </c>
    </row>
    <row r="600">
      <c r="A600">
        <v>5599</v>
      </c>
      <c r="B600" t="str">
        <f>HYPERLINK("https://www.facebook.com/p/C%C3%B4ng-an-x%C3%A3-Ho%C3%A0ng-V%C4%83n-Th%E1%BB%A5-huy%E1%BB%87n-V%C4%83n-L%C3%A3ng-100075987228691/", "Công an xã Hoàng Văn Thụ tỉnh Lạng Sơn")</f>
        <v>Công an xã Hoàng Văn Thụ tỉnh Lạng Sơn</v>
      </c>
      <c r="C600" t="str">
        <v>https://www.facebook.com/p/C%C3%B4ng-an-x%C3%A3-Ho%C3%A0ng-V%C4%83n-Th%E1%BB%A5-huy%E1%BB%87n-V%C4%83n-L%C3%A3ng-100075987228691/</v>
      </c>
      <c r="D600" t="str">
        <v>-</v>
      </c>
      <c r="E600" t="str">
        <v/>
      </c>
      <c r="F600" t="str">
        <v>-</v>
      </c>
      <c r="G600" t="str">
        <v>-</v>
      </c>
    </row>
    <row r="601">
      <c r="A601">
        <v>5600</v>
      </c>
      <c r="B601" t="str">
        <f>HYPERLINK("https://langson.gov.vn/tin-moi/doan-dai-bieu-tinh-lang-son-va-doan-dai-bieu-tham-gia-ngay-hoi-van-hoa-the-thao-va-du-lich-cac-dan-toc-vung-dong-bac-dan.html", "UBND Ủy ban nhân dân xã Hoàng Văn Thụ tỉnh Lạng Sơn")</f>
        <v>UBND Ủy ban nhân dân xã Hoàng Văn Thụ tỉnh Lạng Sơn</v>
      </c>
      <c r="C601" t="str">
        <v>https://langson.gov.vn/tin-moi/doan-dai-bieu-tinh-lang-son-va-doan-dai-bieu-tham-gia-ngay-hoi-van-hoa-the-thao-va-du-lich-cac-dan-toc-vung-dong-bac-dan.html</v>
      </c>
      <c r="D601" t="str">
        <v>-</v>
      </c>
      <c r="E601" t="str">
        <v>-</v>
      </c>
      <c r="F601" t="str">
        <v>-</v>
      </c>
      <c r="G601" t="str">
        <v>-</v>
      </c>
    </row>
    <row r="602">
      <c r="A602">
        <v>5601</v>
      </c>
      <c r="B602" t="str">
        <f>HYPERLINK("https://www.facebook.com/tuoitreconganlangson/", "Công an xã Nhạc Kỳ tỉnh Lạng Sơn")</f>
        <v>Công an xã Nhạc Kỳ tỉnh Lạng Sơn</v>
      </c>
      <c r="C602" t="str">
        <v>https://www.facebook.com/tuoitreconganlangson/</v>
      </c>
      <c r="D602" t="str">
        <v>-</v>
      </c>
      <c r="E602" t="str">
        <v/>
      </c>
      <c r="F602" t="str">
        <v>-</v>
      </c>
      <c r="G602" t="str">
        <v>-</v>
      </c>
    </row>
    <row r="603">
      <c r="A603">
        <v>5602</v>
      </c>
      <c r="B603" t="str">
        <f>HYPERLINK("https://langson.gov.vn/chi-dao-cua-chu-tich-ubnd-tinh", "UBND Ủy ban nhân dân xã Nhạc Kỳ tỉnh Lạng Sơn")</f>
        <v>UBND Ủy ban nhân dân xã Nhạc Kỳ tỉnh Lạng Sơn</v>
      </c>
      <c r="C603" t="str">
        <v>https://langson.gov.vn/chi-dao-cua-chu-tich-ubnd-tinh</v>
      </c>
      <c r="D603" t="str">
        <v>-</v>
      </c>
      <c r="E603" t="str">
        <v>-</v>
      </c>
      <c r="F603" t="str">
        <v>-</v>
      </c>
      <c r="G603" t="str">
        <v>-</v>
      </c>
    </row>
    <row r="604">
      <c r="A604">
        <v>5603</v>
      </c>
      <c r="B604" t="str">
        <v>Công an thị trấn Đồng Đăng tỉnh Lạng Sơn</v>
      </c>
      <c r="C604" t="str">
        <v>-</v>
      </c>
      <c r="D604" t="str">
        <v>-</v>
      </c>
      <c r="E604" t="str">
        <v/>
      </c>
      <c r="F604" t="str">
        <v>-</v>
      </c>
      <c r="G604" t="str">
        <v>-</v>
      </c>
    </row>
    <row r="605">
      <c r="A605">
        <v>5604</v>
      </c>
      <c r="B605" t="str">
        <f>HYPERLINK("https://caoloc.langson.gov.vn/gioi-thieu/co-cau-to-chuc/uy-ban-nhan-dan-huyen/cac-xa-thi-tran", "UBND Ủy ban nhân dân thị trấn Đồng Đăng tỉnh Lạng Sơn")</f>
        <v>UBND Ủy ban nhân dân thị trấn Đồng Đăng tỉnh Lạng Sơn</v>
      </c>
      <c r="C605" t="str">
        <v>https://caoloc.langson.gov.vn/gioi-thieu/co-cau-to-chuc/uy-ban-nhan-dan-huyen/cac-xa-thi-tran</v>
      </c>
      <c r="D605" t="str">
        <v>-</v>
      </c>
      <c r="E605" t="str">
        <v>-</v>
      </c>
      <c r="F605" t="str">
        <v>-</v>
      </c>
      <c r="G605" t="str">
        <v>-</v>
      </c>
    </row>
    <row r="606">
      <c r="A606">
        <v>5605</v>
      </c>
      <c r="B606" t="str">
        <f>HYPERLINK("https://www.facebook.com/p/Tu%E1%BB%95i-tr%E1%BA%BB-C%C3%B4ng-an-huy%E1%BB%87n-Cao-L%E1%BB%99c-100063884749147/", "Công an thị trấn Cao Lộc tỉnh Lạng Sơn")</f>
        <v>Công an thị trấn Cao Lộc tỉnh Lạng Sơn</v>
      </c>
      <c r="C606" t="str">
        <v>https://www.facebook.com/p/Tu%E1%BB%95i-tr%E1%BA%BB-C%C3%B4ng-an-huy%E1%BB%87n-Cao-L%E1%BB%99c-100063884749147/</v>
      </c>
      <c r="D606" t="str">
        <v>-</v>
      </c>
      <c r="E606" t="str">
        <v/>
      </c>
      <c r="F606" t="str">
        <v>-</v>
      </c>
      <c r="G606" t="str">
        <v>-</v>
      </c>
    </row>
    <row r="607">
      <c r="A607">
        <v>5606</v>
      </c>
      <c r="B607" t="str">
        <f>HYPERLINK("https://caoloc.langson.gov.vn/", "UBND Ủy ban nhân dân thị trấn Cao Lộc tỉnh Lạng Sơn")</f>
        <v>UBND Ủy ban nhân dân thị trấn Cao Lộc tỉnh Lạng Sơn</v>
      </c>
      <c r="C607" t="str">
        <v>https://caoloc.langson.gov.vn/</v>
      </c>
      <c r="D607" t="str">
        <v>-</v>
      </c>
      <c r="E607" t="str">
        <v>-</v>
      </c>
      <c r="F607" t="str">
        <v>-</v>
      </c>
      <c r="G607" t="str">
        <v>-</v>
      </c>
    </row>
    <row r="608">
      <c r="A608">
        <v>5607</v>
      </c>
      <c r="B608" t="str">
        <f>HYPERLINK("https://www.facebook.com/tuoitreconganhuyenvanquan/", "Công an xã Bảo Lâm tỉnh Lạng Sơn")</f>
        <v>Công an xã Bảo Lâm tỉnh Lạng Sơn</v>
      </c>
      <c r="C608" t="str">
        <v>https://www.facebook.com/tuoitreconganhuyenvanquan/</v>
      </c>
      <c r="D608" t="str">
        <v>-</v>
      </c>
      <c r="E608" t="str">
        <v/>
      </c>
      <c r="F608" t="str">
        <v>-</v>
      </c>
      <c r="G608" t="str">
        <v>-</v>
      </c>
    </row>
    <row r="609">
      <c r="A609">
        <v>5608</v>
      </c>
      <c r="B609" t="str">
        <f>HYPERLINK("https://caoloc.langson.gov.vn/gioi-thieu/co-cau-to-chuc/uy-ban-nhan-dan-huyen/cac-xa-thi-tran", "UBND Ủy ban nhân dân xã Bảo Lâm tỉnh Lạng Sơn")</f>
        <v>UBND Ủy ban nhân dân xã Bảo Lâm tỉnh Lạng Sơn</v>
      </c>
      <c r="C609" t="str">
        <v>https://caoloc.langson.gov.vn/gioi-thieu/co-cau-to-chuc/uy-ban-nhan-dan-huyen/cac-xa-thi-tran</v>
      </c>
      <c r="D609" t="str">
        <v>-</v>
      </c>
      <c r="E609" t="str">
        <v>-</v>
      </c>
      <c r="F609" t="str">
        <v>-</v>
      </c>
      <c r="G609" t="str">
        <v>-</v>
      </c>
    </row>
    <row r="610">
      <c r="A610">
        <v>5609</v>
      </c>
      <c r="B610" t="str">
        <v>Công an xã Thanh Lòa tỉnh Lạng Sơn</v>
      </c>
      <c r="C610" t="str">
        <v>-</v>
      </c>
      <c r="D610" t="str">
        <v>-</v>
      </c>
      <c r="E610" t="str">
        <v/>
      </c>
      <c r="F610" t="str">
        <v>-</v>
      </c>
      <c r="G610" t="str">
        <v>-</v>
      </c>
    </row>
    <row r="611">
      <c r="A611">
        <v>5610</v>
      </c>
      <c r="B611" t="str">
        <f>HYPERLINK("https://mttq.langson.gov.vn/tin-tuc-su-kien/tin-hoat-dong/uy-ban-mttq-tinh-phoi-hop-to-chuc-khanh-thanh-duong-kiem-tra-cot-moc-tai-xa-thanh-loa-huyen-cao-loc.html", "UBND Ủy ban nhân dân xã Thanh Lòa tỉnh Lạng Sơn")</f>
        <v>UBND Ủy ban nhân dân xã Thanh Lòa tỉnh Lạng Sơn</v>
      </c>
      <c r="C611" t="str">
        <v>https://mttq.langson.gov.vn/tin-tuc-su-kien/tin-hoat-dong/uy-ban-mttq-tinh-phoi-hop-to-chuc-khanh-thanh-duong-kiem-tra-cot-moc-tai-xa-thanh-loa-huyen-cao-loc.html</v>
      </c>
      <c r="D611" t="str">
        <v>-</v>
      </c>
      <c r="E611" t="str">
        <v>-</v>
      </c>
      <c r="F611" t="str">
        <v>-</v>
      </c>
      <c r="G611" t="str">
        <v>-</v>
      </c>
    </row>
    <row r="612">
      <c r="A612">
        <v>5611</v>
      </c>
      <c r="B612" t="str">
        <f>HYPERLINK("https://www.facebook.com/p/Tu%E1%BB%95i-tr%E1%BA%BB-C%C3%B4ng-an-huy%E1%BB%87n-Cao-L%E1%BB%99c-100063884749147/", "Công an xã Cao Lâu tỉnh Lạng Sơn")</f>
        <v>Công an xã Cao Lâu tỉnh Lạng Sơn</v>
      </c>
      <c r="C612" t="str">
        <v>https://www.facebook.com/p/Tu%E1%BB%95i-tr%E1%BA%BB-C%C3%B4ng-an-huy%E1%BB%87n-Cao-L%E1%BB%99c-100063884749147/</v>
      </c>
      <c r="D612" t="str">
        <v>-</v>
      </c>
      <c r="E612" t="str">
        <v/>
      </c>
      <c r="F612" t="str">
        <v>-</v>
      </c>
      <c r="G612" t="str">
        <v>-</v>
      </c>
    </row>
    <row r="613">
      <c r="A613">
        <v>5612</v>
      </c>
      <c r="B613" t="str">
        <f>HYPERLINK("https://caoloc.langson.gov.vn/", "UBND Ủy ban nhân dân xã Cao Lâu tỉnh Lạng Sơn")</f>
        <v>UBND Ủy ban nhân dân xã Cao Lâu tỉnh Lạng Sơn</v>
      </c>
      <c r="C613" t="str">
        <v>https://caoloc.langson.gov.vn/</v>
      </c>
      <c r="D613" t="str">
        <v>-</v>
      </c>
      <c r="E613" t="str">
        <v>-</v>
      </c>
      <c r="F613" t="str">
        <v>-</v>
      </c>
      <c r="G613" t="str">
        <v>-</v>
      </c>
    </row>
    <row r="614">
      <c r="A614">
        <v>5613</v>
      </c>
      <c r="B614" t="str">
        <v>Công an xã Thạch Đạn tỉnh Lạng Sơn</v>
      </c>
      <c r="C614" t="str">
        <v>-</v>
      </c>
      <c r="D614" t="str">
        <v>-</v>
      </c>
      <c r="E614" t="str">
        <v/>
      </c>
      <c r="F614" t="str">
        <v>-</v>
      </c>
      <c r="G614" t="str">
        <v>-</v>
      </c>
    </row>
    <row r="615">
      <c r="A615">
        <v>5614</v>
      </c>
      <c r="B615" t="str">
        <f>HYPERLINK("https://caoloc.langson.gov.vn/gioi-thieu/co-cau-to-chuc/uy-ban-nhan-dan-huyen/cac-xa-thi-tran", "UBND Ủy ban nhân dân xã Thạch Đạn tỉnh Lạng Sơn")</f>
        <v>UBND Ủy ban nhân dân xã Thạch Đạn tỉnh Lạng Sơn</v>
      </c>
      <c r="C615" t="str">
        <v>https://caoloc.langson.gov.vn/gioi-thieu/co-cau-to-chuc/uy-ban-nhan-dan-huyen/cac-xa-thi-tran</v>
      </c>
      <c r="D615" t="str">
        <v>-</v>
      </c>
      <c r="E615" t="str">
        <v>-</v>
      </c>
      <c r="F615" t="str">
        <v>-</v>
      </c>
      <c r="G615" t="str">
        <v>-</v>
      </c>
    </row>
    <row r="616">
      <c r="A616">
        <v>5615</v>
      </c>
      <c r="B616" t="str">
        <f>HYPERLINK("https://www.facebook.com/chidoan.congan/", "Công an xã Xuất Lễ tỉnh Lạng Sơn")</f>
        <v>Công an xã Xuất Lễ tỉnh Lạng Sơn</v>
      </c>
      <c r="C616" t="str">
        <v>https://www.facebook.com/chidoan.congan/</v>
      </c>
      <c r="D616" t="str">
        <v>-</v>
      </c>
      <c r="E616" t="str">
        <v/>
      </c>
      <c r="F616" t="str">
        <v>-</v>
      </c>
      <c r="G616" t="str">
        <v>-</v>
      </c>
    </row>
    <row r="617">
      <c r="A617">
        <v>5616</v>
      </c>
      <c r="B617" t="str">
        <f>HYPERLINK("https://langson.gov.vn/", "UBND Ủy ban nhân dân xã Xuất Lễ tỉnh Lạng Sơn")</f>
        <v>UBND Ủy ban nhân dân xã Xuất Lễ tỉnh Lạng Sơn</v>
      </c>
      <c r="C617" t="str">
        <v>https://langson.gov.vn/</v>
      </c>
      <c r="D617" t="str">
        <v>-</v>
      </c>
      <c r="E617" t="str">
        <v>-</v>
      </c>
      <c r="F617" t="str">
        <v>-</v>
      </c>
      <c r="G617" t="str">
        <v>-</v>
      </c>
    </row>
    <row r="618">
      <c r="A618">
        <v>5617</v>
      </c>
      <c r="B618" t="str">
        <f>HYPERLINK("https://www.facebook.com/p/Tu%E1%BB%95i-tr%E1%BA%BB-C%C3%B4ng-an-huy%E1%BB%87n-B%C3%ACnh-Gia-100070618760059/", "Công an xã Hồng Phong tỉnh Lạng Sơn")</f>
        <v>Công an xã Hồng Phong tỉnh Lạng Sơn</v>
      </c>
      <c r="C618" t="str">
        <v>https://www.facebook.com/p/Tu%E1%BB%95i-tr%E1%BA%BB-C%C3%B4ng-an-huy%E1%BB%87n-B%C3%ACnh-Gia-100070618760059/</v>
      </c>
      <c r="D618" t="str">
        <v>-</v>
      </c>
      <c r="E618" t="str">
        <v/>
      </c>
      <c r="F618" t="str">
        <v>-</v>
      </c>
      <c r="G618" t="str">
        <v>-</v>
      </c>
    </row>
    <row r="619">
      <c r="A619">
        <v>5618</v>
      </c>
      <c r="B619" t="str">
        <f>HYPERLINK("https://langson.gov.vn/tin-moi/lanh-dao-ubnd-tinh-du-ngay-hoi-dai-doan-ket-toan-dan-toc-tai-khu-dan-cu-thon-pa-phieng-xa-hong-phong-huyen-cao-loc.html", "UBND Ủy ban nhân dân xã Hồng Phong tỉnh Lạng Sơn")</f>
        <v>UBND Ủy ban nhân dân xã Hồng Phong tỉnh Lạng Sơn</v>
      </c>
      <c r="C619" t="str">
        <v>https://langson.gov.vn/tin-moi/lanh-dao-ubnd-tinh-du-ngay-hoi-dai-doan-ket-toan-dan-toc-tai-khu-dan-cu-thon-pa-phieng-xa-hong-phong-huyen-cao-loc.html</v>
      </c>
      <c r="D619" t="str">
        <v>-</v>
      </c>
      <c r="E619" t="str">
        <v>-</v>
      </c>
      <c r="F619" t="str">
        <v>-</v>
      </c>
      <c r="G619" t="str">
        <v>-</v>
      </c>
    </row>
    <row r="620">
      <c r="A620">
        <v>5619</v>
      </c>
      <c r="B620" t="str">
        <v>Công an xã Thụy Hùng tỉnh Lạng Sơn</v>
      </c>
      <c r="C620" t="str">
        <v>-</v>
      </c>
      <c r="D620" t="str">
        <v>-</v>
      </c>
      <c r="E620" t="str">
        <v/>
      </c>
      <c r="F620" t="str">
        <v>-</v>
      </c>
      <c r="G620" t="str">
        <v>-</v>
      </c>
    </row>
    <row r="621">
      <c r="A621">
        <v>5620</v>
      </c>
      <c r="B621" t="str">
        <f>HYPERLINK("https://caoloc.langson.gov.vn/gioi-thieu/co-cau-to-chuc/uy-ban-nhan-dan-huyen/cac-xa-thi-tran", "UBND Ủy ban nhân dân xã Thụy Hùng tỉnh Lạng Sơn")</f>
        <v>UBND Ủy ban nhân dân xã Thụy Hùng tỉnh Lạng Sơn</v>
      </c>
      <c r="C621" t="str">
        <v>https://caoloc.langson.gov.vn/gioi-thieu/co-cau-to-chuc/uy-ban-nhan-dan-huyen/cac-xa-thi-tran</v>
      </c>
      <c r="D621" t="str">
        <v>-</v>
      </c>
      <c r="E621" t="str">
        <v>-</v>
      </c>
      <c r="F621" t="str">
        <v>-</v>
      </c>
      <c r="G621" t="str">
        <v>-</v>
      </c>
    </row>
    <row r="622">
      <c r="A622">
        <v>5621</v>
      </c>
      <c r="B622" t="str">
        <v>Công an xã Lộc Yên tỉnh Lạng Sơn</v>
      </c>
      <c r="C622" t="str">
        <v>-</v>
      </c>
      <c r="D622" t="str">
        <v>-</v>
      </c>
      <c r="E622" t="str">
        <v/>
      </c>
      <c r="F622" t="str">
        <v>-</v>
      </c>
      <c r="G622" t="str">
        <v>-</v>
      </c>
    </row>
    <row r="623">
      <c r="A623">
        <v>5622</v>
      </c>
      <c r="B623" t="str">
        <f>HYPERLINK("https://caoloc.langson.gov.vn/gioi-thieu/co-cau-to-chuc/uy-ban-nhan-dan-huyen/cac-xa-thi-tran", "UBND Ủy ban nhân dân xã Lộc Yên tỉnh Lạng Sơn")</f>
        <v>UBND Ủy ban nhân dân xã Lộc Yên tỉnh Lạng Sơn</v>
      </c>
      <c r="C623" t="str">
        <v>https://caoloc.langson.gov.vn/gioi-thieu/co-cau-to-chuc/uy-ban-nhan-dan-huyen/cac-xa-thi-tran</v>
      </c>
      <c r="D623" t="str">
        <v>-</v>
      </c>
      <c r="E623" t="str">
        <v>-</v>
      </c>
      <c r="F623" t="str">
        <v>-</v>
      </c>
      <c r="G623" t="str">
        <v>-</v>
      </c>
    </row>
    <row r="624">
      <c r="A624">
        <v>5623</v>
      </c>
      <c r="B624" t="str">
        <f>HYPERLINK("https://www.facebook.com/phuxa.mn/", "Công an xã Phú Xá tỉnh Lạng Sơn")</f>
        <v>Công an xã Phú Xá tỉnh Lạng Sơn</v>
      </c>
      <c r="C624" t="str">
        <v>https://www.facebook.com/phuxa.mn/</v>
      </c>
      <c r="D624" t="str">
        <v>-</v>
      </c>
      <c r="E624" t="str">
        <v/>
      </c>
      <c r="F624" t="str">
        <v>-</v>
      </c>
      <c r="G624" t="str">
        <v>-</v>
      </c>
    </row>
    <row r="625">
      <c r="A625">
        <v>5624</v>
      </c>
      <c r="B625" t="str">
        <f>HYPERLINK("https://tiepcongdan.langson.gov.vn/upload/105472/20240927/TB_ket_qua_tiep_cong_dan_dinh_ky_cuoi_thang_9_2024_066e5.pdf", "UBND Ủy ban nhân dân xã Phú Xá tỉnh Lạng Sơn")</f>
        <v>UBND Ủy ban nhân dân xã Phú Xá tỉnh Lạng Sơn</v>
      </c>
      <c r="C625" t="str">
        <v>https://tiepcongdan.langson.gov.vn/upload/105472/20240927/TB_ket_qua_tiep_cong_dan_dinh_ky_cuoi_thang_9_2024_066e5.pdf</v>
      </c>
      <c r="D625" t="str">
        <v>-</v>
      </c>
      <c r="E625" t="str">
        <v>-</v>
      </c>
      <c r="F625" t="str">
        <v>-</v>
      </c>
      <c r="G625" t="str">
        <v>-</v>
      </c>
    </row>
    <row r="626">
      <c r="A626">
        <v>5625</v>
      </c>
      <c r="B626" t="str">
        <f>HYPERLINK("https://www.facebook.com/p/Tu%E1%BB%95i-tr%E1%BA%BB-C%C3%B4ng-an-huy%E1%BB%87n-B%C3%ACnh-Gia-100070618760059/", "Công an xã Bình Trung tỉnh Lạng Sơn")</f>
        <v>Công an xã Bình Trung tỉnh Lạng Sơn</v>
      </c>
      <c r="C626" t="str">
        <v>https://www.facebook.com/p/Tu%E1%BB%95i-tr%E1%BA%BB-C%C3%B4ng-an-huy%E1%BB%87n-B%C3%ACnh-Gia-100070618760059/</v>
      </c>
      <c r="D626" t="str">
        <v>-</v>
      </c>
      <c r="E626" t="str">
        <v/>
      </c>
      <c r="F626" t="str">
        <v>-</v>
      </c>
      <c r="G626" t="str">
        <v>-</v>
      </c>
    </row>
    <row r="627">
      <c r="A627">
        <v>5626</v>
      </c>
      <c r="B627" t="str">
        <f>HYPERLINK("https://binhtrung.chauduc.baria-vungtau.gov.vn/lien-he/", "UBND Ủy ban nhân dân xã Bình Trung tỉnh Lạng Sơn")</f>
        <v>UBND Ủy ban nhân dân xã Bình Trung tỉnh Lạng Sơn</v>
      </c>
      <c r="C627" t="str">
        <v>https://binhtrung.chauduc.baria-vungtau.gov.vn/lien-he/</v>
      </c>
      <c r="D627" t="str">
        <v>-</v>
      </c>
      <c r="E627" t="str">
        <v>-</v>
      </c>
      <c r="F627" t="str">
        <v>-</v>
      </c>
      <c r="G627" t="str">
        <v>-</v>
      </c>
    </row>
    <row r="628">
      <c r="A628">
        <v>5627</v>
      </c>
      <c r="B628" t="str">
        <f>HYPERLINK("https://www.facebook.com/p/Tu%E1%BB%95i-tr%E1%BA%BB-C%C3%B4ng-an-Th%C3%A0nh-ph%E1%BB%91-V%C4%A9nh-Y%C3%AAn-100066497717181/", "Công an xã Hải Yến tỉnh Lạng Sơn")</f>
        <v>Công an xã Hải Yến tỉnh Lạng Sơn</v>
      </c>
      <c r="C628" t="str">
        <v>https://www.facebook.com/p/Tu%E1%BB%95i-tr%E1%BA%BB-C%C3%B4ng-an-Th%C3%A0nh-ph%E1%BB%91-V%C4%A9nh-Y%C3%AAn-100066497717181/</v>
      </c>
      <c r="D628" t="str">
        <v>-</v>
      </c>
      <c r="E628" t="str">
        <v/>
      </c>
      <c r="F628" t="str">
        <v>-</v>
      </c>
      <c r="G628" t="str">
        <v>-</v>
      </c>
    </row>
    <row r="629">
      <c r="A629">
        <v>5628</v>
      </c>
      <c r="B629" t="str">
        <f>HYPERLINK("https://caoloc.langson.gov.vn/gioi-thieu/co-cau-to-chuc/uy-ban-nhan-dan-huyen/cac-xa-thi-tran", "UBND Ủy ban nhân dân xã Hải Yến tỉnh Lạng Sơn")</f>
        <v>UBND Ủy ban nhân dân xã Hải Yến tỉnh Lạng Sơn</v>
      </c>
      <c r="C629" t="str">
        <v>https://caoloc.langson.gov.vn/gioi-thieu/co-cau-to-chuc/uy-ban-nhan-dan-huyen/cac-xa-thi-tran</v>
      </c>
      <c r="D629" t="str">
        <v>-</v>
      </c>
      <c r="E629" t="str">
        <v>-</v>
      </c>
      <c r="F629" t="str">
        <v>-</v>
      </c>
      <c r="G629" t="str">
        <v>-</v>
      </c>
    </row>
    <row r="630">
      <c r="A630">
        <v>5629</v>
      </c>
      <c r="B630" t="str">
        <f>HYPERLINK("https://www.facebook.com/p/Tu%E1%BB%95i-tr%E1%BA%BB-C%C3%B4ng-an-huy%E1%BB%87n-B%C3%ACnh-Gia-100070618760059/", "Công an xã Hòa Cư tỉnh Lạng Sơn")</f>
        <v>Công an xã Hòa Cư tỉnh Lạng Sơn</v>
      </c>
      <c r="C630" t="str">
        <v>https://www.facebook.com/p/Tu%E1%BB%95i-tr%E1%BA%BB-C%C3%B4ng-an-huy%E1%BB%87n-B%C3%ACnh-Gia-100070618760059/</v>
      </c>
      <c r="D630" t="str">
        <v>-</v>
      </c>
      <c r="E630" t="str">
        <v/>
      </c>
      <c r="F630" t="str">
        <v>-</v>
      </c>
      <c r="G630" t="str">
        <v>-</v>
      </c>
    </row>
    <row r="631">
      <c r="A631">
        <v>5630</v>
      </c>
      <c r="B631" t="str">
        <f>HYPERLINK("https://caoloc.langson.gov.vn/", "UBND Ủy ban nhân dân xã Hòa Cư tỉnh Lạng Sơn")</f>
        <v>UBND Ủy ban nhân dân xã Hòa Cư tỉnh Lạng Sơn</v>
      </c>
      <c r="C631" t="str">
        <v>https://caoloc.langson.gov.vn/</v>
      </c>
      <c r="D631" t="str">
        <v>-</v>
      </c>
      <c r="E631" t="str">
        <v>-</v>
      </c>
      <c r="F631" t="str">
        <v>-</v>
      </c>
      <c r="G631" t="str">
        <v>-</v>
      </c>
    </row>
    <row r="632">
      <c r="A632">
        <v>5631</v>
      </c>
      <c r="B632" t="str">
        <f>HYPERLINK("https://www.facebook.com/tuoitreconganhuyenvanquan/", "Công an xã Hợp Thành tỉnh Lạng Sơn")</f>
        <v>Công an xã Hợp Thành tỉnh Lạng Sơn</v>
      </c>
      <c r="C632" t="str">
        <v>https://www.facebook.com/tuoitreconganhuyenvanquan/</v>
      </c>
      <c r="D632" t="str">
        <v>-</v>
      </c>
      <c r="E632" t="str">
        <v/>
      </c>
      <c r="F632" t="str">
        <v>-</v>
      </c>
      <c r="G632" t="str">
        <v>-</v>
      </c>
    </row>
    <row r="633">
      <c r="A633">
        <v>5632</v>
      </c>
      <c r="B633" t="str">
        <f>HYPERLINK("https://caoloc.langson.gov.vn/gioi-thieu/co-cau-to-chuc/uy-ban-nhan-dan-huyen/cac-xa-thi-tran", "UBND Ủy ban nhân dân xã Hợp Thành tỉnh Lạng Sơn")</f>
        <v>UBND Ủy ban nhân dân xã Hợp Thành tỉnh Lạng Sơn</v>
      </c>
      <c r="C633" t="str">
        <v>https://caoloc.langson.gov.vn/gioi-thieu/co-cau-to-chuc/uy-ban-nhan-dan-huyen/cac-xa-thi-tran</v>
      </c>
      <c r="D633" t="str">
        <v>-</v>
      </c>
      <c r="E633" t="str">
        <v>-</v>
      </c>
      <c r="F633" t="str">
        <v>-</v>
      </c>
      <c r="G633" t="str">
        <v>-</v>
      </c>
    </row>
    <row r="634">
      <c r="A634">
        <v>5633</v>
      </c>
      <c r="B634" t="str">
        <v>Công an xã Song Giáp tỉnh Lạng Sơn</v>
      </c>
      <c r="C634" t="str">
        <v>-</v>
      </c>
      <c r="D634" t="str">
        <v>-</v>
      </c>
      <c r="E634" t="str">
        <v/>
      </c>
      <c r="F634" t="str">
        <v>-</v>
      </c>
      <c r="G634" t="str">
        <v>-</v>
      </c>
    </row>
    <row r="635">
      <c r="A635">
        <v>5634</v>
      </c>
      <c r="B635" t="str">
        <f>HYPERLINK("https://songcong.thainguyen.gov.vn/xa-binh-son", "UBND Ủy ban nhân dân xã Song Giáp tỉnh Lạng Sơn")</f>
        <v>UBND Ủy ban nhân dân xã Song Giáp tỉnh Lạng Sơn</v>
      </c>
      <c r="C635" t="str">
        <v>https://songcong.thainguyen.gov.vn/xa-binh-son</v>
      </c>
      <c r="D635" t="str">
        <v>-</v>
      </c>
      <c r="E635" t="str">
        <v>-</v>
      </c>
      <c r="F635" t="str">
        <v>-</v>
      </c>
      <c r="G635" t="str">
        <v>-</v>
      </c>
    </row>
    <row r="636">
      <c r="A636">
        <v>5635</v>
      </c>
      <c r="B636" t="str">
        <f>HYPERLINK("https://www.facebook.com/tuoitreconganlangson/", "Công an xã Công Sơn tỉnh Lạng Sơn")</f>
        <v>Công an xã Công Sơn tỉnh Lạng Sơn</v>
      </c>
      <c r="C636" t="str">
        <v>https://www.facebook.com/tuoitreconganlangson/</v>
      </c>
      <c r="D636" t="str">
        <v>-</v>
      </c>
      <c r="E636" t="str">
        <v/>
      </c>
      <c r="F636" t="str">
        <v>-</v>
      </c>
      <c r="G636" t="str">
        <v>-</v>
      </c>
    </row>
    <row r="637">
      <c r="A637">
        <v>5636</v>
      </c>
      <c r="B637" t="str">
        <f>HYPERLINK("https://langson.gov.vn/", "UBND Ủy ban nhân dân xã Công Sơn tỉnh Lạng Sơn")</f>
        <v>UBND Ủy ban nhân dân xã Công Sơn tỉnh Lạng Sơn</v>
      </c>
      <c r="C637" t="str">
        <v>https://langson.gov.vn/</v>
      </c>
      <c r="D637" t="str">
        <v>-</v>
      </c>
      <c r="E637" t="str">
        <v>-</v>
      </c>
      <c r="F637" t="str">
        <v>-</v>
      </c>
      <c r="G637" t="str">
        <v>-</v>
      </c>
    </row>
    <row r="638">
      <c r="A638">
        <v>5637</v>
      </c>
      <c r="B638" t="str">
        <f>HYPERLINK("https://www.facebook.com/groups/794785347832088/", "Công an xã Gia Cát tỉnh Lạng Sơn")</f>
        <v>Công an xã Gia Cát tỉnh Lạng Sơn</v>
      </c>
      <c r="C638" t="str">
        <v>https://www.facebook.com/groups/794785347832088/</v>
      </c>
      <c r="D638" t="str">
        <v>-</v>
      </c>
      <c r="E638" t="str">
        <v/>
      </c>
      <c r="F638" t="str">
        <v>-</v>
      </c>
      <c r="G638" t="str">
        <v>-</v>
      </c>
    </row>
    <row r="639">
      <c r="A639">
        <v>5638</v>
      </c>
      <c r="B639" t="str">
        <f>HYPERLINK("https://caoloc.langson.gov.vn/gioi-thieu/co-cau-to-chuc/uy-ban-nhan-dan-huyen/cac-xa-thi-tran", "UBND Ủy ban nhân dân xã Gia Cát tỉnh Lạng Sơn")</f>
        <v>UBND Ủy ban nhân dân xã Gia Cát tỉnh Lạng Sơn</v>
      </c>
      <c r="C639" t="str">
        <v>https://caoloc.langson.gov.vn/gioi-thieu/co-cau-to-chuc/uy-ban-nhan-dan-huyen/cac-xa-thi-tran</v>
      </c>
      <c r="D639" t="str">
        <v>-</v>
      </c>
      <c r="E639" t="str">
        <v>-</v>
      </c>
      <c r="F639" t="str">
        <v>-</v>
      </c>
      <c r="G639" t="str">
        <v>-</v>
      </c>
    </row>
    <row r="640">
      <c r="A640">
        <v>5639</v>
      </c>
      <c r="B640" t="str">
        <f>HYPERLINK("https://www.facebook.com/tuoitrexulang/", "Công an xã Mẫu Sơn tỉnh Lạng Sơn")</f>
        <v>Công an xã Mẫu Sơn tỉnh Lạng Sơn</v>
      </c>
      <c r="C640" t="str">
        <v>https://www.facebook.com/tuoitrexulang/</v>
      </c>
      <c r="D640" t="str">
        <v>-</v>
      </c>
      <c r="E640" t="str">
        <v/>
      </c>
      <c r="F640" t="str">
        <v>-</v>
      </c>
      <c r="G640" t="str">
        <v>-</v>
      </c>
    </row>
    <row r="641">
      <c r="A641">
        <v>5640</v>
      </c>
      <c r="B641" t="str">
        <f>HYPERLINK("https://langson.gov.vn/to-chuc-bo-may/hdnd-va-doan-dbqh-tinh/dai-bieu-hoi-dong-nhan-dan-tinh-lang-son-khoa-xvii-nhiem-ky-2021-2026", "UBND Ủy ban nhân dân xã Mẫu Sơn tỉnh Lạng Sơn")</f>
        <v>UBND Ủy ban nhân dân xã Mẫu Sơn tỉnh Lạng Sơn</v>
      </c>
      <c r="C641" t="str">
        <v>https://langson.gov.vn/to-chuc-bo-may/hdnd-va-doan-dbqh-tinh/dai-bieu-hoi-dong-nhan-dan-tinh-lang-son-khoa-xvii-nhiem-ky-2021-2026</v>
      </c>
      <c r="D641" t="str">
        <v>-</v>
      </c>
      <c r="E641" t="str">
        <v>-</v>
      </c>
      <c r="F641" t="str">
        <v>-</v>
      </c>
      <c r="G641" t="str">
        <v>-</v>
      </c>
    </row>
    <row r="642">
      <c r="A642">
        <v>5641</v>
      </c>
      <c r="B642" t="str">
        <f>HYPERLINK("https://www.facebook.com/trangtinxaxuanlonghuyencaoloc/", "Công an xã Xuân Long tỉnh Lạng Sơn")</f>
        <v>Công an xã Xuân Long tỉnh Lạng Sơn</v>
      </c>
      <c r="C642" t="str">
        <v>https://www.facebook.com/trangtinxaxuanlonghuyencaoloc/</v>
      </c>
      <c r="D642" t="str">
        <v>-</v>
      </c>
      <c r="E642" t="str">
        <v/>
      </c>
      <c r="F642" t="str">
        <v>-</v>
      </c>
      <c r="G642" t="str">
        <v>-</v>
      </c>
    </row>
    <row r="643">
      <c r="A643">
        <v>5642</v>
      </c>
      <c r="B643" t="str">
        <f>HYPERLINK("https://langson.baohiemxahoi.gov.vn/vanban/Pages/default.aspx?ItemID=9592", "UBND Ủy ban nhân dân xã Xuân Long tỉnh Lạng Sơn")</f>
        <v>UBND Ủy ban nhân dân xã Xuân Long tỉnh Lạng Sơn</v>
      </c>
      <c r="C643" t="str">
        <v>https://langson.baohiemxahoi.gov.vn/vanban/Pages/default.aspx?ItemID=9592</v>
      </c>
      <c r="D643" t="str">
        <v>-</v>
      </c>
      <c r="E643" t="str">
        <v>-</v>
      </c>
      <c r="F643" t="str">
        <v>-</v>
      </c>
      <c r="G643" t="str">
        <v>-</v>
      </c>
    </row>
    <row r="644">
      <c r="A644">
        <v>5643</v>
      </c>
      <c r="B644" t="str">
        <f>HYPERLINK("https://www.facebook.com/tuoitreconganhuyenvanquan/", "Công an xã Tân Liên tỉnh Lạng Sơn")</f>
        <v>Công an xã Tân Liên tỉnh Lạng Sơn</v>
      </c>
      <c r="C644" t="str">
        <v>https://www.facebook.com/tuoitreconganhuyenvanquan/</v>
      </c>
      <c r="D644" t="str">
        <v>-</v>
      </c>
      <c r="E644" t="str">
        <v/>
      </c>
      <c r="F644" t="str">
        <v>-</v>
      </c>
      <c r="G644" t="str">
        <v>-</v>
      </c>
    </row>
    <row r="645">
      <c r="A645">
        <v>5644</v>
      </c>
      <c r="B645" t="str">
        <f>HYPERLINK("https://caoloc.langson.gov.vn/gioi-thieu/co-cau-to-chuc/uy-ban-nhan-dan-huyen/cac-xa-thi-tran", "UBND Ủy ban nhân dân xã Tân Liên tỉnh Lạng Sơn")</f>
        <v>UBND Ủy ban nhân dân xã Tân Liên tỉnh Lạng Sơn</v>
      </c>
      <c r="C645" t="str">
        <v>https://caoloc.langson.gov.vn/gioi-thieu/co-cau-to-chuc/uy-ban-nhan-dan-huyen/cac-xa-thi-tran</v>
      </c>
      <c r="D645" t="str">
        <v>-</v>
      </c>
      <c r="E645" t="str">
        <v>-</v>
      </c>
      <c r="F645" t="str">
        <v>-</v>
      </c>
      <c r="G645" t="str">
        <v>-</v>
      </c>
    </row>
    <row r="646">
      <c r="A646">
        <v>5645</v>
      </c>
      <c r="B646" t="str">
        <f>HYPERLINK("https://www.facebook.com/caxyentrach/", "Công an xã Yên Trạch tỉnh Lạng Sơn")</f>
        <v>Công an xã Yên Trạch tỉnh Lạng Sơn</v>
      </c>
      <c r="C646" t="str">
        <v>https://www.facebook.com/caxyentrach/</v>
      </c>
      <c r="D646" t="str">
        <v>-</v>
      </c>
      <c r="E646" t="str">
        <v/>
      </c>
      <c r="F646" t="str">
        <v>-</v>
      </c>
      <c r="G646" t="str">
        <v>-</v>
      </c>
    </row>
    <row r="647">
      <c r="A647">
        <v>5646</v>
      </c>
      <c r="B647" t="str">
        <f>HYPERLINK("https://langson.gov.vn/thong-tin-quy-hoach/ve-viec-giao-dat-cho-giao-dat-cho-ubnd-xa-yen-trach-huyen-cao-loc-de-su-dung-vao-muc-dich-dat-xay-dung-co-so-van-hoa-tai.html", "UBND Ủy ban nhân dân xã Yên Trạch tỉnh Lạng Sơn")</f>
        <v>UBND Ủy ban nhân dân xã Yên Trạch tỉnh Lạng Sơn</v>
      </c>
      <c r="C647" t="str">
        <v>https://langson.gov.vn/thong-tin-quy-hoach/ve-viec-giao-dat-cho-giao-dat-cho-ubnd-xa-yen-trach-huyen-cao-loc-de-su-dung-vao-muc-dich-dat-xay-dung-co-so-van-hoa-tai.html</v>
      </c>
      <c r="D647" t="str">
        <v>-</v>
      </c>
      <c r="E647" t="str">
        <v>-</v>
      </c>
      <c r="F647" t="str">
        <v>-</v>
      </c>
      <c r="G647" t="str">
        <v>-</v>
      </c>
    </row>
    <row r="648">
      <c r="A648">
        <v>5647</v>
      </c>
      <c r="B648" t="str">
        <f>HYPERLINK("https://www.facebook.com/ubndtanthanhhuulunglangson/", "Công an xã Tân Thành tỉnh Lạng Sơn")</f>
        <v>Công an xã Tân Thành tỉnh Lạng Sơn</v>
      </c>
      <c r="C648" t="str">
        <v>https://www.facebook.com/ubndtanthanhhuulunglangson/</v>
      </c>
      <c r="D648" t="str">
        <v>-</v>
      </c>
      <c r="E648" t="str">
        <v/>
      </c>
      <c r="F648" t="str">
        <v>-</v>
      </c>
      <c r="G648" t="str">
        <v>-</v>
      </c>
    </row>
    <row r="649">
      <c r="A649">
        <v>5648</v>
      </c>
      <c r="B649" t="str">
        <f>HYPERLINK("https://caoloc.langson.gov.vn/gioi-thieu/co-cau-to-chuc/uy-ban-nhan-dan-huyen/cac-xa-thi-tran", "UBND Ủy ban nhân dân xã Tân Thành tỉnh Lạng Sơn")</f>
        <v>UBND Ủy ban nhân dân xã Tân Thành tỉnh Lạng Sơn</v>
      </c>
      <c r="C649" t="str">
        <v>https://caoloc.langson.gov.vn/gioi-thieu/co-cau-to-chuc/uy-ban-nhan-dan-huyen/cac-xa-thi-tran</v>
      </c>
      <c r="D649" t="str">
        <v>-</v>
      </c>
      <c r="E649" t="str">
        <v>-</v>
      </c>
      <c r="F649" t="str">
        <v>-</v>
      </c>
      <c r="G649" t="str">
        <v>-</v>
      </c>
    </row>
    <row r="650">
      <c r="A650">
        <v>5649</v>
      </c>
      <c r="B650" t="str">
        <f>HYPERLINK("https://www.facebook.com/tuoitreconganhuyenvanquan/", "Công an thị trấn Văn Quan tỉnh Lạng Sơn")</f>
        <v>Công an thị trấn Văn Quan tỉnh Lạng Sơn</v>
      </c>
      <c r="C650" t="str">
        <v>https://www.facebook.com/tuoitreconganhuyenvanquan/</v>
      </c>
      <c r="D650" t="str">
        <v>-</v>
      </c>
      <c r="E650" t="str">
        <v/>
      </c>
      <c r="F650" t="str">
        <v>-</v>
      </c>
      <c r="G650" t="str">
        <v>-</v>
      </c>
    </row>
    <row r="651">
      <c r="A651">
        <v>5650</v>
      </c>
      <c r="B651" t="str">
        <f>HYPERLINK("https://vanquan.langson.gov.vn/", "UBND Ủy ban nhân dân thị trấn Văn Quan tỉnh Lạng Sơn")</f>
        <v>UBND Ủy ban nhân dân thị trấn Văn Quan tỉnh Lạng Sơn</v>
      </c>
      <c r="C651" t="str">
        <v>https://vanquan.langson.gov.vn/</v>
      </c>
      <c r="D651" t="str">
        <v>-</v>
      </c>
      <c r="E651" t="str">
        <v>-</v>
      </c>
      <c r="F651" t="str">
        <v>-</v>
      </c>
      <c r="G651" t="str">
        <v>-</v>
      </c>
    </row>
    <row r="652">
      <c r="A652">
        <v>5651</v>
      </c>
      <c r="B652" t="str">
        <f>HYPERLINK("https://www.facebook.com/tuoitreconganlangson/", "Công an xã Trấn Ninh tỉnh Lạng Sơn")</f>
        <v>Công an xã Trấn Ninh tỉnh Lạng Sơn</v>
      </c>
      <c r="C652" t="str">
        <v>https://www.facebook.com/tuoitreconganlangson/</v>
      </c>
      <c r="D652" t="str">
        <v>-</v>
      </c>
      <c r="E652" t="str">
        <v/>
      </c>
      <c r="F652" t="str">
        <v>-</v>
      </c>
      <c r="G652" t="str">
        <v>-</v>
      </c>
    </row>
    <row r="653">
      <c r="A653">
        <v>5652</v>
      </c>
      <c r="B653" t="str">
        <f>HYPERLINK("https://vanquan.langson.gov.vn/tin-tuc-su-kien/hoat-dong-cac-xa-thi-tran/xa-tran-ninh-lam-dan-van-xay-dung-nong-thon-moi.html", "UBND Ủy ban nhân dân xã Trấn Ninh tỉnh Lạng Sơn")</f>
        <v>UBND Ủy ban nhân dân xã Trấn Ninh tỉnh Lạng Sơn</v>
      </c>
      <c r="C653" t="str">
        <v>https://vanquan.langson.gov.vn/tin-tuc-su-kien/hoat-dong-cac-xa-thi-tran/xa-tran-ninh-lam-dan-van-xay-dung-nong-thon-moi.html</v>
      </c>
      <c r="D653" t="str">
        <v>-</v>
      </c>
      <c r="E653" t="str">
        <v>-</v>
      </c>
      <c r="F653" t="str">
        <v>-</v>
      </c>
      <c r="G653" t="str">
        <v>-</v>
      </c>
    </row>
    <row r="654">
      <c r="A654">
        <v>5653</v>
      </c>
      <c r="B654" t="str">
        <f>HYPERLINK("https://www.facebook.com/tuoitreconganlangson/", "Công an xã Phú Mỹ tỉnh Lạng Sơn")</f>
        <v>Công an xã Phú Mỹ tỉnh Lạng Sơn</v>
      </c>
      <c r="C654" t="str">
        <v>https://www.facebook.com/tuoitreconganlangson/</v>
      </c>
      <c r="D654" t="str">
        <v>-</v>
      </c>
      <c r="E654" t="str">
        <v/>
      </c>
      <c r="F654" t="str">
        <v>-</v>
      </c>
      <c r="G654" t="str">
        <v>-</v>
      </c>
    </row>
    <row r="655">
      <c r="A655">
        <v>5654</v>
      </c>
      <c r="B655" t="str">
        <f>HYPERLINK("https://khemo.donghy.thainguyen.gov.vn/web/guest/tin-hoat-dong-cua-lanh-dao-chinh-quyen?p_p_id=101_INSTANCE_CxpLMxKIhxrm&amp;p_p_lifecycle=0&amp;p_p_state=normal&amp;p_p_mode=view&amp;p_p_col_id=column-1&amp;p_p_col_pos=1&amp;p_p_col_count=2&amp;_101_INSTANCE_CxpLMxKIhxrm_delta=20&amp;_101_INSTANCE_CxpLMxKIhxrm_keywords=&amp;_101_INSTANCE_CxpLMxKIhxrm_advancedSearch=false&amp;_101_INSTANCE_CxpLMxKIhxrm_andOperator=true&amp;p_r_p_564233524_resetCur=false&amp;_101_INSTANCE_CxpLMxKIhxrm_cur=31", "UBND Ủy ban nhân dân xã Phú Mỹ tỉnh Lạng Sơn")</f>
        <v>UBND Ủy ban nhân dân xã Phú Mỹ tỉnh Lạng Sơn</v>
      </c>
      <c r="C655" t="str">
        <v>https://khemo.donghy.thainguyen.gov.vn/web/guest/tin-hoat-dong-cua-lanh-dao-chinh-quyen?p_p_id=101_INSTANCE_CxpLMxKIhxrm&amp;p_p_lifecycle=0&amp;p_p_state=normal&amp;p_p_mode=view&amp;p_p_col_id=column-1&amp;p_p_col_pos=1&amp;p_p_col_count=2&amp;_101_INSTANCE_CxpLMxKIhxrm_delta=20&amp;_101_INSTANCE_CxpLMxKIhxrm_keywords=&amp;_101_INSTANCE_CxpLMxKIhxrm_advancedSearch=false&amp;_101_INSTANCE_CxpLMxKIhxrm_andOperator=true&amp;p_r_p_564233524_resetCur=false&amp;_101_INSTANCE_CxpLMxKIhxrm_cur=31</v>
      </c>
      <c r="D655" t="str">
        <v>-</v>
      </c>
      <c r="E655" t="str">
        <v>-</v>
      </c>
      <c r="F655" t="str">
        <v>-</v>
      </c>
      <c r="G655" t="str">
        <v>-</v>
      </c>
    </row>
    <row r="656">
      <c r="A656">
        <v>5655</v>
      </c>
      <c r="B656" t="str">
        <f>HYPERLINK("https://www.facebook.com/tuoitreconganhuyenvanquan/", "Công an xã Việt Yên tỉnh Lạng Sơn")</f>
        <v>Công an xã Việt Yên tỉnh Lạng Sơn</v>
      </c>
      <c r="C656" t="str">
        <v>https://www.facebook.com/tuoitreconganhuyenvanquan/</v>
      </c>
      <c r="D656" t="str">
        <v>-</v>
      </c>
      <c r="E656" t="str">
        <v/>
      </c>
      <c r="F656" t="str">
        <v>-</v>
      </c>
      <c r="G656" t="str">
        <v>-</v>
      </c>
    </row>
    <row r="657">
      <c r="A657">
        <v>5656</v>
      </c>
      <c r="B657" t="str">
        <f>HYPERLINK("https://vietyen.bacgiang.gov.vn/xuat-ban-thong-tin/-/asset_publisher/vYGFBWdWN3jE/content/huyen-uy-viet-yen-va-thanh-uy-lang-son-to-chuc-hoi-nghi-trao-oi-kinh-nghiem-ve-phat-trien-kinh-te-xa-hoi?inheritRedirect=false", "UBND Ủy ban nhân dân xã Việt Yên tỉnh Lạng Sơn")</f>
        <v>UBND Ủy ban nhân dân xã Việt Yên tỉnh Lạng Sơn</v>
      </c>
      <c r="C657" t="str">
        <v>https://vietyen.bacgiang.gov.vn/xuat-ban-thong-tin/-/asset_publisher/vYGFBWdWN3jE/content/huyen-uy-viet-yen-va-thanh-uy-lang-son-to-chuc-hoi-nghi-trao-oi-kinh-nghiem-ve-phat-trien-kinh-te-xa-hoi?inheritRedirect=false</v>
      </c>
      <c r="D657" t="str">
        <v>-</v>
      </c>
      <c r="E657" t="str">
        <v>-</v>
      </c>
      <c r="F657" t="str">
        <v>-</v>
      </c>
      <c r="G657" t="str">
        <v>-</v>
      </c>
    </row>
    <row r="658">
      <c r="A658">
        <v>5657</v>
      </c>
      <c r="B658" t="str">
        <v>Công an xã Song Giang tỉnh Lạng Sơn</v>
      </c>
      <c r="C658" t="str">
        <v>-</v>
      </c>
      <c r="D658" t="str">
        <v>-</v>
      </c>
      <c r="E658" t="str">
        <v/>
      </c>
      <c r="F658" t="str">
        <v>-</v>
      </c>
      <c r="G658" t="str">
        <v>-</v>
      </c>
    </row>
    <row r="659">
      <c r="A659">
        <v>5658</v>
      </c>
      <c r="B659" t="str">
        <f>HYPERLINK("https://langgiang.bacgiang.gov.vn/", "UBND Ủy ban nhân dân xã Song Giang tỉnh Lạng Sơn")</f>
        <v>UBND Ủy ban nhân dân xã Song Giang tỉnh Lạng Sơn</v>
      </c>
      <c r="C659" t="str">
        <v>https://langgiang.bacgiang.gov.vn/</v>
      </c>
      <c r="D659" t="str">
        <v>-</v>
      </c>
      <c r="E659" t="str">
        <v>-</v>
      </c>
      <c r="F659" t="str">
        <v>-</v>
      </c>
      <c r="G659" t="str">
        <v>-</v>
      </c>
    </row>
    <row r="660">
      <c r="A660">
        <v>5659</v>
      </c>
      <c r="B660" t="str">
        <v>Công an xã Vân Mộng tỉnh Lạng Sơn</v>
      </c>
      <c r="C660" t="str">
        <v>-</v>
      </c>
      <c r="D660" t="str">
        <v>-</v>
      </c>
      <c r="E660" t="str">
        <v/>
      </c>
      <c r="F660" t="str">
        <v>-</v>
      </c>
      <c r="G660" t="str">
        <v>-</v>
      </c>
    </row>
    <row r="661">
      <c r="A661">
        <v>5660</v>
      </c>
      <c r="B661" t="str">
        <f>HYPERLINK("https://muasamcong.mpi.gov.vn/edoc-oldproxy-service/api/download/file/browser?filePath=/WAS/%2Fe-doc%2FBID%2FRESFILE%2F20180562910%2F00%2FQD+phe+duyet+KQ+LCNT+Dap+Kem+Dac+xa+Van+Mong.signed.pdf", "UBND Ủy ban nhân dân xã Vân Mộng tỉnh Lạng Sơn")</f>
        <v>UBND Ủy ban nhân dân xã Vân Mộng tỉnh Lạng Sơn</v>
      </c>
      <c r="C661" t="str">
        <v>https://muasamcong.mpi.gov.vn/edoc-oldproxy-service/api/download/file/browser?filePath=/WAS/%2Fe-doc%2FBID%2FRESFILE%2F20180562910%2F00%2FQD+phe+duyet+KQ+LCNT+Dap+Kem+Dac+xa+Van+Mong.signed.pdf</v>
      </c>
      <c r="D661" t="str">
        <v>-</v>
      </c>
      <c r="E661" t="str">
        <v>-</v>
      </c>
      <c r="F661" t="str">
        <v>-</v>
      </c>
      <c r="G661" t="str">
        <v>-</v>
      </c>
    </row>
    <row r="662">
      <c r="A662">
        <v>5661</v>
      </c>
      <c r="B662" t="str">
        <f>HYPERLINK("https://www.facebook.com/tuoitreconganlangson/", "Công an xã Vĩnh Lại tỉnh Lạng Sơn")</f>
        <v>Công an xã Vĩnh Lại tỉnh Lạng Sơn</v>
      </c>
      <c r="C662" t="str">
        <v>https://www.facebook.com/tuoitreconganlangson/</v>
      </c>
      <c r="D662" t="str">
        <v>-</v>
      </c>
      <c r="E662" t="str">
        <v/>
      </c>
      <c r="F662" t="str">
        <v>-</v>
      </c>
      <c r="G662" t="str">
        <v>-</v>
      </c>
    </row>
    <row r="663">
      <c r="A663">
        <v>5662</v>
      </c>
      <c r="B663" t="str">
        <f>HYPERLINK("https://dinhlap.langson.gov.vn/", "UBND Ủy ban nhân dân xã Vĩnh Lại tỉnh Lạng Sơn")</f>
        <v>UBND Ủy ban nhân dân xã Vĩnh Lại tỉnh Lạng Sơn</v>
      </c>
      <c r="C663" t="str">
        <v>https://dinhlap.langson.gov.vn/</v>
      </c>
      <c r="D663" t="str">
        <v>-</v>
      </c>
      <c r="E663" t="str">
        <v>-</v>
      </c>
      <c r="F663" t="str">
        <v>-</v>
      </c>
      <c r="G663" t="str">
        <v>-</v>
      </c>
    </row>
    <row r="664">
      <c r="A664">
        <v>5663</v>
      </c>
      <c r="B664" t="str">
        <f>HYPERLINK("https://www.facebook.com/p/Tu%E1%BB%95i-tr%E1%BA%BB-C%C3%B4ng-an-huy%E1%BB%87n-B%C3%ACnh-Gia-100070618760059/", "Công an xã Hòa Bình tỉnh Lạng Sơn")</f>
        <v>Công an xã Hòa Bình tỉnh Lạng Sơn</v>
      </c>
      <c r="C664" t="str">
        <v>https://www.facebook.com/p/Tu%E1%BB%95i-tr%E1%BA%BB-C%C3%B4ng-an-huy%E1%BB%87n-B%C3%ACnh-Gia-100070618760059/</v>
      </c>
      <c r="D664" t="str">
        <v>-</v>
      </c>
      <c r="E664" t="str">
        <v/>
      </c>
      <c r="F664" t="str">
        <v>-</v>
      </c>
      <c r="G664" t="str">
        <v>-</v>
      </c>
    </row>
    <row r="665">
      <c r="A665">
        <v>5664</v>
      </c>
      <c r="B665" t="str">
        <f>HYPERLINK("https://langson.baohiemxahoi.gov.vn/vanban/Pages/default.aspx?ItemID=9813", "UBND Ủy ban nhân dân xã Hòa Bình tỉnh Lạng Sơn")</f>
        <v>UBND Ủy ban nhân dân xã Hòa Bình tỉnh Lạng Sơn</v>
      </c>
      <c r="C665" t="str">
        <v>https://langson.baohiemxahoi.gov.vn/vanban/Pages/default.aspx?ItemID=9813</v>
      </c>
      <c r="D665" t="str">
        <v>-</v>
      </c>
      <c r="E665" t="str">
        <v>-</v>
      </c>
      <c r="F665" t="str">
        <v>-</v>
      </c>
      <c r="G665" t="str">
        <v>-</v>
      </c>
    </row>
    <row r="666">
      <c r="A666">
        <v>5665</v>
      </c>
      <c r="B666" t="str">
        <f>HYPERLINK("https://www.facebook.com/tuoitreconganhuyenvanquan/", "Công an xã Tú Xuyên tỉnh Lạng Sơn")</f>
        <v>Công an xã Tú Xuyên tỉnh Lạng Sơn</v>
      </c>
      <c r="C666" t="str">
        <v>https://www.facebook.com/tuoitreconganhuyenvanquan/</v>
      </c>
      <c r="D666" t="str">
        <v>-</v>
      </c>
      <c r="E666" t="str">
        <v/>
      </c>
      <c r="F666" t="str">
        <v>-</v>
      </c>
      <c r="G666" t="str">
        <v>-</v>
      </c>
    </row>
    <row r="667">
      <c r="A667">
        <v>5666</v>
      </c>
      <c r="B667" t="str">
        <f>HYPERLINK("https://langson.toaan.gov.vn/webcenter/portal/langson/chitiettin?dDocName=TAND058602", "UBND Ủy ban nhân dân xã Tú Xuyên tỉnh Lạng Sơn")</f>
        <v>UBND Ủy ban nhân dân xã Tú Xuyên tỉnh Lạng Sơn</v>
      </c>
      <c r="C667" t="str">
        <v>https://langson.toaan.gov.vn/webcenter/portal/langson/chitiettin?dDocName=TAND058602</v>
      </c>
      <c r="D667" t="str">
        <v>-</v>
      </c>
      <c r="E667" t="str">
        <v>-</v>
      </c>
      <c r="F667" t="str">
        <v>-</v>
      </c>
      <c r="G667" t="str">
        <v>-</v>
      </c>
    </row>
    <row r="668">
      <c r="A668">
        <v>5667</v>
      </c>
      <c r="B668" t="str">
        <f>HYPERLINK("https://www.facebook.com/tuoitreconganhuyenvanquan/", "Công an xã Văn An tỉnh Lạng Sơn")</f>
        <v>Công an xã Văn An tỉnh Lạng Sơn</v>
      </c>
      <c r="C668" t="str">
        <v>https://www.facebook.com/tuoitreconganhuyenvanquan/</v>
      </c>
      <c r="D668" t="str">
        <v>-</v>
      </c>
      <c r="E668" t="str">
        <v/>
      </c>
      <c r="F668" t="str">
        <v>-</v>
      </c>
      <c r="G668" t="str">
        <v>-</v>
      </c>
    </row>
    <row r="669">
      <c r="A669">
        <v>5668</v>
      </c>
      <c r="B669" t="str">
        <f>HYPERLINK("https://vanlang.langson.gov.vn/", "UBND Ủy ban nhân dân xã Văn An tỉnh Lạng Sơn")</f>
        <v>UBND Ủy ban nhân dân xã Văn An tỉnh Lạng Sơn</v>
      </c>
      <c r="C669" t="str">
        <v>https://vanlang.langson.gov.vn/</v>
      </c>
      <c r="D669" t="str">
        <v>-</v>
      </c>
      <c r="E669" t="str">
        <v>-</v>
      </c>
      <c r="F669" t="str">
        <v>-</v>
      </c>
      <c r="G669" t="str">
        <v>-</v>
      </c>
    </row>
    <row r="670">
      <c r="A670">
        <v>5669</v>
      </c>
      <c r="B670" t="str">
        <f>HYPERLINK("https://www.facebook.com/tuoitreconganlangson/", "Công an xã Đại An tỉnh Lạng Sơn")</f>
        <v>Công an xã Đại An tỉnh Lạng Sơn</v>
      </c>
      <c r="C670" t="str">
        <v>https://www.facebook.com/tuoitreconganlangson/</v>
      </c>
      <c r="D670" t="str">
        <v>-</v>
      </c>
      <c r="E670" t="str">
        <v/>
      </c>
      <c r="F670" t="str">
        <v>-</v>
      </c>
      <c r="G670" t="str">
        <v>-</v>
      </c>
    </row>
    <row r="671">
      <c r="A671">
        <v>5670</v>
      </c>
      <c r="B671" t="str">
        <f>HYPERLINK("https://langson.gov.vn/", "UBND Ủy ban nhân dân xã Đại An tỉnh Lạng Sơn")</f>
        <v>UBND Ủy ban nhân dân xã Đại An tỉnh Lạng Sơn</v>
      </c>
      <c r="C671" t="str">
        <v>https://langson.gov.vn/</v>
      </c>
      <c r="D671" t="str">
        <v>-</v>
      </c>
      <c r="E671" t="str">
        <v>-</v>
      </c>
      <c r="F671" t="str">
        <v>-</v>
      </c>
      <c r="G671" t="str">
        <v>-</v>
      </c>
    </row>
    <row r="672">
      <c r="A672">
        <v>5671</v>
      </c>
      <c r="B672" t="str">
        <f>HYPERLINK("https://www.facebook.com/tuoitreconganlangson/", "Công an xã Khánh Khê tỉnh Lạng Sơn")</f>
        <v>Công an xã Khánh Khê tỉnh Lạng Sơn</v>
      </c>
      <c r="C672" t="str">
        <v>https://www.facebook.com/tuoitreconganlangson/</v>
      </c>
      <c r="D672" t="str">
        <v>-</v>
      </c>
      <c r="E672" t="str">
        <v/>
      </c>
      <c r="F672" t="str">
        <v>-</v>
      </c>
      <c r="G672" t="str">
        <v>-</v>
      </c>
    </row>
    <row r="673">
      <c r="A673">
        <v>5672</v>
      </c>
      <c r="B673" t="str">
        <f>HYPERLINK("https://vanquan.langson.gov.vn/", "UBND Ủy ban nhân dân xã Khánh Khê tỉnh Lạng Sơn")</f>
        <v>UBND Ủy ban nhân dân xã Khánh Khê tỉnh Lạng Sơn</v>
      </c>
      <c r="C673" t="str">
        <v>https://vanquan.langson.gov.vn/</v>
      </c>
      <c r="D673" t="str">
        <v>-</v>
      </c>
      <c r="E673" t="str">
        <v>-</v>
      </c>
      <c r="F673" t="str">
        <v>-</v>
      </c>
      <c r="G673" t="str">
        <v>-</v>
      </c>
    </row>
    <row r="674">
      <c r="A674">
        <v>5673</v>
      </c>
      <c r="B674" t="str">
        <f>HYPERLINK("https://www.facebook.com/tuoitreconganlangson/", "Công an xã Chu Túc tỉnh Lạng Sơn")</f>
        <v>Công an xã Chu Túc tỉnh Lạng Sơn</v>
      </c>
      <c r="C674" t="str">
        <v>https://www.facebook.com/tuoitreconganlangson/</v>
      </c>
      <c r="D674" t="str">
        <v>-</v>
      </c>
      <c r="E674" t="str">
        <v/>
      </c>
      <c r="F674" t="str">
        <v>-</v>
      </c>
      <c r="G674" t="str">
        <v>-</v>
      </c>
    </row>
    <row r="675">
      <c r="A675">
        <v>5674</v>
      </c>
      <c r="B675" t="str">
        <f>HYPERLINK("https://langson.gov.vn/", "UBND Ủy ban nhân dân xã Chu Túc tỉnh Lạng Sơn")</f>
        <v>UBND Ủy ban nhân dân xã Chu Túc tỉnh Lạng Sơn</v>
      </c>
      <c r="C675" t="str">
        <v>https://langson.gov.vn/</v>
      </c>
      <c r="D675" t="str">
        <v>-</v>
      </c>
      <c r="E675" t="str">
        <v>-</v>
      </c>
      <c r="F675" t="str">
        <v>-</v>
      </c>
      <c r="G675" t="str">
        <v>-</v>
      </c>
    </row>
    <row r="676">
      <c r="A676">
        <v>5675</v>
      </c>
      <c r="B676" t="str">
        <f>HYPERLINK("https://www.facebook.com/tuoitreconganhuyenvanquan/", "Công an xã Lương Năng tỉnh Lạng Sơn")</f>
        <v>Công an xã Lương Năng tỉnh Lạng Sơn</v>
      </c>
      <c r="C676" t="str">
        <v>https://www.facebook.com/tuoitreconganhuyenvanquan/</v>
      </c>
      <c r="D676" t="str">
        <v>-</v>
      </c>
      <c r="E676" t="str">
        <v/>
      </c>
      <c r="F676" t="str">
        <v>-</v>
      </c>
      <c r="G676" t="str">
        <v>-</v>
      </c>
    </row>
    <row r="677">
      <c r="A677">
        <v>5676</v>
      </c>
      <c r="B677" t="str">
        <f>HYPERLINK("https://vanquan.langson.gov.vn/", "UBND Ủy ban nhân dân xã Lương Năng tỉnh Lạng Sơn")</f>
        <v>UBND Ủy ban nhân dân xã Lương Năng tỉnh Lạng Sơn</v>
      </c>
      <c r="C677" t="str">
        <v>https://vanquan.langson.gov.vn/</v>
      </c>
      <c r="D677" t="str">
        <v>-</v>
      </c>
      <c r="E677" t="str">
        <v>-</v>
      </c>
      <c r="F677" t="str">
        <v>-</v>
      </c>
      <c r="G677" t="str">
        <v>-</v>
      </c>
    </row>
    <row r="678">
      <c r="A678">
        <v>5677</v>
      </c>
      <c r="B678" t="str">
        <v>Công an xã Đồng Giáp tỉnh Lạng Sơn</v>
      </c>
      <c r="C678" t="str">
        <v>-</v>
      </c>
      <c r="D678" t="str">
        <v>-</v>
      </c>
      <c r="E678" t="str">
        <v/>
      </c>
      <c r="F678" t="str">
        <v>-</v>
      </c>
      <c r="G678" t="str">
        <v>-</v>
      </c>
    </row>
    <row r="679">
      <c r="A679">
        <v>5678</v>
      </c>
      <c r="B679" t="str">
        <f>HYPERLINK("https://dongson.yenthe.bacgiang.gov.vn/gioi-thieu", "UBND Ủy ban nhân dân xã Đồng Giáp tỉnh Lạng Sơn")</f>
        <v>UBND Ủy ban nhân dân xã Đồng Giáp tỉnh Lạng Sơn</v>
      </c>
      <c r="C679" t="str">
        <v>https://dongson.yenthe.bacgiang.gov.vn/gioi-thieu</v>
      </c>
      <c r="D679" t="str">
        <v>-</v>
      </c>
      <c r="E679" t="str">
        <v>-</v>
      </c>
      <c r="F679" t="str">
        <v>-</v>
      </c>
      <c r="G679" t="str">
        <v>-</v>
      </c>
    </row>
    <row r="680">
      <c r="A680">
        <v>5679</v>
      </c>
      <c r="B680" t="str">
        <f>HYPERLINK("https://www.facebook.com/tuoitreconganlangson/", "Công an xã Xuân Mai tỉnh Lạng Sơn")</f>
        <v>Công an xã Xuân Mai tỉnh Lạng Sơn</v>
      </c>
      <c r="C680" t="str">
        <v>https://www.facebook.com/tuoitreconganlangson/</v>
      </c>
      <c r="D680" t="str">
        <v>-</v>
      </c>
      <c r="E680" t="str">
        <v/>
      </c>
      <c r="F680" t="str">
        <v>-</v>
      </c>
      <c r="G680" t="str">
        <v>-</v>
      </c>
    </row>
    <row r="681">
      <c r="A681">
        <v>5680</v>
      </c>
      <c r="B681" t="str">
        <f>HYPERLINK("https://dichvucong.langson.gov.vn/trang-chu/tra-cuu/chi-tiet-thu-tuc?ma-thu-tuc=29797", "UBND Ủy ban nhân dân xã Xuân Mai tỉnh Lạng Sơn")</f>
        <v>UBND Ủy ban nhân dân xã Xuân Mai tỉnh Lạng Sơn</v>
      </c>
      <c r="C681" t="str">
        <v>https://dichvucong.langson.gov.vn/trang-chu/tra-cuu/chi-tiet-thu-tuc?ma-thu-tuc=29797</v>
      </c>
      <c r="D681" t="str">
        <v>-</v>
      </c>
      <c r="E681" t="str">
        <v>-</v>
      </c>
      <c r="F681" t="str">
        <v>-</v>
      </c>
      <c r="G681" t="str">
        <v>-</v>
      </c>
    </row>
    <row r="682">
      <c r="A682">
        <v>5681</v>
      </c>
      <c r="B682" t="str">
        <f>HYPERLINK("https://www.facebook.com/p/C%C3%B4ng-an-x%C3%A3-Tr%C3%A0ng-Ph%C3%A1i-huy%E1%BB%87n-V%C4%83n-Quan-t%E1%BB%89nh-L%E1%BA%A1ng-S%C6%A1n-100088383233406/", "Công an xã Tràng Các tỉnh Lạng Sơn")</f>
        <v>Công an xã Tràng Các tỉnh Lạng Sơn</v>
      </c>
      <c r="C682" t="str">
        <v>https://www.facebook.com/p/C%C3%B4ng-an-x%C3%A3-Tr%C3%A0ng-Ph%C3%A1i-huy%E1%BB%87n-V%C4%83n-Quan-t%E1%BB%89nh-L%E1%BA%A1ng-S%C6%A1n-100088383233406/</v>
      </c>
      <c r="D682" t="str">
        <v>-</v>
      </c>
      <c r="E682" t="str">
        <v/>
      </c>
      <c r="F682" t="str">
        <v>-</v>
      </c>
      <c r="G682" t="str">
        <v>-</v>
      </c>
    </row>
    <row r="683">
      <c r="A683">
        <v>5682</v>
      </c>
      <c r="B683" t="str">
        <f>HYPERLINK("https://vanquan.langson.gov.vn/", "UBND Ủy ban nhân dân xã Tràng Các tỉnh Lạng Sơn")</f>
        <v>UBND Ủy ban nhân dân xã Tràng Các tỉnh Lạng Sơn</v>
      </c>
      <c r="C683" t="str">
        <v>https://vanquan.langson.gov.vn/</v>
      </c>
      <c r="D683" t="str">
        <v>-</v>
      </c>
      <c r="E683" t="str">
        <v>-</v>
      </c>
      <c r="F683" t="str">
        <v>-</v>
      </c>
      <c r="G683" t="str">
        <v>-</v>
      </c>
    </row>
    <row r="684">
      <c r="A684">
        <v>5683</v>
      </c>
      <c r="B684" t="str">
        <f>HYPERLINK("https://www.facebook.com/p/%C4%90o%C3%A0n-Thanh-Ni%C3%AAn-C%C3%B4ng-An-Huy%E1%BB%87n-Tr%C3%A0ng-%C4%90%E1%BB%8Bnh-100066714612141/", "Công an xã Tràng Sơn tỉnh Lạng Sơn")</f>
        <v>Công an xã Tràng Sơn tỉnh Lạng Sơn</v>
      </c>
      <c r="C684" t="str">
        <v>https://www.facebook.com/p/%C4%90o%C3%A0n-Thanh-Ni%C3%AAn-C%C3%B4ng-An-Huy%E1%BB%87n-Tr%C3%A0ng-%C4%90%E1%BB%8Bnh-100066714612141/</v>
      </c>
      <c r="D684" t="str">
        <v>-</v>
      </c>
      <c r="E684" t="str">
        <v/>
      </c>
      <c r="F684" t="str">
        <v>-</v>
      </c>
      <c r="G684" t="str">
        <v>-</v>
      </c>
    </row>
    <row r="685">
      <c r="A685">
        <v>5684</v>
      </c>
      <c r="B685" t="str">
        <f>HYPERLINK("https://trangdinh.langson.gov.vn/", "UBND Ủy ban nhân dân xã Tràng Sơn tỉnh Lạng Sơn")</f>
        <v>UBND Ủy ban nhân dân xã Tràng Sơn tỉnh Lạng Sơn</v>
      </c>
      <c r="C685" t="str">
        <v>https://trangdinh.langson.gov.vn/</v>
      </c>
      <c r="D685" t="str">
        <v>-</v>
      </c>
      <c r="E685" t="str">
        <v>-</v>
      </c>
      <c r="F685" t="str">
        <v>-</v>
      </c>
      <c r="G685" t="str">
        <v>-</v>
      </c>
    </row>
    <row r="686">
      <c r="A686">
        <v>5685</v>
      </c>
      <c r="B686" t="str">
        <f>HYPERLINK("https://www.facebook.com/tuoitreconganhuyenvanquan/", "Công an xã Tân Đoàn tỉnh Lạng Sơn")</f>
        <v>Công an xã Tân Đoàn tỉnh Lạng Sơn</v>
      </c>
      <c r="C686" t="str">
        <v>https://www.facebook.com/tuoitreconganhuyenvanquan/</v>
      </c>
      <c r="D686" t="str">
        <v>-</v>
      </c>
      <c r="E686" t="str">
        <v/>
      </c>
      <c r="F686" t="str">
        <v>-</v>
      </c>
      <c r="G686" t="str">
        <v>-</v>
      </c>
    </row>
    <row r="687">
      <c r="A687">
        <v>5686</v>
      </c>
      <c r="B687" t="str">
        <f>HYPERLINK("https://bacson.langson.gov.vn/", "UBND Ủy ban nhân dân xã Tân Đoàn tỉnh Lạng Sơn")</f>
        <v>UBND Ủy ban nhân dân xã Tân Đoàn tỉnh Lạng Sơn</v>
      </c>
      <c r="C687" t="str">
        <v>https://bacson.langson.gov.vn/</v>
      </c>
      <c r="D687" t="str">
        <v>-</v>
      </c>
      <c r="E687" t="str">
        <v>-</v>
      </c>
      <c r="F687" t="str">
        <v>-</v>
      </c>
      <c r="G687" t="str">
        <v>-</v>
      </c>
    </row>
    <row r="688">
      <c r="A688">
        <v>5687</v>
      </c>
      <c r="B688" t="str">
        <f>HYPERLINK("https://www.facebook.com/tuoitreconganhuyenvanquan/", "Công an xã Bình Phúc tỉnh Lạng Sơn")</f>
        <v>Công an xã Bình Phúc tỉnh Lạng Sơn</v>
      </c>
      <c r="C688" t="str">
        <v>https://www.facebook.com/tuoitreconganhuyenvanquan/</v>
      </c>
      <c r="D688" t="str">
        <v>-</v>
      </c>
      <c r="E688" t="str">
        <v/>
      </c>
      <c r="F688" t="str">
        <v>-</v>
      </c>
      <c r="G688" t="str">
        <v>-</v>
      </c>
    </row>
    <row r="689">
      <c r="A689">
        <v>5688</v>
      </c>
      <c r="B689" t="str">
        <f>HYPERLINK("http://vanquan.langson.gov.vn/upload/105421/20240519/Cong_van_gui_xa_ve_sinh_moi_truong_cai_tao_canh_quan_CVDC_cb766.pdf", "UBND Ủy ban nhân dân xã Bình Phúc tỉnh Lạng Sơn")</f>
        <v>UBND Ủy ban nhân dân xã Bình Phúc tỉnh Lạng Sơn</v>
      </c>
      <c r="C689" t="str">
        <v>http://vanquan.langson.gov.vn/upload/105421/20240519/Cong_van_gui_xa_ve_sinh_moi_truong_cai_tao_canh_quan_CVDC_cb766.pdf</v>
      </c>
      <c r="D689" t="str">
        <v>-</v>
      </c>
      <c r="E689" t="str">
        <v>-</v>
      </c>
      <c r="F689" t="str">
        <v>-</v>
      </c>
      <c r="G689" t="str">
        <v>-</v>
      </c>
    </row>
    <row r="690">
      <c r="A690">
        <v>5689</v>
      </c>
      <c r="B690" t="str">
        <f>HYPERLINK("https://www.facebook.com/tuoitreconganlangson/", "Công an xã Tri Lễ tỉnh Lạng Sơn")</f>
        <v>Công an xã Tri Lễ tỉnh Lạng Sơn</v>
      </c>
      <c r="C690" t="str">
        <v>https://www.facebook.com/tuoitreconganlangson/</v>
      </c>
      <c r="D690" t="str">
        <v>-</v>
      </c>
      <c r="E690" t="str">
        <v/>
      </c>
      <c r="F690" t="str">
        <v>-</v>
      </c>
      <c r="G690" t="str">
        <v>-</v>
      </c>
    </row>
    <row r="691">
      <c r="A691">
        <v>5690</v>
      </c>
      <c r="B691" t="str">
        <f>HYPERLINK("https://vanquan.langson.gov.vn/upload/105421/20240925/2__Quyet_Dinh_quyet_toan__1__f5538.pdf", "UBND Ủy ban nhân dân xã Tri Lễ tỉnh Lạng Sơn")</f>
        <v>UBND Ủy ban nhân dân xã Tri Lễ tỉnh Lạng Sơn</v>
      </c>
      <c r="C691" t="str">
        <v>https://vanquan.langson.gov.vn/upload/105421/20240925/2__Quyet_Dinh_quyet_toan__1__f5538.pdf</v>
      </c>
      <c r="D691" t="str">
        <v>-</v>
      </c>
      <c r="E691" t="str">
        <v>-</v>
      </c>
      <c r="F691" t="str">
        <v>-</v>
      </c>
      <c r="G691" t="str">
        <v>-</v>
      </c>
    </row>
    <row r="692">
      <c r="A692">
        <v>5691</v>
      </c>
      <c r="B692" t="str">
        <f>HYPERLINK("https://www.facebook.com/p/C%C3%B4ng-an-x%C3%A3-Tr%C3%A0ng-Ph%C3%A1i-huy%E1%BB%87n-V%C4%83n-Quan-t%E1%BB%89nh-L%E1%BA%A1ng-S%C6%A1n-100088383233406/", "Công an xã Tràng Phái tỉnh Lạng Sơn")</f>
        <v>Công an xã Tràng Phái tỉnh Lạng Sơn</v>
      </c>
      <c r="C692" t="str">
        <v>https://www.facebook.com/p/C%C3%B4ng-an-x%C3%A3-Tr%C3%A0ng-Ph%C3%A1i-huy%E1%BB%87n-V%C4%83n-Quan-t%E1%BB%89nh-L%E1%BA%A1ng-S%C6%A1n-100088383233406/</v>
      </c>
      <c r="D692" t="str">
        <v>-</v>
      </c>
      <c r="E692" t="str">
        <v/>
      </c>
      <c r="F692" t="str">
        <v>-</v>
      </c>
      <c r="G692" t="str">
        <v>-</v>
      </c>
    </row>
    <row r="693">
      <c r="A693">
        <v>5692</v>
      </c>
      <c r="B693" t="str">
        <f>HYPERLINK("https://vanquan.langson.gov.vn/", "UBND Ủy ban nhân dân xã Tràng Phái tỉnh Lạng Sơn")</f>
        <v>UBND Ủy ban nhân dân xã Tràng Phái tỉnh Lạng Sơn</v>
      </c>
      <c r="C693" t="str">
        <v>https://vanquan.langson.gov.vn/</v>
      </c>
      <c r="D693" t="str">
        <v>-</v>
      </c>
      <c r="E693" t="str">
        <v>-</v>
      </c>
      <c r="F693" t="str">
        <v>-</v>
      </c>
      <c r="G693" t="str">
        <v>-</v>
      </c>
    </row>
    <row r="694">
      <c r="A694">
        <v>5693</v>
      </c>
      <c r="B694" t="str">
        <f>HYPERLINK("https://www.facebook.com/tuoitreconganhuyenvanquan/", "Công an xã Yên Phúc tỉnh Lạng Sơn")</f>
        <v>Công an xã Yên Phúc tỉnh Lạng Sơn</v>
      </c>
      <c r="C694" t="str">
        <v>https://www.facebook.com/tuoitreconganhuyenvanquan/</v>
      </c>
      <c r="D694" t="str">
        <v>-</v>
      </c>
      <c r="E694" t="str">
        <v/>
      </c>
      <c r="F694" t="str">
        <v>-</v>
      </c>
      <c r="G694" t="str">
        <v>-</v>
      </c>
    </row>
    <row r="695">
      <c r="A695">
        <v>5694</v>
      </c>
      <c r="B695" t="str">
        <f>HYPERLINK("https://vanquan.langson.gov.vn/upload/105421/20240619/2__QD_phe_duyet_Ke_hoach_LCNT__2__9cfc9.pdf", "UBND Ủy ban nhân dân xã Yên Phúc tỉnh Lạng Sơn")</f>
        <v>UBND Ủy ban nhân dân xã Yên Phúc tỉnh Lạng Sơn</v>
      </c>
      <c r="C695" t="str">
        <v>https://vanquan.langson.gov.vn/upload/105421/20240619/2__QD_phe_duyet_Ke_hoach_LCNT__2__9cfc9.pdf</v>
      </c>
      <c r="D695" t="str">
        <v>-</v>
      </c>
      <c r="E695" t="str">
        <v>-</v>
      </c>
      <c r="F695" t="str">
        <v>-</v>
      </c>
      <c r="G695" t="str">
        <v>-</v>
      </c>
    </row>
    <row r="696">
      <c r="A696">
        <v>5695</v>
      </c>
      <c r="B696" t="str">
        <f>HYPERLINK("https://www.facebook.com/tuoitreconganhuyenvanquan/", "Công an xã Hữu Lễ tỉnh Lạng Sơn")</f>
        <v>Công an xã Hữu Lễ tỉnh Lạng Sơn</v>
      </c>
      <c r="C696" t="str">
        <v>https://www.facebook.com/tuoitreconganhuyenvanquan/</v>
      </c>
      <c r="D696" t="str">
        <v>-</v>
      </c>
      <c r="E696" t="str">
        <v/>
      </c>
      <c r="F696" t="str">
        <v>-</v>
      </c>
      <c r="G696" t="str">
        <v>-</v>
      </c>
    </row>
    <row r="697">
      <c r="A697">
        <v>5696</v>
      </c>
      <c r="B697" t="str">
        <f>HYPERLINK("https://huulung.langson.gov.vn/", "UBND Ủy ban nhân dân xã Hữu Lễ tỉnh Lạng Sơn")</f>
        <v>UBND Ủy ban nhân dân xã Hữu Lễ tỉnh Lạng Sơn</v>
      </c>
      <c r="C697" t="str">
        <v>https://huulung.langson.gov.vn/</v>
      </c>
      <c r="D697" t="str">
        <v>-</v>
      </c>
      <c r="E697" t="str">
        <v>-</v>
      </c>
      <c r="F697" t="str">
        <v>-</v>
      </c>
      <c r="G697" t="str">
        <v>-</v>
      </c>
    </row>
    <row r="698">
      <c r="A698">
        <v>5697</v>
      </c>
      <c r="B698" t="str">
        <f>HYPERLINK("https://www.facebook.com/chidoan.congan/?locale=vi_VN", "Công an thị trấn Bắc Sơn tỉnh Lạng Sơn")</f>
        <v>Công an thị trấn Bắc Sơn tỉnh Lạng Sơn</v>
      </c>
      <c r="C698" t="str">
        <v>https://www.facebook.com/chidoan.congan/?locale=vi_VN</v>
      </c>
      <c r="D698" t="str">
        <v>-</v>
      </c>
      <c r="E698" t="str">
        <v/>
      </c>
      <c r="F698" t="str">
        <v>-</v>
      </c>
      <c r="G698" t="str">
        <v>-</v>
      </c>
    </row>
    <row r="699">
      <c r="A699">
        <v>5698</v>
      </c>
      <c r="B699" t="str">
        <f>HYPERLINK("https://bacson.langson.gov.vn/", "UBND Ủy ban nhân dân thị trấn Bắc Sơn tỉnh Lạng Sơn")</f>
        <v>UBND Ủy ban nhân dân thị trấn Bắc Sơn tỉnh Lạng Sơn</v>
      </c>
      <c r="C699" t="str">
        <v>https://bacson.langson.gov.vn/</v>
      </c>
      <c r="D699" t="str">
        <v>-</v>
      </c>
      <c r="E699" t="str">
        <v>-</v>
      </c>
      <c r="F699" t="str">
        <v>-</v>
      </c>
      <c r="G699" t="str">
        <v>-</v>
      </c>
    </row>
    <row r="700">
      <c r="A700">
        <v>5699</v>
      </c>
      <c r="B700" t="str">
        <f>HYPERLINK("https://www.facebook.com/p/C%C3%B4ng-an-x%C3%A3-Long-%C4%90%E1%BB%91ng-huy%E1%BB%87n-B%E1%BA%AFc-S%C6%A1n-t%E1%BB%89nh-L%E1%BA%A1ng-S%C6%A1n-100083189385968/", "Công an xã Long Đống tỉnh Lạng Sơn")</f>
        <v>Công an xã Long Đống tỉnh Lạng Sơn</v>
      </c>
      <c r="C700" t="str">
        <v>https://www.facebook.com/p/C%C3%B4ng-an-x%C3%A3-Long-%C4%90%E1%BB%91ng-huy%E1%BB%87n-B%E1%BA%AFc-S%C6%A1n-t%E1%BB%89nh-L%E1%BA%A1ng-S%C6%A1n-100083189385968/</v>
      </c>
      <c r="D700" t="str">
        <v>-</v>
      </c>
      <c r="E700" t="str">
        <v/>
      </c>
      <c r="F700" t="str">
        <v>-</v>
      </c>
      <c r="G700" t="str">
        <v>-</v>
      </c>
    </row>
    <row r="701">
      <c r="A701">
        <v>5700</v>
      </c>
      <c r="B701" t="str">
        <f>HYPERLINK("https://bacson.langson.gov.vn/", "UBND Ủy ban nhân dân xã Long Đống tỉnh Lạng Sơn")</f>
        <v>UBND Ủy ban nhân dân xã Long Đống tỉnh Lạng Sơn</v>
      </c>
      <c r="C701" t="str">
        <v>https://bacson.langson.gov.vn/</v>
      </c>
      <c r="D701" t="str">
        <v>-</v>
      </c>
      <c r="E701" t="str">
        <v>-</v>
      </c>
      <c r="F701" t="str">
        <v>-</v>
      </c>
      <c r="G701" t="str">
        <v>-</v>
      </c>
    </row>
    <row r="702">
      <c r="A702">
        <v>5701</v>
      </c>
      <c r="B702" t="str">
        <f>HYPERLINK("https://www.facebook.com/100082912197725", "Công an xã Vạn Thủy tỉnh Lạng Sơn")</f>
        <v>Công an xã Vạn Thủy tỉnh Lạng Sơn</v>
      </c>
      <c r="C702" t="str">
        <v>https://www.facebook.com/100082912197725</v>
      </c>
      <c r="D702" t="str">
        <v>-</v>
      </c>
      <c r="E702" t="str">
        <v/>
      </c>
      <c r="F702" t="str">
        <v>-</v>
      </c>
      <c r="G702" t="str">
        <v>-</v>
      </c>
    </row>
    <row r="703">
      <c r="A703">
        <v>5702</v>
      </c>
      <c r="B703" t="str">
        <f>HYPERLINK("https://bandantoc.langson.gov.vn/tin-tuc-su-kien/tin-hoat-dong/ban-dan-toc-tinh-kiem-tra-giam-sat-tinh-hinh-trien-khai-thuc-hien-chuong-trinh-muc-tieu-quoc-gia-phat-trien-kinh-te-xa-h.html", "UBND Ủy ban nhân dân xã Vạn Thủy tỉnh Lạng Sơn")</f>
        <v>UBND Ủy ban nhân dân xã Vạn Thủy tỉnh Lạng Sơn</v>
      </c>
      <c r="C703" t="str">
        <v>https://bandantoc.langson.gov.vn/tin-tuc-su-kien/tin-hoat-dong/ban-dan-toc-tinh-kiem-tra-giam-sat-tinh-hinh-trien-khai-thuc-hien-chuong-trinh-muc-tieu-quoc-gia-phat-trien-kinh-te-xa-h.html</v>
      </c>
      <c r="D703" t="str">
        <v>-</v>
      </c>
      <c r="E703" t="str">
        <v>-</v>
      </c>
      <c r="F703" t="str">
        <v>-</v>
      </c>
      <c r="G703" t="str">
        <v>-</v>
      </c>
    </row>
    <row r="704">
      <c r="A704">
        <v>5703</v>
      </c>
      <c r="B704" t="str">
        <v>Công an xã Quỳnh Sơn tỉnh Lạng Sơn</v>
      </c>
      <c r="C704" t="str">
        <v>-</v>
      </c>
      <c r="D704" t="str">
        <v>-</v>
      </c>
      <c r="E704" t="str">
        <v/>
      </c>
      <c r="F704" t="str">
        <v>-</v>
      </c>
      <c r="G704" t="str">
        <v>-</v>
      </c>
    </row>
    <row r="705">
      <c r="A705">
        <v>5704</v>
      </c>
      <c r="B705" t="str">
        <f>HYPERLINK("https://langson.gov.vn/", "UBND Ủy ban nhân dân xã Quỳnh Sơn tỉnh Lạng Sơn")</f>
        <v>UBND Ủy ban nhân dân xã Quỳnh Sơn tỉnh Lạng Sơn</v>
      </c>
      <c r="C705" t="str">
        <v>https://langson.gov.vn/</v>
      </c>
      <c r="D705" t="str">
        <v>-</v>
      </c>
      <c r="E705" t="str">
        <v>-</v>
      </c>
      <c r="F705" t="str">
        <v>-</v>
      </c>
      <c r="G705" t="str">
        <v>-</v>
      </c>
    </row>
    <row r="706">
      <c r="A706">
        <v>5705</v>
      </c>
      <c r="B706" t="str">
        <f>HYPERLINK("https://www.facebook.com/p/Tu%E1%BB%95i-tr%E1%BA%BB-C%C3%B4ng-an-huy%E1%BB%87n-B%C3%ACnh-Gia-100070618760059/", "Công an xã Đồng ý tỉnh Lạng Sơn")</f>
        <v>Công an xã Đồng ý tỉnh Lạng Sơn</v>
      </c>
      <c r="C706" t="str">
        <v>https://www.facebook.com/p/Tu%E1%BB%95i-tr%E1%BA%BB-C%C3%B4ng-an-huy%E1%BB%87n-B%C3%ACnh-Gia-100070618760059/</v>
      </c>
      <c r="D706" t="str">
        <v>-</v>
      </c>
      <c r="E706" t="str">
        <v/>
      </c>
      <c r="F706" t="str">
        <v>-</v>
      </c>
      <c r="G706" t="str">
        <v>-</v>
      </c>
    </row>
    <row r="707">
      <c r="A707">
        <v>5706</v>
      </c>
      <c r="B707" t="str">
        <f>HYPERLINK("https://langson.gov.vn/tin-moi/lanh-dao-ubnd-tinh-du-le-don-bang-cong-nhan-xa-dong-y-huyen-bac-son-dat-chuan-nong-thon-moi-kieu-mau-nam-2023.html", "UBND Ủy ban nhân dân xã Đồng ý tỉnh Lạng Sơn")</f>
        <v>UBND Ủy ban nhân dân xã Đồng ý tỉnh Lạng Sơn</v>
      </c>
      <c r="C707" t="str">
        <v>https://langson.gov.vn/tin-moi/lanh-dao-ubnd-tinh-du-le-don-bang-cong-nhan-xa-dong-y-huyen-bac-son-dat-chuan-nong-thon-moi-kieu-mau-nam-2023.html</v>
      </c>
      <c r="D707" t="str">
        <v>-</v>
      </c>
      <c r="E707" t="str">
        <v>-</v>
      </c>
      <c r="F707" t="str">
        <v>-</v>
      </c>
      <c r="G707" t="str">
        <v>-</v>
      </c>
    </row>
    <row r="708">
      <c r="A708">
        <v>5707</v>
      </c>
      <c r="B708" t="str">
        <v>Công an xã Tân Tri tỉnh Lạng Sơn</v>
      </c>
      <c r="C708" t="str">
        <v>-</v>
      </c>
      <c r="D708" t="str">
        <v>-</v>
      </c>
      <c r="E708" t="str">
        <v/>
      </c>
      <c r="F708" t="str">
        <v>-</v>
      </c>
      <c r="G708" t="str">
        <v>-</v>
      </c>
    </row>
    <row r="709">
      <c r="A709">
        <v>5708</v>
      </c>
      <c r="B709" t="str">
        <f>HYPERLINK("https://bacson.langson.gov.vn/", "UBND Ủy ban nhân dân xã Tân Tri tỉnh Lạng Sơn")</f>
        <v>UBND Ủy ban nhân dân xã Tân Tri tỉnh Lạng Sơn</v>
      </c>
      <c r="C709" t="str">
        <v>https://bacson.langson.gov.vn/</v>
      </c>
      <c r="D709" t="str">
        <v>-</v>
      </c>
      <c r="E709" t="str">
        <v>-</v>
      </c>
      <c r="F709" t="str">
        <v>-</v>
      </c>
      <c r="G709" t="str">
        <v>-</v>
      </c>
    </row>
    <row r="710">
      <c r="A710">
        <v>5709</v>
      </c>
      <c r="B710" t="str">
        <f>HYPERLINK("https://www.facebook.com/chidoan.congan/?locale=vi_VN", "Công an xã Bắc Sơn tỉnh Lạng Sơn")</f>
        <v>Công an xã Bắc Sơn tỉnh Lạng Sơn</v>
      </c>
      <c r="C710" t="str">
        <v>https://www.facebook.com/chidoan.congan/?locale=vi_VN</v>
      </c>
      <c r="D710" t="str">
        <v>-</v>
      </c>
      <c r="E710" t="str">
        <v/>
      </c>
      <c r="F710" t="str">
        <v>-</v>
      </c>
      <c r="G710" t="str">
        <v>-</v>
      </c>
    </row>
    <row r="711">
      <c r="A711">
        <v>5710</v>
      </c>
      <c r="B711" t="str">
        <f>HYPERLINK("https://bacson.langson.gov.vn/", "UBND Ủy ban nhân dân xã Bắc Sơn tỉnh Lạng Sơn")</f>
        <v>UBND Ủy ban nhân dân xã Bắc Sơn tỉnh Lạng Sơn</v>
      </c>
      <c r="C711" t="str">
        <v>https://bacson.langson.gov.vn/</v>
      </c>
      <c r="D711" t="str">
        <v>-</v>
      </c>
      <c r="E711" t="str">
        <v>-</v>
      </c>
      <c r="F711" t="str">
        <v>-</v>
      </c>
      <c r="G711" t="str">
        <v>-</v>
      </c>
    </row>
    <row r="712">
      <c r="A712">
        <v>5711</v>
      </c>
      <c r="B712" t="str">
        <f>HYPERLINK("https://www.facebook.com/tuoitreconganhuyenvanquan/", "Công an xã Hữu Vĩnh tỉnh Lạng Sơn")</f>
        <v>Công an xã Hữu Vĩnh tỉnh Lạng Sơn</v>
      </c>
      <c r="C712" t="str">
        <v>https://www.facebook.com/tuoitreconganhuyenvanquan/</v>
      </c>
      <c r="D712" t="str">
        <v>-</v>
      </c>
      <c r="E712" t="str">
        <v/>
      </c>
      <c r="F712" t="str">
        <v>-</v>
      </c>
      <c r="G712" t="str">
        <v>-</v>
      </c>
    </row>
    <row r="713">
      <c r="A713">
        <v>5712</v>
      </c>
      <c r="B713" t="str">
        <f>HYPERLINK("https://huulung.langson.gov.vn/", "UBND Ủy ban nhân dân xã Hữu Vĩnh tỉnh Lạng Sơn")</f>
        <v>UBND Ủy ban nhân dân xã Hữu Vĩnh tỉnh Lạng Sơn</v>
      </c>
      <c r="C713" t="str">
        <v>https://huulung.langson.gov.vn/</v>
      </c>
      <c r="D713" t="str">
        <v>-</v>
      </c>
      <c r="E713" t="str">
        <v>-</v>
      </c>
      <c r="F713" t="str">
        <v>-</v>
      </c>
      <c r="G713" t="str">
        <v>-</v>
      </c>
    </row>
    <row r="714">
      <c r="A714">
        <v>5713</v>
      </c>
      <c r="B714" t="str">
        <f>HYPERLINK("https://www.facebook.com/p/C%C3%B4ng-an-x%C3%A3-H%C6%B0ng-V%C5%A9-100069118393834/", "Công an xã Hưng Vũ tỉnh Lạng Sơn")</f>
        <v>Công an xã Hưng Vũ tỉnh Lạng Sơn</v>
      </c>
      <c r="C714" t="str">
        <v>https://www.facebook.com/p/C%C3%B4ng-an-x%C3%A3-H%C6%B0ng-V%C5%A9-100069118393834/</v>
      </c>
      <c r="D714" t="str">
        <v>-</v>
      </c>
      <c r="E714" t="str">
        <v/>
      </c>
      <c r="F714" t="str">
        <v>-</v>
      </c>
      <c r="G714" t="str">
        <v>-</v>
      </c>
    </row>
    <row r="715">
      <c r="A715">
        <v>5714</v>
      </c>
      <c r="B715" t="str">
        <f>HYPERLINK("https://langson.gov.vn/upload/2006486/20240617/6_2024__QDgiaodatchoTruong_Mam_non_xa_Hung_Vu_8b340.pdf", "UBND Ủy ban nhân dân xã Hưng Vũ tỉnh Lạng Sơn")</f>
        <v>UBND Ủy ban nhân dân xã Hưng Vũ tỉnh Lạng Sơn</v>
      </c>
      <c r="C715" t="str">
        <v>https://langson.gov.vn/upload/2006486/20240617/6_2024__QDgiaodatchoTruong_Mam_non_xa_Hung_Vu_8b340.pdf</v>
      </c>
      <c r="D715" t="str">
        <v>-</v>
      </c>
      <c r="E715" t="str">
        <v>-</v>
      </c>
      <c r="F715" t="str">
        <v>-</v>
      </c>
      <c r="G715" t="str">
        <v>-</v>
      </c>
    </row>
    <row r="716">
      <c r="A716">
        <v>5715</v>
      </c>
      <c r="B716" t="str">
        <f>HYPERLINK("https://www.facebook.com/trangthongtinxatanlap/?locale=vi_VN", "Công an xã Tân Lập tỉnh Lạng Sơn")</f>
        <v>Công an xã Tân Lập tỉnh Lạng Sơn</v>
      </c>
      <c r="C716" t="str">
        <v>https://www.facebook.com/trangthongtinxatanlap/?locale=vi_VN</v>
      </c>
      <c r="D716" t="str">
        <v>-</v>
      </c>
      <c r="E716" t="str">
        <v/>
      </c>
      <c r="F716" t="str">
        <v>-</v>
      </c>
      <c r="G716" t="str">
        <v>-</v>
      </c>
    </row>
    <row r="717">
      <c r="A717">
        <v>5716</v>
      </c>
      <c r="B717" t="str">
        <f>HYPERLINK("https://xatanlap.hoabinh.gov.vn/", "UBND Ủy ban nhân dân xã Tân Lập tỉnh Lạng Sơn")</f>
        <v>UBND Ủy ban nhân dân xã Tân Lập tỉnh Lạng Sơn</v>
      </c>
      <c r="C717" t="str">
        <v>https://xatanlap.hoabinh.gov.vn/</v>
      </c>
      <c r="D717" t="str">
        <v>-</v>
      </c>
      <c r="E717" t="str">
        <v>-</v>
      </c>
      <c r="F717" t="str">
        <v>-</v>
      </c>
      <c r="G717" t="str">
        <v>-</v>
      </c>
    </row>
    <row r="718">
      <c r="A718">
        <v>5717</v>
      </c>
      <c r="B718" t="str">
        <f>HYPERLINK("https://www.facebook.com/p/C%C3%B4ng-an-x%C3%A3-V%C5%A9-S%C6%A1n-huy%E1%BB%87n-B%E1%BA%AFc-S%C6%A1n-t%E1%BB%89nh-L%E1%BA%A1ng-S%C6%A1n-100081483235392/", "Công an xã Vũ Sơn tỉnh Lạng Sơn")</f>
        <v>Công an xã Vũ Sơn tỉnh Lạng Sơn</v>
      </c>
      <c r="C718" t="str">
        <v>https://www.facebook.com/p/C%C3%B4ng-an-x%C3%A3-V%C5%A9-S%C6%A1n-huy%E1%BB%87n-B%E1%BA%AFc-S%C6%A1n-t%E1%BB%89nh-L%E1%BA%A1ng-S%C6%A1n-100081483235392/</v>
      </c>
      <c r="D718" t="str">
        <v>-</v>
      </c>
      <c r="E718" t="str">
        <v/>
      </c>
      <c r="F718" t="str">
        <v>-</v>
      </c>
      <c r="G718" t="str">
        <v>-</v>
      </c>
    </row>
    <row r="719">
      <c r="A719">
        <v>5718</v>
      </c>
      <c r="B719" t="str">
        <f>HYPERLINK("http://sonn.langson.gov.vn/thong-tin-chuyen-nganh/nong-thon-moi-khuyen-nong/xa-vu-son-huyen-bac-son-don-nhan-bang-cong-nhan-xa-dat-chuan-ntm-nang-cao-nam-2023.html", "UBND Ủy ban nhân dân xã Vũ Sơn tỉnh Lạng Sơn")</f>
        <v>UBND Ủy ban nhân dân xã Vũ Sơn tỉnh Lạng Sơn</v>
      </c>
      <c r="C719" t="str">
        <v>http://sonn.langson.gov.vn/thong-tin-chuyen-nganh/nong-thon-moi-khuyen-nong/xa-vu-son-huyen-bac-son-don-nhan-bang-cong-nhan-xa-dat-chuan-ntm-nang-cao-nam-2023.html</v>
      </c>
      <c r="D719" t="str">
        <v>-</v>
      </c>
      <c r="E719" t="str">
        <v>-</v>
      </c>
      <c r="F719" t="str">
        <v>-</v>
      </c>
      <c r="G719" t="str">
        <v>-</v>
      </c>
    </row>
    <row r="720">
      <c r="A720">
        <v>5719</v>
      </c>
      <c r="B720" t="str">
        <f>HYPERLINK("https://www.facebook.com/p/C%C3%B4ng-an-x%C3%A3-V%C5%A9-S%C6%A1n-huy%E1%BB%87n-B%E1%BA%AFc-S%C6%A1n-t%E1%BB%89nh-L%E1%BA%A1ng-S%C6%A1n-100081483235392/", "Công an xã Chiêu Vũ tỉnh Lạng Sơn")</f>
        <v>Công an xã Chiêu Vũ tỉnh Lạng Sơn</v>
      </c>
      <c r="C720" t="str">
        <v>https://www.facebook.com/p/C%C3%B4ng-an-x%C3%A3-V%C5%A9-S%C6%A1n-huy%E1%BB%87n-B%E1%BA%AFc-S%C6%A1n-t%E1%BB%89nh-L%E1%BA%A1ng-S%C6%A1n-100081483235392/</v>
      </c>
      <c r="D720" t="str">
        <v>-</v>
      </c>
      <c r="E720" t="str">
        <v/>
      </c>
      <c r="F720" t="str">
        <v>-</v>
      </c>
      <c r="G720" t="str">
        <v>-</v>
      </c>
    </row>
    <row r="721">
      <c r="A721">
        <v>5720</v>
      </c>
      <c r="B721" t="str">
        <f>HYPERLINK("https://bacson.langson.gov.vn/", "UBND Ủy ban nhân dân xã Chiêu Vũ tỉnh Lạng Sơn")</f>
        <v>UBND Ủy ban nhân dân xã Chiêu Vũ tỉnh Lạng Sơn</v>
      </c>
      <c r="C721" t="str">
        <v>https://bacson.langson.gov.vn/</v>
      </c>
      <c r="D721" t="str">
        <v>-</v>
      </c>
      <c r="E721" t="str">
        <v>-</v>
      </c>
      <c r="F721" t="str">
        <v>-</v>
      </c>
      <c r="G721" t="str">
        <v>-</v>
      </c>
    </row>
    <row r="722">
      <c r="A722">
        <v>5721</v>
      </c>
      <c r="B722" t="str">
        <f>HYPERLINK("https://www.facebook.com/p/C%C3%B4ng-an-x%C3%A3-T%C3%A2n-H%C6%B0%C6%A1ng-huy%E1%BB%87n-B%E1%BA%AFc-S%C6%A1n-t%E1%BB%89nh-L%E1%BA%A1ng-S%C6%A1n-100079190941271/?locale=vi_VN", "Công an xã Tân Hương tỉnh Lạng Sơn")</f>
        <v>Công an xã Tân Hương tỉnh Lạng Sơn</v>
      </c>
      <c r="C722" t="str">
        <v>https://www.facebook.com/p/C%C3%B4ng-an-x%C3%A3-T%C3%A2n-H%C6%B0%C6%A1ng-huy%E1%BB%87n-B%E1%BA%AFc-S%C6%A1n-t%E1%BB%89nh-L%E1%BA%A1ng-S%C6%A1n-100079190941271/?locale=vi_VN</v>
      </c>
      <c r="D722" t="str">
        <v>-</v>
      </c>
      <c r="E722" t="str">
        <v/>
      </c>
      <c r="F722" t="str">
        <v>-</v>
      </c>
      <c r="G722" t="str">
        <v>-</v>
      </c>
    </row>
    <row r="723">
      <c r="A723">
        <v>5722</v>
      </c>
      <c r="B723" t="str">
        <f>HYPERLINK("https://bacson.langson.gov.vn/upload/105419/20240502/09_KH-UBND_730d6.pdf", "UBND Ủy ban nhân dân xã Tân Hương tỉnh Lạng Sơn")</f>
        <v>UBND Ủy ban nhân dân xã Tân Hương tỉnh Lạng Sơn</v>
      </c>
      <c r="C723" t="str">
        <v>https://bacson.langson.gov.vn/upload/105419/20240502/09_KH-UBND_730d6.pdf</v>
      </c>
      <c r="D723" t="str">
        <v>-</v>
      </c>
      <c r="E723" t="str">
        <v>-</v>
      </c>
      <c r="F723" t="str">
        <v>-</v>
      </c>
      <c r="G723" t="str">
        <v>-</v>
      </c>
    </row>
    <row r="724">
      <c r="A724">
        <v>5723</v>
      </c>
      <c r="B724" t="str">
        <f>HYPERLINK("https://www.facebook.com/p/C%C3%B4ng-an-x%C3%A3-Chi%E1%BA%BFn-Th%E1%BA%AFng-huy%E1%BB%87n-B%E1%BA%AFc-S%C6%A1n-t%E1%BB%89nh-L%E1%BA%A1ng-S%C6%A1n-100082275770055/", "Công an xã Chiến Thắng tỉnh Lạng Sơn")</f>
        <v>Công an xã Chiến Thắng tỉnh Lạng Sơn</v>
      </c>
      <c r="C724" t="str">
        <v>https://www.facebook.com/p/C%C3%B4ng-an-x%C3%A3-Chi%E1%BA%BFn-Th%E1%BA%AFng-huy%E1%BB%87n-B%E1%BA%AFc-S%C6%A1n-t%E1%BB%89nh-L%E1%BA%A1ng-S%C6%A1n-100082275770055/</v>
      </c>
      <c r="D724" t="str">
        <v>-</v>
      </c>
      <c r="E724" t="str">
        <v/>
      </c>
      <c r="F724" t="str">
        <v>-</v>
      </c>
      <c r="G724" t="str">
        <v>-</v>
      </c>
    </row>
    <row r="725">
      <c r="A725">
        <v>5724</v>
      </c>
      <c r="B725" t="str">
        <f>HYPERLINK("https://langson.gov.vn/", "UBND Ủy ban nhân dân xã Chiến Thắng tỉnh Lạng Sơn")</f>
        <v>UBND Ủy ban nhân dân xã Chiến Thắng tỉnh Lạng Sơn</v>
      </c>
      <c r="C725" t="str">
        <v>https://langson.gov.vn/</v>
      </c>
      <c r="D725" t="str">
        <v>-</v>
      </c>
      <c r="E725" t="str">
        <v>-</v>
      </c>
      <c r="F725" t="str">
        <v>-</v>
      </c>
      <c r="G725" t="str">
        <v>-</v>
      </c>
    </row>
    <row r="726">
      <c r="A726">
        <v>5725</v>
      </c>
      <c r="B726" t="str">
        <f>HYPERLINK("https://www.facebook.com/p/C%C3%B4ng-an-x%C3%A3-V%C5%A9-L%C4%83ng-huy%E1%BB%87n-B%E1%BA%AFc-S%C6%A1n-t%E1%BB%89nh-L%E1%BA%A1ng-S%C6%A1n-100082078634006/", "Công an xã Vũ Lăng tỉnh Lạng Sơn")</f>
        <v>Công an xã Vũ Lăng tỉnh Lạng Sơn</v>
      </c>
      <c r="C726" t="str">
        <v>https://www.facebook.com/p/C%C3%B4ng-an-x%C3%A3-V%C5%A9-L%C4%83ng-huy%E1%BB%87n-B%E1%BA%AFc-S%C6%A1n-t%E1%BB%89nh-L%E1%BA%A1ng-S%C6%A1n-100082078634006/</v>
      </c>
      <c r="D726" t="str">
        <v>-</v>
      </c>
      <c r="E726" t="str">
        <v/>
      </c>
      <c r="F726" t="str">
        <v>-</v>
      </c>
      <c r="G726" t="str">
        <v>-</v>
      </c>
    </row>
    <row r="727">
      <c r="A727">
        <v>5726</v>
      </c>
      <c r="B727" t="str">
        <f>HYPERLINK("https://www.moj.gov.vn/UserControls/News/pFormPrint.aspx?UrlListProcess=/qt/tintuc/Lists/HoatDongCuaTuPhapDiaPhuong&amp;ListId=98eb6b6e-730f-4f83-b745-f4f12bb06ce8&amp;SiteId=b11f9e79-d495-439f-98e6-4bd81e36adc9&amp;ItemID=769&amp;SiteRootID=b71e67e4-9250-47a7-96d6-64e9cb69ccf3", "UBND Ủy ban nhân dân xã Vũ Lăng tỉnh Lạng Sơn")</f>
        <v>UBND Ủy ban nhân dân xã Vũ Lăng tỉnh Lạng Sơn</v>
      </c>
      <c r="C727" t="str">
        <v>https://www.moj.gov.vn/UserControls/News/pFormPrint.aspx?UrlListProcess=/qt/tintuc/Lists/HoatDongCuaTuPhapDiaPhuong&amp;ListId=98eb6b6e-730f-4f83-b745-f4f12bb06ce8&amp;SiteId=b11f9e79-d495-439f-98e6-4bd81e36adc9&amp;ItemID=769&amp;SiteRootID=b71e67e4-9250-47a7-96d6-64e9cb69ccf3</v>
      </c>
      <c r="D727" t="str">
        <v>-</v>
      </c>
      <c r="E727" t="str">
        <v>-</v>
      </c>
      <c r="F727" t="str">
        <v>-</v>
      </c>
      <c r="G727" t="str">
        <v>-</v>
      </c>
    </row>
    <row r="728">
      <c r="A728">
        <v>5727</v>
      </c>
      <c r="B728" t="str">
        <f>HYPERLINK("https://www.facebook.com/chidoan.congan/?locale=vi_VN", "Công an xã Trấn Yên tỉnh Lạng Sơn")</f>
        <v>Công an xã Trấn Yên tỉnh Lạng Sơn</v>
      </c>
      <c r="C728" t="str">
        <v>https://www.facebook.com/chidoan.congan/?locale=vi_VN</v>
      </c>
      <c r="D728" t="str">
        <v>-</v>
      </c>
      <c r="E728" t="str">
        <v/>
      </c>
      <c r="F728" t="str">
        <v>-</v>
      </c>
      <c r="G728" t="str">
        <v>-</v>
      </c>
    </row>
    <row r="729">
      <c r="A729">
        <v>5728</v>
      </c>
      <c r="B729" t="str">
        <f>HYPERLINK("https://langson.baohiemxahoi.gov.vn/vanban/Pages/default.aspx?ItemID=9712", "UBND Ủy ban nhân dân xã Trấn Yên tỉnh Lạng Sơn")</f>
        <v>UBND Ủy ban nhân dân xã Trấn Yên tỉnh Lạng Sơn</v>
      </c>
      <c r="C729" t="str">
        <v>https://langson.baohiemxahoi.gov.vn/vanban/Pages/default.aspx?ItemID=9712</v>
      </c>
      <c r="D729" t="str">
        <v>-</v>
      </c>
      <c r="E729" t="str">
        <v>-</v>
      </c>
      <c r="F729" t="str">
        <v>-</v>
      </c>
      <c r="G729" t="str">
        <v>-</v>
      </c>
    </row>
    <row r="730">
      <c r="A730">
        <v>5729</v>
      </c>
      <c r="B730" t="str">
        <f>HYPERLINK("https://www.facebook.com/p/C%C3%B4ng-an-x%C3%A3-V%C5%A9-L%E1%BB%85-huy%E1%BB%87n-B%E1%BA%AFc-S%C6%A1n-t%E1%BB%89nh-L%E1%BA%A1ng-S%C6%A1n-100078475732959/", "Công an xã Vũ Lễ tỉnh Lạng Sơn")</f>
        <v>Công an xã Vũ Lễ tỉnh Lạng Sơn</v>
      </c>
      <c r="C730" t="str">
        <v>https://www.facebook.com/p/C%C3%B4ng-an-x%C3%A3-V%C5%A9-L%E1%BB%85-huy%E1%BB%87n-B%E1%BA%AFc-S%C6%A1n-t%E1%BB%89nh-L%E1%BA%A1ng-S%C6%A1n-100078475732959/</v>
      </c>
      <c r="D730" t="str">
        <v>-</v>
      </c>
      <c r="E730" t="str">
        <v/>
      </c>
      <c r="F730" t="str">
        <v>-</v>
      </c>
      <c r="G730" t="str">
        <v>-</v>
      </c>
    </row>
    <row r="731">
      <c r="A731">
        <v>5730</v>
      </c>
      <c r="B731" t="str">
        <f>HYPERLINK("https://bacson.langson.gov.vn/", "UBND Ủy ban nhân dân xã Vũ Lễ tỉnh Lạng Sơn")</f>
        <v>UBND Ủy ban nhân dân xã Vũ Lễ tỉnh Lạng Sơn</v>
      </c>
      <c r="C731" t="str">
        <v>https://bacson.langson.gov.vn/</v>
      </c>
      <c r="D731" t="str">
        <v>-</v>
      </c>
      <c r="E731" t="str">
        <v>-</v>
      </c>
      <c r="F731" t="str">
        <v>-</v>
      </c>
      <c r="G731" t="str">
        <v>-</v>
      </c>
    </row>
    <row r="732">
      <c r="A732">
        <v>5731</v>
      </c>
      <c r="B732" t="str">
        <f>HYPERLINK("https://www.facebook.com/HoangViTuyen/", "Công an xã Nhất Hòa tỉnh Lạng Sơn")</f>
        <v>Công an xã Nhất Hòa tỉnh Lạng Sơn</v>
      </c>
      <c r="C732" t="str">
        <v>https://www.facebook.com/HoangViTuyen/</v>
      </c>
      <c r="D732" t="str">
        <v>-</v>
      </c>
      <c r="E732" t="str">
        <v/>
      </c>
      <c r="F732" t="str">
        <v>-</v>
      </c>
      <c r="G732" t="str">
        <v>-</v>
      </c>
    </row>
    <row r="733">
      <c r="A733">
        <v>5732</v>
      </c>
      <c r="B733" t="str">
        <f>HYPERLINK("https://bacson.langson.gov.vn/", "UBND Ủy ban nhân dân xã Nhất Hòa tỉnh Lạng Sơn")</f>
        <v>UBND Ủy ban nhân dân xã Nhất Hòa tỉnh Lạng Sơn</v>
      </c>
      <c r="C733" t="str">
        <v>https://bacson.langson.gov.vn/</v>
      </c>
      <c r="D733" t="str">
        <v>-</v>
      </c>
      <c r="E733" t="str">
        <v>-</v>
      </c>
      <c r="F733" t="str">
        <v>-</v>
      </c>
      <c r="G733" t="str">
        <v>-</v>
      </c>
    </row>
    <row r="734">
      <c r="A734">
        <v>5733</v>
      </c>
      <c r="B734" t="str">
        <f>HYPERLINK("https://www.facebook.com/ubndtanthanhhuulunglangson/", "Công an xã Tân Thành tỉnh Lạng Sơn")</f>
        <v>Công an xã Tân Thành tỉnh Lạng Sơn</v>
      </c>
      <c r="C734" t="str">
        <v>https://www.facebook.com/ubndtanthanhhuulunglangson/</v>
      </c>
      <c r="D734" t="str">
        <v>-</v>
      </c>
      <c r="E734" t="str">
        <v/>
      </c>
      <c r="F734" t="str">
        <v>-</v>
      </c>
      <c r="G734" t="str">
        <v>-</v>
      </c>
    </row>
    <row r="735">
      <c r="A735">
        <v>5734</v>
      </c>
      <c r="B735" t="str">
        <f>HYPERLINK("https://caoloc.langson.gov.vn/gioi-thieu/co-cau-to-chuc/uy-ban-nhan-dan-huyen/cac-xa-thi-tran", "UBND Ủy ban nhân dân xã Tân Thành tỉnh Lạng Sơn")</f>
        <v>UBND Ủy ban nhân dân xã Tân Thành tỉnh Lạng Sơn</v>
      </c>
      <c r="C735" t="str">
        <v>https://caoloc.langson.gov.vn/gioi-thieu/co-cau-to-chuc/uy-ban-nhan-dan-huyen/cac-xa-thi-tran</v>
      </c>
      <c r="D735" t="str">
        <v>-</v>
      </c>
      <c r="E735" t="str">
        <v>-</v>
      </c>
      <c r="F735" t="str">
        <v>-</v>
      </c>
      <c r="G735" t="str">
        <v>-</v>
      </c>
    </row>
    <row r="736">
      <c r="A736">
        <v>5735</v>
      </c>
      <c r="B736" t="str">
        <f>HYPERLINK("https://www.facebook.com/chidoan.congan/?locale=af_ZA", "Công an xã Nhất Tiến tỉnh Lạng Sơn")</f>
        <v>Công an xã Nhất Tiến tỉnh Lạng Sơn</v>
      </c>
      <c r="C736" t="str">
        <v>https://www.facebook.com/chidoan.congan/?locale=af_ZA</v>
      </c>
      <c r="D736" t="str">
        <v>-</v>
      </c>
      <c r="E736" t="str">
        <v/>
      </c>
      <c r="F736" t="str">
        <v>-</v>
      </c>
      <c r="G736" t="str">
        <v>-</v>
      </c>
    </row>
    <row r="737">
      <c r="A737">
        <v>5736</v>
      </c>
      <c r="B737" t="str">
        <f>HYPERLINK("https://bacson.langson.gov.vn/", "UBND Ủy ban nhân dân xã Nhất Tiến tỉnh Lạng Sơn")</f>
        <v>UBND Ủy ban nhân dân xã Nhất Tiến tỉnh Lạng Sơn</v>
      </c>
      <c r="C737" t="str">
        <v>https://bacson.langson.gov.vn/</v>
      </c>
      <c r="D737" t="str">
        <v>-</v>
      </c>
      <c r="E737" t="str">
        <v>-</v>
      </c>
      <c r="F737" t="str">
        <v>-</v>
      </c>
      <c r="G737" t="str">
        <v>-</v>
      </c>
    </row>
    <row r="738">
      <c r="A738">
        <v>5737</v>
      </c>
      <c r="B738" t="str">
        <v>Công an thị trấn Hữu Lũng tỉnh Lạng Sơn</v>
      </c>
      <c r="C738" t="str">
        <v>-</v>
      </c>
      <c r="D738" t="str">
        <v>-</v>
      </c>
      <c r="E738" t="str">
        <v/>
      </c>
      <c r="F738" t="str">
        <v>-</v>
      </c>
      <c r="G738" t="str">
        <v>-</v>
      </c>
    </row>
    <row r="739">
      <c r="A739">
        <v>5738</v>
      </c>
      <c r="B739" t="str">
        <f>HYPERLINK("https://huulung.langson.gov.vn/", "UBND Ủy ban nhân dân thị trấn Hữu Lũng tỉnh Lạng Sơn")</f>
        <v>UBND Ủy ban nhân dân thị trấn Hữu Lũng tỉnh Lạng Sơn</v>
      </c>
      <c r="C739" t="str">
        <v>https://huulung.langson.gov.vn/</v>
      </c>
      <c r="D739" t="str">
        <v>-</v>
      </c>
      <c r="E739" t="str">
        <v>-</v>
      </c>
      <c r="F739" t="str">
        <v>-</v>
      </c>
      <c r="G739" t="str">
        <v>-</v>
      </c>
    </row>
    <row r="740">
      <c r="A740">
        <v>5739</v>
      </c>
      <c r="B740" t="str">
        <f>HYPERLINK("https://www.facebook.com/MichiCamp.huulunglangson/", "Công an xã Hữu Liên tỉnh Lạng Sơn")</f>
        <v>Công an xã Hữu Liên tỉnh Lạng Sơn</v>
      </c>
      <c r="C740" t="str">
        <v>https://www.facebook.com/MichiCamp.huulunglangson/</v>
      </c>
      <c r="D740" t="str">
        <v>-</v>
      </c>
      <c r="E740" t="str">
        <v/>
      </c>
      <c r="F740" t="str">
        <v>-</v>
      </c>
      <c r="G740" t="str">
        <v>-</v>
      </c>
    </row>
    <row r="741">
      <c r="A741">
        <v>5740</v>
      </c>
      <c r="B741" t="str">
        <f>HYPERLINK("https://huulung.langson.gov.vn/", "UBND Ủy ban nhân dân xã Hữu Liên tỉnh Lạng Sơn")</f>
        <v>UBND Ủy ban nhân dân xã Hữu Liên tỉnh Lạng Sơn</v>
      </c>
      <c r="C741" t="str">
        <v>https://huulung.langson.gov.vn/</v>
      </c>
      <c r="D741" t="str">
        <v>-</v>
      </c>
      <c r="E741" t="str">
        <v>-</v>
      </c>
      <c r="F741" t="str">
        <v>-</v>
      </c>
      <c r="G741" t="str">
        <v>-</v>
      </c>
    </row>
    <row r="742">
      <c r="A742">
        <v>5741</v>
      </c>
      <c r="B742" t="str">
        <v>Công an xã Yên Bình tỉnh Lạng Sơn</v>
      </c>
      <c r="C742" t="str">
        <v>-</v>
      </c>
      <c r="D742" t="str">
        <v>-</v>
      </c>
      <c r="E742" t="str">
        <v/>
      </c>
      <c r="F742" t="str">
        <v>-</v>
      </c>
      <c r="G742" t="str">
        <v>-</v>
      </c>
    </row>
    <row r="743">
      <c r="A743">
        <v>5742</v>
      </c>
      <c r="B743" t="str">
        <f>HYPERLINK("http://tnmt.langson.gov.vn/tra-loi-vuong-mac-nguoi-dan-doanh-nghiep/giay-phep-khai-thac-khoang-san-mo-cat-soi-yen-binh-xa-yen-binh-huyen-huu-lung.html", "UBND Ủy ban nhân dân xã Yên Bình tỉnh Lạng Sơn")</f>
        <v>UBND Ủy ban nhân dân xã Yên Bình tỉnh Lạng Sơn</v>
      </c>
      <c r="C743" t="str">
        <v>http://tnmt.langson.gov.vn/tra-loi-vuong-mac-nguoi-dan-doanh-nghiep/giay-phep-khai-thac-khoang-san-mo-cat-soi-yen-binh-xa-yen-binh-huyen-huu-lung.html</v>
      </c>
      <c r="D743" t="str">
        <v>-</v>
      </c>
      <c r="E743" t="str">
        <v>-</v>
      </c>
      <c r="F743" t="str">
        <v>-</v>
      </c>
      <c r="G743" t="str">
        <v>-</v>
      </c>
    </row>
    <row r="744">
      <c r="A744">
        <v>5743</v>
      </c>
      <c r="B744" t="str">
        <v>Công an xã Quyết Thắng tỉnh Lạng Sơn</v>
      </c>
      <c r="C744" t="str">
        <v>-</v>
      </c>
      <c r="D744" t="str">
        <v>-</v>
      </c>
      <c r="E744" t="str">
        <v/>
      </c>
      <c r="F744" t="str">
        <v>-</v>
      </c>
      <c r="G744" t="str">
        <v>-</v>
      </c>
    </row>
    <row r="745">
      <c r="A745">
        <v>5744</v>
      </c>
      <c r="B745" t="str">
        <f>HYPERLINK("https://langson.gov.vn/", "UBND Ủy ban nhân dân xã Quyết Thắng tỉnh Lạng Sơn")</f>
        <v>UBND Ủy ban nhân dân xã Quyết Thắng tỉnh Lạng Sơn</v>
      </c>
      <c r="C745" t="str">
        <v>https://langson.gov.vn/</v>
      </c>
      <c r="D745" t="str">
        <v>-</v>
      </c>
      <c r="E745" t="str">
        <v>-</v>
      </c>
      <c r="F745" t="str">
        <v>-</v>
      </c>
      <c r="G745" t="str">
        <v>-</v>
      </c>
    </row>
    <row r="746">
      <c r="A746">
        <v>5745</v>
      </c>
      <c r="B746" t="str">
        <f>HYPERLINK("https://www.facebook.com/p/Tu%E1%BB%95i-tr%E1%BA%BB-C%C3%B4ng-an-huy%E1%BB%87n-B%C3%ACnh-Gia-100070618760059/", "Công an xã Hòa Bình tỉnh Lạng Sơn")</f>
        <v>Công an xã Hòa Bình tỉnh Lạng Sơn</v>
      </c>
      <c r="C746" t="str">
        <v>https://www.facebook.com/p/Tu%E1%BB%95i-tr%E1%BA%BB-C%C3%B4ng-an-huy%E1%BB%87n-B%C3%ACnh-Gia-100070618760059/</v>
      </c>
      <c r="D746" t="str">
        <v>-</v>
      </c>
      <c r="E746" t="str">
        <v/>
      </c>
      <c r="F746" t="str">
        <v>-</v>
      </c>
      <c r="G746" t="str">
        <v>-</v>
      </c>
    </row>
    <row r="747">
      <c r="A747">
        <v>5746</v>
      </c>
      <c r="B747" t="str">
        <f>HYPERLINK("https://langson.baohiemxahoi.gov.vn/vanban/Pages/default.aspx?ItemID=9813", "UBND Ủy ban nhân dân xã Hòa Bình tỉnh Lạng Sơn")</f>
        <v>UBND Ủy ban nhân dân xã Hòa Bình tỉnh Lạng Sơn</v>
      </c>
      <c r="C747" t="str">
        <v>https://langson.baohiemxahoi.gov.vn/vanban/Pages/default.aspx?ItemID=9813</v>
      </c>
      <c r="D747" t="str">
        <v>-</v>
      </c>
      <c r="E747" t="str">
        <v>-</v>
      </c>
      <c r="F747" t="str">
        <v>-</v>
      </c>
      <c r="G747" t="str">
        <v>-</v>
      </c>
    </row>
    <row r="748">
      <c r="A748">
        <v>5747</v>
      </c>
      <c r="B748" t="str">
        <f>HYPERLINK("https://www.facebook.com/p/Tu%E1%BB%95i-tr%E1%BA%BB-C%C3%B4ng-an-Th%C3%A0nh-ph%E1%BB%91-V%C4%A9nh-Y%C3%AAn-100066497717181/?locale=nl_BE", "Công an xã Yên Thịnh tỉnh Lạng Sơn")</f>
        <v>Công an xã Yên Thịnh tỉnh Lạng Sơn</v>
      </c>
      <c r="C748" t="str">
        <v>https://www.facebook.com/p/Tu%E1%BB%95i-tr%E1%BA%BB-C%C3%B4ng-an-Th%C3%A0nh-ph%E1%BB%91-V%C4%A9nh-Y%C3%AAn-100066497717181/?locale=nl_BE</v>
      </c>
      <c r="D748" t="str">
        <v>-</v>
      </c>
      <c r="E748" t="str">
        <v/>
      </c>
      <c r="F748" t="str">
        <v>-</v>
      </c>
      <c r="G748" t="str">
        <v>-</v>
      </c>
    </row>
    <row r="749">
      <c r="A749">
        <v>5748</v>
      </c>
      <c r="B749" t="str">
        <f>HYPERLINK("https://huulung.langson.gov.vn/tin-tuc-su-kien/van-hoa-xa-hoi/ban-phap-che-hdnd-huyen-giam-sat-tai-ubnd-xa-yen-thinh.html", "UBND Ủy ban nhân dân xã Yên Thịnh tỉnh Lạng Sơn")</f>
        <v>UBND Ủy ban nhân dân xã Yên Thịnh tỉnh Lạng Sơn</v>
      </c>
      <c r="C749" t="str">
        <v>https://huulung.langson.gov.vn/tin-tuc-su-kien/van-hoa-xa-hoi/ban-phap-che-hdnd-huyen-giam-sat-tai-ubnd-xa-yen-thinh.html</v>
      </c>
      <c r="D749" t="str">
        <v>-</v>
      </c>
      <c r="E749" t="str">
        <v>-</v>
      </c>
      <c r="F749" t="str">
        <v>-</v>
      </c>
      <c r="G749" t="str">
        <v>-</v>
      </c>
    </row>
    <row r="750">
      <c r="A750">
        <v>5749</v>
      </c>
      <c r="B750" t="str">
        <f>HYPERLINK("https://www.facebook.com/tuoitreconganhuyenvanquan/", "Công an xã Yên Sơn tỉnh Lạng Sơn")</f>
        <v>Công an xã Yên Sơn tỉnh Lạng Sơn</v>
      </c>
      <c r="C750" t="str">
        <v>https://www.facebook.com/tuoitreconganhuyenvanquan/</v>
      </c>
      <c r="D750" t="str">
        <v>-</v>
      </c>
      <c r="E750" t="str">
        <v/>
      </c>
      <c r="F750" t="str">
        <v>-</v>
      </c>
      <c r="G750" t="str">
        <v>-</v>
      </c>
    </row>
    <row r="751">
      <c r="A751">
        <v>5750</v>
      </c>
      <c r="B751" t="str">
        <f>HYPERLINK("https://langson.baohiemxahoi.gov.vn/vanban/Pages/default.aspx?ItemID=9869", "UBND Ủy ban nhân dân xã Yên Sơn tỉnh Lạng Sơn")</f>
        <v>UBND Ủy ban nhân dân xã Yên Sơn tỉnh Lạng Sơn</v>
      </c>
      <c r="C751" t="str">
        <v>https://langson.baohiemxahoi.gov.vn/vanban/Pages/default.aspx?ItemID=9869</v>
      </c>
      <c r="D751" t="str">
        <v>-</v>
      </c>
      <c r="E751" t="str">
        <v>-</v>
      </c>
      <c r="F751" t="str">
        <v>-</v>
      </c>
      <c r="G751" t="str">
        <v>-</v>
      </c>
    </row>
    <row r="752">
      <c r="A752">
        <v>5751</v>
      </c>
      <c r="B752" t="str">
        <f>HYPERLINK("https://www.facebook.com/p/Tu%E1%BB%95i-tr%E1%BA%BB-C%C3%B4ng-an-huy%E1%BB%87n-B%C3%ACnh-Gia-100070618760059/", "Công an xã Thiện Kỵ tỉnh Lạng Sơn")</f>
        <v>Công an xã Thiện Kỵ tỉnh Lạng Sơn</v>
      </c>
      <c r="C752" t="str">
        <v>https://www.facebook.com/p/Tu%E1%BB%95i-tr%E1%BA%BB-C%C3%B4ng-an-huy%E1%BB%87n-B%C3%ACnh-Gia-100070618760059/</v>
      </c>
      <c r="D752" t="str">
        <v>-</v>
      </c>
      <c r="E752" t="str">
        <v/>
      </c>
      <c r="F752" t="str">
        <v>-</v>
      </c>
      <c r="G752" t="str">
        <v>-</v>
      </c>
    </row>
    <row r="753">
      <c r="A753">
        <v>5752</v>
      </c>
      <c r="B753" t="str">
        <f>HYPERLINK("https://binhgia.langson.gov.vn/", "UBND Ủy ban nhân dân xã Thiện Kỵ tỉnh Lạng Sơn")</f>
        <v>UBND Ủy ban nhân dân xã Thiện Kỵ tỉnh Lạng Sơn</v>
      </c>
      <c r="C753" t="str">
        <v>https://binhgia.langson.gov.vn/</v>
      </c>
      <c r="D753" t="str">
        <v>-</v>
      </c>
      <c r="E753" t="str">
        <v>-</v>
      </c>
      <c r="F753" t="str">
        <v>-</v>
      </c>
      <c r="G753" t="str">
        <v>-</v>
      </c>
    </row>
    <row r="754">
      <c r="A754">
        <v>5753</v>
      </c>
      <c r="B754" t="str">
        <f>HYPERLINK("https://www.facebook.com/trangthongtinxatanlap/?locale=vi_VN", "Công an xã Tân Lập tỉnh Lạng Sơn")</f>
        <v>Công an xã Tân Lập tỉnh Lạng Sơn</v>
      </c>
      <c r="C754" t="str">
        <v>https://www.facebook.com/trangthongtinxatanlap/?locale=vi_VN</v>
      </c>
      <c r="D754" t="str">
        <v>-</v>
      </c>
      <c r="E754" t="str">
        <v/>
      </c>
      <c r="F754" t="str">
        <v>-</v>
      </c>
      <c r="G754" t="str">
        <v>-</v>
      </c>
    </row>
    <row r="755">
      <c r="A755">
        <v>5754</v>
      </c>
      <c r="B755" t="str">
        <f>HYPERLINK("https://xatanlap.hoabinh.gov.vn/", "UBND Ủy ban nhân dân xã Tân Lập tỉnh Lạng Sơn")</f>
        <v>UBND Ủy ban nhân dân xã Tân Lập tỉnh Lạng Sơn</v>
      </c>
      <c r="C755" t="str">
        <v>https://xatanlap.hoabinh.gov.vn/</v>
      </c>
      <c r="D755" t="str">
        <v>-</v>
      </c>
      <c r="E755" t="str">
        <v>-</v>
      </c>
      <c r="F755" t="str">
        <v>-</v>
      </c>
      <c r="G755" t="str">
        <v>-</v>
      </c>
    </row>
    <row r="756">
      <c r="A756">
        <v>5755</v>
      </c>
      <c r="B756" t="str">
        <v>Công an xã Yên Vượng tỉnh Lạng Sơn</v>
      </c>
      <c r="C756" t="str">
        <v>-</v>
      </c>
      <c r="D756" t="str">
        <v>-</v>
      </c>
      <c r="E756" t="str">
        <v/>
      </c>
      <c r="F756" t="str">
        <v>-</v>
      </c>
      <c r="G756" t="str">
        <v>-</v>
      </c>
    </row>
    <row r="757">
      <c r="A757">
        <v>5756</v>
      </c>
      <c r="B757" t="str">
        <f>HYPERLINK("https://langson.gov.vn/thong-tin-quy-hoach/ve-viec-dieu-chinh-quyet-dinh-so-1231-qd-ubnd-ngay-08-8-2014-cua-ubnd-tinh-ve-viec-cho-cong-ty-tnhh-nhat-tien-thue-dat-d.html", "UBND Ủy ban nhân dân xã Yên Vượng tỉnh Lạng Sơn")</f>
        <v>UBND Ủy ban nhân dân xã Yên Vượng tỉnh Lạng Sơn</v>
      </c>
      <c r="C757" t="str">
        <v>https://langson.gov.vn/thong-tin-quy-hoach/ve-viec-dieu-chinh-quyet-dinh-so-1231-qd-ubnd-ngay-08-8-2014-cua-ubnd-tinh-ve-viec-cho-cong-ty-tnhh-nhat-tien-thue-dat-d.html</v>
      </c>
      <c r="D757" t="str">
        <v>-</v>
      </c>
      <c r="E757" t="str">
        <v>-</v>
      </c>
      <c r="F757" t="str">
        <v>-</v>
      </c>
      <c r="G757" t="str">
        <v>-</v>
      </c>
    </row>
    <row r="758">
      <c r="A758">
        <v>5757</v>
      </c>
      <c r="B758" t="str">
        <f>HYPERLINK("https://www.facebook.com/TuoitreConganVinhPhuc/?locale=fa_IR", "Công an xã Minh Tiến tỉnh Lạng Sơn")</f>
        <v>Công an xã Minh Tiến tỉnh Lạng Sơn</v>
      </c>
      <c r="C758" t="str">
        <v>https://www.facebook.com/TuoitreConganVinhPhuc/?locale=fa_IR</v>
      </c>
      <c r="D758" t="str">
        <v>-</v>
      </c>
      <c r="E758" t="str">
        <v/>
      </c>
      <c r="F758" t="str">
        <v>-</v>
      </c>
      <c r="G758" t="str">
        <v>-</v>
      </c>
    </row>
    <row r="759">
      <c r="A759">
        <v>5758</v>
      </c>
      <c r="B759" t="str">
        <f>HYPERLINK("https://langson.gov.vn/", "UBND Ủy ban nhân dân xã Minh Tiến tỉnh Lạng Sơn")</f>
        <v>UBND Ủy ban nhân dân xã Minh Tiến tỉnh Lạng Sơn</v>
      </c>
      <c r="C759" t="str">
        <v>https://langson.gov.vn/</v>
      </c>
      <c r="D759" t="str">
        <v>-</v>
      </c>
      <c r="E759" t="str">
        <v>-</v>
      </c>
      <c r="F759" t="str">
        <v>-</v>
      </c>
      <c r="G759" t="str">
        <v>-</v>
      </c>
    </row>
    <row r="760">
      <c r="A760">
        <v>5759</v>
      </c>
      <c r="B760" t="str">
        <f>HYPERLINK("https://www.facebook.com/p/Li%C3%AAn-%C4%91%E1%BB%99i-tr%C6%B0%E1%BB%9Dng-Ti%E1%BB%83u-h%E1%BB%8Dc-x%C3%A3-Nh%E1%BA%ADt-Ti%E1%BA%BFn-100076223617122/", "Công an xã Nhật Tiến tỉnh Lạng Sơn")</f>
        <v>Công an xã Nhật Tiến tỉnh Lạng Sơn</v>
      </c>
      <c r="C760" t="str">
        <v>https://www.facebook.com/p/Li%C3%AAn-%C4%91%E1%BB%99i-tr%C6%B0%E1%BB%9Dng-Ti%E1%BB%83u-h%E1%BB%8Dc-x%C3%A3-Nh%E1%BA%ADt-Ti%E1%BA%BFn-100076223617122/</v>
      </c>
      <c r="D760" t="str">
        <v>-</v>
      </c>
      <c r="E760" t="str">
        <v/>
      </c>
      <c r="F760" t="str">
        <v>-</v>
      </c>
      <c r="G760" t="str">
        <v>-</v>
      </c>
    </row>
    <row r="761">
      <c r="A761">
        <v>5760</v>
      </c>
      <c r="B761" t="str">
        <f>HYPERLINK("https://huulung.langson.gov.vn/tin-tuc-su-kien/van-hoa-xa-hoi/thong-bao-san-luong-dien-tieu-thu-thang-5-2024-cua-cac-co-quan-hcsn-tren-dia-ban-huyen-huu-lung.html", "UBND Ủy ban nhân dân xã Nhật Tiến tỉnh Lạng Sơn")</f>
        <v>UBND Ủy ban nhân dân xã Nhật Tiến tỉnh Lạng Sơn</v>
      </c>
      <c r="C761" t="str">
        <v>https://huulung.langson.gov.vn/tin-tuc-su-kien/van-hoa-xa-hoi/thong-bao-san-luong-dien-tieu-thu-thang-5-2024-cua-cac-co-quan-hcsn-tren-dia-ban-huyen-huu-lung.html</v>
      </c>
      <c r="D761" t="str">
        <v>-</v>
      </c>
      <c r="E761" t="str">
        <v>-</v>
      </c>
      <c r="F761" t="str">
        <v>-</v>
      </c>
      <c r="G761" t="str">
        <v>-</v>
      </c>
    </row>
    <row r="762">
      <c r="A762">
        <v>5761</v>
      </c>
      <c r="B762" t="str">
        <f>HYPERLINK("https://www.facebook.com/tuoitreconganlangson/", "Công an xã Thanh Sơn tỉnh Lạng Sơn")</f>
        <v>Công an xã Thanh Sơn tỉnh Lạng Sơn</v>
      </c>
      <c r="C762" t="str">
        <v>https://www.facebook.com/tuoitreconganlangson/</v>
      </c>
      <c r="D762" t="str">
        <v>-</v>
      </c>
      <c r="E762" t="str">
        <v/>
      </c>
      <c r="F762" t="str">
        <v>-</v>
      </c>
      <c r="G762" t="str">
        <v>-</v>
      </c>
    </row>
    <row r="763">
      <c r="A763">
        <v>5762</v>
      </c>
      <c r="B763" t="str">
        <f>HYPERLINK("https://thanhson.hoabinh.gov.vn/", "UBND Ủy ban nhân dân xã Thanh Sơn tỉnh Lạng Sơn")</f>
        <v>UBND Ủy ban nhân dân xã Thanh Sơn tỉnh Lạng Sơn</v>
      </c>
      <c r="C763" t="str">
        <v>https://thanhson.hoabinh.gov.vn/</v>
      </c>
      <c r="D763" t="str">
        <v>-</v>
      </c>
      <c r="E763" t="str">
        <v>-</v>
      </c>
      <c r="F763" t="str">
        <v>-</v>
      </c>
      <c r="G763" t="str">
        <v>-</v>
      </c>
    </row>
    <row r="764">
      <c r="A764">
        <v>5763</v>
      </c>
      <c r="B764" t="str">
        <f>HYPERLINK("https://www.facebook.com/groups/2219438724878818/", "Công an xã Đồng Tân tỉnh Lạng Sơn")</f>
        <v>Công an xã Đồng Tân tỉnh Lạng Sơn</v>
      </c>
      <c r="C764" t="str">
        <v>https://www.facebook.com/groups/2219438724878818/</v>
      </c>
      <c r="D764" t="str">
        <v>-</v>
      </c>
      <c r="E764" t="str">
        <v/>
      </c>
      <c r="F764" t="str">
        <v>-</v>
      </c>
      <c r="G764" t="str">
        <v>-</v>
      </c>
    </row>
    <row r="765">
      <c r="A765">
        <v>5764</v>
      </c>
      <c r="B765" t="str">
        <f>HYPERLINK("http://huulung.langson.gov.vn/upload/105417/20240523/59__Hoang_Trung_Kien_0a0e8.pdf", "UBND Ủy ban nhân dân xã Đồng Tân tỉnh Lạng Sơn")</f>
        <v>UBND Ủy ban nhân dân xã Đồng Tân tỉnh Lạng Sơn</v>
      </c>
      <c r="C765" t="str">
        <v>http://huulung.langson.gov.vn/upload/105417/20240523/59__Hoang_Trung_Kien_0a0e8.pdf</v>
      </c>
      <c r="D765" t="str">
        <v>-</v>
      </c>
      <c r="E765" t="str">
        <v>-</v>
      </c>
      <c r="F765" t="str">
        <v>-</v>
      </c>
      <c r="G765" t="str">
        <v>-</v>
      </c>
    </row>
    <row r="766">
      <c r="A766">
        <v>5765</v>
      </c>
      <c r="B766" t="str">
        <v>Công an xã Cai Kinh tỉnh Lạng Sơn</v>
      </c>
      <c r="C766" t="str">
        <v>-</v>
      </c>
      <c r="D766" t="str">
        <v>-</v>
      </c>
      <c r="E766" t="str">
        <v/>
      </c>
      <c r="F766" t="str">
        <v>-</v>
      </c>
      <c r="G766" t="str">
        <v>-</v>
      </c>
    </row>
    <row r="767">
      <c r="A767">
        <v>5766</v>
      </c>
      <c r="B767" t="str">
        <f>HYPERLINK("https://huulung.langson.gov.vn/", "UBND Ủy ban nhân dân xã Cai Kinh tỉnh Lạng Sơn")</f>
        <v>UBND Ủy ban nhân dân xã Cai Kinh tỉnh Lạng Sơn</v>
      </c>
      <c r="C767" t="str">
        <v>https://huulung.langson.gov.vn/</v>
      </c>
      <c r="D767" t="str">
        <v>-</v>
      </c>
      <c r="E767" t="str">
        <v>-</v>
      </c>
      <c r="F767" t="str">
        <v>-</v>
      </c>
      <c r="G767" t="str">
        <v>-</v>
      </c>
    </row>
    <row r="768">
      <c r="A768">
        <v>5767</v>
      </c>
      <c r="B768" t="str">
        <f>HYPERLINK("https://www.facebook.com/3805582662814218", "Công an xã Hòa Lạc tỉnh Lạng Sơn")</f>
        <v>Công an xã Hòa Lạc tỉnh Lạng Sơn</v>
      </c>
      <c r="C768" t="str">
        <v>https://www.facebook.com/3805582662814218</v>
      </c>
      <c r="D768" t="str">
        <v>-</v>
      </c>
      <c r="E768" t="str">
        <v/>
      </c>
      <c r="F768" t="str">
        <v>-</v>
      </c>
      <c r="G768" t="str">
        <v>-</v>
      </c>
    </row>
    <row r="769">
      <c r="A769">
        <v>5768</v>
      </c>
      <c r="B769" t="str">
        <f>HYPERLINK("https://langson.baohiemxahoi.gov.vn/vanban/Pages/default.aspx?ItemID=9870", "UBND Ủy ban nhân dân xã Hòa Lạc tỉnh Lạng Sơn")</f>
        <v>UBND Ủy ban nhân dân xã Hòa Lạc tỉnh Lạng Sơn</v>
      </c>
      <c r="C769" t="str">
        <v>https://langson.baohiemxahoi.gov.vn/vanban/Pages/default.aspx?ItemID=9870</v>
      </c>
      <c r="D769" t="str">
        <v>-</v>
      </c>
      <c r="E769" t="str">
        <v>-</v>
      </c>
      <c r="F769" t="str">
        <v>-</v>
      </c>
      <c r="G769" t="str">
        <v>-</v>
      </c>
    </row>
    <row r="770">
      <c r="A770">
        <v>5769</v>
      </c>
      <c r="B770" t="str">
        <f>HYPERLINK("https://www.facebook.com/TruongTHPTVanNhamLS/?locale=sw_KE", "Công an xã Vân Nham tỉnh Lạng Sơn")</f>
        <v>Công an xã Vân Nham tỉnh Lạng Sơn</v>
      </c>
      <c r="C770" t="str">
        <v>https://www.facebook.com/TruongTHPTVanNhamLS/?locale=sw_KE</v>
      </c>
      <c r="D770" t="str">
        <v>-</v>
      </c>
      <c r="E770" t="str">
        <v/>
      </c>
      <c r="F770" t="str">
        <v>-</v>
      </c>
      <c r="G770" t="str">
        <v>-</v>
      </c>
    </row>
    <row r="771">
      <c r="A771">
        <v>5770</v>
      </c>
      <c r="B771" t="str">
        <f>HYPERLINK("https://huulung.langson.gov.vn/3rdparty/pdfjs/web/viewer.html?file=https://huulung.langson.gov.vn/upload/105417/20240715/3__Quyet_dinh_sap_nhap_Truong_TH_va_THCS_xa_Van_Nham_4527a.pdf", "UBND Ủy ban nhân dân xã Vân Nham tỉnh Lạng Sơn")</f>
        <v>UBND Ủy ban nhân dân xã Vân Nham tỉnh Lạng Sơn</v>
      </c>
      <c r="C771" t="str">
        <v>https://huulung.langson.gov.vn/3rdparty/pdfjs/web/viewer.html?file=https://huulung.langson.gov.vn/upload/105417/20240715/3__Quyet_dinh_sap_nhap_Truong_TH_va_THCS_xa_Van_Nham_4527a.pdf</v>
      </c>
      <c r="D771" t="str">
        <v>-</v>
      </c>
      <c r="E771" t="str">
        <v>-</v>
      </c>
      <c r="F771" t="str">
        <v>-</v>
      </c>
      <c r="G771" t="str">
        <v>-</v>
      </c>
    </row>
    <row r="772">
      <c r="A772">
        <v>5771</v>
      </c>
      <c r="B772" t="str">
        <v>Công an xã Đồng Tiến tỉnh Lạng Sơn</v>
      </c>
      <c r="C772" t="str">
        <v>-</v>
      </c>
      <c r="D772" t="str">
        <v>-</v>
      </c>
      <c r="E772" t="str">
        <v/>
      </c>
      <c r="F772" t="str">
        <v>-</v>
      </c>
      <c r="G772" t="str">
        <v>-</v>
      </c>
    </row>
    <row r="773">
      <c r="A773">
        <v>5772</v>
      </c>
      <c r="B773" t="str">
        <f>HYPERLINK("https://www.quangninh.gov.vn/donvi/huyencoto/Trang/ChiTietBVGioiThieu.aspx?bvid=95", "UBND Ủy ban nhân dân xã Đồng Tiến tỉnh Lạng Sơn")</f>
        <v>UBND Ủy ban nhân dân xã Đồng Tiến tỉnh Lạng Sơn</v>
      </c>
      <c r="C773" t="str">
        <v>https://www.quangninh.gov.vn/donvi/huyencoto/Trang/ChiTietBVGioiThieu.aspx?bvid=95</v>
      </c>
      <c r="D773" t="str">
        <v>-</v>
      </c>
      <c r="E773" t="str">
        <v>-</v>
      </c>
      <c r="F773" t="str">
        <v>-</v>
      </c>
      <c r="G773" t="str">
        <v>-</v>
      </c>
    </row>
    <row r="774">
      <c r="A774">
        <v>5773</v>
      </c>
      <c r="B774" t="str">
        <v>Công an xã Đô Lương tỉnh Lạng Sơn</v>
      </c>
      <c r="C774" t="str">
        <v>-</v>
      </c>
      <c r="D774" t="str">
        <v>-</v>
      </c>
      <c r="E774" t="str">
        <v/>
      </c>
      <c r="F774" t="str">
        <v>-</v>
      </c>
      <c r="G774" t="str">
        <v>-</v>
      </c>
    </row>
    <row r="775">
      <c r="A775">
        <v>5774</v>
      </c>
      <c r="B775" t="str">
        <f>HYPERLINK("https://doluong.nghean.gov.vn/thuong-son/gioi-thieu-chung-xa-thuong-son-365198", "UBND Ủy ban nhân dân xã Đô Lương tỉnh Lạng Sơn")</f>
        <v>UBND Ủy ban nhân dân xã Đô Lương tỉnh Lạng Sơn</v>
      </c>
      <c r="C775" t="str">
        <v>https://doluong.nghean.gov.vn/thuong-son/gioi-thieu-chung-xa-thuong-son-365198</v>
      </c>
      <c r="D775" t="str">
        <v>-</v>
      </c>
      <c r="E775" t="str">
        <v>-</v>
      </c>
      <c r="F775" t="str">
        <v>-</v>
      </c>
      <c r="G775" t="str">
        <v>-</v>
      </c>
    </row>
    <row r="776">
      <c r="A776">
        <v>5775</v>
      </c>
      <c r="B776" t="str">
        <f>HYPERLINK("https://www.facebook.com/ubndtanthanhhuulunglangson/", "Công an xã Tân Thành tỉnh Lạng Sơn")</f>
        <v>Công an xã Tân Thành tỉnh Lạng Sơn</v>
      </c>
      <c r="C776" t="str">
        <v>https://www.facebook.com/ubndtanthanhhuulunglangson/</v>
      </c>
      <c r="D776" t="str">
        <v>-</v>
      </c>
      <c r="E776" t="str">
        <v/>
      </c>
      <c r="F776" t="str">
        <v>-</v>
      </c>
      <c r="G776" t="str">
        <v>-</v>
      </c>
    </row>
    <row r="777">
      <c r="A777">
        <v>5776</v>
      </c>
      <c r="B777" t="str">
        <f>HYPERLINK("https://caoloc.langson.gov.vn/gioi-thieu/co-cau-to-chuc/uy-ban-nhan-dan-huyen/cac-xa-thi-tran", "UBND Ủy ban nhân dân xã Tân Thành tỉnh Lạng Sơn")</f>
        <v>UBND Ủy ban nhân dân xã Tân Thành tỉnh Lạng Sơn</v>
      </c>
      <c r="C777" t="str">
        <v>https://caoloc.langson.gov.vn/gioi-thieu/co-cau-to-chuc/uy-ban-nhan-dan-huyen/cac-xa-thi-tran</v>
      </c>
      <c r="D777" t="str">
        <v>-</v>
      </c>
      <c r="E777" t="str">
        <v>-</v>
      </c>
      <c r="F777" t="str">
        <v>-</v>
      </c>
      <c r="G777" t="str">
        <v>-</v>
      </c>
    </row>
    <row r="778">
      <c r="A778">
        <v>5777</v>
      </c>
      <c r="B778" t="str">
        <f>HYPERLINK("https://www.facebook.com/p/Tu%E1%BB%95i-tr%E1%BA%BB-C%C3%B4ng-an-huy%E1%BB%87n-B%C3%ACnh-Gia-100070618760059/", "Công an xã Hòa Sơn tỉnh Lạng Sơn")</f>
        <v>Công an xã Hòa Sơn tỉnh Lạng Sơn</v>
      </c>
      <c r="C778" t="str">
        <v>https://www.facebook.com/p/Tu%E1%BB%95i-tr%E1%BA%BB-C%C3%B4ng-an-huy%E1%BB%87n-B%C3%ACnh-Gia-100070618760059/</v>
      </c>
      <c r="D778" t="str">
        <v>-</v>
      </c>
      <c r="E778" t="str">
        <v/>
      </c>
      <c r="F778" t="str">
        <v>-</v>
      </c>
      <c r="G778" t="str">
        <v>-</v>
      </c>
    </row>
    <row r="779">
      <c r="A779">
        <v>5778</v>
      </c>
      <c r="B779" t="str">
        <f>HYPERLINK("https://huulung.langson.gov.vn/", "UBND Ủy ban nhân dân xã Hòa Sơn tỉnh Lạng Sơn")</f>
        <v>UBND Ủy ban nhân dân xã Hòa Sơn tỉnh Lạng Sơn</v>
      </c>
      <c r="C779" t="str">
        <v>https://huulung.langson.gov.vn/</v>
      </c>
      <c r="D779" t="str">
        <v>-</v>
      </c>
      <c r="E779" t="str">
        <v>-</v>
      </c>
      <c r="F779" t="str">
        <v>-</v>
      </c>
      <c r="G779" t="str">
        <v>-</v>
      </c>
    </row>
    <row r="780">
      <c r="A780">
        <v>5779</v>
      </c>
      <c r="B780" t="str">
        <f>HYPERLINK("https://www.facebook.com/tuoitreconganlangson/", "Công an xã Minh Sơn tỉnh Lạng Sơn")</f>
        <v>Công an xã Minh Sơn tỉnh Lạng Sơn</v>
      </c>
      <c r="C780" t="str">
        <v>https://www.facebook.com/tuoitreconganlangson/</v>
      </c>
      <c r="D780" t="str">
        <v>-</v>
      </c>
      <c r="E780" t="str">
        <v/>
      </c>
      <c r="F780" t="str">
        <v>-</v>
      </c>
      <c r="G780" t="str">
        <v>-</v>
      </c>
    </row>
    <row r="781">
      <c r="A781">
        <v>5780</v>
      </c>
      <c r="B781" t="str">
        <f>HYPERLINK("https://langson.gov.vn/", "UBND Ủy ban nhân dân xã Minh Sơn tỉnh Lạng Sơn")</f>
        <v>UBND Ủy ban nhân dân xã Minh Sơn tỉnh Lạng Sơn</v>
      </c>
      <c r="C781" t="str">
        <v>https://langson.gov.vn/</v>
      </c>
      <c r="D781" t="str">
        <v>-</v>
      </c>
      <c r="E781" t="str">
        <v>-</v>
      </c>
      <c r="F781" t="str">
        <v>-</v>
      </c>
      <c r="G781" t="str">
        <v>-</v>
      </c>
    </row>
    <row r="782">
      <c r="A782">
        <v>5781</v>
      </c>
      <c r="B782" t="str">
        <f>HYPERLINK("https://www.facebook.com/tuoitreconganlangson/", "Công an xã Hồ Sơn tỉnh Lạng Sơn")</f>
        <v>Công an xã Hồ Sơn tỉnh Lạng Sơn</v>
      </c>
      <c r="C782" t="str">
        <v>https://www.facebook.com/tuoitreconganlangson/</v>
      </c>
      <c r="D782" t="str">
        <v>-</v>
      </c>
      <c r="E782" t="str">
        <v/>
      </c>
      <c r="F782" t="str">
        <v>-</v>
      </c>
      <c r="G782" t="str">
        <v>-</v>
      </c>
    </row>
    <row r="783">
      <c r="A783">
        <v>5782</v>
      </c>
      <c r="B783" t="str">
        <f>HYPERLINK("https://langson.gov.vn/", "UBND Ủy ban nhân dân xã Hồ Sơn tỉnh Lạng Sơn")</f>
        <v>UBND Ủy ban nhân dân xã Hồ Sơn tỉnh Lạng Sơn</v>
      </c>
      <c r="C783" t="str">
        <v>https://langson.gov.vn/</v>
      </c>
      <c r="D783" t="str">
        <v>-</v>
      </c>
      <c r="E783" t="str">
        <v>-</v>
      </c>
      <c r="F783" t="str">
        <v>-</v>
      </c>
      <c r="G783" t="str">
        <v>-</v>
      </c>
    </row>
    <row r="784">
      <c r="A784">
        <v>5783</v>
      </c>
      <c r="B784" t="str">
        <f>HYPERLINK("https://www.facebook.com/p/Tu%E1%BB%95i-tr%E1%BA%BB-C%C3%B4ng-an-th%E1%BB%8B-x%C3%A3-S%C6%A1n-T%C3%A2y-100040884909606/", "Công an xã Sơn Hà tỉnh Lạng Sơn")</f>
        <v>Công an xã Sơn Hà tỉnh Lạng Sơn</v>
      </c>
      <c r="C784" t="str">
        <v>https://www.facebook.com/p/Tu%E1%BB%95i-tr%E1%BA%BB-C%C3%B4ng-an-th%E1%BB%8B-x%C3%A3-S%C6%A1n-T%C3%A2y-100040884909606/</v>
      </c>
      <c r="D784" t="str">
        <v>-</v>
      </c>
      <c r="E784" t="str">
        <v/>
      </c>
      <c r="F784" t="str">
        <v>-</v>
      </c>
      <c r="G784" t="str">
        <v>-</v>
      </c>
    </row>
    <row r="785">
      <c r="A785">
        <v>5784</v>
      </c>
      <c r="B785" t="str">
        <f>HYPERLINK("https://xasonha.sonha.quangngai.gov.vn/", "UBND Ủy ban nhân dân xã Sơn Hà tỉnh Lạng Sơn")</f>
        <v>UBND Ủy ban nhân dân xã Sơn Hà tỉnh Lạng Sơn</v>
      </c>
      <c r="C785" t="str">
        <v>https://xasonha.sonha.quangngai.gov.vn/</v>
      </c>
      <c r="D785" t="str">
        <v>-</v>
      </c>
      <c r="E785" t="str">
        <v>-</v>
      </c>
      <c r="F785" t="str">
        <v>-</v>
      </c>
      <c r="G785" t="str">
        <v>-</v>
      </c>
    </row>
    <row r="786">
      <c r="A786">
        <v>5785</v>
      </c>
      <c r="B786" t="str">
        <f>HYPERLINK("https://www.facebook.com/tuoitrexulang/", "Công an xã Minh Hòa tỉnh Lạng Sơn")</f>
        <v>Công an xã Minh Hòa tỉnh Lạng Sơn</v>
      </c>
      <c r="C786" t="str">
        <v>https://www.facebook.com/tuoitrexulang/</v>
      </c>
      <c r="D786" t="str">
        <v>-</v>
      </c>
      <c r="E786" t="str">
        <v/>
      </c>
      <c r="F786" t="str">
        <v>-</v>
      </c>
      <c r="G786" t="str">
        <v>-</v>
      </c>
    </row>
    <row r="787">
      <c r="A787">
        <v>5786</v>
      </c>
      <c r="B787" t="str">
        <f>HYPERLINK("https://langson.toaan.gov.vn/webcenter/portal/langson/chitiettin?dDocName=TAND098587", "UBND Ủy ban nhân dân xã Minh Hòa tỉnh Lạng Sơn")</f>
        <v>UBND Ủy ban nhân dân xã Minh Hòa tỉnh Lạng Sơn</v>
      </c>
      <c r="C787" t="str">
        <v>https://langson.toaan.gov.vn/webcenter/portal/langson/chitiettin?dDocName=TAND098587</v>
      </c>
      <c r="D787" t="str">
        <v>-</v>
      </c>
      <c r="E787" t="str">
        <v>-</v>
      </c>
      <c r="F787" t="str">
        <v>-</v>
      </c>
      <c r="G787" t="str">
        <v>-</v>
      </c>
    </row>
    <row r="788">
      <c r="A788">
        <v>5787</v>
      </c>
      <c r="B788" t="str">
        <f>HYPERLINK("https://www.facebook.com/chidoan.congan/?locale=af_ZA", "Công an xã Hòa Thắng tỉnh Lạng Sơn")</f>
        <v>Công an xã Hòa Thắng tỉnh Lạng Sơn</v>
      </c>
      <c r="C788" t="str">
        <v>https://www.facebook.com/chidoan.congan/?locale=af_ZA</v>
      </c>
      <c r="D788" t="str">
        <v>-</v>
      </c>
      <c r="E788" t="str">
        <v/>
      </c>
      <c r="F788" t="str">
        <v>-</v>
      </c>
      <c r="G788" t="str">
        <v>-</v>
      </c>
    </row>
    <row r="789">
      <c r="A789">
        <v>5788</v>
      </c>
      <c r="B789" t="str">
        <f>HYPERLINK("https://huulung.langson.gov.vn/", "UBND Ủy ban nhân dân xã Hòa Thắng tỉnh Lạng Sơn")</f>
        <v>UBND Ủy ban nhân dân xã Hòa Thắng tỉnh Lạng Sơn</v>
      </c>
      <c r="C789" t="str">
        <v>https://huulung.langson.gov.vn/</v>
      </c>
      <c r="D789" t="str">
        <v>-</v>
      </c>
      <c r="E789" t="str">
        <v>-</v>
      </c>
      <c r="F789" t="str">
        <v>-</v>
      </c>
      <c r="G789" t="str">
        <v>-</v>
      </c>
    </row>
    <row r="790">
      <c r="A790">
        <v>5789</v>
      </c>
      <c r="B790" t="str">
        <f>HYPERLINK("https://www.facebook.com/p/Th%E1%BB%8B-tr%E1%BA%A5n-%C4%90%E1%BB%93ng-M%E1%BB%8F-Huy%E1%BB%87n-Chi-L%C4%83ng-100044399239556/", "Công an thị trấn Đồng Mỏ tỉnh Lạng Sơn")</f>
        <v>Công an thị trấn Đồng Mỏ tỉnh Lạng Sơn</v>
      </c>
      <c r="C790" t="str">
        <v>https://www.facebook.com/p/Th%E1%BB%8B-tr%E1%BA%A5n-%C4%90%E1%BB%93ng-M%E1%BB%8F-Huy%E1%BB%87n-Chi-L%C4%83ng-100044399239556/</v>
      </c>
      <c r="D790" t="str">
        <v>-</v>
      </c>
      <c r="E790" t="str">
        <v/>
      </c>
      <c r="F790" t="str">
        <v>-</v>
      </c>
      <c r="G790" t="str">
        <v>-</v>
      </c>
    </row>
    <row r="791">
      <c r="A791">
        <v>5790</v>
      </c>
      <c r="B791" t="str">
        <f>HYPERLINK("https://chilang.langson.gov.vn/gioi-thieu/co-cau-to-chuc/uy-ban-nhan-dan-huyen/cac-phong-chuyen-mon-va-don-vi-su-nghiep-thuoc-ubnd-huyen", "UBND Ủy ban nhân dân thị trấn Đồng Mỏ tỉnh Lạng Sơn")</f>
        <v>UBND Ủy ban nhân dân thị trấn Đồng Mỏ tỉnh Lạng Sơn</v>
      </c>
      <c r="C791" t="str">
        <v>https://chilang.langson.gov.vn/gioi-thieu/co-cau-to-chuc/uy-ban-nhan-dan-huyen/cac-phong-chuyen-mon-va-don-vi-su-nghiep-thuoc-ubnd-huyen</v>
      </c>
      <c r="D791" t="str">
        <v>-</v>
      </c>
      <c r="E791" t="str">
        <v>-</v>
      </c>
      <c r="F791" t="str">
        <v>-</v>
      </c>
      <c r="G791" t="str">
        <v>-</v>
      </c>
    </row>
    <row r="792">
      <c r="A792">
        <v>5791</v>
      </c>
      <c r="B792" t="str">
        <f>HYPERLINK("https://www.facebook.com/tuoitreconganlangson/", "Công an thị trấn Chi Lăng tỉnh Lạng Sơn")</f>
        <v>Công an thị trấn Chi Lăng tỉnh Lạng Sơn</v>
      </c>
      <c r="C792" t="str">
        <v>https://www.facebook.com/tuoitreconganlangson/</v>
      </c>
      <c r="D792" t="str">
        <v>-</v>
      </c>
      <c r="E792" t="str">
        <v/>
      </c>
      <c r="F792" t="str">
        <v>-</v>
      </c>
      <c r="G792" t="str">
        <v>-</v>
      </c>
    </row>
    <row r="793">
      <c r="A793">
        <v>5792</v>
      </c>
      <c r="B793" t="str">
        <f>HYPERLINK("https://chilang.langson.gov.vn/", "UBND Ủy ban nhân dân thị trấn Chi Lăng tỉnh Lạng Sơn")</f>
        <v>UBND Ủy ban nhân dân thị trấn Chi Lăng tỉnh Lạng Sơn</v>
      </c>
      <c r="C793" t="str">
        <v>https://chilang.langson.gov.vn/</v>
      </c>
      <c r="D793" t="str">
        <v>-</v>
      </c>
      <c r="E793" t="str">
        <v>-</v>
      </c>
      <c r="F793" t="str">
        <v>-</v>
      </c>
      <c r="G793" t="str">
        <v>-</v>
      </c>
    </row>
    <row r="794">
      <c r="A794">
        <v>5793</v>
      </c>
      <c r="B794" t="str">
        <f>HYPERLINK("https://www.facebook.com/tuoitreconganhuyenvanquan/", "Công an xã Vân An tỉnh Lạng Sơn")</f>
        <v>Công an xã Vân An tỉnh Lạng Sơn</v>
      </c>
      <c r="C794" t="str">
        <v>https://www.facebook.com/tuoitreconganhuyenvanquan/</v>
      </c>
      <c r="D794" t="str">
        <v>-</v>
      </c>
      <c r="E794" t="str">
        <v/>
      </c>
      <c r="F794" t="str">
        <v>-</v>
      </c>
      <c r="G794" t="str">
        <v>-</v>
      </c>
    </row>
    <row r="795">
      <c r="A795">
        <v>5794</v>
      </c>
      <c r="B795" t="str">
        <f>HYPERLINK("https://dichvucong.langson.gov.vn/dich-vu-cong/cong-dan/dang-nhap", "UBND Ủy ban nhân dân xã Vân An tỉnh Lạng Sơn")</f>
        <v>UBND Ủy ban nhân dân xã Vân An tỉnh Lạng Sơn</v>
      </c>
      <c r="C795" t="str">
        <v>https://dichvucong.langson.gov.vn/dich-vu-cong/cong-dan/dang-nhap</v>
      </c>
      <c r="D795" t="str">
        <v>-</v>
      </c>
      <c r="E795" t="str">
        <v>-</v>
      </c>
      <c r="F795" t="str">
        <v>-</v>
      </c>
      <c r="G795" t="str">
        <v>-</v>
      </c>
    </row>
    <row r="796">
      <c r="A796">
        <v>5795</v>
      </c>
      <c r="B796" t="str">
        <f>HYPERLINK("https://www.facebook.com/Vianninhxulang/?locale=es_ES", "Công an xã Vân Thủy tỉnh Lạng Sơn")</f>
        <v>Công an xã Vân Thủy tỉnh Lạng Sơn</v>
      </c>
      <c r="C796" t="str">
        <v>https://www.facebook.com/Vianninhxulang/?locale=es_ES</v>
      </c>
      <c r="D796" t="str">
        <v>-</v>
      </c>
      <c r="E796" t="str">
        <v/>
      </c>
      <c r="F796" t="str">
        <v>-</v>
      </c>
      <c r="G796" t="str">
        <v>-</v>
      </c>
    </row>
    <row r="797">
      <c r="A797">
        <v>5796</v>
      </c>
      <c r="B797" t="str">
        <f>HYPERLINK("https://chilang.langson.gov.vn/tin-tuc-su-kien/van-hoa-xa-hoi/tung-bung-ngay-hoi-dai-doan-ket-toan-dan-toc-khu-dan-cu-thon-ban-du-xa-van-thuy.html", "UBND Ủy ban nhân dân xã Vân Thủy tỉnh Lạng Sơn")</f>
        <v>UBND Ủy ban nhân dân xã Vân Thủy tỉnh Lạng Sơn</v>
      </c>
      <c r="C797" t="str">
        <v>https://chilang.langson.gov.vn/tin-tuc-su-kien/van-hoa-xa-hoi/tung-bung-ngay-hoi-dai-doan-ket-toan-dan-toc-khu-dan-cu-thon-ban-du-xa-van-thuy.html</v>
      </c>
      <c r="D797" t="str">
        <v>-</v>
      </c>
      <c r="E797" t="str">
        <v>-</v>
      </c>
      <c r="F797" t="str">
        <v>-</v>
      </c>
      <c r="G797" t="str">
        <v>-</v>
      </c>
    </row>
    <row r="798">
      <c r="A798">
        <v>5797</v>
      </c>
      <c r="B798" t="str">
        <f>HYPERLINK("https://www.facebook.com/tuoitreconganlangson/", "Công an xã Gia Lộc tỉnh Lạng Sơn")</f>
        <v>Công an xã Gia Lộc tỉnh Lạng Sơn</v>
      </c>
      <c r="C798" t="str">
        <v>https://www.facebook.com/tuoitreconganlangson/</v>
      </c>
      <c r="D798" t="str">
        <v>-</v>
      </c>
      <c r="E798" t="str">
        <v/>
      </c>
      <c r="F798" t="str">
        <v>-</v>
      </c>
      <c r="G798" t="str">
        <v>-</v>
      </c>
    </row>
    <row r="799">
      <c r="A799">
        <v>5798</v>
      </c>
      <c r="B799" t="str">
        <f>HYPERLINK("https://langson.toaan.gov.vn/webcenter/portal/langson/tintuc?selectedPage=8&amp;docType=TinBai&amp;mucHienThi=1001154", "UBND Ủy ban nhân dân xã Gia Lộc tỉnh Lạng Sơn")</f>
        <v>UBND Ủy ban nhân dân xã Gia Lộc tỉnh Lạng Sơn</v>
      </c>
      <c r="C799" t="str">
        <v>https://langson.toaan.gov.vn/webcenter/portal/langson/tintuc?selectedPage=8&amp;docType=TinBai&amp;mucHienThi=1001154</v>
      </c>
      <c r="D799" t="str">
        <v>-</v>
      </c>
      <c r="E799" t="str">
        <v>-</v>
      </c>
      <c r="F799" t="str">
        <v>-</v>
      </c>
      <c r="G799" t="str">
        <v>-</v>
      </c>
    </row>
    <row r="800">
      <c r="A800">
        <v>5799</v>
      </c>
      <c r="B800" t="str">
        <f>HYPERLINK("https://www.facebook.com/p/C%C3%B4ng-an-x%C3%A3-B%E1%BA%AFc-Thu%E1%BB%B7-Chi-L%C4%83ng-L%E1%BA%A1ng-S%C6%A1n-100067648967034/?locale=zh_TW", "Công an xã Bắc Thủy tỉnh Lạng Sơn")</f>
        <v>Công an xã Bắc Thủy tỉnh Lạng Sơn</v>
      </c>
      <c r="C800" t="str">
        <v>https://www.facebook.com/p/C%C3%B4ng-an-x%C3%A3-B%E1%BA%AFc-Thu%E1%BB%B7-Chi-L%C4%83ng-L%E1%BA%A1ng-S%C6%A1n-100067648967034/?locale=zh_TW</v>
      </c>
      <c r="D800" t="str">
        <v>-</v>
      </c>
      <c r="E800" t="str">
        <v/>
      </c>
      <c r="F800" t="str">
        <v>-</v>
      </c>
      <c r="G800" t="str">
        <v>-</v>
      </c>
    </row>
    <row r="801">
      <c r="A801">
        <v>5800</v>
      </c>
      <c r="B801" t="str">
        <f>HYPERLINK("https://bacson.langson.gov.vn/", "UBND Ủy ban nhân dân xã Bắc Thủy tỉnh Lạng Sơn")</f>
        <v>UBND Ủy ban nhân dân xã Bắc Thủy tỉnh Lạng Sơn</v>
      </c>
      <c r="C801" t="str">
        <v>https://bacson.langson.gov.vn/</v>
      </c>
      <c r="D801" t="str">
        <v>-</v>
      </c>
      <c r="E801" t="str">
        <v>-</v>
      </c>
      <c r="F801" t="str">
        <v>-</v>
      </c>
      <c r="G801" t="str">
        <v>-</v>
      </c>
    </row>
    <row r="802">
      <c r="A802">
        <v>5801</v>
      </c>
      <c r="B802" t="str">
        <f>HYPERLINK("https://www.facebook.com/p/C%C3%B4ng-an-x%C3%A3-Chi%E1%BA%BFn-Th%E1%BA%AFng-huy%E1%BB%87n-B%E1%BA%AFc-S%C6%A1n-t%E1%BB%89nh-L%E1%BA%A1ng-S%C6%A1n-100082275770055/", "Công an xã Chiến Thắng tỉnh Lạng Sơn")</f>
        <v>Công an xã Chiến Thắng tỉnh Lạng Sơn</v>
      </c>
      <c r="C802" t="str">
        <v>https://www.facebook.com/p/C%C3%B4ng-an-x%C3%A3-Chi%E1%BA%BFn-Th%E1%BA%AFng-huy%E1%BB%87n-B%E1%BA%AFc-S%C6%A1n-t%E1%BB%89nh-L%E1%BA%A1ng-S%C6%A1n-100082275770055/</v>
      </c>
      <c r="D802" t="str">
        <v>-</v>
      </c>
      <c r="E802" t="str">
        <v/>
      </c>
      <c r="F802" t="str">
        <v>-</v>
      </c>
      <c r="G802" t="str">
        <v>-</v>
      </c>
    </row>
    <row r="803">
      <c r="A803">
        <v>5802</v>
      </c>
      <c r="B803" t="str">
        <f>HYPERLINK("https://langson.gov.vn/", "UBND Ủy ban nhân dân xã Chiến Thắng tỉnh Lạng Sơn")</f>
        <v>UBND Ủy ban nhân dân xã Chiến Thắng tỉnh Lạng Sơn</v>
      </c>
      <c r="C803" t="str">
        <v>https://langson.gov.vn/</v>
      </c>
      <c r="D803" t="str">
        <v>-</v>
      </c>
      <c r="E803" t="str">
        <v>-</v>
      </c>
      <c r="F803" t="str">
        <v>-</v>
      </c>
      <c r="G803" t="str">
        <v>-</v>
      </c>
    </row>
    <row r="804">
      <c r="A804">
        <v>5803</v>
      </c>
      <c r="B804" t="str">
        <f>HYPERLINK("https://www.facebook.com/p/X%C3%A3-Mai-Sao-Huy%E1%BB%87n-Chi-L%C4%83ng-100069003826373/", "Công an xã Mai Sao tỉnh Lạng Sơn")</f>
        <v>Công an xã Mai Sao tỉnh Lạng Sơn</v>
      </c>
      <c r="C804" t="str">
        <v>https://www.facebook.com/p/X%C3%A3-Mai-Sao-Huy%E1%BB%87n-Chi-L%C4%83ng-100069003826373/</v>
      </c>
      <c r="D804" t="str">
        <v>-</v>
      </c>
      <c r="E804" t="str">
        <v/>
      </c>
      <c r="F804" t="str">
        <v>-</v>
      </c>
      <c r="G804" t="str">
        <v>-</v>
      </c>
    </row>
    <row r="805">
      <c r="A805">
        <v>5804</v>
      </c>
      <c r="B805" t="str">
        <f>HYPERLINK("https://langson.gov.vn/thong-tin-quy-hoach/ve-viec-giao-dat-cho-ubnd-xa-mai-sao-huyen-chi-lang-de-su-dung-vao-muc-dich-dat-xay-dung-co-so-van-hoa-nha-van-hoa-thon-.html", "UBND Ủy ban nhân dân xã Mai Sao tỉnh Lạng Sơn")</f>
        <v>UBND Ủy ban nhân dân xã Mai Sao tỉnh Lạng Sơn</v>
      </c>
      <c r="C805" t="str">
        <v>https://langson.gov.vn/thong-tin-quy-hoach/ve-viec-giao-dat-cho-ubnd-xa-mai-sao-huyen-chi-lang-de-su-dung-vao-muc-dich-dat-xay-dung-co-so-van-hoa-nha-van-hoa-thon-.html</v>
      </c>
      <c r="D805" t="str">
        <v>-</v>
      </c>
      <c r="E805" t="str">
        <v>-</v>
      </c>
      <c r="F805" t="str">
        <v>-</v>
      </c>
      <c r="G805" t="str">
        <v>-</v>
      </c>
    </row>
    <row r="806">
      <c r="A806">
        <v>5805</v>
      </c>
      <c r="B806" t="str">
        <f>HYPERLINK("https://www.facebook.com/media/set/?vanity=clb.tinhnguyen.khoaluat&amp;set=a.2677038525694715&amp;comment_id=2677125389019362", "Công an xã Bằng Hữu tỉnh Lạng Sơn")</f>
        <v>Công an xã Bằng Hữu tỉnh Lạng Sơn</v>
      </c>
      <c r="C806" t="str">
        <v>https://www.facebook.com/media/set/?vanity=clb.tinhnguyen.khoaluat&amp;set=a.2677038525694715&amp;comment_id=2677125389019362</v>
      </c>
      <c r="D806" t="str">
        <v>-</v>
      </c>
      <c r="E806" t="str">
        <v/>
      </c>
      <c r="F806" t="str">
        <v>-</v>
      </c>
      <c r="G806" t="str">
        <v>-</v>
      </c>
    </row>
    <row r="807">
      <c r="A807">
        <v>5806</v>
      </c>
      <c r="B807" t="str">
        <f>HYPERLINK("https://chilang.langson.gov.vn/", "UBND Ủy ban nhân dân xã Bằng Hữu tỉnh Lạng Sơn")</f>
        <v>UBND Ủy ban nhân dân xã Bằng Hữu tỉnh Lạng Sơn</v>
      </c>
      <c r="C807" t="str">
        <v>https://chilang.langson.gov.vn/</v>
      </c>
      <c r="D807" t="str">
        <v>-</v>
      </c>
      <c r="E807" t="str">
        <v>-</v>
      </c>
      <c r="F807" t="str">
        <v>-</v>
      </c>
      <c r="G807" t="str">
        <v>-</v>
      </c>
    </row>
    <row r="808">
      <c r="A808">
        <v>5807</v>
      </c>
      <c r="B808" t="str">
        <f>HYPERLINK("https://www.facebook.com/conganhuyendinhlap/", "Công an xã Thượng Cường tỉnh Lạng Sơn")</f>
        <v>Công an xã Thượng Cường tỉnh Lạng Sơn</v>
      </c>
      <c r="C808" t="str">
        <v>https://www.facebook.com/conganhuyendinhlap/</v>
      </c>
      <c r="D808" t="str">
        <v>-</v>
      </c>
      <c r="E808" t="str">
        <v/>
      </c>
      <c r="F808" t="str">
        <v>-</v>
      </c>
      <c r="G808" t="str">
        <v>-</v>
      </c>
    </row>
    <row r="809">
      <c r="A809">
        <v>5808</v>
      </c>
      <c r="B809" t="str">
        <f>HYPERLINK("https://langson.gov.vn/van-ban-chi-dao-dieu-hanh/ve-viec-giao-dat-cho-ubnd-xa-thuong-cuong-huyen-chi-lang-de-su-dung-vao-muc-dich-dat-xay-dung-co-so-van-hoa-tai-thon-cho.html", "UBND Ủy ban nhân dân xã Thượng Cường tỉnh Lạng Sơn")</f>
        <v>UBND Ủy ban nhân dân xã Thượng Cường tỉnh Lạng Sơn</v>
      </c>
      <c r="C809" t="str">
        <v>https://langson.gov.vn/van-ban-chi-dao-dieu-hanh/ve-viec-giao-dat-cho-ubnd-xa-thuong-cuong-huyen-chi-lang-de-su-dung-vao-muc-dich-dat-xay-dung-co-so-van-hoa-tai-thon-cho.html</v>
      </c>
      <c r="D809" t="str">
        <v>-</v>
      </c>
      <c r="E809" t="str">
        <v>-</v>
      </c>
      <c r="F809" t="str">
        <v>-</v>
      </c>
      <c r="G809" t="str">
        <v>-</v>
      </c>
    </row>
    <row r="810">
      <c r="A810">
        <v>5809</v>
      </c>
      <c r="B810" t="str">
        <f>HYPERLINK("https://www.facebook.com/p/UBND-X%C3%83-B%E1%BA%B0NG-M%E1%BA%A0C-61550274262314/", "Công an xã Bằng Mạc tỉnh Lạng Sơn")</f>
        <v>Công an xã Bằng Mạc tỉnh Lạng Sơn</v>
      </c>
      <c r="C810" t="str">
        <v>https://www.facebook.com/p/UBND-X%C3%83-B%E1%BA%B0NG-M%E1%BA%A0C-61550274262314/</v>
      </c>
      <c r="D810" t="str">
        <v>-</v>
      </c>
      <c r="E810" t="str">
        <v/>
      </c>
      <c r="F810" t="str">
        <v>-</v>
      </c>
      <c r="G810" t="str">
        <v>-</v>
      </c>
    </row>
    <row r="811">
      <c r="A811">
        <v>5810</v>
      </c>
      <c r="B811" t="str">
        <f>HYPERLINK("https://chilang.langson.gov.vn/", "UBND Ủy ban nhân dân xã Bằng Mạc tỉnh Lạng Sơn")</f>
        <v>UBND Ủy ban nhân dân xã Bằng Mạc tỉnh Lạng Sơn</v>
      </c>
      <c r="C811" t="str">
        <v>https://chilang.langson.gov.vn/</v>
      </c>
      <c r="D811" t="str">
        <v>-</v>
      </c>
      <c r="E811" t="str">
        <v>-</v>
      </c>
      <c r="F811" t="str">
        <v>-</v>
      </c>
      <c r="G811" t="str">
        <v>-</v>
      </c>
    </row>
    <row r="812">
      <c r="A812">
        <v>5811</v>
      </c>
      <c r="B812" t="str">
        <v>Công an xã Nhân Lý tỉnh Lạng Sơn</v>
      </c>
      <c r="C812" t="str">
        <v>-</v>
      </c>
      <c r="D812" t="str">
        <v>-</v>
      </c>
      <c r="E812" t="str">
        <v/>
      </c>
      <c r="F812" t="str">
        <v>-</v>
      </c>
      <c r="G812" t="str">
        <v>-</v>
      </c>
    </row>
    <row r="813">
      <c r="A813">
        <v>5812</v>
      </c>
      <c r="B813" t="str">
        <f>HYPERLINK("https://chilang.langson.gov.vn/", "UBND Ủy ban nhân dân xã Nhân Lý tỉnh Lạng Sơn")</f>
        <v>UBND Ủy ban nhân dân xã Nhân Lý tỉnh Lạng Sơn</v>
      </c>
      <c r="C813" t="str">
        <v>https://chilang.langson.gov.vn/</v>
      </c>
      <c r="D813" t="str">
        <v>-</v>
      </c>
      <c r="E813" t="str">
        <v>-</v>
      </c>
      <c r="F813" t="str">
        <v>-</v>
      </c>
      <c r="G813" t="str">
        <v>-</v>
      </c>
    </row>
    <row r="814">
      <c r="A814">
        <v>5813</v>
      </c>
      <c r="B814" t="str">
        <f>HYPERLINK("https://www.facebook.com/tuoitreconganhuyenvanquan/", "Công an xã Lâm Sơn tỉnh Lạng Sơn")</f>
        <v>Công an xã Lâm Sơn tỉnh Lạng Sơn</v>
      </c>
      <c r="C814" t="str">
        <v>https://www.facebook.com/tuoitreconganhuyenvanquan/</v>
      </c>
      <c r="D814" t="str">
        <v>-</v>
      </c>
      <c r="E814" t="str">
        <v/>
      </c>
      <c r="F814" t="str">
        <v>-</v>
      </c>
      <c r="G814" t="str">
        <v>-</v>
      </c>
    </row>
    <row r="815">
      <c r="A815">
        <v>5814</v>
      </c>
      <c r="B815" t="str">
        <f>HYPERLINK("https://langson.gov.vn/tin-moi/lanh-dao-ubnd-tinh-tiep-cong-dan-dot-xuat-tai-xa-lam-ca-huyen-dinh-lap.html", "UBND Ủy ban nhân dân xã Lâm Sơn tỉnh Lạng Sơn")</f>
        <v>UBND Ủy ban nhân dân xã Lâm Sơn tỉnh Lạng Sơn</v>
      </c>
      <c r="C815" t="str">
        <v>https://langson.gov.vn/tin-moi/lanh-dao-ubnd-tinh-tiep-cong-dan-dot-xuat-tai-xa-lam-ca-huyen-dinh-lap.html</v>
      </c>
      <c r="D815" t="str">
        <v>-</v>
      </c>
      <c r="E815" t="str">
        <v>-</v>
      </c>
      <c r="F815" t="str">
        <v>-</v>
      </c>
      <c r="G815" t="str">
        <v>-</v>
      </c>
    </row>
    <row r="816">
      <c r="A816">
        <v>5815</v>
      </c>
      <c r="B816" t="str">
        <f>HYPERLINK("https://www.facebook.com/tuoitreconganlangson/", "Công an xã Liên Sơn tỉnh Lạng Sơn")</f>
        <v>Công an xã Liên Sơn tỉnh Lạng Sơn</v>
      </c>
      <c r="C816" t="str">
        <v>https://www.facebook.com/tuoitreconganlangson/</v>
      </c>
      <c r="D816" t="str">
        <v>-</v>
      </c>
      <c r="E816" t="str">
        <v/>
      </c>
      <c r="F816" t="str">
        <v>-</v>
      </c>
      <c r="G816" t="str">
        <v>-</v>
      </c>
    </row>
    <row r="817">
      <c r="A817">
        <v>5816</v>
      </c>
      <c r="B817" t="str">
        <f>HYPERLINK("https://xalienson.hoabinh.gov.vn/", "UBND Ủy ban nhân dân xã Liên Sơn tỉnh Lạng Sơn")</f>
        <v>UBND Ủy ban nhân dân xã Liên Sơn tỉnh Lạng Sơn</v>
      </c>
      <c r="C817" t="str">
        <v>https://xalienson.hoabinh.gov.vn/</v>
      </c>
      <c r="D817" t="str">
        <v>-</v>
      </c>
      <c r="E817" t="str">
        <v>-</v>
      </c>
      <c r="F817" t="str">
        <v>-</v>
      </c>
      <c r="G817" t="str">
        <v>-</v>
      </c>
    </row>
    <row r="818">
      <c r="A818">
        <v>5817</v>
      </c>
      <c r="B818" t="str">
        <f>HYPERLINK("https://www.facebook.com/p/Tr%C6%B0%E1%BB%9Dng-THCS-x%C3%A3-V%E1%BA%A1n-Linh-Chi-L%C4%83ng-L%E1%BA%A1ng-S%C6%A1n-100068860151284/", "Công an xã Vạn Linh tỉnh Lạng Sơn")</f>
        <v>Công an xã Vạn Linh tỉnh Lạng Sơn</v>
      </c>
      <c r="C818" t="str">
        <v>https://www.facebook.com/p/Tr%C6%B0%E1%BB%9Dng-THCS-x%C3%A3-V%E1%BA%A1n-Linh-Chi-L%C4%83ng-L%E1%BA%A1ng-S%C6%A1n-100068860151284/</v>
      </c>
      <c r="D818" t="str">
        <v>-</v>
      </c>
      <c r="E818" t="str">
        <v/>
      </c>
      <c r="F818" t="str">
        <v>-</v>
      </c>
      <c r="G818" t="str">
        <v>-</v>
      </c>
    </row>
    <row r="819">
      <c r="A819">
        <v>5818</v>
      </c>
      <c r="B819" t="str">
        <f>HYPERLINK("https://chilang.langson.gov.vn/tin-tuc-su-kien/van-hoa-xa-hoi/van-linh-to-chuc-khai-mac-ngay-hoi-truyen-thong-mung-2-thang-2-am-lich.html", "UBND Ủy ban nhân dân xã Vạn Linh tỉnh Lạng Sơn")</f>
        <v>UBND Ủy ban nhân dân xã Vạn Linh tỉnh Lạng Sơn</v>
      </c>
      <c r="C819" t="str">
        <v>https://chilang.langson.gov.vn/tin-tuc-su-kien/van-hoa-xa-hoi/van-linh-to-chuc-khai-mac-ngay-hoi-truyen-thong-mung-2-thang-2-am-lich.html</v>
      </c>
      <c r="D819" t="str">
        <v>-</v>
      </c>
      <c r="E819" t="str">
        <v>-</v>
      </c>
      <c r="F819" t="str">
        <v>-</v>
      </c>
      <c r="G819" t="str">
        <v>-</v>
      </c>
    </row>
    <row r="820">
      <c r="A820">
        <v>5819</v>
      </c>
      <c r="B820" t="str">
        <f>HYPERLINK("https://www.facebook.com/p/Tu%E1%BB%95i-tr%E1%BA%BB-C%C3%B4ng-an-huy%E1%BB%87n-B%C3%ACnh-Gia-100070618760059/", "Công an xã Hòa Bình tỉnh Lạng Sơn")</f>
        <v>Công an xã Hòa Bình tỉnh Lạng Sơn</v>
      </c>
      <c r="C820" t="str">
        <v>https://www.facebook.com/p/Tu%E1%BB%95i-tr%E1%BA%BB-C%C3%B4ng-an-huy%E1%BB%87n-B%C3%ACnh-Gia-100070618760059/</v>
      </c>
      <c r="D820" t="str">
        <v>-</v>
      </c>
      <c r="E820" t="str">
        <v/>
      </c>
      <c r="F820" t="str">
        <v>-</v>
      </c>
      <c r="G820" t="str">
        <v>-</v>
      </c>
    </row>
    <row r="821">
      <c r="A821">
        <v>5820</v>
      </c>
      <c r="B821" t="str">
        <f>HYPERLINK("https://langson.baohiemxahoi.gov.vn/vanban/Pages/default.aspx?ItemID=9813", "UBND Ủy ban nhân dân xã Hòa Bình tỉnh Lạng Sơn")</f>
        <v>UBND Ủy ban nhân dân xã Hòa Bình tỉnh Lạng Sơn</v>
      </c>
      <c r="C821" t="str">
        <v>https://langson.baohiemxahoi.gov.vn/vanban/Pages/default.aspx?ItemID=9813</v>
      </c>
      <c r="D821" t="str">
        <v>-</v>
      </c>
      <c r="E821" t="str">
        <v>-</v>
      </c>
      <c r="F821" t="str">
        <v>-</v>
      </c>
      <c r="G821" t="str">
        <v>-</v>
      </c>
    </row>
    <row r="822">
      <c r="A822">
        <v>5821</v>
      </c>
      <c r="B822" t="str">
        <f>HYPERLINK("https://www.facebook.com/tuoitreconganhuyenvanquan/", "Công an xã Quang Lang tỉnh Lạng Sơn")</f>
        <v>Công an xã Quang Lang tỉnh Lạng Sơn</v>
      </c>
      <c r="C822" t="str">
        <v>https://www.facebook.com/tuoitreconganhuyenvanquan/</v>
      </c>
      <c r="D822" t="str">
        <v>-</v>
      </c>
      <c r="E822" t="str">
        <v/>
      </c>
      <c r="F822" t="str">
        <v>-</v>
      </c>
      <c r="G822" t="str">
        <v>-</v>
      </c>
    </row>
    <row r="823">
      <c r="A823">
        <v>5822</v>
      </c>
      <c r="B823" t="str">
        <f>HYPERLINK("https://chilang.langson.gov.vn/", "UBND Ủy ban nhân dân xã Quang Lang tỉnh Lạng Sơn")</f>
        <v>UBND Ủy ban nhân dân xã Quang Lang tỉnh Lạng Sơn</v>
      </c>
      <c r="C823" t="str">
        <v>https://chilang.langson.gov.vn/</v>
      </c>
      <c r="D823" t="str">
        <v>-</v>
      </c>
      <c r="E823" t="str">
        <v>-</v>
      </c>
      <c r="F823" t="str">
        <v>-</v>
      </c>
      <c r="G823" t="str">
        <v>-</v>
      </c>
    </row>
    <row r="824">
      <c r="A824">
        <v>5823</v>
      </c>
      <c r="B824" t="str">
        <v>Công an xã Hữu Kiên tỉnh Lạng Sơn</v>
      </c>
      <c r="C824" t="str">
        <v>-</v>
      </c>
      <c r="D824" t="str">
        <v>-</v>
      </c>
      <c r="E824" t="str">
        <v/>
      </c>
      <c r="F824" t="str">
        <v>-</v>
      </c>
      <c r="G824" t="str">
        <v>-</v>
      </c>
    </row>
    <row r="825">
      <c r="A825">
        <v>5824</v>
      </c>
      <c r="B825" t="str">
        <f>HYPERLINK("https://chilang.langson.gov.vn/", "UBND Ủy ban nhân dân xã Hữu Kiên tỉnh Lạng Sơn")</f>
        <v>UBND Ủy ban nhân dân xã Hữu Kiên tỉnh Lạng Sơn</v>
      </c>
      <c r="C825" t="str">
        <v>https://chilang.langson.gov.vn/</v>
      </c>
      <c r="D825" t="str">
        <v>-</v>
      </c>
      <c r="E825" t="str">
        <v>-</v>
      </c>
      <c r="F825" t="str">
        <v>-</v>
      </c>
      <c r="G825" t="str">
        <v>-</v>
      </c>
    </row>
    <row r="826">
      <c r="A826">
        <v>5825</v>
      </c>
      <c r="B826" t="str">
        <f>HYPERLINK("https://www.facebook.com/tuoitreconganlangson/", "Công an xã Quan Sơn tỉnh Lạng Sơn")</f>
        <v>Công an xã Quan Sơn tỉnh Lạng Sơn</v>
      </c>
      <c r="C826" t="str">
        <v>https://www.facebook.com/tuoitreconganlangson/</v>
      </c>
      <c r="D826" t="str">
        <v>-</v>
      </c>
      <c r="E826" t="str">
        <v/>
      </c>
      <c r="F826" t="str">
        <v>-</v>
      </c>
      <c r="G826" t="str">
        <v>-</v>
      </c>
    </row>
    <row r="827">
      <c r="A827">
        <v>5826</v>
      </c>
      <c r="B827" t="str">
        <f>HYPERLINK("https://chilang.langson.gov.vn/", "UBND Ủy ban nhân dân xã Quan Sơn tỉnh Lạng Sơn")</f>
        <v>UBND Ủy ban nhân dân xã Quan Sơn tỉnh Lạng Sơn</v>
      </c>
      <c r="C827" t="str">
        <v>https://chilang.langson.gov.vn/</v>
      </c>
      <c r="D827" t="str">
        <v>-</v>
      </c>
      <c r="E827" t="str">
        <v>-</v>
      </c>
      <c r="F827" t="str">
        <v>-</v>
      </c>
      <c r="G827" t="str">
        <v>-</v>
      </c>
    </row>
    <row r="828">
      <c r="A828">
        <v>5827</v>
      </c>
      <c r="B828" t="str">
        <f>HYPERLINK("https://www.facebook.com/tuoitreconganlangson/", "Công an xã Quan Sơn tỉnh Lạng Sơn")</f>
        <v>Công an xã Quan Sơn tỉnh Lạng Sơn</v>
      </c>
      <c r="C828" t="str">
        <v>https://www.facebook.com/tuoitreconganlangson/</v>
      </c>
      <c r="D828" t="str">
        <v>-</v>
      </c>
      <c r="E828" t="str">
        <v/>
      </c>
      <c r="F828" t="str">
        <v>-</v>
      </c>
      <c r="G828" t="str">
        <v>-</v>
      </c>
    </row>
    <row r="829">
      <c r="A829">
        <v>5828</v>
      </c>
      <c r="B829" t="str">
        <f>HYPERLINK("https://chilang.langson.gov.vn/", "UBND Ủy ban nhân dân xã Quan Sơn tỉnh Lạng Sơn")</f>
        <v>UBND Ủy ban nhân dân xã Quan Sơn tỉnh Lạng Sơn</v>
      </c>
      <c r="C829" t="str">
        <v>https://chilang.langson.gov.vn/</v>
      </c>
      <c r="D829" t="str">
        <v>-</v>
      </c>
      <c r="E829" t="str">
        <v>-</v>
      </c>
      <c r="F829" t="str">
        <v>-</v>
      </c>
      <c r="G829" t="str">
        <v>-</v>
      </c>
    </row>
    <row r="830">
      <c r="A830">
        <v>5829</v>
      </c>
      <c r="B830" t="str">
        <v>Công an xã Chi Lăng tỉnh Lạng Sơn</v>
      </c>
      <c r="C830" t="str">
        <v>-</v>
      </c>
      <c r="D830" t="str">
        <v>-</v>
      </c>
      <c r="E830" t="str">
        <v/>
      </c>
      <c r="F830" t="str">
        <v>-</v>
      </c>
      <c r="G830" t="str">
        <v>-</v>
      </c>
    </row>
    <row r="831">
      <c r="A831">
        <v>5830</v>
      </c>
      <c r="B831" t="str">
        <f>HYPERLINK("https://chilang.langson.gov.vn/", "UBND Ủy ban nhân dân xã Chi Lăng tỉnh Lạng Sơn")</f>
        <v>UBND Ủy ban nhân dân xã Chi Lăng tỉnh Lạng Sơn</v>
      </c>
      <c r="C831" t="str">
        <v>https://chilang.langson.gov.vn/</v>
      </c>
      <c r="D831" t="str">
        <v>-</v>
      </c>
      <c r="E831" t="str">
        <v>-</v>
      </c>
      <c r="F831" t="str">
        <v>-</v>
      </c>
      <c r="G831" t="str">
        <v>-</v>
      </c>
    </row>
    <row r="832">
      <c r="A832">
        <v>5831</v>
      </c>
      <c r="B832" t="str">
        <f>HYPERLINK("https://www.facebook.com/100091907717072", "Công an thị trấn Na Dương tỉnh Lạng Sơn")</f>
        <v>Công an thị trấn Na Dương tỉnh Lạng Sơn</v>
      </c>
      <c r="C832" t="str">
        <v>https://www.facebook.com/100091907717072</v>
      </c>
      <c r="D832" t="str">
        <v>-</v>
      </c>
      <c r="E832" t="str">
        <v>02056281668</v>
      </c>
      <c r="F832" t="str">
        <v>-</v>
      </c>
      <c r="G832" t="str">
        <v>Lang Son, Vietnam</v>
      </c>
    </row>
    <row r="833">
      <c r="A833">
        <v>5832</v>
      </c>
      <c r="B833" t="str">
        <f>HYPERLINK("https://langson.gov.vn/thong-tin-tong-hop/thong-tin-quy-hoach/phe-duyet-dieu-chinh-quy-hoach-chung-thi-tran-na-duong-huyen-loc-binh-tinh-lang-son-den-nam-2035-ty-le-1-5.000.html", "UBND Ủy ban nhân dân thị trấn Na Dương tỉnh Lạng Sơn")</f>
        <v>UBND Ủy ban nhân dân thị trấn Na Dương tỉnh Lạng Sơn</v>
      </c>
      <c r="C833" t="str">
        <v>https://langson.gov.vn/thong-tin-tong-hop/thong-tin-quy-hoach/phe-duyet-dieu-chinh-quy-hoach-chung-thi-tran-na-duong-huyen-loc-binh-tinh-lang-son-den-nam-2035-ty-le-1-5.000.html</v>
      </c>
      <c r="D833" t="str">
        <v>-</v>
      </c>
      <c r="E833" t="str">
        <v>-</v>
      </c>
      <c r="F833" t="str">
        <v>-</v>
      </c>
      <c r="G833" t="str">
        <v>-</v>
      </c>
    </row>
    <row r="834">
      <c r="A834">
        <v>5833</v>
      </c>
      <c r="B834" t="str">
        <f>HYPERLINK("https://www.facebook.com/p/Tu%E1%BB%95i-tr%E1%BA%BB-C%C3%B4ng-an-huy%E1%BB%87n-L%E1%BB%99c-B%C3%ACnh-100063492099584/", "Công an thị trấn Lộc Bình tỉnh Lạng Sơn")</f>
        <v>Công an thị trấn Lộc Bình tỉnh Lạng Sơn</v>
      </c>
      <c r="C834" t="str">
        <v>https://www.facebook.com/p/Tu%E1%BB%95i-tr%E1%BA%BB-C%C3%B4ng-an-huy%E1%BB%87n-L%E1%BB%99c-B%C3%ACnh-100063492099584/</v>
      </c>
      <c r="D834" t="str">
        <v>-</v>
      </c>
      <c r="E834" t="str">
        <v/>
      </c>
      <c r="F834" t="str">
        <v>-</v>
      </c>
      <c r="G834" t="str">
        <v>-</v>
      </c>
    </row>
    <row r="835">
      <c r="A835">
        <v>5834</v>
      </c>
      <c r="B835" t="str">
        <f>HYPERLINK("https://locbinh.langson.gov.vn/", "UBND Ủy ban nhân dân thị trấn Lộc Bình tỉnh Lạng Sơn")</f>
        <v>UBND Ủy ban nhân dân thị trấn Lộc Bình tỉnh Lạng Sơn</v>
      </c>
      <c r="C835" t="str">
        <v>https://locbinh.langson.gov.vn/</v>
      </c>
      <c r="D835" t="str">
        <v>-</v>
      </c>
      <c r="E835" t="str">
        <v>-</v>
      </c>
      <c r="F835" t="str">
        <v>-</v>
      </c>
      <c r="G835" t="str">
        <v>-</v>
      </c>
    </row>
    <row r="836">
      <c r="A836">
        <v>5835</v>
      </c>
      <c r="B836" t="str">
        <f>HYPERLINK("https://www.facebook.com/tuoitrexulang/", "Công an xã Mẫu Sơn tỉnh Lạng Sơn")</f>
        <v>Công an xã Mẫu Sơn tỉnh Lạng Sơn</v>
      </c>
      <c r="C836" t="str">
        <v>https://www.facebook.com/tuoitrexulang/</v>
      </c>
      <c r="D836" t="str">
        <v>-</v>
      </c>
      <c r="E836" t="str">
        <v/>
      </c>
      <c r="F836" t="str">
        <v>-</v>
      </c>
      <c r="G836" t="str">
        <v>-</v>
      </c>
    </row>
    <row r="837">
      <c r="A837">
        <v>5836</v>
      </c>
      <c r="B837" t="str">
        <f>HYPERLINK("https://langson.gov.vn/to-chuc-bo-may/hdnd-va-doan-dbqh-tinh/dai-bieu-hoi-dong-nhan-dan-tinh-lang-son-khoa-xvii-nhiem-ky-2021-2026", "UBND Ủy ban nhân dân xã Mẫu Sơn tỉnh Lạng Sơn")</f>
        <v>UBND Ủy ban nhân dân xã Mẫu Sơn tỉnh Lạng Sơn</v>
      </c>
      <c r="C837" t="str">
        <v>https://langson.gov.vn/to-chuc-bo-may/hdnd-va-doan-dbqh-tinh/dai-bieu-hoi-dong-nhan-dan-tinh-lang-son-khoa-xvii-nhiem-ky-2021-2026</v>
      </c>
      <c r="D837" t="str">
        <v>-</v>
      </c>
      <c r="E837" t="str">
        <v>-</v>
      </c>
      <c r="F837" t="str">
        <v>-</v>
      </c>
      <c r="G837" t="str">
        <v>-</v>
      </c>
    </row>
    <row r="838">
      <c r="A838">
        <v>5837</v>
      </c>
      <c r="B838" t="str">
        <f>HYPERLINK("https://www.facebook.com/tuoitreconganhuyenvanquan/", "Công an xã Bằng Khánh tỉnh Lạng Sơn")</f>
        <v>Công an xã Bằng Khánh tỉnh Lạng Sơn</v>
      </c>
      <c r="C838" t="str">
        <v>https://www.facebook.com/tuoitreconganhuyenvanquan/</v>
      </c>
      <c r="D838" t="str">
        <v>-</v>
      </c>
      <c r="E838" t="str">
        <v/>
      </c>
      <c r="F838" t="str">
        <v>-</v>
      </c>
      <c r="G838" t="str">
        <v>-</v>
      </c>
    </row>
    <row r="839">
      <c r="A839">
        <v>5838</v>
      </c>
      <c r="B839" t="str">
        <f>HYPERLINK("https://langson.gov.vn/", "UBND Ủy ban nhân dân xã Bằng Khánh tỉnh Lạng Sơn")</f>
        <v>UBND Ủy ban nhân dân xã Bằng Khánh tỉnh Lạng Sơn</v>
      </c>
      <c r="C839" t="str">
        <v>https://langson.gov.vn/</v>
      </c>
      <c r="D839" t="str">
        <v>-</v>
      </c>
      <c r="E839" t="str">
        <v>-</v>
      </c>
      <c r="F839" t="str">
        <v>-</v>
      </c>
      <c r="G839" t="str">
        <v>-</v>
      </c>
    </row>
    <row r="840">
      <c r="A840">
        <v>5839</v>
      </c>
      <c r="B840" t="str">
        <f>HYPERLINK("https://www.facebook.com/tuoitreconganlangson/", "Công an xã Xuân Lễ tỉnh Lạng Sơn")</f>
        <v>Công an xã Xuân Lễ tỉnh Lạng Sơn</v>
      </c>
      <c r="C840" t="str">
        <v>https://www.facebook.com/tuoitreconganlangson/</v>
      </c>
      <c r="D840" t="str">
        <v>-</v>
      </c>
      <c r="E840" t="str">
        <v/>
      </c>
      <c r="F840" t="str">
        <v>-</v>
      </c>
      <c r="G840" t="str">
        <v>-</v>
      </c>
    </row>
    <row r="841">
      <c r="A841">
        <v>5840</v>
      </c>
      <c r="B841" t="str">
        <f>HYPERLINK("https://langson.gov.vn/", "UBND Ủy ban nhân dân xã Xuân Lễ tỉnh Lạng Sơn")</f>
        <v>UBND Ủy ban nhân dân xã Xuân Lễ tỉnh Lạng Sơn</v>
      </c>
      <c r="C841" t="str">
        <v>https://langson.gov.vn/</v>
      </c>
      <c r="D841" t="str">
        <v>-</v>
      </c>
      <c r="E841" t="str">
        <v>-</v>
      </c>
      <c r="F841" t="str">
        <v>-</v>
      </c>
      <c r="G841" t="str">
        <v>-</v>
      </c>
    </row>
    <row r="842">
      <c r="A842">
        <v>5841</v>
      </c>
      <c r="B842" t="str">
        <v>Công an xã Yên Khoái tỉnh Lạng Sơn</v>
      </c>
      <c r="C842" t="str">
        <v>-</v>
      </c>
      <c r="D842" t="str">
        <v>-</v>
      </c>
      <c r="E842" t="str">
        <v/>
      </c>
      <c r="F842" t="str">
        <v>-</v>
      </c>
      <c r="G842" t="str">
        <v>-</v>
      </c>
    </row>
    <row r="843">
      <c r="A843">
        <v>5842</v>
      </c>
      <c r="B843" t="str">
        <f>HYPERLINK("https://sogtvt.langson.gov.vn/tin-tuc-su-kien/cum-thi-dua-so-3-va-so-4-cong-doan-vien-chuc-tinh-phoi-hop-voi-don-bien-phong-cua-khau-chi-ma-xa-yen-khoai-huyen-loc-bin.html", "UBND Ủy ban nhân dân xã Yên Khoái tỉnh Lạng Sơn")</f>
        <v>UBND Ủy ban nhân dân xã Yên Khoái tỉnh Lạng Sơn</v>
      </c>
      <c r="C843" t="str">
        <v>https://sogtvt.langson.gov.vn/tin-tuc-su-kien/cum-thi-dua-so-3-va-so-4-cong-doan-vien-chuc-tinh-phoi-hop-voi-don-bien-phong-cua-khau-chi-ma-xa-yen-khoai-huyen-loc-bin.html</v>
      </c>
      <c r="D843" t="str">
        <v>-</v>
      </c>
      <c r="E843" t="str">
        <v>-</v>
      </c>
      <c r="F843" t="str">
        <v>-</v>
      </c>
      <c r="G843" t="str">
        <v>-</v>
      </c>
    </row>
    <row r="844">
      <c r="A844">
        <v>5843</v>
      </c>
      <c r="B844" t="str">
        <f>HYPERLINK("https://www.facebook.com/tuoitreconganhuyenvanquan/", "Công an xã Xuân Mãn tỉnh Lạng Sơn")</f>
        <v>Công an xã Xuân Mãn tỉnh Lạng Sơn</v>
      </c>
      <c r="C844" t="str">
        <v>https://www.facebook.com/tuoitreconganhuyenvanquan/</v>
      </c>
      <c r="D844" t="str">
        <v>-</v>
      </c>
      <c r="E844" t="str">
        <v/>
      </c>
      <c r="F844" t="str">
        <v>-</v>
      </c>
      <c r="G844" t="str">
        <v>-</v>
      </c>
    </row>
    <row r="845">
      <c r="A845">
        <v>5844</v>
      </c>
      <c r="B845" t="str">
        <f>HYPERLINK("https://khuyennongvn.gov.vn/thien-tai-dich-hai/huyen-loc-binh-tinh-lang-son-chinh-thuc-cong-bo-dich-ta-lon-chau-phi-18335.html", "UBND Ủy ban nhân dân xã Xuân Mãn tỉnh Lạng Sơn")</f>
        <v>UBND Ủy ban nhân dân xã Xuân Mãn tỉnh Lạng Sơn</v>
      </c>
      <c r="C845" t="str">
        <v>https://khuyennongvn.gov.vn/thien-tai-dich-hai/huyen-loc-binh-tinh-lang-son-chinh-thuc-cong-bo-dich-ta-lon-chau-phi-18335.html</v>
      </c>
      <c r="D845" t="str">
        <v>-</v>
      </c>
      <c r="E845" t="str">
        <v>-</v>
      </c>
      <c r="F845" t="str">
        <v>-</v>
      </c>
      <c r="G845" t="str">
        <v>-</v>
      </c>
    </row>
    <row r="846">
      <c r="A846">
        <v>5845</v>
      </c>
      <c r="B846" t="str">
        <v>Công an xã Tú Mịch tỉnh Lạng Sơn</v>
      </c>
      <c r="C846" t="str">
        <v>-</v>
      </c>
      <c r="D846" t="str">
        <v>-</v>
      </c>
      <c r="E846" t="str">
        <v/>
      </c>
      <c r="F846" t="str">
        <v>-</v>
      </c>
      <c r="G846" t="str">
        <v>-</v>
      </c>
    </row>
    <row r="847">
      <c r="A847">
        <v>5846</v>
      </c>
      <c r="B847" t="str">
        <f>HYPERLINK("https://locbinh.langson.gov.vn/tin-tuc-su-kien/quoc-phong-an-ninh/xa-tu-mich-huyen-loc-binh-phoi-hop-to-chuc-ngay-hoi-bien-phong-toan-dan-nam-2024.html", "UBND Ủy ban nhân dân xã Tú Mịch tỉnh Lạng Sơn")</f>
        <v>UBND Ủy ban nhân dân xã Tú Mịch tỉnh Lạng Sơn</v>
      </c>
      <c r="C847" t="str">
        <v>https://locbinh.langson.gov.vn/tin-tuc-su-kien/quoc-phong-an-ninh/xa-tu-mich-huyen-loc-binh-phoi-hop-to-chuc-ngay-hoi-bien-phong-toan-dan-nam-2024.html</v>
      </c>
      <c r="D847" t="str">
        <v>-</v>
      </c>
      <c r="E847" t="str">
        <v>-</v>
      </c>
      <c r="F847" t="str">
        <v>-</v>
      </c>
      <c r="G847" t="str">
        <v>-</v>
      </c>
    </row>
    <row r="848">
      <c r="A848">
        <v>5847</v>
      </c>
      <c r="B848" t="str">
        <f>HYPERLINK("https://www.facebook.com/p/Tu%E1%BB%95i-tr%E1%BA%BB-C%C3%B4ng-an-th%E1%BB%8B-x%C3%A3-S%C6%A1n-T%C3%A2y-100040884909606/", "Công an xã Hữu Khánh tỉnh Lạng Sơn")</f>
        <v>Công an xã Hữu Khánh tỉnh Lạng Sơn</v>
      </c>
      <c r="C848" t="str">
        <v>https://www.facebook.com/p/Tu%E1%BB%95i-tr%E1%BA%BB-C%C3%B4ng-an-th%E1%BB%8B-x%C3%A3-S%C6%A1n-T%C3%A2y-100040884909606/</v>
      </c>
      <c r="D848" t="str">
        <v>-</v>
      </c>
      <c r="E848" t="str">
        <v/>
      </c>
      <c r="F848" t="str">
        <v>-</v>
      </c>
      <c r="G848" t="str">
        <v>-</v>
      </c>
    </row>
    <row r="849">
      <c r="A849">
        <v>5848</v>
      </c>
      <c r="B849" t="str">
        <f>HYPERLINK("https://locbinh.langson.gov.vn/tin-tuc-su-kien/hoat-dong-lanh-dao-huyen/huu-khanh-phat-dong-ban-giao-dat-truoc-nhan-boi-thuong-sau-du-an-quoc-lo-4b.html", "UBND Ủy ban nhân dân xã Hữu Khánh tỉnh Lạng Sơn")</f>
        <v>UBND Ủy ban nhân dân xã Hữu Khánh tỉnh Lạng Sơn</v>
      </c>
      <c r="C849" t="str">
        <v>https://locbinh.langson.gov.vn/tin-tuc-su-kien/hoat-dong-lanh-dao-huyen/huu-khanh-phat-dong-ban-giao-dat-truoc-nhan-boi-thuong-sau-du-an-quoc-lo-4b.html</v>
      </c>
      <c r="D849" t="str">
        <v>-</v>
      </c>
      <c r="E849" t="str">
        <v>-</v>
      </c>
      <c r="F849" t="str">
        <v>-</v>
      </c>
      <c r="G849" t="str">
        <v>-</v>
      </c>
    </row>
    <row r="850">
      <c r="A850">
        <v>5849</v>
      </c>
      <c r="B850" t="str">
        <f>HYPERLINK("https://www.facebook.com/conganhuyendinhlap/", "Công an xã Đồng Bục tỉnh Lạng Sơn")</f>
        <v>Công an xã Đồng Bục tỉnh Lạng Sơn</v>
      </c>
      <c r="C850" t="str">
        <v>https://www.facebook.com/conganhuyendinhlap/</v>
      </c>
      <c r="D850" t="str">
        <v>-</v>
      </c>
      <c r="E850" t="str">
        <v/>
      </c>
      <c r="F850" t="str">
        <v>-</v>
      </c>
      <c r="G850" t="str">
        <v>-</v>
      </c>
    </row>
    <row r="851">
      <c r="A851">
        <v>5850</v>
      </c>
      <c r="B851" t="str">
        <f>HYPERLINK("https://locbinh.langson.gov.vn/", "UBND Ủy ban nhân dân xã Đồng Bục tỉnh Lạng Sơn")</f>
        <v>UBND Ủy ban nhân dân xã Đồng Bục tỉnh Lạng Sơn</v>
      </c>
      <c r="C851" t="str">
        <v>https://locbinh.langson.gov.vn/</v>
      </c>
      <c r="D851" t="str">
        <v>-</v>
      </c>
      <c r="E851" t="str">
        <v>-</v>
      </c>
      <c r="F851" t="str">
        <v>-</v>
      </c>
      <c r="G851" t="str">
        <v>-</v>
      </c>
    </row>
    <row r="852">
      <c r="A852">
        <v>5851</v>
      </c>
      <c r="B852" t="str">
        <v>Công an xã Vân Mộng tỉnh Lạng Sơn</v>
      </c>
      <c r="C852" t="str">
        <v>-</v>
      </c>
      <c r="D852" t="str">
        <v>-</v>
      </c>
      <c r="E852" t="str">
        <v/>
      </c>
      <c r="F852" t="str">
        <v>-</v>
      </c>
      <c r="G852" t="str">
        <v>-</v>
      </c>
    </row>
    <row r="853">
      <c r="A853">
        <v>5852</v>
      </c>
      <c r="B853" t="str">
        <f>HYPERLINK("https://muasamcong.mpi.gov.vn/edoc-oldproxy-service/api/download/file/browser?filePath=/WAS/%2Fe-doc%2FBID%2FRESFILE%2F20180562910%2F00%2FQD+phe+duyet+KQ+LCNT+Dap+Kem+Dac+xa+Van+Mong.signed.pdf", "UBND Ủy ban nhân dân xã Vân Mộng tỉnh Lạng Sơn")</f>
        <v>UBND Ủy ban nhân dân xã Vân Mộng tỉnh Lạng Sơn</v>
      </c>
      <c r="C853" t="str">
        <v>https://muasamcong.mpi.gov.vn/edoc-oldproxy-service/api/download/file/browser?filePath=/WAS/%2Fe-doc%2FBID%2FRESFILE%2F20180562910%2F00%2FQD+phe+duyet+KQ+LCNT+Dap+Kem+Dac+xa+Van+Mong.signed.pdf</v>
      </c>
      <c r="D853" t="str">
        <v>-</v>
      </c>
      <c r="E853" t="str">
        <v>-</v>
      </c>
      <c r="F853" t="str">
        <v>-</v>
      </c>
      <c r="G853" t="str">
        <v>-</v>
      </c>
    </row>
    <row r="854">
      <c r="A854">
        <v>5853</v>
      </c>
      <c r="B854" t="str">
        <f>HYPERLINK("https://www.facebook.com/p/Tu%E1%BB%95i-tr%E1%BA%BB-C%C3%B4ng-an-huy%E1%BB%87n-B%C3%ACnh-Gia-100070618760059/", "Công an xã Tam Gia tỉnh Lạng Sơn")</f>
        <v>Công an xã Tam Gia tỉnh Lạng Sơn</v>
      </c>
      <c r="C854" t="str">
        <v>https://www.facebook.com/p/Tu%E1%BB%95i-tr%E1%BA%BB-C%C3%B4ng-an-huy%E1%BB%87n-B%C3%ACnh-Gia-100070618760059/</v>
      </c>
      <c r="D854" t="str">
        <v>-</v>
      </c>
      <c r="E854" t="str">
        <v/>
      </c>
      <c r="F854" t="str">
        <v>-</v>
      </c>
      <c r="G854" t="str">
        <v>-</v>
      </c>
    </row>
    <row r="855">
      <c r="A855">
        <v>5854</v>
      </c>
      <c r="B855" t="str">
        <f>HYPERLINK("https://locbinh.langson.gov.vn/", "UBND Ủy ban nhân dân xã Tam Gia tỉnh Lạng Sơn")</f>
        <v>UBND Ủy ban nhân dân xã Tam Gia tỉnh Lạng Sơn</v>
      </c>
      <c r="C855" t="str">
        <v>https://locbinh.langson.gov.vn/</v>
      </c>
      <c r="D855" t="str">
        <v>-</v>
      </c>
      <c r="E855" t="str">
        <v>-</v>
      </c>
      <c r="F855" t="str">
        <v>-</v>
      </c>
      <c r="G855" t="str">
        <v>-</v>
      </c>
    </row>
    <row r="856">
      <c r="A856">
        <v>5855</v>
      </c>
      <c r="B856" t="str">
        <v>Công an xã Tú Đoạn tỉnh Lạng Sơn</v>
      </c>
      <c r="C856" t="str">
        <v>-</v>
      </c>
      <c r="D856" t="str">
        <v>-</v>
      </c>
      <c r="E856" t="str">
        <v/>
      </c>
      <c r="F856" t="str">
        <v>-</v>
      </c>
      <c r="G856" t="str">
        <v>-</v>
      </c>
    </row>
    <row r="857">
      <c r="A857">
        <v>5856</v>
      </c>
      <c r="B857" t="str">
        <f>HYPERLINK("https://locbinh.langson.gov.vn/tin-tuc-su-kien/hoi-dong-nhan-dan/dai-bieu-hdnd-huyen-tiep-xuc-cu-tri-cum-xa-san-vien-va-xa-tu-doan.html", "UBND Ủy ban nhân dân xã Tú Đoạn tỉnh Lạng Sơn")</f>
        <v>UBND Ủy ban nhân dân xã Tú Đoạn tỉnh Lạng Sơn</v>
      </c>
      <c r="C857" t="str">
        <v>https://locbinh.langson.gov.vn/tin-tuc-su-kien/hoi-dong-nhan-dan/dai-bieu-hdnd-huyen-tiep-xuc-cu-tri-cum-xa-san-vien-va-xa-tu-doan.html</v>
      </c>
      <c r="D857" t="str">
        <v>-</v>
      </c>
      <c r="E857" t="str">
        <v>-</v>
      </c>
      <c r="F857" t="str">
        <v>-</v>
      </c>
      <c r="G857" t="str">
        <v>-</v>
      </c>
    </row>
    <row r="858">
      <c r="A858">
        <v>5857</v>
      </c>
      <c r="B858" t="str">
        <f>HYPERLINK("https://www.facebook.com/conganhuyenlocbinh/?locale=vi_VN", "Công an xã Khuất Xá tỉnh Lạng Sơn")</f>
        <v>Công an xã Khuất Xá tỉnh Lạng Sơn</v>
      </c>
      <c r="C858" t="str">
        <v>https://www.facebook.com/conganhuyenlocbinh/?locale=vi_VN</v>
      </c>
      <c r="D858" t="str">
        <v>-</v>
      </c>
      <c r="E858" t="str">
        <v/>
      </c>
      <c r="F858" t="str">
        <v>-</v>
      </c>
      <c r="G858" t="str">
        <v>-</v>
      </c>
    </row>
    <row r="859">
      <c r="A859">
        <v>5858</v>
      </c>
      <c r="B859" t="str">
        <f>HYPERLINK("https://locbinh.langson.gov.vn/du-lich", "UBND Ủy ban nhân dân xã Khuất Xá tỉnh Lạng Sơn")</f>
        <v>UBND Ủy ban nhân dân xã Khuất Xá tỉnh Lạng Sơn</v>
      </c>
      <c r="C859" t="str">
        <v>https://locbinh.langson.gov.vn/du-lich</v>
      </c>
      <c r="D859" t="str">
        <v>-</v>
      </c>
      <c r="E859" t="str">
        <v>-</v>
      </c>
      <c r="F859" t="str">
        <v>-</v>
      </c>
      <c r="G859" t="str">
        <v>-</v>
      </c>
    </row>
    <row r="860">
      <c r="A860">
        <v>5859</v>
      </c>
      <c r="B860" t="str">
        <v>Công an xã Như Khuê tỉnh Lạng Sơn</v>
      </c>
      <c r="C860" t="str">
        <v>-</v>
      </c>
      <c r="D860" t="str">
        <v>-</v>
      </c>
      <c r="E860" t="str">
        <v/>
      </c>
      <c r="F860" t="str">
        <v>-</v>
      </c>
      <c r="G860" t="str">
        <v>-</v>
      </c>
    </row>
    <row r="861">
      <c r="A861">
        <v>5860</v>
      </c>
      <c r="B861" t="str">
        <f>HYPERLINK("http://locbinh.langson.gov.vn/upload/105424/20240819/1___QDphe_duyet_do_an_QHC_TT_Loc_Binh_0aad8.pdf", "UBND Ủy ban nhân dân xã Như Khuê tỉnh Lạng Sơn")</f>
        <v>UBND Ủy ban nhân dân xã Như Khuê tỉnh Lạng Sơn</v>
      </c>
      <c r="C861" t="str">
        <v>http://locbinh.langson.gov.vn/upload/105424/20240819/1___QDphe_duyet_do_an_QHC_TT_Loc_Binh_0aad8.pdf</v>
      </c>
      <c r="D861" t="str">
        <v>-</v>
      </c>
      <c r="E861" t="str">
        <v>-</v>
      </c>
      <c r="F861" t="str">
        <v>-</v>
      </c>
      <c r="G861" t="str">
        <v>-</v>
      </c>
    </row>
    <row r="862">
      <c r="A862">
        <v>5861</v>
      </c>
      <c r="B862" t="str">
        <f>HYPERLINK("https://www.facebook.com/tuoitreconganhuyenvanquan/", "Công an xã Lục Thôn tỉnh Lạng Sơn")</f>
        <v>Công an xã Lục Thôn tỉnh Lạng Sơn</v>
      </c>
      <c r="C862" t="str">
        <v>https://www.facebook.com/tuoitreconganhuyenvanquan/</v>
      </c>
      <c r="D862" t="str">
        <v>-</v>
      </c>
      <c r="E862" t="str">
        <v/>
      </c>
      <c r="F862" t="str">
        <v>-</v>
      </c>
      <c r="G862" t="str">
        <v>-</v>
      </c>
    </row>
    <row r="863">
      <c r="A863">
        <v>5862</v>
      </c>
      <c r="B863" t="str">
        <f>HYPERLINK("https://locbinh.langson.gov.vn/", "UBND Ủy ban nhân dân xã Lục Thôn tỉnh Lạng Sơn")</f>
        <v>UBND Ủy ban nhân dân xã Lục Thôn tỉnh Lạng Sơn</v>
      </c>
      <c r="C863" t="str">
        <v>https://locbinh.langson.gov.vn/</v>
      </c>
      <c r="D863" t="str">
        <v>-</v>
      </c>
      <c r="E863" t="str">
        <v>-</v>
      </c>
      <c r="F863" t="str">
        <v>-</v>
      </c>
      <c r="G863" t="str">
        <v>-</v>
      </c>
    </row>
    <row r="864">
      <c r="A864">
        <v>5863</v>
      </c>
      <c r="B864" t="str">
        <f>HYPERLINK("https://www.facebook.com/p/Tu%E1%BB%95i-tr%E1%BA%BB-C%C3%B4ng-an-huy%E1%BB%87n-L%E1%BB%99c-B%C3%ACnh-100063492099584/", "Công an xã Tĩnh Bắc tỉnh Lạng Sơn")</f>
        <v>Công an xã Tĩnh Bắc tỉnh Lạng Sơn</v>
      </c>
      <c r="C864" t="str">
        <v>https://www.facebook.com/p/Tu%E1%BB%95i-tr%E1%BA%BB-C%C3%B4ng-an-huy%E1%BB%87n-L%E1%BB%99c-B%C3%ACnh-100063492099584/</v>
      </c>
      <c r="D864" t="str">
        <v>-</v>
      </c>
      <c r="E864" t="str">
        <v/>
      </c>
      <c r="F864" t="str">
        <v>-</v>
      </c>
      <c r="G864" t="str">
        <v>-</v>
      </c>
    </row>
    <row r="865">
      <c r="A865">
        <v>5864</v>
      </c>
      <c r="B865" t="str">
        <f>HYPERLINK("https://locbinh.langson.gov.vn/video/xa-tinh-bac-don-bang-cong-nhan-dat-chuan-nong-thon-moi.html", "UBND Ủy ban nhân dân xã Tĩnh Bắc tỉnh Lạng Sơn")</f>
        <v>UBND Ủy ban nhân dân xã Tĩnh Bắc tỉnh Lạng Sơn</v>
      </c>
      <c r="C865" t="str">
        <v>https://locbinh.langson.gov.vn/video/xa-tinh-bac-don-bang-cong-nhan-dat-chuan-nong-thon-moi.html</v>
      </c>
      <c r="D865" t="str">
        <v>-</v>
      </c>
      <c r="E865" t="str">
        <v>-</v>
      </c>
      <c r="F865" t="str">
        <v>-</v>
      </c>
      <c r="G865" t="str">
        <v>-</v>
      </c>
    </row>
    <row r="866">
      <c r="A866">
        <v>5865</v>
      </c>
      <c r="B866" t="str">
        <v>Công an xã Xuân Tình tỉnh Lạng Sơn</v>
      </c>
      <c r="C866" t="str">
        <v>-</v>
      </c>
      <c r="D866" t="str">
        <v>-</v>
      </c>
      <c r="E866" t="str">
        <v/>
      </c>
      <c r="F866" t="str">
        <v>-</v>
      </c>
      <c r="G866" t="str">
        <v>-</v>
      </c>
    </row>
    <row r="867">
      <c r="A867">
        <v>5866</v>
      </c>
      <c r="B867" t="str">
        <f>HYPERLINK("https://langson.gov.vn/", "UBND Ủy ban nhân dân xã Xuân Tình tỉnh Lạng Sơn")</f>
        <v>UBND Ủy ban nhân dân xã Xuân Tình tỉnh Lạng Sơn</v>
      </c>
      <c r="C867" t="str">
        <v>https://langson.gov.vn/</v>
      </c>
      <c r="D867" t="str">
        <v>-</v>
      </c>
      <c r="E867" t="str">
        <v>-</v>
      </c>
      <c r="F867" t="str">
        <v>-</v>
      </c>
      <c r="G867" t="str">
        <v>-</v>
      </c>
    </row>
    <row r="868">
      <c r="A868">
        <v>5867</v>
      </c>
      <c r="B868" t="str">
        <f>HYPERLINK("https://www.facebook.com/p/Tu%E1%BB%95i-tr%E1%BA%BB-C%C3%B4ng-an-huy%E1%BB%87n-L%E1%BB%99c-B%C3%ACnh-100063492099584/", "Công an xã Hiệp Hạ tỉnh Lạng Sơn")</f>
        <v>Công an xã Hiệp Hạ tỉnh Lạng Sơn</v>
      </c>
      <c r="C868" t="str">
        <v>https://www.facebook.com/p/Tu%E1%BB%95i-tr%E1%BA%BB-C%C3%B4ng-an-huy%E1%BB%87n-L%E1%BB%99c-B%C3%ACnh-100063492099584/</v>
      </c>
      <c r="D868" t="str">
        <v>-</v>
      </c>
      <c r="E868" t="str">
        <v/>
      </c>
      <c r="F868" t="str">
        <v>-</v>
      </c>
      <c r="G868" t="str">
        <v>-</v>
      </c>
    </row>
    <row r="869">
      <c r="A869">
        <v>5868</v>
      </c>
      <c r="B869" t="str">
        <f>HYPERLINK("https://hungha.thaibinh.gov.vn/tin-tuc/tin-tuc-su-kien-noi-bat/le-khanh-thanh-den-tho-linh-tu-quoc-mau-tran-thi-dung-xa-lie.html", "UBND Ủy ban nhân dân xã Hiệp Hạ tỉnh Lạng Sơn")</f>
        <v>UBND Ủy ban nhân dân xã Hiệp Hạ tỉnh Lạng Sơn</v>
      </c>
      <c r="C869" t="str">
        <v>https://hungha.thaibinh.gov.vn/tin-tuc/tin-tuc-su-kien-noi-bat/le-khanh-thanh-den-tho-linh-tu-quoc-mau-tran-thi-dung-xa-lie.html</v>
      </c>
      <c r="D869" t="str">
        <v>-</v>
      </c>
      <c r="E869" t="str">
        <v>-</v>
      </c>
      <c r="F869" t="str">
        <v>-</v>
      </c>
      <c r="G869" t="str">
        <v>-</v>
      </c>
    </row>
    <row r="870">
      <c r="A870">
        <v>5869</v>
      </c>
      <c r="B870" t="str">
        <v>Công an xã Nhượng Bạn tỉnh Lạng Sơn</v>
      </c>
      <c r="C870" t="str">
        <v>-</v>
      </c>
      <c r="D870" t="str">
        <v>-</v>
      </c>
      <c r="E870" t="str">
        <v/>
      </c>
      <c r="F870" t="str">
        <v>-</v>
      </c>
      <c r="G870" t="str">
        <v>-</v>
      </c>
    </row>
    <row r="871">
      <c r="A871">
        <v>5870</v>
      </c>
      <c r="B871" t="str">
        <f>HYPERLINK("https://hoaan.caobang.gov.vn/qua-trinh-phat-trien", "UBND Ủy ban nhân dân xã Nhượng Bạn tỉnh Lạng Sơn")</f>
        <v>UBND Ủy ban nhân dân xã Nhượng Bạn tỉnh Lạng Sơn</v>
      </c>
      <c r="C871" t="str">
        <v>https://hoaan.caobang.gov.vn/qua-trinh-phat-trien</v>
      </c>
      <c r="D871" t="str">
        <v>-</v>
      </c>
      <c r="E871" t="str">
        <v>-</v>
      </c>
      <c r="F871" t="str">
        <v>-</v>
      </c>
      <c r="G871" t="str">
        <v>-</v>
      </c>
    </row>
    <row r="872">
      <c r="A872">
        <v>5871</v>
      </c>
      <c r="B872" t="str">
        <f>HYPERLINK("https://www.facebook.com/tuoitreconganhuyenvanquan/", "Công an xã Quan Bản tỉnh Lạng Sơn")</f>
        <v>Công an xã Quan Bản tỉnh Lạng Sơn</v>
      </c>
      <c r="C872" t="str">
        <v>https://www.facebook.com/tuoitreconganhuyenvanquan/</v>
      </c>
      <c r="D872" t="str">
        <v>-</v>
      </c>
      <c r="E872" t="str">
        <v/>
      </c>
      <c r="F872" t="str">
        <v>-</v>
      </c>
      <c r="G872" t="str">
        <v>-</v>
      </c>
    </row>
    <row r="873">
      <c r="A873">
        <v>5872</v>
      </c>
      <c r="B873" t="str">
        <f>HYPERLINK("https://langson.gov.vn/", "UBND Ủy ban nhân dân xã Quan Bản tỉnh Lạng Sơn")</f>
        <v>UBND Ủy ban nhân dân xã Quan Bản tỉnh Lạng Sơn</v>
      </c>
      <c r="C873" t="str">
        <v>https://langson.gov.vn/</v>
      </c>
      <c r="D873" t="str">
        <v>-</v>
      </c>
      <c r="E873" t="str">
        <v>-</v>
      </c>
      <c r="F873" t="str">
        <v>-</v>
      </c>
      <c r="G873" t="str">
        <v>-</v>
      </c>
    </row>
    <row r="874">
      <c r="A874">
        <v>5873</v>
      </c>
      <c r="B874" t="str">
        <f>HYPERLINK("https://www.facebook.com/Caxsanvien/", "Công an xã Sàn Viên tỉnh Lạng Sơn")</f>
        <v>Công an xã Sàn Viên tỉnh Lạng Sơn</v>
      </c>
      <c r="C874" t="str">
        <v>https://www.facebook.com/Caxsanvien/</v>
      </c>
      <c r="D874" t="str">
        <v>-</v>
      </c>
      <c r="E874" t="str">
        <v/>
      </c>
      <c r="F874" t="str">
        <v>-</v>
      </c>
      <c r="G874" t="str">
        <v>-</v>
      </c>
    </row>
    <row r="875">
      <c r="A875">
        <v>5874</v>
      </c>
      <c r="B875" t="str">
        <f>HYPERLINK("https://locbinh.langson.gov.vn/tin-tuc-su-kien/hoat-dong-lanh-dao-huyen/doan-kiem-tra-cua-ban-thuong-vu-huyen-uy-kiem-tra-dang-uy-xa-san-vien-va-dong-chi-bi-thu-dang-uy-chu-tich-uy-ban-nhan-da.html", "UBND Ủy ban nhân dân xã Sàn Viên tỉnh Lạng Sơn")</f>
        <v>UBND Ủy ban nhân dân xã Sàn Viên tỉnh Lạng Sơn</v>
      </c>
      <c r="C875" t="str">
        <v>https://locbinh.langson.gov.vn/tin-tuc-su-kien/hoat-dong-lanh-dao-huyen/doan-kiem-tra-cua-ban-thuong-vu-huyen-uy-kiem-tra-dang-uy-xa-san-vien-va-dong-chi-bi-thu-dang-uy-chu-tich-uy-ban-nhan-da.html</v>
      </c>
      <c r="D875" t="str">
        <v>-</v>
      </c>
      <c r="E875" t="str">
        <v>-</v>
      </c>
      <c r="F875" t="str">
        <v>-</v>
      </c>
      <c r="G875" t="str">
        <v>-</v>
      </c>
    </row>
    <row r="876">
      <c r="A876">
        <v>5875</v>
      </c>
      <c r="B876" t="str">
        <f>HYPERLINK("https://www.facebook.com/p/Tu%E1%BB%95i-tr%E1%BA%BB-C%C3%B4ng-an-huy%E1%BB%87n-L%E1%BB%99c-B%C3%ACnh-100063492099584/", "Công an xã Đông Quan tỉnh Lạng Sơn")</f>
        <v>Công an xã Đông Quan tỉnh Lạng Sơn</v>
      </c>
      <c r="C876" t="str">
        <v>https://www.facebook.com/p/Tu%E1%BB%95i-tr%E1%BA%BB-C%C3%B4ng-an-huy%E1%BB%87n-L%E1%BB%99c-B%C3%ACnh-100063492099584/</v>
      </c>
      <c r="D876" t="str">
        <v>-</v>
      </c>
      <c r="E876" t="str">
        <v/>
      </c>
      <c r="F876" t="str">
        <v>-</v>
      </c>
      <c r="G876" t="str">
        <v>-</v>
      </c>
    </row>
    <row r="877">
      <c r="A877">
        <v>5876</v>
      </c>
      <c r="B877" t="str">
        <f>HYPERLINK("https://locbinh.langson.gov.vn/tin-tuc-su-kien/hoat-dong-cac-xa-thi-tran/xa-dong-quan-to-chuc-hoi-thi-tim-hieu-phap-luat-nam-2024.html", "UBND Ủy ban nhân dân xã Đông Quan tỉnh Lạng Sơn")</f>
        <v>UBND Ủy ban nhân dân xã Đông Quan tỉnh Lạng Sơn</v>
      </c>
      <c r="C877" t="str">
        <v>https://locbinh.langson.gov.vn/tin-tuc-su-kien/hoat-dong-cac-xa-thi-tran/xa-dong-quan-to-chuc-hoi-thi-tim-hieu-phap-luat-nam-2024.html</v>
      </c>
      <c r="D877" t="str">
        <v>-</v>
      </c>
      <c r="E877" t="str">
        <v>-</v>
      </c>
      <c r="F877" t="str">
        <v>-</v>
      </c>
      <c r="G877" t="str">
        <v>-</v>
      </c>
    </row>
    <row r="878">
      <c r="A878">
        <v>5877</v>
      </c>
      <c r="B878" t="str">
        <f>HYPERLINK("https://www.facebook.com/tuoitreconganlangson/", "Công an xã Minh Phát tỉnh Lạng Sơn")</f>
        <v>Công an xã Minh Phát tỉnh Lạng Sơn</v>
      </c>
      <c r="C878" t="str">
        <v>https://www.facebook.com/tuoitreconganlangson/</v>
      </c>
      <c r="D878" t="str">
        <v>-</v>
      </c>
      <c r="E878" t="str">
        <v/>
      </c>
      <c r="F878" t="str">
        <v>-</v>
      </c>
      <c r="G878" t="str">
        <v>-</v>
      </c>
    </row>
    <row r="879">
      <c r="A879">
        <v>5878</v>
      </c>
      <c r="B879" t="str">
        <f>HYPERLINK("https://langson.gov.vn/", "UBND Ủy ban nhân dân xã Minh Phát tỉnh Lạng Sơn")</f>
        <v>UBND Ủy ban nhân dân xã Minh Phát tỉnh Lạng Sơn</v>
      </c>
      <c r="C879" t="str">
        <v>https://langson.gov.vn/</v>
      </c>
      <c r="D879" t="str">
        <v>-</v>
      </c>
      <c r="E879" t="str">
        <v>-</v>
      </c>
      <c r="F879" t="str">
        <v>-</v>
      </c>
      <c r="G879" t="str">
        <v>-</v>
      </c>
    </row>
    <row r="880">
      <c r="A880">
        <v>5879</v>
      </c>
      <c r="B880" t="str">
        <f>HYPERLINK("https://www.facebook.com/tuoitreconganhuyenvanquan/", "Công an xã Hữu Lân tỉnh Lạng Sơn")</f>
        <v>Công an xã Hữu Lân tỉnh Lạng Sơn</v>
      </c>
      <c r="C880" t="str">
        <v>https://www.facebook.com/tuoitreconganhuyenvanquan/</v>
      </c>
      <c r="D880" t="str">
        <v>-</v>
      </c>
      <c r="E880" t="str">
        <v/>
      </c>
      <c r="F880" t="str">
        <v>-</v>
      </c>
      <c r="G880" t="str">
        <v>-</v>
      </c>
    </row>
    <row r="881">
      <c r="A881">
        <v>5880</v>
      </c>
      <c r="B881" t="str">
        <f>HYPERLINK("http://songv.langson.gov.vn/tin-tuc-su-kien/to-chuc-tuong-lai-tuoi-sang-trao-qua-vien-tro-tai-lang-son.html", "UBND Ủy ban nhân dân xã Hữu Lân tỉnh Lạng Sơn")</f>
        <v>UBND Ủy ban nhân dân xã Hữu Lân tỉnh Lạng Sơn</v>
      </c>
      <c r="C881" t="str">
        <v>http://songv.langson.gov.vn/tin-tuc-su-kien/to-chuc-tuong-lai-tuoi-sang-trao-qua-vien-tro-tai-lang-son.html</v>
      </c>
      <c r="D881" t="str">
        <v>-</v>
      </c>
      <c r="E881" t="str">
        <v>-</v>
      </c>
      <c r="F881" t="str">
        <v>-</v>
      </c>
      <c r="G881" t="str">
        <v>-</v>
      </c>
    </row>
    <row r="882">
      <c r="A882">
        <v>5881</v>
      </c>
      <c r="B882" t="str">
        <v>Công an xã Lợi Bác tỉnh Lạng Sơn</v>
      </c>
      <c r="C882" t="str">
        <v>-</v>
      </c>
      <c r="D882" t="str">
        <v>-</v>
      </c>
      <c r="E882" t="str">
        <v/>
      </c>
      <c r="F882" t="str">
        <v>-</v>
      </c>
      <c r="G882" t="str">
        <v>-</v>
      </c>
    </row>
    <row r="883">
      <c r="A883">
        <v>5882</v>
      </c>
      <c r="B883" t="str">
        <f>HYPERLINK("https://locbinh.langson.gov.vn/tin-tuc-su-kien/hoat-dong-lanh-dao-huyen/dang-uy-xa-loi-bac-hoi-nghi-phat-dong-cuoc-van-dong-ban-giao-dat-truoc-nhan-boi-thuong-sau-du-an-quoc-lo-4b.html", "UBND Ủy ban nhân dân xã Lợi Bác tỉnh Lạng Sơn")</f>
        <v>UBND Ủy ban nhân dân xã Lợi Bác tỉnh Lạng Sơn</v>
      </c>
      <c r="C883" t="str">
        <v>https://locbinh.langson.gov.vn/tin-tuc-su-kien/hoat-dong-lanh-dao-huyen/dang-uy-xa-loi-bac-hoi-nghi-phat-dong-cuoc-van-dong-ban-giao-dat-truoc-nhan-boi-thuong-sau-du-an-quoc-lo-4b.html</v>
      </c>
      <c r="D883" t="str">
        <v>-</v>
      </c>
      <c r="E883" t="str">
        <v>-</v>
      </c>
      <c r="F883" t="str">
        <v>-</v>
      </c>
      <c r="G883" t="str">
        <v>-</v>
      </c>
    </row>
    <row r="884">
      <c r="A884">
        <v>5883</v>
      </c>
      <c r="B884" t="str">
        <f>HYPERLINK("https://www.facebook.com/tuoitreconganhuyenvanquan/", "Công an xã Nam Quan tỉnh Lạng Sơn")</f>
        <v>Công an xã Nam Quan tỉnh Lạng Sơn</v>
      </c>
      <c r="C884" t="str">
        <v>https://www.facebook.com/tuoitreconganhuyenvanquan/</v>
      </c>
      <c r="D884" t="str">
        <v>-</v>
      </c>
      <c r="E884" t="str">
        <v/>
      </c>
      <c r="F884" t="str">
        <v>-</v>
      </c>
      <c r="G884" t="str">
        <v>-</v>
      </c>
    </row>
    <row r="885">
      <c r="A885">
        <v>5884</v>
      </c>
      <c r="B885" t="str">
        <f>HYPERLINK("https://langson.gov.vn/", "UBND Ủy ban nhân dân xã Nam Quan tỉnh Lạng Sơn")</f>
        <v>UBND Ủy ban nhân dân xã Nam Quan tỉnh Lạng Sơn</v>
      </c>
      <c r="C885" t="str">
        <v>https://langson.gov.vn/</v>
      </c>
      <c r="D885" t="str">
        <v>-</v>
      </c>
      <c r="E885" t="str">
        <v>-</v>
      </c>
      <c r="F885" t="str">
        <v>-</v>
      </c>
      <c r="G885" t="str">
        <v>-</v>
      </c>
    </row>
    <row r="886">
      <c r="A886">
        <v>5885</v>
      </c>
      <c r="B886" t="str">
        <f>HYPERLINK("https://www.facebook.com/265963428377240", "Công an xã Xuân Dương tỉnh Lạng Sơn")</f>
        <v>Công an xã Xuân Dương tỉnh Lạng Sơn</v>
      </c>
      <c r="C886" t="str">
        <v>https://www.facebook.com/265963428377240</v>
      </c>
      <c r="D886" t="str">
        <v>-</v>
      </c>
      <c r="E886" t="str">
        <v/>
      </c>
      <c r="F886" t="str">
        <v>-</v>
      </c>
      <c r="G886" t="str">
        <v>-</v>
      </c>
    </row>
    <row r="887">
      <c r="A887">
        <v>5886</v>
      </c>
      <c r="B887" t="str">
        <f>HYPERLINK("https://langson.toaan.gov.vn/webcenter/portal/langson/chitiettin?dDocName=TAND329077", "UBND Ủy ban nhân dân xã Xuân Dương tỉnh Lạng Sơn")</f>
        <v>UBND Ủy ban nhân dân xã Xuân Dương tỉnh Lạng Sơn</v>
      </c>
      <c r="C887" t="str">
        <v>https://langson.toaan.gov.vn/webcenter/portal/langson/chitiettin?dDocName=TAND329077</v>
      </c>
      <c r="D887" t="str">
        <v>-</v>
      </c>
      <c r="E887" t="str">
        <v>-</v>
      </c>
      <c r="F887" t="str">
        <v>-</v>
      </c>
      <c r="G887" t="str">
        <v>-</v>
      </c>
    </row>
    <row r="888">
      <c r="A888">
        <v>5887</v>
      </c>
      <c r="B888" t="str">
        <v>Công an xã Ái Quốc tỉnh Lạng Sơn</v>
      </c>
      <c r="C888" t="str">
        <v>-</v>
      </c>
      <c r="D888" t="str">
        <v>-</v>
      </c>
      <c r="E888" t="str">
        <v/>
      </c>
      <c r="F888" t="str">
        <v>-</v>
      </c>
      <c r="G888" t="str">
        <v>-</v>
      </c>
    </row>
    <row r="889">
      <c r="A889">
        <v>5888</v>
      </c>
      <c r="B889" t="str">
        <f>HYPERLINK("https://locbinh.langson.gov.vn/tin-tuc-su-kien/hoat-dong-lanh-dao-huyen/truong-ban-quoc-gia-khu-vuc-1-to-chuc-le-khoi-cong-xay-dung-nha-van-hoa-thon-hoa-binh-xa-ai-quoc.html", "UBND Ủy ban nhân dân xã Ái Quốc tỉnh Lạng Sơn")</f>
        <v>UBND Ủy ban nhân dân xã Ái Quốc tỉnh Lạng Sơn</v>
      </c>
      <c r="C889" t="str">
        <v>https://locbinh.langson.gov.vn/tin-tuc-su-kien/hoat-dong-lanh-dao-huyen/truong-ban-quoc-gia-khu-vuc-1-to-chuc-le-khoi-cong-xay-dung-nha-van-hoa-thon-hoa-binh-xa-ai-quoc.html</v>
      </c>
      <c r="D889" t="str">
        <v>-</v>
      </c>
      <c r="E889" t="str">
        <v>-</v>
      </c>
      <c r="F889" t="str">
        <v>-</v>
      </c>
      <c r="G889" t="str">
        <v>-</v>
      </c>
    </row>
    <row r="890">
      <c r="A890">
        <v>5889</v>
      </c>
      <c r="B890" t="str">
        <f>HYPERLINK("https://www.facebook.com/conganhuyendinhlap/", "Công an thị trấn Đình Lập tỉnh Lạng Sơn")</f>
        <v>Công an thị trấn Đình Lập tỉnh Lạng Sơn</v>
      </c>
      <c r="C890" t="str">
        <v>https://www.facebook.com/conganhuyendinhlap/</v>
      </c>
      <c r="D890" t="str">
        <v>-</v>
      </c>
      <c r="E890" t="str">
        <v/>
      </c>
      <c r="F890" t="str">
        <v>-</v>
      </c>
      <c r="G890" t="str">
        <v>-</v>
      </c>
    </row>
    <row r="891">
      <c r="A891">
        <v>5890</v>
      </c>
      <c r="B891" t="str">
        <f>HYPERLINK("https://dinhlap.langson.gov.vn/", "UBND Ủy ban nhân dân thị trấn Đình Lập tỉnh Lạng Sơn")</f>
        <v>UBND Ủy ban nhân dân thị trấn Đình Lập tỉnh Lạng Sơn</v>
      </c>
      <c r="C891" t="str">
        <v>https://dinhlap.langson.gov.vn/</v>
      </c>
      <c r="D891" t="str">
        <v>-</v>
      </c>
      <c r="E891" t="str">
        <v>-</v>
      </c>
      <c r="F891" t="str">
        <v>-</v>
      </c>
      <c r="G891" t="str">
        <v>-</v>
      </c>
    </row>
    <row r="892">
      <c r="A892">
        <v>5891</v>
      </c>
      <c r="B892" t="str">
        <f>HYPERLINK("https://www.facebook.com/tuoitreconganhuyenvanquan/", "Công an thị trấn NT Thái Bình tỉnh Lạng Sơn")</f>
        <v>Công an thị trấn NT Thái Bình tỉnh Lạng Sơn</v>
      </c>
      <c r="C892" t="str">
        <v>https://www.facebook.com/tuoitreconganhuyenvanquan/</v>
      </c>
      <c r="D892" t="str">
        <v>-</v>
      </c>
      <c r="E892" t="str">
        <v/>
      </c>
      <c r="F892" t="str">
        <v>-</v>
      </c>
      <c r="G892" t="str">
        <v>-</v>
      </c>
    </row>
    <row r="893">
      <c r="A893">
        <v>5892</v>
      </c>
      <c r="B893" t="str">
        <f>HYPERLINK("https://dinhlap.langson.gov.vn/", "UBND Ủy ban nhân dân thị trấn NT Thái Bình tỉnh Lạng Sơn")</f>
        <v>UBND Ủy ban nhân dân thị trấn NT Thái Bình tỉnh Lạng Sơn</v>
      </c>
      <c r="C893" t="str">
        <v>https://dinhlap.langson.gov.vn/</v>
      </c>
      <c r="D893" t="str">
        <v>-</v>
      </c>
      <c r="E893" t="str">
        <v>-</v>
      </c>
      <c r="F893" t="str">
        <v>-</v>
      </c>
      <c r="G893" t="str">
        <v>-</v>
      </c>
    </row>
    <row r="894">
      <c r="A894">
        <v>5893</v>
      </c>
      <c r="B894" t="str">
        <f>HYPERLINK("https://www.facebook.com/p/C%C3%B4ng-an-x%C3%A3-B%E1%BA%AFc-Xa-%C4%90%C3%ACnh-L%E1%BA%ADp-L%E1%BA%A1ng-S%C6%A1n-100089868990669/", "Công an xã Bắc Xa tỉnh Lạng Sơn")</f>
        <v>Công an xã Bắc Xa tỉnh Lạng Sơn</v>
      </c>
      <c r="C894" t="str">
        <v>https://www.facebook.com/p/C%C3%B4ng-an-x%C3%A3-B%E1%BA%AFc-Xa-%C4%90%C3%ACnh-L%E1%BA%ADp-L%E1%BA%A1ng-S%C6%A1n-100089868990669/</v>
      </c>
      <c r="D894" t="str">
        <v>-</v>
      </c>
      <c r="E894" t="str">
        <v/>
      </c>
      <c r="F894" t="str">
        <v>-</v>
      </c>
      <c r="G894" t="str">
        <v>-</v>
      </c>
    </row>
    <row r="895">
      <c r="A895">
        <v>5894</v>
      </c>
      <c r="B895" t="str">
        <f>HYPERLINK("https://langson.gov.vn/thong-tin-quy-hoach/ve-viec-giao-dat-cho-ubnd-xa-bac-xa-huyen-dinh-lap-de-su-dung-vao-muc-dich-dat-xay-dung-co-so-van-hoa-nha-van-hoa-thon-b.html", "UBND Ủy ban nhân dân xã Bắc Xa tỉnh Lạng Sơn")</f>
        <v>UBND Ủy ban nhân dân xã Bắc Xa tỉnh Lạng Sơn</v>
      </c>
      <c r="C895" t="str">
        <v>https://langson.gov.vn/thong-tin-quy-hoach/ve-viec-giao-dat-cho-ubnd-xa-bac-xa-huyen-dinh-lap-de-su-dung-vao-muc-dich-dat-xay-dung-co-so-van-hoa-nha-van-hoa-thon-b.html</v>
      </c>
      <c r="D895" t="str">
        <v>-</v>
      </c>
      <c r="E895" t="str">
        <v>-</v>
      </c>
      <c r="F895" t="str">
        <v>-</v>
      </c>
      <c r="G895" t="str">
        <v>-</v>
      </c>
    </row>
    <row r="896">
      <c r="A896">
        <v>5895</v>
      </c>
      <c r="B896" t="str">
        <f>HYPERLINK("https://www.facebook.com/KienKeng10102020/", "Công an xã Bính Xá tỉnh Lạng Sơn")</f>
        <v>Công an xã Bính Xá tỉnh Lạng Sơn</v>
      </c>
      <c r="C896" t="str">
        <v>https://www.facebook.com/KienKeng10102020/</v>
      </c>
      <c r="D896" t="str">
        <v>-</v>
      </c>
      <c r="E896" t="str">
        <v/>
      </c>
      <c r="F896" t="str">
        <v>-</v>
      </c>
      <c r="G896" t="str">
        <v>-</v>
      </c>
    </row>
    <row r="897">
      <c r="A897">
        <v>5896</v>
      </c>
      <c r="B897" t="str">
        <f>HYPERLINK("https://langson.gov.vn/tin-moi/pho-chu-tich-quoc-hoi-nguyen-duc-hai-tham-chuc-tet-tai-xa-binh-xa-huyen-dinh-lap.html", "UBND Ủy ban nhân dân xã Bính Xá tỉnh Lạng Sơn")</f>
        <v>UBND Ủy ban nhân dân xã Bính Xá tỉnh Lạng Sơn</v>
      </c>
      <c r="C897" t="str">
        <v>https://langson.gov.vn/tin-moi/pho-chu-tich-quoc-hoi-nguyen-duc-hai-tham-chuc-tet-tai-xa-binh-xa-huyen-dinh-lap.html</v>
      </c>
      <c r="D897" t="str">
        <v>-</v>
      </c>
      <c r="E897" t="str">
        <v>-</v>
      </c>
      <c r="F897" t="str">
        <v>-</v>
      </c>
      <c r="G897" t="str">
        <v>-</v>
      </c>
    </row>
    <row r="898">
      <c r="A898">
        <v>5897</v>
      </c>
      <c r="B898" t="str">
        <v>Công an xã Kiên Mộc tỉnh Lạng Sơn</v>
      </c>
      <c r="C898" t="str">
        <v>-</v>
      </c>
      <c r="D898" t="str">
        <v>-</v>
      </c>
      <c r="E898" t="str">
        <v/>
      </c>
      <c r="F898" t="str">
        <v>-</v>
      </c>
      <c r="G898" t="str">
        <v>-</v>
      </c>
    </row>
    <row r="899">
      <c r="A899">
        <v>5898</v>
      </c>
      <c r="B899" t="str">
        <f>HYPERLINK("https://langson.gov.vn/upload/2006486/20240529/5_2024_QD_giao_dat_cho_UBND_xa_Kien_Moc__thon_Ban_Chao__dfc9235.pdf", "UBND Ủy ban nhân dân xã Kiên Mộc tỉnh Lạng Sơn")</f>
        <v>UBND Ủy ban nhân dân xã Kiên Mộc tỉnh Lạng Sơn</v>
      </c>
      <c r="C899" t="str">
        <v>https://langson.gov.vn/upload/2006486/20240529/5_2024_QD_giao_dat_cho_UBND_xa_Kien_Moc__thon_Ban_Chao__dfc9235.pdf</v>
      </c>
      <c r="D899" t="str">
        <v>-</v>
      </c>
      <c r="E899" t="str">
        <v>-</v>
      </c>
      <c r="F899" t="str">
        <v>-</v>
      </c>
      <c r="G899" t="str">
        <v>-</v>
      </c>
    </row>
    <row r="900">
      <c r="A900">
        <v>5899</v>
      </c>
      <c r="B900" t="str">
        <f>HYPERLINK("https://www.facebook.com/conganhuyendinhlap/", "Công an xã Đình Lập tỉnh Lạng Sơn")</f>
        <v>Công an xã Đình Lập tỉnh Lạng Sơn</v>
      </c>
      <c r="C900" t="str">
        <v>https://www.facebook.com/conganhuyendinhlap/</v>
      </c>
      <c r="D900" t="str">
        <v>-</v>
      </c>
      <c r="E900" t="str">
        <v/>
      </c>
      <c r="F900" t="str">
        <v>-</v>
      </c>
      <c r="G900" t="str">
        <v>-</v>
      </c>
    </row>
    <row r="901">
      <c r="A901">
        <v>5900</v>
      </c>
      <c r="B901" t="str">
        <f>HYPERLINK("https://dinhlap.langson.gov.vn/", "UBND Ủy ban nhân dân xã Đình Lập tỉnh Lạng Sơn")</f>
        <v>UBND Ủy ban nhân dân xã Đình Lập tỉnh Lạng Sơn</v>
      </c>
      <c r="C901" t="str">
        <v>https://dinhlap.langson.gov.vn/</v>
      </c>
      <c r="D901" t="str">
        <v>-</v>
      </c>
      <c r="E901" t="str">
        <v>-</v>
      </c>
      <c r="F901" t="str">
        <v>-</v>
      </c>
      <c r="G901" t="str">
        <v>-</v>
      </c>
    </row>
    <row r="902">
      <c r="A902">
        <v>5901</v>
      </c>
      <c r="B902" t="str">
        <f>HYPERLINK("https://www.facebook.com/tuoitreconganhuyenvanquan/", "Công an xã Thái Bình tỉnh Lạng Sơn")</f>
        <v>Công an xã Thái Bình tỉnh Lạng Sơn</v>
      </c>
      <c r="C902" t="str">
        <v>https://www.facebook.com/tuoitreconganhuyenvanquan/</v>
      </c>
      <c r="D902" t="str">
        <v>-</v>
      </c>
      <c r="E902" t="str">
        <v/>
      </c>
      <c r="F902" t="str">
        <v>-</v>
      </c>
      <c r="G902" t="str">
        <v>-</v>
      </c>
    </row>
    <row r="903">
      <c r="A903">
        <v>5902</v>
      </c>
      <c r="B903" t="str">
        <f>HYPERLINK("https://dinhlap.langson.gov.vn/", "UBND Ủy ban nhân dân xã Thái Bình tỉnh Lạng Sơn")</f>
        <v>UBND Ủy ban nhân dân xã Thái Bình tỉnh Lạng Sơn</v>
      </c>
      <c r="C903" t="str">
        <v>https://dinhlap.langson.gov.vn/</v>
      </c>
      <c r="D903" t="str">
        <v>-</v>
      </c>
      <c r="E903" t="str">
        <v>-</v>
      </c>
      <c r="F903" t="str">
        <v>-</v>
      </c>
      <c r="G903" t="str">
        <v>-</v>
      </c>
    </row>
    <row r="904">
      <c r="A904">
        <v>5903</v>
      </c>
      <c r="B904" t="str">
        <f>HYPERLINK("https://www.facebook.com/p/C%C3%B4ng-an-x%C3%A3-C%C6%B0%E1%BB%9Dng-L%E1%BB%A3i-%C4%90%C3%ACnh-L%E1%BA%ADp-L%E1%BA%A1ng-S%C6%A1n-100089248012202/?locale=sv_SE", "Công an xã Cường Lợi tỉnh Lạng Sơn")</f>
        <v>Công an xã Cường Lợi tỉnh Lạng Sơn</v>
      </c>
      <c r="C904" t="str">
        <v>https://www.facebook.com/p/C%C3%B4ng-an-x%C3%A3-C%C6%B0%E1%BB%9Dng-L%E1%BB%A3i-%C4%90%C3%ACnh-L%E1%BA%ADp-L%E1%BA%A1ng-S%C6%A1n-100089248012202/?locale=sv_SE</v>
      </c>
      <c r="D904" t="str">
        <v>-</v>
      </c>
      <c r="E904" t="str">
        <v/>
      </c>
      <c r="F904" t="str">
        <v>-</v>
      </c>
      <c r="G904" t="str">
        <v>-</v>
      </c>
    </row>
    <row r="905">
      <c r="A905">
        <v>5904</v>
      </c>
      <c r="B905" t="str">
        <f>HYPERLINK("https://langson.gov.vn/thong-tin-quy-hoach/ve-viec-giao-dat-cho-ubnd-xa-cuong-loi-huyen-dinh-lap-de-su-dung-vao-muc-dich-dat-xay-dung-co-so-van-hoa-nha-van-hoa-tho.html", "UBND Ủy ban nhân dân xã Cường Lợi tỉnh Lạng Sơn")</f>
        <v>UBND Ủy ban nhân dân xã Cường Lợi tỉnh Lạng Sơn</v>
      </c>
      <c r="C905" t="str">
        <v>https://langson.gov.vn/thong-tin-quy-hoach/ve-viec-giao-dat-cho-ubnd-xa-cuong-loi-huyen-dinh-lap-de-su-dung-vao-muc-dich-dat-xay-dung-co-so-van-hoa-nha-van-hoa-tho.html</v>
      </c>
      <c r="D905" t="str">
        <v>-</v>
      </c>
      <c r="E905" t="str">
        <v>-</v>
      </c>
      <c r="F905" t="str">
        <v>-</v>
      </c>
      <c r="G905" t="str">
        <v>-</v>
      </c>
    </row>
    <row r="906">
      <c r="A906">
        <v>5905</v>
      </c>
      <c r="B906" t="str">
        <f>HYPERLINK("https://www.facebook.com/conganhuyendinhlap/", "Công an xã Châu Sơn tỉnh Lạng Sơn")</f>
        <v>Công an xã Châu Sơn tỉnh Lạng Sơn</v>
      </c>
      <c r="C906" t="str">
        <v>https://www.facebook.com/conganhuyendinhlap/</v>
      </c>
      <c r="D906" t="str">
        <v>-</v>
      </c>
      <c r="E906" t="str">
        <v/>
      </c>
      <c r="F906" t="str">
        <v>-</v>
      </c>
      <c r="G906" t="str">
        <v>-</v>
      </c>
    </row>
    <row r="907">
      <c r="A907">
        <v>5906</v>
      </c>
      <c r="B907" t="str">
        <f>HYPERLINK("https://dinhlap.langson.gov.vn/", "UBND Ủy ban nhân dân xã Châu Sơn tỉnh Lạng Sơn")</f>
        <v>UBND Ủy ban nhân dân xã Châu Sơn tỉnh Lạng Sơn</v>
      </c>
      <c r="C907" t="str">
        <v>https://dinhlap.langson.gov.vn/</v>
      </c>
      <c r="D907" t="str">
        <v>-</v>
      </c>
      <c r="E907" t="str">
        <v>-</v>
      </c>
      <c r="F907" t="str">
        <v>-</v>
      </c>
      <c r="G907" t="str">
        <v>-</v>
      </c>
    </row>
    <row r="908">
      <c r="A908">
        <v>5907</v>
      </c>
      <c r="B908" t="str">
        <f>HYPERLINK("https://www.facebook.com/tuoitreconganhuyenvanquan/", "Công an xã Lâm Ca tỉnh Lạng Sơn")</f>
        <v>Công an xã Lâm Ca tỉnh Lạng Sơn</v>
      </c>
      <c r="C908" t="str">
        <v>https://www.facebook.com/tuoitreconganhuyenvanquan/</v>
      </c>
      <c r="D908" t="str">
        <v>-</v>
      </c>
      <c r="E908" t="str">
        <v/>
      </c>
      <c r="F908" t="str">
        <v>-</v>
      </c>
      <c r="G908" t="str">
        <v>-</v>
      </c>
    </row>
    <row r="909">
      <c r="A909">
        <v>5908</v>
      </c>
      <c r="B909" t="str">
        <f>HYPERLINK("https://langson.gov.vn/tin-moi/lanh-dao-ubnd-tinh-tiep-cong-dan-dot-xuat-tai-xa-lam-ca-huyen-dinh-lap.html", "UBND Ủy ban nhân dân xã Lâm Ca tỉnh Lạng Sơn")</f>
        <v>UBND Ủy ban nhân dân xã Lâm Ca tỉnh Lạng Sơn</v>
      </c>
      <c r="C909" t="str">
        <v>https://langson.gov.vn/tin-moi/lanh-dao-ubnd-tinh-tiep-cong-dan-dot-xuat-tai-xa-lam-ca-huyen-dinh-lap.html</v>
      </c>
      <c r="D909" t="str">
        <v>-</v>
      </c>
      <c r="E909" t="str">
        <v>-</v>
      </c>
      <c r="F909" t="str">
        <v>-</v>
      </c>
      <c r="G909" t="str">
        <v>-</v>
      </c>
    </row>
    <row r="910">
      <c r="A910">
        <v>5909</v>
      </c>
      <c r="B910" t="str">
        <f>HYPERLINK("https://www.facebook.com/p/C%C3%B4ng-an-x%C3%A3-%C4%90%E1%BB%93ng-Th%E1%BA%AFng-%C4%90%C3%ACnh-L%E1%BA%ADp-L%E1%BA%A1ng-S%C6%A1n-100089897895433/", "Công an xã Đồng Thắng tỉnh Lạng Sơn")</f>
        <v>Công an xã Đồng Thắng tỉnh Lạng Sơn</v>
      </c>
      <c r="C910" t="str">
        <v>https://www.facebook.com/p/C%C3%B4ng-an-x%C3%A3-%C4%90%E1%BB%93ng-Th%E1%BA%AFng-%C4%90%C3%ACnh-L%E1%BA%ADp-L%E1%BA%A1ng-S%C6%A1n-100089897895433/</v>
      </c>
      <c r="D910" t="str">
        <v>-</v>
      </c>
      <c r="E910" t="str">
        <v/>
      </c>
      <c r="F910" t="str">
        <v>-</v>
      </c>
      <c r="G910" t="str">
        <v>-</v>
      </c>
    </row>
    <row r="911">
      <c r="A911">
        <v>5910</v>
      </c>
      <c r="B911" t="str">
        <f>HYPERLINK("https://dinhlap.langson.gov.vn/", "UBND Ủy ban nhân dân xã Đồng Thắng tỉnh Lạng Sơn")</f>
        <v>UBND Ủy ban nhân dân xã Đồng Thắng tỉnh Lạng Sơn</v>
      </c>
      <c r="C911" t="str">
        <v>https://dinhlap.langson.gov.vn/</v>
      </c>
      <c r="D911" t="str">
        <v>-</v>
      </c>
      <c r="E911" t="str">
        <v>-</v>
      </c>
      <c r="F911" t="str">
        <v>-</v>
      </c>
      <c r="G911" t="str">
        <v>-</v>
      </c>
    </row>
    <row r="912">
      <c r="A912">
        <v>5911</v>
      </c>
      <c r="B912" t="str">
        <f>HYPERLINK("https://www.facebook.com/chidoan.congan/", "Công an xã Bắc Lãng tỉnh Lạng Sơn")</f>
        <v>Công an xã Bắc Lãng tỉnh Lạng Sơn</v>
      </c>
      <c r="C912" t="str">
        <v>https://www.facebook.com/chidoan.congan/</v>
      </c>
      <c r="D912" t="str">
        <v>-</v>
      </c>
      <c r="E912" t="str">
        <v/>
      </c>
      <c r="F912" t="str">
        <v>-</v>
      </c>
      <c r="G912" t="str">
        <v>-</v>
      </c>
    </row>
    <row r="913">
      <c r="A913">
        <v>5912</v>
      </c>
      <c r="B913" t="str">
        <f>HYPERLINK("https://bacson.langson.gov.vn/", "UBND Ủy ban nhân dân xã Bắc Lãng tỉnh Lạng Sơn")</f>
        <v>UBND Ủy ban nhân dân xã Bắc Lãng tỉnh Lạng Sơn</v>
      </c>
      <c r="C913" t="str">
        <v>https://bacson.langson.gov.vn/</v>
      </c>
      <c r="D913" t="str">
        <v>-</v>
      </c>
      <c r="E913" t="str">
        <v>-</v>
      </c>
      <c r="F913" t="str">
        <v>-</v>
      </c>
      <c r="G913" t="str">
        <v>-</v>
      </c>
    </row>
    <row r="914">
      <c r="A914">
        <v>5913</v>
      </c>
      <c r="B914" t="str">
        <v>Công an phường Hà Khánh tỉnh Quảng Ninh</v>
      </c>
      <c r="C914" t="str">
        <v>-</v>
      </c>
      <c r="D914" t="str">
        <v>-</v>
      </c>
      <c r="E914" t="str">
        <v/>
      </c>
      <c r="F914" t="str">
        <v>-</v>
      </c>
      <c r="G914" t="str">
        <v>-</v>
      </c>
    </row>
    <row r="915">
      <c r="A915">
        <v>5914</v>
      </c>
      <c r="B915" t="str">
        <f>HYPERLINK("http://hakhanh.halongcity.gov.vn/", "UBND Ủy ban nhân dân phường Hà Khánh tỉnh Quảng Ninh")</f>
        <v>UBND Ủy ban nhân dân phường Hà Khánh tỉnh Quảng Ninh</v>
      </c>
      <c r="C915" t="str">
        <v>http://hakhanh.halongcity.gov.vn/</v>
      </c>
      <c r="D915" t="str">
        <v>-</v>
      </c>
      <c r="E915" t="str">
        <v>-</v>
      </c>
      <c r="F915" t="str">
        <v>-</v>
      </c>
      <c r="G915" t="str">
        <v>-</v>
      </c>
    </row>
    <row r="916">
      <c r="A916">
        <v>5915</v>
      </c>
      <c r="B916" t="str">
        <v>Công an phường Hà Phong tỉnh Quảng Ninh</v>
      </c>
      <c r="C916" t="str">
        <v>-</v>
      </c>
      <c r="D916" t="str">
        <v>-</v>
      </c>
      <c r="E916" t="str">
        <v/>
      </c>
      <c r="F916" t="str">
        <v>-</v>
      </c>
      <c r="G916" t="str">
        <v>-</v>
      </c>
    </row>
    <row r="917">
      <c r="A917">
        <v>5916</v>
      </c>
      <c r="B917" t="str">
        <f>HYPERLINK("https://dichvucong.quangninh.gov.vn/Default.aspx?tabid=110&amp;ctl=ChiTiet&amp;mid=503&amp;id=SQBFAHoAUABMAGoAWgBDAE8ARwBQAEcAagB3AHMAegBFADEAZwBQAEYAdwA9AD0A0&amp;pr=&amp;lv=LwBqAFgAcwBFAHoALwA1AEgAMQBEAEkAWABpAEQAZgBkAEYAOABJAEoAUQA9AD0A0&amp;ttid=NwBvAGwAQQB1ADMAMABLAHQAUwBHAGQAUgBYAFgATQAwADkAeQAyAFYAdwA9AD0A0", "UBND Ủy ban nhân dân phường Hà Phong tỉnh Quảng Ninh")</f>
        <v>UBND Ủy ban nhân dân phường Hà Phong tỉnh Quảng Ninh</v>
      </c>
      <c r="C917" t="str">
        <v>https://dichvucong.quangninh.gov.vn/Default.aspx?tabid=110&amp;ctl=ChiTiet&amp;mid=503&amp;id=SQBFAHoAUABMAGoAWgBDAE8ARwBQAEcAagB3AHMAegBFADEAZwBQAEYAdwA9AD0A0&amp;pr=&amp;lv=LwBqAFgAcwBFAHoALwA1AEgAMQBEAEkAWABpAEQAZgBkAEYAOABJAEoAUQA9AD0A0&amp;ttid=NwBvAGwAQQB1ADMAMABLAHQAUwBHAGQAUgBYAFgATQAwADkAeQAyAFYAdwA9AD0A0</v>
      </c>
      <c r="D917" t="str">
        <v>-</v>
      </c>
      <c r="E917" t="str">
        <v>-</v>
      </c>
      <c r="F917" t="str">
        <v>-</v>
      </c>
      <c r="G917" t="str">
        <v>-</v>
      </c>
    </row>
    <row r="918">
      <c r="A918">
        <v>5917</v>
      </c>
      <c r="B918" t="str">
        <v>Công an phường Hà Khẩu tỉnh Quảng Ninh</v>
      </c>
      <c r="C918" t="str">
        <v>-</v>
      </c>
      <c r="D918" t="str">
        <v>-</v>
      </c>
      <c r="E918" t="str">
        <v/>
      </c>
      <c r="F918" t="str">
        <v>-</v>
      </c>
      <c r="G918" t="str">
        <v>-</v>
      </c>
    </row>
    <row r="919">
      <c r="A919">
        <v>5918</v>
      </c>
      <c r="B919" t="str">
        <f>HYPERLINK("https://dichvucong.quangninh.gov.vn/Default.aspx?tabid=110&amp;ctl=ChiTiet&amp;mid=503&amp;id=bgBGAGcAdgA4ADQASAAyADUANgBHADUAdAByAEkAWAArADMAagBvAHEAdwA9AD0A0&amp;pr=&amp;lv=WABNAHoAQwBmAGQAcQBpAGoAMwBUAFQALwA4AG0ANwBFAEkAMQBFADQAZwA9AD0A0&amp;ttid=SQBlAG4ATABWAFUAeABXADYAawB2AHgAcwBEADAAaQBZAFcAMwBHAEgAUQA9AD0A0", "UBND Ủy ban nhân dân phường Hà Khẩu tỉnh Quảng Ninh")</f>
        <v>UBND Ủy ban nhân dân phường Hà Khẩu tỉnh Quảng Ninh</v>
      </c>
      <c r="C919" t="str">
        <v>https://dichvucong.quangninh.gov.vn/Default.aspx?tabid=110&amp;ctl=ChiTiet&amp;mid=503&amp;id=bgBGAGcAdgA4ADQASAAyADUANgBHADUAdAByAEkAWAArADMAagBvAHEAdwA9AD0A0&amp;pr=&amp;lv=WABNAHoAQwBmAGQAcQBpAGoAMwBUAFQALwA4AG0ANwBFAEkAMQBFADQAZwA9AD0A0&amp;ttid=SQBlAG4ATABWAFUAeABXADYAawB2AHgAcwBEADAAaQBZAFcAMwBHAEgAUQA9AD0A0</v>
      </c>
      <c r="D919" t="str">
        <v>-</v>
      </c>
      <c r="E919" t="str">
        <v>-</v>
      </c>
      <c r="F919" t="str">
        <v>-</v>
      </c>
      <c r="G919" t="str">
        <v>-</v>
      </c>
    </row>
    <row r="920">
      <c r="A920">
        <v>5919</v>
      </c>
      <c r="B920" t="str">
        <f>HYPERLINK("https://www.facebook.com/PhuongCaoXanh.HaLong.QuangNinh/", "Công an phường Cao Xanh tỉnh Quảng Ninh")</f>
        <v>Công an phường Cao Xanh tỉnh Quảng Ninh</v>
      </c>
      <c r="C920" t="str">
        <v>https://www.facebook.com/PhuongCaoXanh.HaLong.QuangNinh/</v>
      </c>
      <c r="D920" t="str">
        <v>-</v>
      </c>
      <c r="E920" t="str">
        <v/>
      </c>
      <c r="F920" t="str">
        <v>-</v>
      </c>
      <c r="G920" t="str">
        <v>-</v>
      </c>
    </row>
    <row r="921">
      <c r="A921">
        <v>5920</v>
      </c>
      <c r="B921" t="str">
        <f>HYPERLINK("https://dichvucong.quangninh.gov.vn/Default.aspx?tabid=110&amp;ctl=ChiTiet&amp;mid=503&amp;id=dgBDADcAcgBPAG0AWgBTAEwASQAyAFEATwBzAEwARwA1AEQAWABBADEAUQA9AD0A0&amp;pr=&amp;lv=MgBRAGIAMwBLAE4AbwBiAG0AbwB2AE8AVABtAHYAagBHAGsAcwBlADEAdwA9AD0A0&amp;ttid=ZABuAEoAbwBQAEkAbQBlAFgANQBGADcASABkAHAAYgBDAEUAcQAvAGUAUQA9AD0A0", "UBND Ủy ban nhân dân phường Cao Xanh tỉnh Quảng Ninh")</f>
        <v>UBND Ủy ban nhân dân phường Cao Xanh tỉnh Quảng Ninh</v>
      </c>
      <c r="C921" t="str">
        <v>https://dichvucong.quangninh.gov.vn/Default.aspx?tabid=110&amp;ctl=ChiTiet&amp;mid=503&amp;id=dgBDADcAcgBPAG0AWgBTAEwASQAyAFEATwBzAEwARwA1AEQAWABBADEAUQA9AD0A0&amp;pr=&amp;lv=MgBRAGIAMwBLAE4AbwBiAG0AbwB2AE8AVABtAHYAagBHAGsAcwBlADEAdwA9AD0A0&amp;ttid=ZABuAEoAbwBQAEkAbQBlAFgANQBGADcASABkAHAAYgBDAEUAcQAvAGUAUQA9AD0A0</v>
      </c>
      <c r="D921" t="str">
        <v>-</v>
      </c>
      <c r="E921" t="str">
        <v>-</v>
      </c>
      <c r="F921" t="str">
        <v>-</v>
      </c>
      <c r="G921" t="str">
        <v>-</v>
      </c>
    </row>
    <row r="922">
      <c r="A922">
        <v>5921</v>
      </c>
      <c r="B922" t="str">
        <v>Công an phường Giếng Đáy tỉnh Quảng Ninh</v>
      </c>
      <c r="C922" t="str">
        <v>-</v>
      </c>
      <c r="D922" t="str">
        <v>-</v>
      </c>
      <c r="E922" t="str">
        <v/>
      </c>
      <c r="F922" t="str">
        <v>-</v>
      </c>
      <c r="G922" t="str">
        <v>-</v>
      </c>
    </row>
    <row r="923">
      <c r="A923">
        <v>5922</v>
      </c>
      <c r="B923" t="str">
        <f>HYPERLINK("https://dichvucong.quangninh.gov.vn/Default.aspx?tabid=110&amp;ctl=ChiTiet&amp;mid=503&amp;id=aQBpAHAAeABlADQAegA4AGkANgBQAGsAMABLAGgAbgBkAHoAOABOADcAdwA9AD0A0&amp;pr=&amp;lv=MABVADkATQBmAHYAOABzAEwASABNADEAVQBkAE8AWABGAGYAQQA5AGIAdwA9AD0A0&amp;ttid=awBNADIAUwBnAGgATABpAEcAZgBPADkAQwB3AGIARABUAHAAWABBAGkAZwA9AD0A0", "UBND Ủy ban nhân dân phường Giếng Đáy tỉnh Quảng Ninh")</f>
        <v>UBND Ủy ban nhân dân phường Giếng Đáy tỉnh Quảng Ninh</v>
      </c>
      <c r="C923" t="str">
        <v>https://dichvucong.quangninh.gov.vn/Default.aspx?tabid=110&amp;ctl=ChiTiet&amp;mid=503&amp;id=aQBpAHAAeABlADQAegA4AGkANgBQAGsAMABLAGgAbgBkAHoAOABOADcAdwA9AD0A0&amp;pr=&amp;lv=MABVADkATQBmAHYAOABzAEwASABNADEAVQBkAE8AWABGAGYAQQA5AGIAdwA9AD0A0&amp;ttid=awBNADIAUwBnAGgATABpAEcAZgBPADkAQwB3AGIARABUAHAAWABBAGkAZwA9AD0A0</v>
      </c>
      <c r="D923" t="str">
        <v>-</v>
      </c>
      <c r="E923" t="str">
        <v>-</v>
      </c>
      <c r="F923" t="str">
        <v>-</v>
      </c>
      <c r="G923" t="str">
        <v>-</v>
      </c>
    </row>
    <row r="924">
      <c r="A924">
        <v>5923</v>
      </c>
      <c r="B924" t="str">
        <f>HYPERLINK("https://www.facebook.com/ubndphuonghatu/", "Công an phường Hà Tu tỉnh Quảng Ninh")</f>
        <v>Công an phường Hà Tu tỉnh Quảng Ninh</v>
      </c>
      <c r="C924" t="str">
        <v>https://www.facebook.com/ubndphuonghatu/</v>
      </c>
      <c r="D924" t="str">
        <v>-</v>
      </c>
      <c r="E924" t="str">
        <v/>
      </c>
      <c r="F924" t="str">
        <v>-</v>
      </c>
      <c r="G924" t="str">
        <v>-</v>
      </c>
    </row>
    <row r="925">
      <c r="A925">
        <v>5924</v>
      </c>
      <c r="B925" t="str">
        <f>HYPERLINK("https://dichvucong.quangninh.gov.vn/Default.aspx?tabid=110&amp;ctl=ChiTiet&amp;mid=503&amp;id=NwBtAHoALwB5AHoAQwBOAEUAUABXADAARgBnAEEAeABPAFUAeABWAEIAQQA9AD0A0&amp;pr=&amp;lv=MABVADkATQBmAHYAOABzAEwASABNADEAVQBkAE8AWABGAGYAQQA5AGIAdwA9AD0A0&amp;ttid=MgB4AC8AZQBuAGgAdQBPADMAaAB5AGwAegBNAGIAaABvAGQAagBmAEoAQQA9AD0A0", "UBND Ủy ban nhân dân phường Hà Tu tỉnh Quảng Ninh")</f>
        <v>UBND Ủy ban nhân dân phường Hà Tu tỉnh Quảng Ninh</v>
      </c>
      <c r="C925" t="str">
        <v>https://dichvucong.quangninh.gov.vn/Default.aspx?tabid=110&amp;ctl=ChiTiet&amp;mid=503&amp;id=NwBtAHoALwB5AHoAQwBOAEUAUABXADAARgBnAEEAeABPAFUAeABWAEIAQQA9AD0A0&amp;pr=&amp;lv=MABVADkATQBmAHYAOABzAEwASABNADEAVQBkAE8AWABGAGYAQQA5AGIAdwA9AD0A0&amp;ttid=MgB4AC8AZQBuAGgAdQBPADMAaAB5AGwAegBNAGIAaABvAGQAagBmAEoAQQA9AD0A0</v>
      </c>
      <c r="D925" t="str">
        <v>-</v>
      </c>
      <c r="E925" t="str">
        <v>-</v>
      </c>
      <c r="F925" t="str">
        <v>-</v>
      </c>
      <c r="G925" t="str">
        <v>-</v>
      </c>
    </row>
    <row r="926">
      <c r="A926">
        <v>5925</v>
      </c>
      <c r="B926" t="str">
        <f>HYPERLINK("https://www.facebook.com/phuonghatrung10.9.1981/", "Công an phường Hà Trung tỉnh Quảng Ninh")</f>
        <v>Công an phường Hà Trung tỉnh Quảng Ninh</v>
      </c>
      <c r="C926" t="str">
        <v>https://www.facebook.com/phuonghatrung10.9.1981/</v>
      </c>
      <c r="D926" t="str">
        <v>-</v>
      </c>
      <c r="E926" t="str">
        <v/>
      </c>
      <c r="F926" t="str">
        <v>-</v>
      </c>
      <c r="G926" t="str">
        <v>-</v>
      </c>
    </row>
    <row r="927">
      <c r="A927">
        <v>5926</v>
      </c>
      <c r="B927" t="str">
        <f>HYPERLINK("https://dichvucong.quangninh.gov.vn/Default.aspx?tabid=110&amp;ctl=ChiTiet&amp;mid=503&amp;id=RgB5AE4AQgB0ADAAbwBmAE4AUgBNAGkAYQBaADkARwBXAEgAdABCAG4AQQA9AD0A0&amp;pr=&amp;lv=UgBwAEEAeQBVAHoAVQBHAFoAawAzAGIAeABqADgAUgBKAGUASQBIADgAUQA9AD0A0&amp;ttid=dwBLAE0AOABwAFEAQgBLAGkAbAA2AC8ANQA5ADkAUQBXAFEAcQBXADIAZwA9AD0A0", "UBND Ủy ban nhân dân phường Hà Trung tỉnh Quảng Ninh")</f>
        <v>UBND Ủy ban nhân dân phường Hà Trung tỉnh Quảng Ninh</v>
      </c>
      <c r="C927" t="str">
        <v>https://dichvucong.quangninh.gov.vn/Default.aspx?tabid=110&amp;ctl=ChiTiet&amp;mid=503&amp;id=RgB5AE4AQgB0ADAAbwBmAE4AUgBNAGkAYQBaADkARwBXAEgAdABCAG4AQQA9AD0A0&amp;pr=&amp;lv=UgBwAEEAeQBVAHoAVQBHAFoAawAzAGIAeABqADgAUgBKAGUASQBIADgAUQA9AD0A0&amp;ttid=dwBLAE0AOABwAFEAQgBLAGkAbAA2AC8ANQA5ADkAUQBXAFEAcQBXADIAZwA9AD0A0</v>
      </c>
      <c r="D927" t="str">
        <v>-</v>
      </c>
      <c r="E927" t="str">
        <v>-</v>
      </c>
      <c r="F927" t="str">
        <v>-</v>
      </c>
      <c r="G927" t="str">
        <v>-</v>
      </c>
    </row>
    <row r="928">
      <c r="A928">
        <v>5927</v>
      </c>
      <c r="B928" t="str">
        <v>Công an phường Hà Lầm tỉnh Quảng Ninh</v>
      </c>
      <c r="C928" t="str">
        <v>-</v>
      </c>
      <c r="D928" t="str">
        <v>-</v>
      </c>
      <c r="E928" t="str">
        <v/>
      </c>
      <c r="F928" t="str">
        <v>-</v>
      </c>
      <c r="G928" t="str">
        <v>-</v>
      </c>
    </row>
    <row r="929">
      <c r="A929">
        <v>5928</v>
      </c>
      <c r="B929" t="str">
        <f>HYPERLINK("https://dichvucong.quangninh.gov.vn/Default.aspx?tabid=110&amp;ctl=ChiTiet&amp;mid=503&amp;id=OABYAHIASwBZAFkAbwAyAGEAMwBBAHEALwBJADUAbQBtAG4ATAB0AGkAUQA9AD0A0&amp;pr=&amp;lv=dAA3AEkAVABnAFIAawBLAE4ANABMADIARABYAEMAYgBvAHQAYQA5AE8AZwA9AD0A0&amp;ttid=NwBBAHoAagA5ADYAMQB1AG4AeABLADEAVgB1ADMAdQA5AFoAdQArAGQAZwA9AD0A0", "UBND Ủy ban nhân dân phường Hà Lầm tỉnh Quảng Ninh")</f>
        <v>UBND Ủy ban nhân dân phường Hà Lầm tỉnh Quảng Ninh</v>
      </c>
      <c r="C929" t="str">
        <v>https://dichvucong.quangninh.gov.vn/Default.aspx?tabid=110&amp;ctl=ChiTiet&amp;mid=503&amp;id=OABYAHIASwBZAFkAbwAyAGEAMwBBAHEALwBJADUAbQBtAG4ATAB0AGkAUQA9AD0A0&amp;pr=&amp;lv=dAA3AEkAVABnAFIAawBLAE4ANABMADIARABYAEMAYgBvAHQAYQA5AE8AZwA9AD0A0&amp;ttid=NwBBAHoAagA5ADYAMQB1AG4AeABLADEAVgB1ADMAdQA5AFoAdQArAGQAZwA9AD0A0</v>
      </c>
      <c r="D929" t="str">
        <v>-</v>
      </c>
      <c r="E929" t="str">
        <v>-</v>
      </c>
      <c r="F929" t="str">
        <v>-</v>
      </c>
      <c r="G929" t="str">
        <v>-</v>
      </c>
    </row>
    <row r="930">
      <c r="A930">
        <v>5929</v>
      </c>
      <c r="B930" t="str">
        <f>HYPERLINK("https://www.facebook.com/phuongbaichay.hl/", "Công an phường Bãi Cháy tỉnh Quảng Ninh")</f>
        <v>Công an phường Bãi Cháy tỉnh Quảng Ninh</v>
      </c>
      <c r="C930" t="str">
        <v>https://www.facebook.com/phuongbaichay.hl/</v>
      </c>
      <c r="D930" t="str">
        <v>-</v>
      </c>
      <c r="E930" t="str">
        <v/>
      </c>
      <c r="F930" t="str">
        <v>-</v>
      </c>
      <c r="G930" t="str">
        <v>-</v>
      </c>
    </row>
    <row r="931">
      <c r="A931">
        <v>5930</v>
      </c>
      <c r="B931" t="str">
        <f>HYPERLINK("https://dichvucong.quangninh.gov.vn/Default.aspx?tabid=110&amp;ctl=ChiTiet&amp;mid=503&amp;id=WgBCAHAAbwBKAHcARQBMAFIAQQBXAEoAZABMAEsATAAxAEQAZQBuAHIAZwA9AD0A0&amp;pr=&amp;lv=WABNAHoAQwBmAGQAcQBpAGoAMwBUAFQALwA4AG0ANwBFAEkAMQBFADQAZwA9AD0A0&amp;ttid=UwBUADIAMwBNAGQAcQBkAGYAegBsADkAVABvAEoAeABGADIAQQBtAHkAdwA9AD0A0", "UBND Ủy ban nhân dân phường Bãi Cháy tỉnh Quảng Ninh")</f>
        <v>UBND Ủy ban nhân dân phường Bãi Cháy tỉnh Quảng Ninh</v>
      </c>
      <c r="C931" t="str">
        <v>https://dichvucong.quangninh.gov.vn/Default.aspx?tabid=110&amp;ctl=ChiTiet&amp;mid=503&amp;id=WgBCAHAAbwBKAHcARQBMAFIAQQBXAEoAZABMAEsATAAxAEQAZQBuAHIAZwA9AD0A0&amp;pr=&amp;lv=WABNAHoAQwBmAGQAcQBpAGoAMwBUAFQALwA4AG0ANwBFAEkAMQBFADQAZwA9AD0A0&amp;ttid=UwBUADIAMwBNAGQAcQBkAGYAegBsADkAVABvAEoAeABGADIAQQBtAHkAdwA9AD0A0</v>
      </c>
      <c r="D931" t="str">
        <v>-</v>
      </c>
      <c r="E931" t="str">
        <v>-</v>
      </c>
      <c r="F931" t="str">
        <v>-</v>
      </c>
      <c r="G931" t="str">
        <v>-</v>
      </c>
    </row>
    <row r="932">
      <c r="A932">
        <v>5931</v>
      </c>
      <c r="B932" t="str">
        <v>Công an phường Cao Thắng tỉnh Quảng Ninh</v>
      </c>
      <c r="C932" t="str">
        <v>-</v>
      </c>
      <c r="D932" t="str">
        <v>-</v>
      </c>
      <c r="E932" t="str">
        <v/>
      </c>
      <c r="F932" t="str">
        <v>-</v>
      </c>
      <c r="G932" t="str">
        <v>-</v>
      </c>
    </row>
    <row r="933">
      <c r="A933">
        <v>5932</v>
      </c>
      <c r="B933" t="str">
        <f>HYPERLINK("https://dichvucong.quangninh.gov.vn/Default.aspx?tabid=110&amp;ctl=ChiTiet&amp;mid=503&amp;id=RQByAHEAUQBDAGkAdABkAHgAYQBZADEAcgB1ADYAMgBuAGkAUQAzADYAUQA9AD0A0&amp;pr=&amp;lv=WABNAHoAQwBmAGQAcQBpAGoAMwBUAFQALwA4AG0ANwBFAEkAMQBFADQAZwA9AD0A0&amp;ttid=eQAxAGkAUgBkAEsAVABJAE0ASQBBAFQAawBBADIARQBxAEwAeQBGAEIAUQA9AD0A0", "UBND Ủy ban nhân dân phường Cao Thắng tỉnh Quảng Ninh")</f>
        <v>UBND Ủy ban nhân dân phường Cao Thắng tỉnh Quảng Ninh</v>
      </c>
      <c r="C933" t="str">
        <v>https://dichvucong.quangninh.gov.vn/Default.aspx?tabid=110&amp;ctl=ChiTiet&amp;mid=503&amp;id=RQByAHEAUQBDAGkAdABkAHgAYQBZADEAcgB1ADYAMgBuAGkAUQAzADYAUQA9AD0A0&amp;pr=&amp;lv=WABNAHoAQwBmAGQAcQBpAGoAMwBUAFQALwA4AG0ANwBFAEkAMQBFADQAZwA9AD0A0&amp;ttid=eQAxAGkAUgBkAEsAVABJAE0ASQBBAFQAawBBADIARQBxAEwAeQBGAEIAUQA9AD0A0</v>
      </c>
      <c r="D933" t="str">
        <v>-</v>
      </c>
      <c r="E933" t="str">
        <v>-</v>
      </c>
      <c r="F933" t="str">
        <v>-</v>
      </c>
      <c r="G933" t="str">
        <v>-</v>
      </c>
    </row>
    <row r="934">
      <c r="A934">
        <v>5933</v>
      </c>
      <c r="B934" t="str">
        <v>Công an phường Hùng Thắng tỉnh Quảng Ninh</v>
      </c>
      <c r="C934" t="str">
        <v>-</v>
      </c>
      <c r="D934" t="str">
        <v>-</v>
      </c>
      <c r="E934" t="str">
        <v/>
      </c>
      <c r="F934" t="str">
        <v>-</v>
      </c>
      <c r="G934" t="str">
        <v>-</v>
      </c>
    </row>
    <row r="935">
      <c r="A935">
        <v>5934</v>
      </c>
      <c r="B935" t="str">
        <f>HYPERLINK("https://dichvucong.quangninh.gov.vn/Default.aspx?tabid=110&amp;ctl=ChiTiet&amp;mid=503&amp;id=RwBQADgATQBZADQAOQBYAG0AeABOAG4AcwBSAGwAUQBJAHoAWABqAHgAQQA9AD0A0&amp;pr=&amp;lv=MgBRAGIAMwBLAE4AbwBiAG0AbwB2AE8AVABtAHYAagBHAGsAcwBlADEAdwA9AD0A0&amp;ttid=QgBuAEwAegB5AGwAcwBlAEIAOQBhAGwAVQBSAFIARwAvAHgARgA0ADcAdwA9AD0A0", "UBND Ủy ban nhân dân phường Hùng Thắng tỉnh Quảng Ninh")</f>
        <v>UBND Ủy ban nhân dân phường Hùng Thắng tỉnh Quảng Ninh</v>
      </c>
      <c r="C935" t="str">
        <v>https://dichvucong.quangninh.gov.vn/Default.aspx?tabid=110&amp;ctl=ChiTiet&amp;mid=503&amp;id=RwBQADgATQBZADQAOQBYAG0AeABOAG4AcwBSAGwAUQBJAHoAWABqAHgAQQA9AD0A0&amp;pr=&amp;lv=MgBRAGIAMwBLAE4AbwBiAG0AbwB2AE8AVABtAHYAagBHAGsAcwBlADEAdwA9AD0A0&amp;ttid=QgBuAEwAegB5AGwAcwBlAEIAOQBhAGwAVQBSAFIARwAvAHgARgA0ADcAdwA9AD0A0</v>
      </c>
      <c r="D935" t="str">
        <v>-</v>
      </c>
      <c r="E935" t="str">
        <v>-</v>
      </c>
      <c r="F935" t="str">
        <v>-</v>
      </c>
      <c r="G935" t="str">
        <v>-</v>
      </c>
    </row>
    <row r="936">
      <c r="A936">
        <v>5935</v>
      </c>
      <c r="B936" t="str">
        <f>HYPERLINK("https://www.facebook.com/phuongyetkieuhalong/", "Công an phường Yết Kiêu tỉnh Quảng Ninh")</f>
        <v>Công an phường Yết Kiêu tỉnh Quảng Ninh</v>
      </c>
      <c r="C936" t="str">
        <v>https://www.facebook.com/phuongyetkieuhalong/</v>
      </c>
      <c r="D936" t="str">
        <v>-</v>
      </c>
      <c r="E936" t="str">
        <v/>
      </c>
      <c r="F936" t="str">
        <v>-</v>
      </c>
      <c r="G936" t="str">
        <v>-</v>
      </c>
    </row>
    <row r="937">
      <c r="A937">
        <v>5936</v>
      </c>
      <c r="B937" t="str">
        <f>HYPERLINK("https://dichvucong.quangninh.gov.vn/Default.aspx?tabid=110&amp;ctl=ChiTiet&amp;mid=503&amp;id=YQB3AHUAZABGAEsAawBGAEQAMQBGADIAUwBSAEEALwBZAEcAeQBuAFEAUQA9AD0A0&amp;pr=&amp;lv=MgBRAGIAMwBLAE4AbwBiAG0AbwB2AE8AVABtAHYAagBHAGsAcwBlADEAdwA9AD0A0&amp;ttid=TgAyAGIAOQBsAHgASwBlAGEAaQA1AHAAKwA3ADgAcABhAEoATgBYAHQAZwA9AD0A0", "UBND Ủy ban nhân dân phường Yết Kiêu tỉnh Quảng Ninh")</f>
        <v>UBND Ủy ban nhân dân phường Yết Kiêu tỉnh Quảng Ninh</v>
      </c>
      <c r="C937" t="str">
        <v>https://dichvucong.quangninh.gov.vn/Default.aspx?tabid=110&amp;ctl=ChiTiet&amp;mid=503&amp;id=YQB3AHUAZABGAEsAawBGAEQAMQBGADIAUwBSAEEALwBZAEcAeQBuAFEAUQA9AD0A0&amp;pr=&amp;lv=MgBRAGIAMwBLAE4AbwBiAG0AbwB2AE8AVABtAHYAagBHAGsAcwBlADEAdwA9AD0A0&amp;ttid=TgAyAGIAOQBsAHgASwBlAGEAaQA1AHAAKwA3ADgAcABhAEoATgBYAHQAZwA9AD0A0</v>
      </c>
      <c r="D937" t="str">
        <v>-</v>
      </c>
      <c r="E937" t="str">
        <v>-</v>
      </c>
      <c r="F937" t="str">
        <v>-</v>
      </c>
      <c r="G937" t="str">
        <v>-</v>
      </c>
    </row>
    <row r="938">
      <c r="A938">
        <v>5937</v>
      </c>
      <c r="B938" t="str">
        <f>HYPERLINK("https://www.facebook.com/p/C%C3%B4ng-an-ph%C6%B0%E1%BB%9Dng-Tr%E1%BA%A7n-H%C6%B0ng-%C4%90%E1%BA%A1o-Tp-H%E1%BA%A1-Long-100079286793069/", "Công an phường Trần Hưng Đạo tỉnh Quảng Ninh")</f>
        <v>Công an phường Trần Hưng Đạo tỉnh Quảng Ninh</v>
      </c>
      <c r="C938" t="str">
        <v>https://www.facebook.com/p/C%C3%B4ng-an-ph%C6%B0%E1%BB%9Dng-Tr%E1%BA%A7n-H%C6%B0ng-%C4%90%E1%BA%A1o-Tp-H%E1%BA%A1-Long-100079286793069/</v>
      </c>
      <c r="D938" t="str">
        <v>-</v>
      </c>
      <c r="E938" t="str">
        <v/>
      </c>
      <c r="F938" t="str">
        <v>-</v>
      </c>
      <c r="G938" t="str">
        <v>-</v>
      </c>
    </row>
    <row r="939">
      <c r="A939">
        <v>5938</v>
      </c>
      <c r="B939" t="str">
        <f>HYPERLINK("https://dichvucong.quangninh.gov.vn/Default.aspx?tabid=110&amp;ctl=ChiTiet&amp;mid=503&amp;id=dQA0AFkAZABoAEgAZABQAGcAbgBoAEwAYwBHAEoAYwBCAEQAbgBvAEoAQQA9AD0A0&amp;pr=&amp;lv=WABNAHoAQwBmAGQAcQBpAGoAMwBUAFQALwA4AG0ANwBFAEkAMQBFADQAZwA9AD0A0&amp;ttid=eQAxAGkAUgBkAEsAVABJAE0ASQBBAFQAawBBADIARQBxAEwAeQBGAEIAUQA9AD0A0", "UBND Ủy ban nhân dân phường Trần Hưng Đạo tỉnh Quảng Ninh")</f>
        <v>UBND Ủy ban nhân dân phường Trần Hưng Đạo tỉnh Quảng Ninh</v>
      </c>
      <c r="C939" t="str">
        <v>https://dichvucong.quangninh.gov.vn/Default.aspx?tabid=110&amp;ctl=ChiTiet&amp;mid=503&amp;id=dQA0AFkAZABoAEgAZABQAGcAbgBoAEwAYwBHAEoAYwBCAEQAbgBvAEoAQQA9AD0A0&amp;pr=&amp;lv=WABNAHoAQwBmAGQAcQBpAGoAMwBUAFQALwA4AG0ANwBFAEkAMQBFADQAZwA9AD0A0&amp;ttid=eQAxAGkAUgBkAEsAVABJAE0ASQBBAFQAawBBADIARQBxAEwAeQBGAEIAUQA9AD0A0</v>
      </c>
      <c r="D939" t="str">
        <v>-</v>
      </c>
      <c r="E939" t="str">
        <v>-</v>
      </c>
      <c r="F939" t="str">
        <v>-</v>
      </c>
      <c r="G939" t="str">
        <v>-</v>
      </c>
    </row>
    <row r="940">
      <c r="A940">
        <v>5939</v>
      </c>
      <c r="B940" t="str">
        <f>HYPERLINK("https://www.facebook.com/p/UBND-ph%C6%B0%E1%BB%9Dng-H%E1%BB%93ng-H%E1%BA%A3i-th%C3%A0nh-ph%E1%BB%91-H%E1%BA%A1-Long-Qu%E1%BA%A3ng-Ninh-100066221096562/?locale=vi_VN", "Công an phường Hồng Hải tỉnh Quảng Ninh")</f>
        <v>Công an phường Hồng Hải tỉnh Quảng Ninh</v>
      </c>
      <c r="C940" t="str">
        <v>https://www.facebook.com/p/UBND-ph%C6%B0%E1%BB%9Dng-H%E1%BB%93ng-H%E1%BA%A3i-th%C3%A0nh-ph%E1%BB%91-H%E1%BA%A1-Long-Qu%E1%BA%A3ng-Ninh-100066221096562/?locale=vi_VN</v>
      </c>
      <c r="D940" t="str">
        <v>-</v>
      </c>
      <c r="E940" t="str">
        <v/>
      </c>
      <c r="F940" t="str">
        <v>-</v>
      </c>
      <c r="G940" t="str">
        <v>-</v>
      </c>
    </row>
    <row r="941">
      <c r="A941">
        <v>5940</v>
      </c>
      <c r="B941" t="str">
        <f>HYPERLINK("https://dichvucong.quangninh.gov.vn/Default.aspx?tabid=110&amp;ctl=ChiTiet&amp;mid=503&amp;id=TgBsAEMANgBnAGEAOQBQAHAATgBCAFEAWABUAGIAbABQAFEAZQBFAGgAZwA9AD0A0&amp;pr=&amp;lv=TQBzAG4ATQBQADEAZABRAHcAYwBHAGMAKwBHAEcAbABJAGgAOQA0AFoAZwA9AD0A0&amp;ttid=RgBoAFIAagBTAGYAZQB0AE4AOQBYAG4AOQBoAG0AdABGAHUAMQBpAHoAdwA9AD0A0", "UBND Ủy ban nhân dân phường Hồng Hải tỉnh Quảng Ninh")</f>
        <v>UBND Ủy ban nhân dân phường Hồng Hải tỉnh Quảng Ninh</v>
      </c>
      <c r="C941" t="str">
        <v>https://dichvucong.quangninh.gov.vn/Default.aspx?tabid=110&amp;ctl=ChiTiet&amp;mid=503&amp;id=TgBsAEMANgBnAGEAOQBQAHAATgBCAFEAWABUAGIAbABQAFEAZQBFAGgAZwA9AD0A0&amp;pr=&amp;lv=TQBzAG4ATQBQADEAZABRAHcAYwBHAGMAKwBHAEcAbABJAGgAOQA0AFoAZwA9AD0A0&amp;ttid=RgBoAFIAagBTAGYAZQB0AE4AOQBYAG4AOQBoAG0AdABGAHUAMQBpAHoAdwA9AD0A0</v>
      </c>
      <c r="D941" t="str">
        <v>-</v>
      </c>
      <c r="E941" t="str">
        <v>-</v>
      </c>
      <c r="F941" t="str">
        <v>-</v>
      </c>
      <c r="G941" t="str">
        <v>-</v>
      </c>
    </row>
    <row r="942">
      <c r="A942">
        <v>5941</v>
      </c>
      <c r="B942" t="str">
        <v>Công an phường Hồng Gai tỉnh Quảng Ninh</v>
      </c>
      <c r="C942" t="str">
        <v>-</v>
      </c>
      <c r="D942" t="str">
        <v>-</v>
      </c>
      <c r="E942" t="str">
        <v/>
      </c>
      <c r="F942" t="str">
        <v>-</v>
      </c>
      <c r="G942" t="str">
        <v>-</v>
      </c>
    </row>
    <row r="943">
      <c r="A943">
        <v>5942</v>
      </c>
      <c r="B943" t="str">
        <f>HYPERLINK("https://dichvucong.quangninh.gov.vn/Default.aspx?tabid=110&amp;ctl=ChiTiet&amp;mid=503&amp;id=dgBOAC8AMABaAEYAagBQADMAdgBVAEMAWgA2ADcAUQBHAEgAVgBVAHIAQQA9AD0A0&amp;pr=&amp;lv=WABNAHoAQwBmAGQAcQBpAGoAMwBUAFQALwA4AG0ANwBFAEkAMQBFADQAZwA9AD0A0&amp;ttid=VwAyAFYAYgBhAGMALwBTAEEATABUAHcAWgBlAE0ASABrADUAeAA2AE0AUQA9AD0A0", "UBND Ủy ban nhân dân phường Hồng Gai tỉnh Quảng Ninh")</f>
        <v>UBND Ủy ban nhân dân phường Hồng Gai tỉnh Quảng Ninh</v>
      </c>
      <c r="C943" t="str">
        <v>https://dichvucong.quangninh.gov.vn/Default.aspx?tabid=110&amp;ctl=ChiTiet&amp;mid=503&amp;id=dgBOAC8AMABaAEYAagBQADMAdgBVAEMAWgA2ADcAUQBHAEgAVgBVAHIAQQA9AD0A0&amp;pr=&amp;lv=WABNAHoAQwBmAGQAcQBpAGoAMwBUAFQALwA4AG0ANwBFAEkAMQBFADQAZwA9AD0A0&amp;ttid=VwAyAFYAYgBhAGMALwBTAEEATABUAHcAWgBlAE0ASABrADUAeAA2AE0AUQA9AD0A0</v>
      </c>
      <c r="D943" t="str">
        <v>-</v>
      </c>
      <c r="E943" t="str">
        <v>-</v>
      </c>
      <c r="F943" t="str">
        <v>-</v>
      </c>
      <c r="G943" t="str">
        <v>-</v>
      </c>
    </row>
    <row r="944">
      <c r="A944">
        <v>5943</v>
      </c>
      <c r="B944" t="str">
        <f>HYPERLINK("https://www.facebook.com/p/C%E1%BB%95ng-th%C3%B4ng-tin-ph%C6%B0%E1%BB%9Dng-B%E1%BA%A1ch-%C4%90%E1%BA%B1ng-Th%C3%A0nh-ph%E1%BB%91-H%E1%BA%A1-Long-100068897092684/", "Công an phường Bạch Đằng tỉnh Quảng Ninh")</f>
        <v>Công an phường Bạch Đằng tỉnh Quảng Ninh</v>
      </c>
      <c r="C944" t="str">
        <v>https://www.facebook.com/p/C%E1%BB%95ng-th%C3%B4ng-tin-ph%C6%B0%E1%BB%9Dng-B%E1%BA%A1ch-%C4%90%E1%BA%B1ng-Th%C3%A0nh-ph%E1%BB%91-H%E1%BA%A1-Long-100068897092684/</v>
      </c>
      <c r="D944" t="str">
        <v>-</v>
      </c>
      <c r="E944" t="str">
        <v/>
      </c>
      <c r="F944" t="str">
        <v>-</v>
      </c>
      <c r="G944" t="str">
        <v>-</v>
      </c>
    </row>
    <row r="945">
      <c r="A945">
        <v>5944</v>
      </c>
      <c r="B945" t="str">
        <f>HYPERLINK("https://dichvucong.quangninh.gov.vn/Default.aspx?tabid=110&amp;ctl=ChiTiet&amp;mid=503&amp;id=LwBJAHYAdAA4AHIATwAwAEEAUgBMAEMAbwBsAHMAVgBsAEgAcQAyADkAdwA9AD0A0&amp;pr=&amp;lv=WABNAHoAQwBmAGQAcQBpAGoAMwBUAFQALwA4AG0ANwBFAEkAMQBFADQAZwA9AD0A0&amp;ttid=cgB3AEEATAB4AEQAYgA4AFYAZgByAFYAMgBCAFMANgBpAHIAbwBJAEYAdwA9AD0A0", "UBND Ủy ban nhân dân phường Bạch Đằng tỉnh Quảng Ninh")</f>
        <v>UBND Ủy ban nhân dân phường Bạch Đằng tỉnh Quảng Ninh</v>
      </c>
      <c r="C945" t="str">
        <v>https://dichvucong.quangninh.gov.vn/Default.aspx?tabid=110&amp;ctl=ChiTiet&amp;mid=503&amp;id=LwBJAHYAdAA4AHIATwAwAEEAUgBMAEMAbwBsAHMAVgBsAEgAcQAyADkAdwA9AD0A0&amp;pr=&amp;lv=WABNAHoAQwBmAGQAcQBpAGoAMwBUAFQALwA4AG0ANwBFAEkAMQBFADQAZwA9AD0A0&amp;ttid=cgB3AEEATAB4AEQAYgA4AFYAZgByAFYAMgBCAFMANgBpAHIAbwBJAEYAdwA9AD0A0</v>
      </c>
      <c r="D945" t="str">
        <v>-</v>
      </c>
      <c r="E945" t="str">
        <v>-</v>
      </c>
      <c r="F945" t="str">
        <v>-</v>
      </c>
      <c r="G945" t="str">
        <v>-</v>
      </c>
    </row>
    <row r="946">
      <c r="A946">
        <v>5945</v>
      </c>
      <c r="B946" t="str">
        <f>HYPERLINK("https://www.facebook.com/p/Ph%C6%B0%E1%BB%9Dng-H%E1%BB%93ng-H%C3%A0-100076183321397/", "Công an phường Hồng Hà tỉnh Quảng Ninh")</f>
        <v>Công an phường Hồng Hà tỉnh Quảng Ninh</v>
      </c>
      <c r="C946" t="str">
        <v>https://www.facebook.com/p/Ph%C6%B0%E1%BB%9Dng-H%E1%BB%93ng-H%C3%A0-100076183321397/</v>
      </c>
      <c r="D946" t="str">
        <v>-</v>
      </c>
      <c r="E946" t="str">
        <v/>
      </c>
      <c r="F946" t="str">
        <v>-</v>
      </c>
      <c r="G946" t="str">
        <v>-</v>
      </c>
    </row>
    <row r="947">
      <c r="A947">
        <v>5946</v>
      </c>
      <c r="B947" t="str">
        <f>HYPERLINK("https://dichvucong.quangninh.gov.vn/Default.aspx?tabid=110&amp;ctl=ChiTiet&amp;mid=503&amp;id=WgBZAEwAbABjAGIAVgBTADAAcwBNAE8ATwB4AEEATAA1AG0ARAB0AFMAUQA9AD0A0&amp;pr=&amp;lv=MgBRAGIAMwBLAE4AbwBiAG0AbwB2AE8AVABtAHYAagBHAGsAcwBlADEAdwA9AD0A0&amp;ttid=egBrADEAcwBJACsAWQBjAG4AegBqAHUAMQBCADgAMQBCADkAMQBzAFMAQQA9AD0A0", "UBND Ủy ban nhân dân phường Hồng Hà tỉnh Quảng Ninh")</f>
        <v>UBND Ủy ban nhân dân phường Hồng Hà tỉnh Quảng Ninh</v>
      </c>
      <c r="C947" t="str">
        <v>https://dichvucong.quangninh.gov.vn/Default.aspx?tabid=110&amp;ctl=ChiTiet&amp;mid=503&amp;id=WgBZAEwAbABjAGIAVgBTADAAcwBNAE8ATwB4AEEATAA1AG0ARAB0AFMAUQA9AD0A0&amp;pr=&amp;lv=MgBRAGIAMwBLAE4AbwBiAG0AbwB2AE8AVABtAHYAagBHAGsAcwBlADEAdwA9AD0A0&amp;ttid=egBrADEAcwBJACsAWQBjAG4AegBqAHUAMQBCADgAMQBCADkAMQBzAFMAQQA9AD0A0</v>
      </c>
      <c r="D947" t="str">
        <v>-</v>
      </c>
      <c r="E947" t="str">
        <v>-</v>
      </c>
      <c r="F947" t="str">
        <v>-</v>
      </c>
      <c r="G947" t="str">
        <v>-</v>
      </c>
    </row>
    <row r="948">
      <c r="A948">
        <v>5947</v>
      </c>
      <c r="B948" t="str">
        <v>Công an phường Tuần Châu tỉnh Quảng Ninh</v>
      </c>
      <c r="C948" t="str">
        <v>-</v>
      </c>
      <c r="D948" t="str">
        <v>-</v>
      </c>
      <c r="E948" t="str">
        <v/>
      </c>
      <c r="F948" t="str">
        <v>-</v>
      </c>
      <c r="G948" t="str">
        <v>-</v>
      </c>
    </row>
    <row r="949">
      <c r="A949">
        <v>5948</v>
      </c>
      <c r="B949" t="str">
        <f>HYPERLINK("https://dichvucong.quangninh.gov.vn/Default.aspx?tabid=110&amp;ctl=ChiTiet&amp;mid=503&amp;id=aABnAEoAbwBCADUAYgBoAGkAUAA1AEgAaQBnAGMANABUADkAKwBOAHoAZwA9AD0A0&amp;pr=&amp;lv=WQBKAE8AQgBEAGgAOQBuAGQAUgBRAEoAVQBoAEYARQBYAE8AcgBzAGwAZwA9AD0A0&amp;ttid=cgAvADkARQBJAGsAcgBvAFAAUABTAEQAZwBhAHcANABuAHcAOQAxAGIAdwA9AD0A0", "UBND Ủy ban nhân dân phường Tuần Châu tỉnh Quảng Ninh")</f>
        <v>UBND Ủy ban nhân dân phường Tuần Châu tỉnh Quảng Ninh</v>
      </c>
      <c r="C949" t="str">
        <v>https://dichvucong.quangninh.gov.vn/Default.aspx?tabid=110&amp;ctl=ChiTiet&amp;mid=503&amp;id=aABnAEoAbwBCADUAYgBoAGkAUAA1AEgAaQBnAGMANABUADkAKwBOAHoAZwA9AD0A0&amp;pr=&amp;lv=WQBKAE8AQgBEAGgAOQBuAGQAUgBRAEoAVQBoAEYARQBYAE8AcgBzAGwAZwA9AD0A0&amp;ttid=cgAvADkARQBJAGsAcgBvAFAAUABTAEQAZwBhAHcANABuAHcAOQAxAGIAdwA9AD0A0</v>
      </c>
      <c r="D949" t="str">
        <v>-</v>
      </c>
      <c r="E949" t="str">
        <v>-</v>
      </c>
      <c r="F949" t="str">
        <v>-</v>
      </c>
      <c r="G949" t="str">
        <v>-</v>
      </c>
    </row>
    <row r="950">
      <c r="A950">
        <v>5949</v>
      </c>
      <c r="B950" t="str">
        <f>HYPERLINK("https://www.facebook.com/p/THCS-Vi%E1%BB%87t-H%C6%B0ng-H%E1%BA%A1-Long-Qu%E1%BA%A3ng-Ninh-100070703536218/", "Công an phường Việt Hưng tỉnh Quảng Ninh")</f>
        <v>Công an phường Việt Hưng tỉnh Quảng Ninh</v>
      </c>
      <c r="C950" t="str">
        <v>https://www.facebook.com/p/THCS-Vi%E1%BB%87t-H%C6%B0ng-H%E1%BA%A1-Long-Qu%E1%BA%A3ng-Ninh-100070703536218/</v>
      </c>
      <c r="D950" t="str">
        <v>-</v>
      </c>
      <c r="E950" t="str">
        <v/>
      </c>
      <c r="F950" t="str">
        <v>-</v>
      </c>
      <c r="G950" t="str">
        <v>-</v>
      </c>
    </row>
    <row r="951">
      <c r="A951">
        <v>5950</v>
      </c>
      <c r="B951" t="str">
        <f>HYPERLINK("https://dichvucong.quangninh.gov.vn/Default.aspx?tabid=110&amp;ctl=ChiTiet&amp;mid=503&amp;id=SABZAHgANgAxADYAVwA3AFAALwBoAEYATQB0AEsAUAAwAEkARQBKAGIAUQA9AD0A0&amp;pr=&amp;lv=MABVADkATQBmAHYAOABzAEwASABNADEAVQBkAE8AWABGAGYAQQA5AGIAdwA9AD0A0&amp;ttid=awBNADIAUwBnAGgATABpAEcAZgBPADkAQwB3AGIARABUAHAAWABBAGkAZwA9AD0A0", "UBND Ủy ban nhân dân phường Việt Hưng tỉnh Quảng Ninh")</f>
        <v>UBND Ủy ban nhân dân phường Việt Hưng tỉnh Quảng Ninh</v>
      </c>
      <c r="C951" t="str">
        <v>https://dichvucong.quangninh.gov.vn/Default.aspx?tabid=110&amp;ctl=ChiTiet&amp;mid=503&amp;id=SABZAHgANgAxADYAVwA3AFAALwBoAEYATQB0AEsAUAAwAEkARQBKAGIAUQA9AD0A0&amp;pr=&amp;lv=MABVADkATQBmAHYAOABzAEwASABNADEAVQBkAE8AWABGAGYAQQA5AGIAdwA9AD0A0&amp;ttid=awBNADIAUwBnAGgATABpAEcAZgBPADkAQwB3AGIARABUAHAAWABBAGkAZwA9AD0A0</v>
      </c>
      <c r="D951" t="str">
        <v>-</v>
      </c>
      <c r="E951" t="str">
        <v>-</v>
      </c>
      <c r="F951" t="str">
        <v>-</v>
      </c>
      <c r="G951" t="str">
        <v>-</v>
      </c>
    </row>
    <row r="952">
      <c r="A952">
        <v>5951</v>
      </c>
      <c r="B952" t="str">
        <f>HYPERLINK("https://www.facebook.com/suctreQuangNinh/", "Công an phường Đại Yên tỉnh Quảng Ninh")</f>
        <v>Công an phường Đại Yên tỉnh Quảng Ninh</v>
      </c>
      <c r="C952" t="str">
        <v>https://www.facebook.com/suctreQuangNinh/</v>
      </c>
      <c r="D952" t="str">
        <v>-</v>
      </c>
      <c r="E952" t="str">
        <v/>
      </c>
      <c r="F952" t="str">
        <v>-</v>
      </c>
      <c r="G952" t="str">
        <v>-</v>
      </c>
    </row>
    <row r="953">
      <c r="A953">
        <v>5952</v>
      </c>
      <c r="B953" t="str">
        <f>HYPERLINK("https://dichvucong.quangninh.gov.vn/Default.aspx?tabid=110&amp;ctl=ChiTiet&amp;mid=503&amp;id=cQBUADkASgArADkAMQB2AHgAbgBxAC8AaAAzAHEAZQBvAEUAeABUAGoAUQA9AD0A0&amp;pr=&amp;lv=MABVADkATQBmAHYAOABzAEwASABNADEAVQBkAE8AWABGAGYAQQA5AGIAdwA9AD0A0&amp;ttid=UABSAFMAOQBXAEoAWgBCAEgARABuAGwASgB5AGoAOQBYAE4ARABpAEwAZwA9AD0A0", "UBND Ủy ban nhân dân phường Đại Yên tỉnh Quảng Ninh")</f>
        <v>UBND Ủy ban nhân dân phường Đại Yên tỉnh Quảng Ninh</v>
      </c>
      <c r="C953" t="str">
        <v>https://dichvucong.quangninh.gov.vn/Default.aspx?tabid=110&amp;ctl=ChiTiet&amp;mid=503&amp;id=cQBUADkASgArADkAMQB2AHgAbgBxAC8AaAAzAHEAZQBvAEUAeABUAGoAUQA9AD0A0&amp;pr=&amp;lv=MABVADkATQBmAHYAOABzAEwASABNADEAVQBkAE8AWABGAGYAQQA5AGIAdwA9AD0A0&amp;ttid=UABSAFMAOQBXAEoAWgBCAEgARABuAGwASgB5AGoAOQBYAE4ARABpAEwAZwA9AD0A0</v>
      </c>
      <c r="D953" t="str">
        <v>-</v>
      </c>
      <c r="E953" t="str">
        <v>-</v>
      </c>
      <c r="F953" t="str">
        <v>-</v>
      </c>
      <c r="G953" t="str">
        <v>-</v>
      </c>
    </row>
    <row r="954">
      <c r="A954">
        <v>5953</v>
      </c>
      <c r="B954" t="str">
        <f>HYPERLINK("https://www.facebook.com/p/Tu%E1%BB%95i-Tr%E1%BA%BB-Ka-Long-100063441297078/", "Công an phường Ka Long tỉnh Quảng Ninh")</f>
        <v>Công an phường Ka Long tỉnh Quảng Ninh</v>
      </c>
      <c r="C954" t="str">
        <v>https://www.facebook.com/p/Tu%E1%BB%95i-Tr%E1%BA%BB-Ka-Long-100063441297078/</v>
      </c>
      <c r="D954" t="str">
        <v>-</v>
      </c>
      <c r="E954" t="str">
        <v/>
      </c>
      <c r="F954" t="str">
        <v>-</v>
      </c>
      <c r="G954" t="str">
        <v>-</v>
      </c>
    </row>
    <row r="955">
      <c r="A955">
        <v>5954</v>
      </c>
      <c r="B955" t="str">
        <f>HYPERLINK("https://mongcai.gov.vn/vi-vn/trang/phuong-ka-long-p676834", "UBND Ủy ban nhân dân phường Ka Long tỉnh Quảng Ninh")</f>
        <v>UBND Ủy ban nhân dân phường Ka Long tỉnh Quảng Ninh</v>
      </c>
      <c r="C955" t="str">
        <v>https://mongcai.gov.vn/vi-vn/trang/phuong-ka-long-p676834</v>
      </c>
      <c r="D955" t="str">
        <v>-</v>
      </c>
      <c r="E955" t="str">
        <v>-</v>
      </c>
      <c r="F955" t="str">
        <v>-</v>
      </c>
      <c r="G955" t="str">
        <v>-</v>
      </c>
    </row>
    <row r="956">
      <c r="A956">
        <v>5955</v>
      </c>
      <c r="B956" t="str">
        <v>Công an phường Trần Phú tỉnh Quảng Ninh</v>
      </c>
      <c r="C956" t="str">
        <v>-</v>
      </c>
      <c r="D956" t="str">
        <v>-</v>
      </c>
      <c r="E956" t="str">
        <v/>
      </c>
      <c r="F956" t="str">
        <v>-</v>
      </c>
      <c r="G956" t="str">
        <v>-</v>
      </c>
    </row>
    <row r="957">
      <c r="A957">
        <v>5956</v>
      </c>
      <c r="B957" t="str">
        <f>HYPERLINK("https://mongcai.gov.vn/vi-vn/tin/thong-tin-lanh-dao-cbcc-phuong-tran-phu-p0-c773587-n479328", "UBND Ủy ban nhân dân phường Trần Phú tỉnh Quảng Ninh")</f>
        <v>UBND Ủy ban nhân dân phường Trần Phú tỉnh Quảng Ninh</v>
      </c>
      <c r="C957" t="str">
        <v>https://mongcai.gov.vn/vi-vn/tin/thong-tin-lanh-dao-cbcc-phuong-tran-phu-p0-c773587-n479328</v>
      </c>
      <c r="D957" t="str">
        <v>-</v>
      </c>
      <c r="E957" t="str">
        <v>-</v>
      </c>
      <c r="F957" t="str">
        <v>-</v>
      </c>
      <c r="G957" t="str">
        <v>-</v>
      </c>
    </row>
    <row r="958">
      <c r="A958">
        <v>5957</v>
      </c>
      <c r="B958" t="str">
        <f>HYPERLINK("https://www.facebook.com/%40TuoitreNinhDuong/", "Công an phường Ninh Dương tỉnh Quảng Ninh")</f>
        <v>Công an phường Ninh Dương tỉnh Quảng Ninh</v>
      </c>
      <c r="C958" t="str">
        <v>https://www.facebook.com/%40TuoitreNinhDuong/</v>
      </c>
      <c r="D958" t="str">
        <v>-</v>
      </c>
      <c r="E958" t="str">
        <v/>
      </c>
      <c r="F958" t="str">
        <v>-</v>
      </c>
      <c r="G958" t="str">
        <v>-</v>
      </c>
    </row>
    <row r="959">
      <c r="A959">
        <v>5958</v>
      </c>
      <c r="B959" t="str">
        <f>HYPERLINK("https://mongcai.gov.vn/vi-vn/trang/phuong-ninh-duong-p675303", "UBND Ủy ban nhân dân phường Ninh Dương tỉnh Quảng Ninh")</f>
        <v>UBND Ủy ban nhân dân phường Ninh Dương tỉnh Quảng Ninh</v>
      </c>
      <c r="C959" t="str">
        <v>https://mongcai.gov.vn/vi-vn/trang/phuong-ninh-duong-p675303</v>
      </c>
      <c r="D959" t="str">
        <v>-</v>
      </c>
      <c r="E959" t="str">
        <v>-</v>
      </c>
      <c r="F959" t="str">
        <v>-</v>
      </c>
      <c r="G959" t="str">
        <v>-</v>
      </c>
    </row>
    <row r="960">
      <c r="A960">
        <v>5959</v>
      </c>
      <c r="B960" t="str">
        <v>Công an phường Hoà Lạc tỉnh Quảng Ninh</v>
      </c>
      <c r="C960" t="str">
        <v>-</v>
      </c>
      <c r="D960" t="str">
        <v>-</v>
      </c>
      <c r="E960" t="str">
        <v/>
      </c>
      <c r="F960" t="str">
        <v>-</v>
      </c>
      <c r="G960" t="str">
        <v>-</v>
      </c>
    </row>
    <row r="961">
      <c r="A961">
        <v>5960</v>
      </c>
      <c r="B961" t="str">
        <f>HYPERLINK("https://mongcai.gov.vn/vi-vn/tin/thong-tin-chung-phuong-hoa-lac-p671133-c707529-n241357", "UBND Ủy ban nhân dân phường Hoà Lạc tỉnh Quảng Ninh")</f>
        <v>UBND Ủy ban nhân dân phường Hoà Lạc tỉnh Quảng Ninh</v>
      </c>
      <c r="C961" t="str">
        <v>https://mongcai.gov.vn/vi-vn/tin/thong-tin-chung-phuong-hoa-lac-p671133-c707529-n241357</v>
      </c>
      <c r="D961" t="str">
        <v>-</v>
      </c>
      <c r="E961" t="str">
        <v>-</v>
      </c>
      <c r="F961" t="str">
        <v>-</v>
      </c>
      <c r="G961" t="str">
        <v>-</v>
      </c>
    </row>
    <row r="962">
      <c r="A962">
        <v>5961</v>
      </c>
      <c r="B962" t="str">
        <v>Công an phường Trà Cổ tỉnh Quảng Ninh</v>
      </c>
      <c r="C962" t="str">
        <v>-</v>
      </c>
      <c r="D962" t="str">
        <v>-</v>
      </c>
      <c r="E962" t="str">
        <v/>
      </c>
      <c r="F962" t="str">
        <v>-</v>
      </c>
      <c r="G962" t="str">
        <v>-</v>
      </c>
    </row>
    <row r="963">
      <c r="A963">
        <v>5962</v>
      </c>
      <c r="B963" t="str">
        <f>HYPERLINK("https://mongcai.gov.vn/vi-vn/trang/phuong-tra-co-p99093", "UBND Ủy ban nhân dân phường Trà Cổ tỉnh Quảng Ninh")</f>
        <v>UBND Ủy ban nhân dân phường Trà Cổ tỉnh Quảng Ninh</v>
      </c>
      <c r="C963" t="str">
        <v>https://mongcai.gov.vn/vi-vn/trang/phuong-tra-co-p99093</v>
      </c>
      <c r="D963" t="str">
        <v>-</v>
      </c>
      <c r="E963" t="str">
        <v>-</v>
      </c>
      <c r="F963" t="str">
        <v>-</v>
      </c>
      <c r="G963" t="str">
        <v>-</v>
      </c>
    </row>
    <row r="964">
      <c r="A964">
        <v>5963</v>
      </c>
      <c r="B964" t="str">
        <f>HYPERLINK("https://www.facebook.com/3842728065785530", "Công an xã Hải Sơn tỉnh Quảng Ninh")</f>
        <v>Công an xã Hải Sơn tỉnh Quảng Ninh</v>
      </c>
      <c r="C964" t="str">
        <v>https://www.facebook.com/3842728065785530</v>
      </c>
      <c r="D964" t="str">
        <v>-</v>
      </c>
      <c r="E964" t="str">
        <v/>
      </c>
      <c r="F964" t="str">
        <v>-</v>
      </c>
      <c r="G964" t="str">
        <v>-</v>
      </c>
    </row>
    <row r="965">
      <c r="A965">
        <v>5964</v>
      </c>
      <c r="B965" t="str">
        <f>HYPERLINK("https://mongcai.gov.vn/vi-vn/trang/xa-hai-son-p95147", "UBND Ủy ban nhân dân xã Hải Sơn tỉnh Quảng Ninh")</f>
        <v>UBND Ủy ban nhân dân xã Hải Sơn tỉnh Quảng Ninh</v>
      </c>
      <c r="C965" t="str">
        <v>https://mongcai.gov.vn/vi-vn/trang/xa-hai-son-p95147</v>
      </c>
      <c r="D965" t="str">
        <v>-</v>
      </c>
      <c r="E965" t="str">
        <v>-</v>
      </c>
      <c r="F965" t="str">
        <v>-</v>
      </c>
      <c r="G965" t="str">
        <v>-</v>
      </c>
    </row>
    <row r="966">
      <c r="A966">
        <v>5965</v>
      </c>
      <c r="B966" t="str">
        <f>HYPERLINK("https://www.facebook.com/chidoan.congan/?locale=vi_VN", "Công an xã Bắc Sơn tỉnh Quảng Ninh")</f>
        <v>Công an xã Bắc Sơn tỉnh Quảng Ninh</v>
      </c>
      <c r="C966" t="str">
        <v>https://www.facebook.com/chidoan.congan/?locale=vi_VN</v>
      </c>
      <c r="D966" t="str">
        <v>-</v>
      </c>
      <c r="E966" t="str">
        <v/>
      </c>
      <c r="F966" t="str">
        <v>-</v>
      </c>
      <c r="G966" t="str">
        <v>-</v>
      </c>
    </row>
    <row r="967">
      <c r="A967">
        <v>5966</v>
      </c>
      <c r="B967" t="str">
        <f>HYPERLINK("https://mongcai.gov.vn/vi-vn/trang/xa-bac-son-p726611", "UBND Ủy ban nhân dân xã Bắc Sơn tỉnh Quảng Ninh")</f>
        <v>UBND Ủy ban nhân dân xã Bắc Sơn tỉnh Quảng Ninh</v>
      </c>
      <c r="C967" t="str">
        <v>https://mongcai.gov.vn/vi-vn/trang/xa-bac-son-p726611</v>
      </c>
      <c r="D967" t="str">
        <v>-</v>
      </c>
      <c r="E967" t="str">
        <v>-</v>
      </c>
      <c r="F967" t="str">
        <v>-</v>
      </c>
      <c r="G967" t="str">
        <v>-</v>
      </c>
    </row>
    <row r="968">
      <c r="A968">
        <v>5967</v>
      </c>
      <c r="B968" t="str">
        <f>HYPERLINK("https://www.facebook.com/587881275432823", "Công an xã Hải Đông tỉnh Quảng Ninh")</f>
        <v>Công an xã Hải Đông tỉnh Quảng Ninh</v>
      </c>
      <c r="C968" t="str">
        <v>https://www.facebook.com/587881275432823</v>
      </c>
      <c r="D968" t="str">
        <v>-</v>
      </c>
      <c r="E968" t="str">
        <v/>
      </c>
      <c r="F968" t="str">
        <v>-</v>
      </c>
      <c r="G968" t="str">
        <v>-</v>
      </c>
    </row>
    <row r="969">
      <c r="A969">
        <v>5968</v>
      </c>
      <c r="B969" t="str">
        <f>HYPERLINK("https://mongcai.gov.vn/vi-vn/tin/thong-tin-to-chuc-bo-may-xa-hai-dong-p0-c911238-n773720", "UBND Ủy ban nhân dân xã Hải Đông tỉnh Quảng Ninh")</f>
        <v>UBND Ủy ban nhân dân xã Hải Đông tỉnh Quảng Ninh</v>
      </c>
      <c r="C969" t="str">
        <v>https://mongcai.gov.vn/vi-vn/tin/thong-tin-to-chuc-bo-may-xa-hai-dong-p0-c911238-n773720</v>
      </c>
      <c r="D969" t="str">
        <v>-</v>
      </c>
      <c r="E969" t="str">
        <v>-</v>
      </c>
      <c r="F969" t="str">
        <v>-</v>
      </c>
      <c r="G969" t="str">
        <v>-</v>
      </c>
    </row>
    <row r="970">
      <c r="A970">
        <v>5969</v>
      </c>
      <c r="B970" t="str">
        <v>Công an xã Hải Tiến tỉnh Quảng Ninh</v>
      </c>
      <c r="C970" t="str">
        <v>-</v>
      </c>
      <c r="D970" t="str">
        <v>-</v>
      </c>
      <c r="E970" t="str">
        <v/>
      </c>
      <c r="F970" t="str">
        <v>-</v>
      </c>
      <c r="G970" t="str">
        <v>-</v>
      </c>
    </row>
    <row r="971">
      <c r="A971">
        <v>5970</v>
      </c>
      <c r="B971" t="str">
        <f>HYPERLINK("https://mongcai.gov.vn/vi-vn/trang/xa-hai-tien-p109594", "UBND Ủy ban nhân dân xã Hải Tiến tỉnh Quảng Ninh")</f>
        <v>UBND Ủy ban nhân dân xã Hải Tiến tỉnh Quảng Ninh</v>
      </c>
      <c r="C971" t="str">
        <v>https://mongcai.gov.vn/vi-vn/trang/xa-hai-tien-p109594</v>
      </c>
      <c r="D971" t="str">
        <v>-</v>
      </c>
      <c r="E971" t="str">
        <v>-</v>
      </c>
      <c r="F971" t="str">
        <v>-</v>
      </c>
      <c r="G971" t="str">
        <v>-</v>
      </c>
    </row>
    <row r="972">
      <c r="A972">
        <v>5971</v>
      </c>
      <c r="B972" t="str">
        <v>Công an phường Hải Yên tỉnh Quảng Ninh</v>
      </c>
      <c r="C972" t="str">
        <v>-</v>
      </c>
      <c r="D972" t="str">
        <v>-</v>
      </c>
      <c r="E972" t="str">
        <v/>
      </c>
      <c r="F972" t="str">
        <v>-</v>
      </c>
      <c r="G972" t="str">
        <v>-</v>
      </c>
    </row>
    <row r="973">
      <c r="A973">
        <v>5972</v>
      </c>
      <c r="B973" t="str">
        <f>HYPERLINK("https://mongcai.gov.vn/vi-vn/tin/phuong-hai-yen/98210-82347-399824", "UBND Ủy ban nhân dân phường Hải Yên tỉnh Quảng Ninh")</f>
        <v>UBND Ủy ban nhân dân phường Hải Yên tỉnh Quảng Ninh</v>
      </c>
      <c r="C973" t="str">
        <v>https://mongcai.gov.vn/vi-vn/tin/phuong-hai-yen/98210-82347-399824</v>
      </c>
      <c r="D973" t="str">
        <v>-</v>
      </c>
      <c r="E973" t="str">
        <v>-</v>
      </c>
      <c r="F973" t="str">
        <v>-</v>
      </c>
      <c r="G973" t="str">
        <v>-</v>
      </c>
    </row>
    <row r="974">
      <c r="A974">
        <v>5973</v>
      </c>
      <c r="B974" t="str">
        <f>HYPERLINK("https://www.facebook.com/dtncatquangngai/", "Công an xã Quảng Nghĩa tỉnh Quảng Ninh")</f>
        <v>Công an xã Quảng Nghĩa tỉnh Quảng Ninh</v>
      </c>
      <c r="C974" t="str">
        <v>https://www.facebook.com/dtncatquangngai/</v>
      </c>
      <c r="D974" t="str">
        <v>-</v>
      </c>
      <c r="E974" t="str">
        <v/>
      </c>
      <c r="F974" t="str">
        <v>-</v>
      </c>
      <c r="G974" t="str">
        <v>-</v>
      </c>
    </row>
    <row r="975">
      <c r="A975">
        <v>5974</v>
      </c>
      <c r="B975" t="str">
        <f>HYPERLINK("https://mongcai.gov.vn/vi-vn/trang/xa-quang-nghia-p509470", "UBND Ủy ban nhân dân xã Quảng Nghĩa tỉnh Quảng Ninh")</f>
        <v>UBND Ủy ban nhân dân xã Quảng Nghĩa tỉnh Quảng Ninh</v>
      </c>
      <c r="C975" t="str">
        <v>https://mongcai.gov.vn/vi-vn/trang/xa-quang-nghia-p509470</v>
      </c>
      <c r="D975" t="str">
        <v>-</v>
      </c>
      <c r="E975" t="str">
        <v>-</v>
      </c>
      <c r="F975" t="str">
        <v>-</v>
      </c>
      <c r="G975" t="str">
        <v>-</v>
      </c>
    </row>
    <row r="976">
      <c r="A976">
        <v>5975</v>
      </c>
      <c r="B976" t="str">
        <v>Công an phường Hải Hoà tỉnh Quảng Ninh</v>
      </c>
      <c r="C976" t="str">
        <v>-</v>
      </c>
      <c r="D976" t="str">
        <v>-</v>
      </c>
      <c r="E976" t="str">
        <v/>
      </c>
      <c r="F976" t="str">
        <v>-</v>
      </c>
      <c r="G976" t="str">
        <v>-</v>
      </c>
    </row>
    <row r="977">
      <c r="A977">
        <v>5976</v>
      </c>
      <c r="B977" t="str">
        <f>HYPERLINK("https://mongcai.gov.vn/vi-vn/tin/phuong-hai-hoa/0-92541-213632", "UBND Ủy ban nhân dân phường Hải Hoà tỉnh Quảng Ninh")</f>
        <v>UBND Ủy ban nhân dân phường Hải Hoà tỉnh Quảng Ninh</v>
      </c>
      <c r="C977" t="str">
        <v>https://mongcai.gov.vn/vi-vn/tin/phuong-hai-hoa/0-92541-213632</v>
      </c>
      <c r="D977" t="str">
        <v>-</v>
      </c>
      <c r="E977" t="str">
        <v>-</v>
      </c>
      <c r="F977" t="str">
        <v>-</v>
      </c>
      <c r="G977" t="str">
        <v>-</v>
      </c>
    </row>
    <row r="978">
      <c r="A978">
        <v>5977</v>
      </c>
      <c r="B978" t="str">
        <f>HYPERLINK("https://www.facebook.com/p/Trang-Th%C3%B4ng-Tin-X%C3%A3-H%E1%BA%A3i-Xu%C3%A2n-100050507356613/", "Công an xã Hải Xuân tỉnh Quảng Ninh")</f>
        <v>Công an xã Hải Xuân tỉnh Quảng Ninh</v>
      </c>
      <c r="C978" t="str">
        <v>https://www.facebook.com/p/Trang-Th%C3%B4ng-Tin-X%C3%A3-H%E1%BA%A3i-Xu%C3%A2n-100050507356613/</v>
      </c>
      <c r="D978" t="str">
        <v>-</v>
      </c>
      <c r="E978" t="str">
        <v/>
      </c>
      <c r="F978" t="str">
        <v>-</v>
      </c>
      <c r="G978" t="str">
        <v>-</v>
      </c>
    </row>
    <row r="979">
      <c r="A979">
        <v>5978</v>
      </c>
      <c r="B979" t="str">
        <f>HYPERLINK("https://mongcai.gov.vn/vi-vn/trang/xa-hai-xuan-p412241", "UBND Ủy ban nhân dân xã Hải Xuân tỉnh Quảng Ninh")</f>
        <v>UBND Ủy ban nhân dân xã Hải Xuân tỉnh Quảng Ninh</v>
      </c>
      <c r="C979" t="str">
        <v>https://mongcai.gov.vn/vi-vn/trang/xa-hai-xuan-p412241</v>
      </c>
      <c r="D979" t="str">
        <v>-</v>
      </c>
      <c r="E979" t="str">
        <v>-</v>
      </c>
      <c r="F979" t="str">
        <v>-</v>
      </c>
      <c r="G979" t="str">
        <v>-</v>
      </c>
    </row>
    <row r="980">
      <c r="A980">
        <v>5979</v>
      </c>
      <c r="B980" t="str">
        <v>Công an xã Vạn Ninh tỉnh Quảng Ninh</v>
      </c>
      <c r="C980" t="str">
        <v>-</v>
      </c>
      <c r="D980" t="str">
        <v>-</v>
      </c>
      <c r="E980" t="str">
        <v/>
      </c>
      <c r="F980" t="str">
        <v>-</v>
      </c>
      <c r="G980" t="str">
        <v>-</v>
      </c>
    </row>
    <row r="981">
      <c r="A981">
        <v>5980</v>
      </c>
      <c r="B981" t="str">
        <f>HYPERLINK("https://mongcai.gov.vn/vi-vn/trang/xa-van-ninh-p355267", "UBND Ủy ban nhân dân xã Vạn Ninh tỉnh Quảng Ninh")</f>
        <v>UBND Ủy ban nhân dân xã Vạn Ninh tỉnh Quảng Ninh</v>
      </c>
      <c r="C981" t="str">
        <v>https://mongcai.gov.vn/vi-vn/trang/xa-van-ninh-p355267</v>
      </c>
      <c r="D981" t="str">
        <v>-</v>
      </c>
      <c r="E981" t="str">
        <v>-</v>
      </c>
      <c r="F981" t="str">
        <v>-</v>
      </c>
      <c r="G981" t="str">
        <v>-</v>
      </c>
    </row>
    <row r="982">
      <c r="A982">
        <v>5981</v>
      </c>
      <c r="B982" t="str">
        <f>HYPERLINK("https://www.facebook.com/p/C%C3%B4%CC%89ng-th%C3%B4ng-tin-ph%C6%B0%C6%A1%CC%80ng-Bi%CC%80nh-Ngo%CC%A3c-100064523476645/", "Công an phường Bình Ngọc tỉnh Quảng Ninh")</f>
        <v>Công an phường Bình Ngọc tỉnh Quảng Ninh</v>
      </c>
      <c r="C982" t="str">
        <v>https://www.facebook.com/p/C%C3%B4%CC%89ng-th%C3%B4ng-tin-ph%C6%B0%C6%A1%CC%80ng-Bi%CC%80nh-Ngo%CC%A3c-100064523476645/</v>
      </c>
      <c r="D982" t="str">
        <v>-</v>
      </c>
      <c r="E982" t="str">
        <v/>
      </c>
      <c r="F982" t="str">
        <v>-</v>
      </c>
      <c r="G982" t="str">
        <v>-</v>
      </c>
    </row>
    <row r="983">
      <c r="A983">
        <v>5982</v>
      </c>
      <c r="B983" t="str">
        <f>HYPERLINK("https://mongcai.gov.vn/vi-vn/tin/thong-tin-chung-dang-uy--hdnd--ubnd-phuong-binh-ngoc-p482340-c944510-n688976", "UBND Ủy ban nhân dân phường Bình Ngọc tỉnh Quảng Ninh")</f>
        <v>UBND Ủy ban nhân dân phường Bình Ngọc tỉnh Quảng Ninh</v>
      </c>
      <c r="C983" t="str">
        <v>https://mongcai.gov.vn/vi-vn/tin/thong-tin-chung-dang-uy--hdnd--ubnd-phuong-binh-ngoc-p482340-c944510-n688976</v>
      </c>
      <c r="D983" t="str">
        <v>-</v>
      </c>
      <c r="E983" t="str">
        <v>-</v>
      </c>
      <c r="F983" t="str">
        <v>-</v>
      </c>
      <c r="G983" t="str">
        <v>-</v>
      </c>
    </row>
    <row r="984">
      <c r="A984">
        <v>5983</v>
      </c>
      <c r="B984" t="str">
        <v>Công an xã Vĩnh Trung tỉnh Quảng Ninh</v>
      </c>
      <c r="C984" t="str">
        <v>-</v>
      </c>
      <c r="D984" t="str">
        <v>-</v>
      </c>
      <c r="E984" t="str">
        <v/>
      </c>
      <c r="F984" t="str">
        <v>-</v>
      </c>
      <c r="G984" t="str">
        <v>-</v>
      </c>
    </row>
    <row r="985">
      <c r="A985">
        <v>5984</v>
      </c>
      <c r="B985" t="str">
        <f>HYPERLINK("https://dichvucong.quangninh.gov.vn/Default.aspx?tabid=110&amp;ctl=ChiTiet&amp;mid=503&amp;id=OQA1AEIANwBOAEMAVABxADEARgBqAFIAYgBsAHAAOAA5AEkARQBmAFgAUQA9AD0A0&amp;pr=&amp;lv=YgBJAGgARQB5AEIAMQBmAGcASQBGAFEAcQBJADEANgBiAFAAZABhAGkAZwA9AD0A0&amp;ttid=MgBQADMAUwBjAGMAdABvAHgAYQBVAGEARABJADEAeABOAE0ANwA1AEwAZwA9AD0A0", "UBND Ủy ban nhân dân xã Vĩnh Trung tỉnh Quảng Ninh")</f>
        <v>UBND Ủy ban nhân dân xã Vĩnh Trung tỉnh Quảng Ninh</v>
      </c>
      <c r="C985" t="str">
        <v>https://dichvucong.quangninh.gov.vn/Default.aspx?tabid=110&amp;ctl=ChiTiet&amp;mid=503&amp;id=OQA1AEIANwBOAEMAVABxADEARgBqAFIAYgBsAHAAOAA5AEkARQBmAFgAUQA9AD0A0&amp;pr=&amp;lv=YgBJAGgARQB5AEIAMQBmAGcASQBGAFEAcQBJADEANgBiAFAAZABhAGkAZwA9AD0A0&amp;ttid=MgBQADMAUwBjAGMAdABvAHgAYQBVAGEARABJADEAeABOAE0ANwA1AEwAZwA9AD0A0</v>
      </c>
      <c r="D985" t="str">
        <v>-</v>
      </c>
      <c r="E985" t="str">
        <v>-</v>
      </c>
      <c r="F985" t="str">
        <v>-</v>
      </c>
      <c r="G985" t="str">
        <v>-</v>
      </c>
    </row>
    <row r="986">
      <c r="A986">
        <v>5985</v>
      </c>
      <c r="B986" t="str">
        <v>Công an xã Vĩnh Thực tỉnh Quảng Ninh</v>
      </c>
      <c r="C986" t="str">
        <v>-</v>
      </c>
      <c r="D986" t="str">
        <v>-</v>
      </c>
      <c r="E986" t="str">
        <v/>
      </c>
      <c r="F986" t="str">
        <v>-</v>
      </c>
      <c r="G986" t="str">
        <v>-</v>
      </c>
    </row>
    <row r="987">
      <c r="A987">
        <v>5986</v>
      </c>
      <c r="B987" t="str">
        <f>HYPERLINK("https://mongcai.gov.vn/vi-vn/trang/xa-vinh-thuc-p505571", "UBND Ủy ban nhân dân xã Vĩnh Thực tỉnh Quảng Ninh")</f>
        <v>UBND Ủy ban nhân dân xã Vĩnh Thực tỉnh Quảng Ninh</v>
      </c>
      <c r="C987" t="str">
        <v>https://mongcai.gov.vn/vi-vn/trang/xa-vinh-thuc-p505571</v>
      </c>
      <c r="D987" t="str">
        <v>-</v>
      </c>
      <c r="E987" t="str">
        <v>-</v>
      </c>
      <c r="F987" t="str">
        <v>-</v>
      </c>
      <c r="G987" t="str">
        <v>-</v>
      </c>
    </row>
    <row r="988">
      <c r="A988">
        <v>5987</v>
      </c>
      <c r="B988" t="str">
        <v>Công an phường Mông Dương tỉnh Quảng Ninh</v>
      </c>
      <c r="C988" t="str">
        <v>-</v>
      </c>
      <c r="D988" t="str">
        <v>-</v>
      </c>
      <c r="E988" t="str">
        <v/>
      </c>
      <c r="F988" t="str">
        <v>-</v>
      </c>
      <c r="G988" t="str">
        <v>-</v>
      </c>
    </row>
    <row r="989">
      <c r="A989">
        <v>5988</v>
      </c>
      <c r="B989" t="str">
        <f>HYPERLINK("https://phuongmongduong.campha.gov.vn/phuongmongduong/thong-tin/to-chuc-bo-may-302", "UBND Ủy ban nhân dân phường Mông Dương tỉnh Quảng Ninh")</f>
        <v>UBND Ủy ban nhân dân phường Mông Dương tỉnh Quảng Ninh</v>
      </c>
      <c r="C989" t="str">
        <v>https://phuongmongduong.campha.gov.vn/phuongmongduong/thong-tin/to-chuc-bo-may-302</v>
      </c>
      <c r="D989" t="str">
        <v>-</v>
      </c>
      <c r="E989" t="str">
        <v>-</v>
      </c>
      <c r="F989" t="str">
        <v>-</v>
      </c>
      <c r="G989" t="str">
        <v>-</v>
      </c>
    </row>
    <row r="990">
      <c r="A990">
        <v>5989</v>
      </c>
      <c r="B990" t="str">
        <f>HYPERLINK("https://www.facebook.com/p/Ph%C6%B0%E1%BB%9Dng-C%E1%BB%ADa-%C3%94ng-th%C3%A0nh-ph%E1%BB%91-C%E1%BA%A9m-Ph%E1%BA%A3-t%E1%BB%89nh-Qu%E1%BA%A3ng-Ninh-100069188860302/", "Công an phường Cửa Ông tỉnh Quảng Ninh")</f>
        <v>Công an phường Cửa Ông tỉnh Quảng Ninh</v>
      </c>
      <c r="C990" t="str">
        <v>https://www.facebook.com/p/Ph%C6%B0%E1%BB%9Dng-C%E1%BB%ADa-%C3%94ng-th%C3%A0nh-ph%E1%BB%91-C%E1%BA%A9m-Ph%E1%BA%A3-t%E1%BB%89nh-Qu%E1%BA%A3ng-Ninh-100069188860302/</v>
      </c>
      <c r="D990" t="str">
        <v>-</v>
      </c>
      <c r="E990" t="str">
        <v/>
      </c>
      <c r="F990" t="str">
        <v>-</v>
      </c>
      <c r="G990" t="str">
        <v>-</v>
      </c>
    </row>
    <row r="991">
      <c r="A991">
        <v>5990</v>
      </c>
      <c r="B991" t="str">
        <f>HYPERLINK("https://tthcc.campha.gov.vn/phuongcuaong/chi-tiet/uy-ban-nhan-dan-phuong-cua-ong-1347", "UBND Ủy ban nhân dân phường Cửa Ông tỉnh Quảng Ninh")</f>
        <v>UBND Ủy ban nhân dân phường Cửa Ông tỉnh Quảng Ninh</v>
      </c>
      <c r="C991" t="str">
        <v>https://tthcc.campha.gov.vn/phuongcuaong/chi-tiet/uy-ban-nhan-dan-phuong-cua-ong-1347</v>
      </c>
      <c r="D991" t="str">
        <v>-</v>
      </c>
      <c r="E991" t="str">
        <v>-</v>
      </c>
      <c r="F991" t="str">
        <v>-</v>
      </c>
      <c r="G991" t="str">
        <v>-</v>
      </c>
    </row>
    <row r="992">
      <c r="A992">
        <v>5991</v>
      </c>
      <c r="B992" t="str">
        <v>Công an phường Cẩm Sơn tỉnh Quảng Ninh</v>
      </c>
      <c r="C992" t="str">
        <v>-</v>
      </c>
      <c r="D992" t="str">
        <v>-</v>
      </c>
      <c r="E992" t="str">
        <v/>
      </c>
      <c r="F992" t="str">
        <v>-</v>
      </c>
      <c r="G992" t="str">
        <v>-</v>
      </c>
    </row>
    <row r="993">
      <c r="A993">
        <v>5992</v>
      </c>
      <c r="B993" t="str">
        <f>HYPERLINK("https://tthcc.campha.gov.vn/phuongcamson/thong-tin/to-chuc-bo-may-182", "UBND Ủy ban nhân dân phường Cẩm Sơn tỉnh Quảng Ninh")</f>
        <v>UBND Ủy ban nhân dân phường Cẩm Sơn tỉnh Quảng Ninh</v>
      </c>
      <c r="C993" t="str">
        <v>https://tthcc.campha.gov.vn/phuongcamson/thong-tin/to-chuc-bo-may-182</v>
      </c>
      <c r="D993" t="str">
        <v>-</v>
      </c>
      <c r="E993" t="str">
        <v>-</v>
      </c>
      <c r="F993" t="str">
        <v>-</v>
      </c>
      <c r="G993" t="str">
        <v>-</v>
      </c>
    </row>
    <row r="994">
      <c r="A994">
        <v>5993</v>
      </c>
      <c r="B994" t="str">
        <v>Công an phường Cẩm Đông tỉnh Quảng Ninh</v>
      </c>
      <c r="C994" t="str">
        <v>-</v>
      </c>
      <c r="D994" t="str">
        <v>-</v>
      </c>
      <c r="E994" t="str">
        <v/>
      </c>
      <c r="F994" t="str">
        <v>-</v>
      </c>
      <c r="G994" t="str">
        <v>-</v>
      </c>
    </row>
    <row r="995">
      <c r="A995">
        <v>5994</v>
      </c>
      <c r="B995" t="str">
        <f>HYPERLINK("https://www.quangninh.gov.vn/donvi/phuongcamdong/Trang/Default.aspx", "UBND Ủy ban nhân dân phường Cẩm Đông tỉnh Quảng Ninh")</f>
        <v>UBND Ủy ban nhân dân phường Cẩm Đông tỉnh Quảng Ninh</v>
      </c>
      <c r="C995" t="str">
        <v>https://www.quangninh.gov.vn/donvi/phuongcamdong/Trang/Default.aspx</v>
      </c>
      <c r="D995" t="str">
        <v>-</v>
      </c>
      <c r="E995" t="str">
        <v>-</v>
      </c>
      <c r="F995" t="str">
        <v>-</v>
      </c>
      <c r="G995" t="str">
        <v>-</v>
      </c>
    </row>
    <row r="996">
      <c r="A996">
        <v>5995</v>
      </c>
      <c r="B996" t="str">
        <v>Công an phường Cẩm Phú tỉnh Quảng Ninh</v>
      </c>
      <c r="C996" t="str">
        <v>-</v>
      </c>
      <c r="D996" t="str">
        <v>-</v>
      </c>
      <c r="E996" t="str">
        <v/>
      </c>
      <c r="F996" t="str">
        <v>-</v>
      </c>
      <c r="G996" t="str">
        <v>-</v>
      </c>
    </row>
    <row r="997">
      <c r="A997">
        <v>5996</v>
      </c>
      <c r="B997" t="str">
        <f>HYPERLINK("https://www.quangninh.gov.vn/donvi/tpcampha/Trang/ChiTietTinTuc.aspx?nid=8847", "UBND Ủy ban nhân dân phường Cẩm Phú tỉnh Quảng Ninh")</f>
        <v>UBND Ủy ban nhân dân phường Cẩm Phú tỉnh Quảng Ninh</v>
      </c>
      <c r="C997" t="str">
        <v>https://www.quangninh.gov.vn/donvi/tpcampha/Trang/ChiTietTinTuc.aspx?nid=8847</v>
      </c>
      <c r="D997" t="str">
        <v>-</v>
      </c>
      <c r="E997" t="str">
        <v>-</v>
      </c>
      <c r="F997" t="str">
        <v>-</v>
      </c>
      <c r="G997" t="str">
        <v>-</v>
      </c>
    </row>
    <row r="998">
      <c r="A998">
        <v>5997</v>
      </c>
      <c r="B998" t="str">
        <v>Công an phường Cẩm Tây tỉnh Quảng Ninh</v>
      </c>
      <c r="C998" t="str">
        <v>-</v>
      </c>
      <c r="D998" t="str">
        <v>-</v>
      </c>
      <c r="E998" t="str">
        <v/>
      </c>
      <c r="F998" t="str">
        <v>-</v>
      </c>
      <c r="G998" t="str">
        <v>-</v>
      </c>
    </row>
    <row r="999">
      <c r="A999">
        <v>5998</v>
      </c>
      <c r="B999" t="str">
        <f>HYPERLINK("https://www.quangninh.gov.vn/donvi/phuongcamtay/Trang/Default.aspx", "UBND Ủy ban nhân dân phường Cẩm Tây tỉnh Quảng Ninh")</f>
        <v>UBND Ủy ban nhân dân phường Cẩm Tây tỉnh Quảng Ninh</v>
      </c>
      <c r="C999" t="str">
        <v>https://www.quangninh.gov.vn/donvi/phuongcamtay/Trang/Default.aspx</v>
      </c>
      <c r="D999" t="str">
        <v>-</v>
      </c>
      <c r="E999" t="str">
        <v>-</v>
      </c>
      <c r="F999" t="str">
        <v>-</v>
      </c>
      <c r="G999" t="str">
        <v>-</v>
      </c>
    </row>
    <row r="1000">
      <c r="A1000">
        <v>5999</v>
      </c>
      <c r="B1000" t="str">
        <f>HYPERLINK("https://www.facebook.com/groups/386031949302914/", "Công an phường Quang Hanh tỉnh Quảng Ninh")</f>
        <v>Công an phường Quang Hanh tỉnh Quảng Ninh</v>
      </c>
      <c r="C1000" t="str">
        <v>https://www.facebook.com/groups/386031949302914/</v>
      </c>
      <c r="D1000" t="str">
        <v>-</v>
      </c>
      <c r="E1000" t="str">
        <v/>
      </c>
      <c r="F1000" t="str">
        <v>-</v>
      </c>
      <c r="G1000" t="str">
        <v>-</v>
      </c>
    </row>
    <row r="1001">
      <c r="A1001">
        <v>6000</v>
      </c>
      <c r="B1001" t="str">
        <v>UBND Ủy ban nhân dân phường Quang Hanh tỉnh Quảng Ninh</v>
      </c>
      <c r="C1001" t="str">
        <v>-</v>
      </c>
      <c r="D1001" t="str">
        <v>-</v>
      </c>
      <c r="E1001" t="str">
        <v>-</v>
      </c>
      <c r="F1001" t="str">
        <v>-</v>
      </c>
      <c r="G1001" t="str">
        <v>-</v>
      </c>
    </row>
  </sheetData>
  <ignoredErrors>
    <ignoredError numberStoredAsText="1" sqref="A1:G100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