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6001</v>
      </c>
      <c r="B2" t="str">
        <f>HYPERLINK("https://www.facebook.com/p/%C4%90o%C3%A0n-ph%C6%B0%E1%BB%9Dng-C%E1%BA%A9m-Th%E1%BB%8Bnh-100064029249495/", "Công an phường Cẩm Thịnh tỉnh Quảng Ninh")</f>
        <v>Công an phường Cẩm Thịnh tỉnh Quảng Ninh</v>
      </c>
      <c r="C2" t="str">
        <v>https://www.facebook.com/p/%C4%90o%C3%A0n-ph%C6%B0%E1%BB%9Dng-C%E1%BA%A9m-Th%E1%BB%8Bnh-100064029249495/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6002</v>
      </c>
      <c r="B3" t="str">
        <f>HYPERLINK("https://phuongcamthinh.campha.gov.vn/phuongcamthinh/thong-tin/to-chuc-bo-may-242", "UBND Ủy ban nhân dân phường Cẩm Thịnh tỉnh Quảng Ninh")</f>
        <v>UBND Ủy ban nhân dân phường Cẩm Thịnh tỉnh Quảng Ninh</v>
      </c>
      <c r="C3" t="str">
        <v>https://phuongcamthinh.campha.gov.vn/phuongcamthinh/thong-tin/to-chuc-bo-may-242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6003</v>
      </c>
      <c r="B4" t="str">
        <v>Công an phường Cẩm Thủy tỉnh Quảng Ninh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6004</v>
      </c>
      <c r="B5" t="str">
        <f>HYPERLINK("https://tthcc.campha.gov.vn/phuongcamthuy/thong-tin/to-chuc-bo-may-257", "UBND Ủy ban nhân dân phường Cẩm Thủy tỉnh Quảng Ninh")</f>
        <v>UBND Ủy ban nhân dân phường Cẩm Thủy tỉnh Quảng Ninh</v>
      </c>
      <c r="C5" t="str">
        <v>https://tthcc.campha.gov.vn/phuongcamthuy/thong-tin/to-chuc-bo-may-257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6005</v>
      </c>
      <c r="B6" t="str">
        <v>Công an phường Cẩm Thạch tỉnh Quảng Ninh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6006</v>
      </c>
      <c r="B7" t="str">
        <f>HYPERLINK("https://www.quangninh.gov.vn/donvi/tpcampha/Trang/ChiTietTinTuc.aspx?nid=8836", "UBND Ủy ban nhân dân phường Cẩm Thạch tỉnh Quảng Ninh")</f>
        <v>UBND Ủy ban nhân dân phường Cẩm Thạch tỉnh Quảng Ninh</v>
      </c>
      <c r="C7" t="str">
        <v>https://www.quangninh.gov.vn/donvi/tpcampha/Trang/ChiTietTinTuc.aspx?nid=8836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6007</v>
      </c>
      <c r="B8" t="str">
        <v>Công an phường Cẩm Thành tỉnh Quảng Ninh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6008</v>
      </c>
      <c r="B9" t="str">
        <f>HYPERLINK("https://tthcc.campha.gov.vn/phuongcamthanh/thong-tin/to-chuc-bo-may-5451", "UBND Ủy ban nhân dân phường Cẩm Thành tỉnh Quảng Ninh")</f>
        <v>UBND Ủy ban nhân dân phường Cẩm Thành tỉnh Quảng Ninh</v>
      </c>
      <c r="C9" t="str">
        <v>https://tthcc.campha.gov.vn/phuongcamthanh/thong-tin/to-chuc-bo-may-5451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6009</v>
      </c>
      <c r="B10" t="str">
        <v>Công an phường Cẩm Trung tỉnh Quảng Ninh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6010</v>
      </c>
      <c r="B11" t="str">
        <f>HYPERLINK("https://tthcc.campha.gov.vn/phuongcamtrung/chi-tiet/to-chuc-bo-may-phuong-cam-trung-15356", "UBND Ủy ban nhân dân phường Cẩm Trung tỉnh Quảng Ninh")</f>
        <v>UBND Ủy ban nhân dân phường Cẩm Trung tỉnh Quảng Ninh</v>
      </c>
      <c r="C11" t="str">
        <v>https://tthcc.campha.gov.vn/phuongcamtrung/chi-tiet/to-chuc-bo-may-phuong-cam-trung-15356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6011</v>
      </c>
      <c r="B12" t="str">
        <f>HYPERLINK("https://www.facebook.com/p/Ph%C6%B0%E1%BB%9Dng-C%E1%BA%A9m-B%C3%ACnh-C%E1%BA%A9m-Ph%E1%BA%A3-Qu%E1%BA%A3ng-Ninh-100064338356151/", "Công an phường Cẩm Bình tỉnh Quảng Ninh")</f>
        <v>Công an phường Cẩm Bình tỉnh Quảng Ninh</v>
      </c>
      <c r="C12" t="str">
        <v>https://www.facebook.com/p/Ph%C6%B0%E1%BB%9Dng-C%E1%BA%A9m-B%C3%ACnh-C%E1%BA%A9m-Ph%E1%BA%A3-Qu%E1%BA%A3ng-Ninh-100064338356151/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6012</v>
      </c>
      <c r="B13" t="str">
        <f>HYPERLINK("https://tthcc.campha.gov.vn/phuongcambinh/chi-tiet/uy-ban-nhan-dan-phuong-cam-binh-14297", "UBND Ủy ban nhân dân phường Cẩm Bình tỉnh Quảng Ninh")</f>
        <v>UBND Ủy ban nhân dân phường Cẩm Bình tỉnh Quảng Ninh</v>
      </c>
      <c r="C13" t="str">
        <v>https://tthcc.campha.gov.vn/phuongcambinh/chi-tiet/uy-ban-nhan-dan-phuong-cam-binh-14297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6013</v>
      </c>
      <c r="B14" t="str">
        <f>HYPERLINK("https://www.facebook.com/conghoacpqn/?locale=vi_VN", "Công an xã Cộng Hòa tỉnh Quảng Ninh")</f>
        <v>Công an xã Cộng Hòa tỉnh Quảng Ninh</v>
      </c>
      <c r="C14" t="str">
        <v>https://www.facebook.com/conghoacpqn/?locale=vi_VN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6014</v>
      </c>
      <c r="B15" t="str">
        <f>HYPERLINK("https://www.quangninh.gov.vn/donvi/TXQuangYen/Trang/ChiTietBVGioiThieu.aspx?bvid=199", "UBND Ủy ban nhân dân xã Cộng Hòa tỉnh Quảng Ninh")</f>
        <v>UBND Ủy ban nhân dân xã Cộng Hòa tỉnh Quảng Ninh</v>
      </c>
      <c r="C15" t="str">
        <v>https://www.quangninh.gov.vn/donvi/TXQuangYen/Trang/ChiTietBVGioiThieu.aspx?bvid=199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6015</v>
      </c>
      <c r="B16" t="str">
        <v>Công an xã Cẩm Hải tỉnh Quảng Ninh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6016</v>
      </c>
      <c r="B17" t="str">
        <f>HYPERLINK("https://xacamhai.campha.gov.vn/xacamhai/thong-tin/to-chuc-bo-may-79", "UBND Ủy ban nhân dân xã Cẩm Hải tỉnh Quảng Ninh")</f>
        <v>UBND Ủy ban nhân dân xã Cẩm Hải tỉnh Quảng Ninh</v>
      </c>
      <c r="C17" t="str">
        <v>https://xacamhai.campha.gov.vn/xacamhai/thong-tin/to-chuc-bo-may-79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6017</v>
      </c>
      <c r="B18" t="str">
        <v>Công an xã Dương Huy tỉnh Quảng Ninh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6018</v>
      </c>
      <c r="B19" t="str">
        <f>HYPERLINK("https://www.quangninh.gov.vn/donvi/xaduonghuy/Trang/ChiTietTinTuc.aspx?nid=75", "UBND Ủy ban nhân dân xã Dương Huy tỉnh Quảng Ninh")</f>
        <v>UBND Ủy ban nhân dân xã Dương Huy tỉnh Quảng Ninh</v>
      </c>
      <c r="C19" t="str">
        <v>https://www.quangninh.gov.vn/donvi/xaduonghuy/Trang/ChiTietTinTuc.aspx?nid=75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6019</v>
      </c>
      <c r="B20" t="str">
        <v>Công an phường Vàng Danh tỉnh Quảng Ninh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6020</v>
      </c>
      <c r="B21" t="str">
        <f>HYPERLINK("https://www.quangninh.gov.vn/donvi/tpuongbi/Trang/ChiTietBVGioiThieu.aspx?bvid=133", "UBND Ủy ban nhân dân phường Vàng Danh tỉnh Quảng Ninh")</f>
        <v>UBND Ủy ban nhân dân phường Vàng Danh tỉnh Quảng Ninh</v>
      </c>
      <c r="C21" t="str">
        <v>https://www.quangninh.gov.vn/donvi/tpuongbi/Trang/ChiTietBVGioiThieu.aspx?bvid=133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6021</v>
      </c>
      <c r="B22" t="str">
        <f>HYPERLINK("https://www.facebook.com/p/Tu%E1%BB%95i-tr%E1%BA%BB-C%C3%B4ng-an-TP-S%E1%BA%A7m-S%C6%A1n-100069346653553/?locale=cs_CZ", "Công an phường Thanh Sơn tỉnh Quảng Ninh")</f>
        <v>Công an phường Thanh Sơn tỉnh Quảng Ninh</v>
      </c>
      <c r="C22" t="str">
        <v>https://www.facebook.com/p/Tu%E1%BB%95i-tr%E1%BA%BB-C%C3%B4ng-an-TP-S%E1%BA%A7m-S%C6%A1n-100069346653553/?locale=cs_CZ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6022</v>
      </c>
      <c r="B23" t="str">
        <f>HYPERLINK("https://www.quangninh.gov.vn/donvi/tpuongbi/Trang/ChiTietBVGioiThieu.aspx?bvid=128", "UBND Ủy ban nhân dân phường Thanh Sơn tỉnh Quảng Ninh")</f>
        <v>UBND Ủy ban nhân dân phường Thanh Sơn tỉnh Quảng Ninh</v>
      </c>
      <c r="C23" t="str">
        <v>https://www.quangninh.gov.vn/donvi/tpuongbi/Trang/ChiTietBVGioiThieu.aspx?bvid=128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6023</v>
      </c>
      <c r="B24" t="str">
        <v>Công an phường Bắc Sơn tỉnh Quảng Ninh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6024</v>
      </c>
      <c r="B25" t="str">
        <f>HYPERLINK("https://uongbi.gov.vn/uy-ban-nhan-dan-phuong-bac-son.-p13n6741.html", "UBND Ủy ban nhân dân phường Bắc Sơn tỉnh Quảng Ninh")</f>
        <v>UBND Ủy ban nhân dân phường Bắc Sơn tỉnh Quảng Ninh</v>
      </c>
      <c r="C25" t="str">
        <v>https://uongbi.gov.vn/uy-ban-nhan-dan-phuong-bac-son.-p13n6741.html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6025</v>
      </c>
      <c r="B26" t="str">
        <f>HYPERLINK("https://www.facebook.com/p/Ph%C6%B0%E1%BB%9Dng-Quang-Trung-Th%C3%A0nh-ph%E1%BB%91-U%C3%B4ng-B%C3%AD-T%E1%BB%89nh-Qu%E1%BA%A3ng-Ninh-100089528376577/", "Công an phường Quang Trung tỉnh Quảng Ninh")</f>
        <v>Công an phường Quang Trung tỉnh Quảng Ninh</v>
      </c>
      <c r="C26" t="str">
        <v>https://www.facebook.com/p/Ph%C6%B0%E1%BB%9Dng-Quang-Trung-Th%C3%A0nh-ph%E1%BB%91-U%C3%B4ng-B%C3%AD-T%E1%BB%89nh-Qu%E1%BA%A3ng-Ninh-100089528376577/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6026</v>
      </c>
      <c r="B27" t="str">
        <f>HYPERLINK("https://www.quangninh.gov.vn/donvi/tpuongbi/Trang/ChiTietBVGioiThieu.aspx?bvid=127", "UBND Ủy ban nhân dân phường Quang Trung tỉnh Quảng Ninh")</f>
        <v>UBND Ủy ban nhân dân phường Quang Trung tỉnh Quảng Ninh</v>
      </c>
      <c r="C27" t="str">
        <v>https://www.quangninh.gov.vn/donvi/tpuongbi/Trang/ChiTietBVGioiThieu.aspx?bvid=127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6027</v>
      </c>
      <c r="B28" t="str">
        <f>HYPERLINK("https://www.facebook.com/p/C%E1%BB%ADa-s%E1%BB%95-ph%C6%B0%E1%BB%9Dng-Tr%C6%B0ng-V%C6%B0%C6%A1ng-%C4%90i%E1%BB%81n-C%C3%B4ng-100028942127646/", "Công an phường Trưng Vương tỉnh Quảng Ninh")</f>
        <v>Công an phường Trưng Vương tỉnh Quảng Ninh</v>
      </c>
      <c r="C28" t="str">
        <v>https://www.facebook.com/p/C%E1%BB%ADa-s%E1%BB%95-ph%C6%B0%E1%BB%9Dng-Tr%C6%B0ng-V%C6%B0%C6%A1ng-%C4%90i%E1%BB%81n-C%C3%B4ng-100028942127646/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6028</v>
      </c>
      <c r="B29" t="str">
        <f>HYPERLINK("https://www.quangninh.gov.vn/donvi/tpuongbi/Trang/ChiTietBVGioiThieu.aspx?bvid=129", "UBND Ủy ban nhân dân phường Trưng Vương tỉnh Quảng Ninh")</f>
        <v>UBND Ủy ban nhân dân phường Trưng Vương tỉnh Quảng Ninh</v>
      </c>
      <c r="C29" t="str">
        <v>https://www.quangninh.gov.vn/donvi/tpuongbi/Trang/ChiTietBVGioiThieu.aspx?bvid=129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6029</v>
      </c>
      <c r="B30" t="str">
        <v>Công an phường Nam Khê tỉnh Quảng Ninh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6030</v>
      </c>
      <c r="B31" t="str">
        <f>HYPERLINK("https://uongbi.gov.vn/uy-ban-nhan-dan-phuong-nam-khe--p13n6739.html", "UBND Ủy ban nhân dân phường Nam Khê tỉnh Quảng Ninh")</f>
        <v>UBND Ủy ban nhân dân phường Nam Khê tỉnh Quảng Ninh</v>
      </c>
      <c r="C31" t="str">
        <v>https://uongbi.gov.vn/uy-ban-nhan-dan-phuong-nam-khe--p13n6739.html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6031</v>
      </c>
      <c r="B32" t="str">
        <v>Công an phường Yên Thanh tỉnh Quảng Ninh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6032</v>
      </c>
      <c r="B33" t="str">
        <f>HYPERLINK("https://uongbi.gov.vn/ubnd-phuong-yen-thanh-p13n4371.html", "UBND Ủy ban nhân dân phường Yên Thanh tỉnh Quảng Ninh")</f>
        <v>UBND Ủy ban nhân dân phường Yên Thanh tỉnh Quảng Ninh</v>
      </c>
      <c r="C33" t="str">
        <v>https://uongbi.gov.vn/ubnd-phuong-yen-thanh-p13n4371.html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6033</v>
      </c>
      <c r="B34" t="str">
        <v>Công an xã Thượng Yên Công tỉnh Quảng Ninh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6034</v>
      </c>
      <c r="B35" t="str">
        <f>HYPERLINK("https://www.quangninh.gov.vn/donvi/tpuongbi/Trang/ChiTietBVGioiThieu.aspx?bvid=137", "UBND Ủy ban nhân dân xã Thượng Yên Công tỉnh Quảng Ninh")</f>
        <v>UBND Ủy ban nhân dân xã Thượng Yên Công tỉnh Quảng Ninh</v>
      </c>
      <c r="C35" t="str">
        <v>https://www.quangninh.gov.vn/donvi/tpuongbi/Trang/ChiTietBVGioiThieu.aspx?bvid=137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6035</v>
      </c>
      <c r="B36" t="str">
        <v>Công an phường Phương Đông tỉnh Quảng Ninh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6036</v>
      </c>
      <c r="B37" t="str">
        <f>HYPERLINK("https://www.quangninh.gov.vn/donvi/phuongphuongdong/Trang/ChiTietBVGioiThieu.aspx?bvid=6", "UBND Ủy ban nhân dân phường Phương Đông tỉnh Quảng Ninh")</f>
        <v>UBND Ủy ban nhân dân phường Phương Đông tỉnh Quảng Ninh</v>
      </c>
      <c r="C37" t="str">
        <v>https://www.quangninh.gov.vn/donvi/phuongphuongdong/Trang/ChiTietBVGioiThieu.aspx?bvid=6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6037</v>
      </c>
      <c r="B38" t="str">
        <f>HYPERLINK("https://www.facebook.com/UBNDphuongnam/", "Công an phường Phương Nam tỉnh Quảng Ninh")</f>
        <v>Công an phường Phương Nam tỉnh Quảng Ninh</v>
      </c>
      <c r="C38" t="str">
        <v>https://www.facebook.com/UBNDphuongnam/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6038</v>
      </c>
      <c r="B39" t="str">
        <f>HYPERLINK("https://www.quangninh.gov.vn/donvi/tpuongbi/Trang/ChiTietBVGioiThieu.aspx?bvid=135", "UBND Ủy ban nhân dân phường Phương Nam tỉnh Quảng Ninh")</f>
        <v>UBND Ủy ban nhân dân phường Phương Nam tỉnh Quảng Ninh</v>
      </c>
      <c r="C39" t="str">
        <v>https://www.quangninh.gov.vn/donvi/tpuongbi/Trang/ChiTietBVGioiThieu.aspx?bvid=135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6039</v>
      </c>
      <c r="B40" t="str">
        <v>Công an xã Điền Công tỉnh Quảng Ninh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6040</v>
      </c>
      <c r="B41" t="str">
        <f>HYPERLINK("https://www.quangninh.gov.vn/donvi/huyentienyen/Trang/ChiTietBVGioiThieu.aspx?bvid=109", "UBND Ủy ban nhân dân xã Điền Công tỉnh Quảng Ninh")</f>
        <v>UBND Ủy ban nhân dân xã Điền Công tỉnh Quảng Ninh</v>
      </c>
      <c r="C41" t="str">
        <v>https://www.quangninh.gov.vn/donvi/huyentienyen/Trang/ChiTietBVGioiThieu.aspx?bvid=109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6041</v>
      </c>
      <c r="B42" t="str">
        <f>HYPERLINK("https://www.facebook.com/thitranbinhlieu/", "Công an thị trấn Bình Liêu tỉnh Quảng Ninh")</f>
        <v>Công an thị trấn Bình Liêu tỉnh Quảng Ninh</v>
      </c>
      <c r="C42" t="str">
        <v>https://www.facebook.com/thitranbinhlieu/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6042</v>
      </c>
      <c r="B43" t="str">
        <f>HYPERLINK("https://binhlieu.quangninh.gov.vn/", "UBND Ủy ban nhân dân thị trấn Bình Liêu tỉnh Quảng Ninh")</f>
        <v>UBND Ủy ban nhân dân thị trấn Bình Liêu tỉnh Quảng Ninh</v>
      </c>
      <c r="C43" t="str">
        <v>https://binhlieu.quangninh.gov.vn/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6043</v>
      </c>
      <c r="B44" t="str">
        <v>Công an xã Hoành Mô tỉnh Quảng Ninh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6044</v>
      </c>
      <c r="B45" t="str">
        <f>HYPERLINK("https://binhlieu.quangninh.gov.vn/Trang/ChiTietBVGioiThieu.aspx?bvid=42", "UBND Ủy ban nhân dân xã Hoành Mô tỉnh Quảng Ninh")</f>
        <v>UBND Ủy ban nhân dân xã Hoành Mô tỉnh Quảng Ninh</v>
      </c>
      <c r="C45" t="str">
        <v>https://binhlieu.quangninh.gov.vn/Trang/ChiTietBVGioiThieu.aspx?bvid=42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6045</v>
      </c>
      <c r="B46" t="str">
        <v>Công an xã Đồng Tâm tỉnh Quảng Ninh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6046</v>
      </c>
      <c r="B47" t="str">
        <f>HYPERLINK("https://www.quangninh.gov.vn/donvi/xadongtam/Trang/Default.aspx", "UBND Ủy ban nhân dân xã Đồng Tâm tỉnh Quảng Ninh")</f>
        <v>UBND Ủy ban nhân dân xã Đồng Tâm tỉnh Quảng Ninh</v>
      </c>
      <c r="C47" t="str">
        <v>https://www.quangninh.gov.vn/donvi/xadongtam/Trang/Default.aspx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6047</v>
      </c>
      <c r="B48" t="str">
        <v>Công an xã Đồng Văn tỉnh Quảng Ninh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6048</v>
      </c>
      <c r="B49" t="str">
        <f>HYPERLINK("https://www.quangninh.gov.vn/donvi/xadongvan/Trang/Default.aspx", "UBND Ủy ban nhân dân xã Đồng Văn tỉnh Quảng Ninh")</f>
        <v>UBND Ủy ban nhân dân xã Đồng Văn tỉnh Quảng Ninh</v>
      </c>
      <c r="C49" t="str">
        <v>https://www.quangninh.gov.vn/donvi/xadongvan/Trang/Default.aspx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6049</v>
      </c>
      <c r="B50" t="str">
        <v>Công an xã Tình Húc tỉnh Quảng Ninh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6050</v>
      </c>
      <c r="B51" t="str">
        <f>HYPERLINK("https://binhlieu.quangninh.gov.vn/Trang/ChiTietTinTuc.aspx?nid=2203", "UBND Ủy ban nhân dân xã Tình Húc tỉnh Quảng Ninh")</f>
        <v>UBND Ủy ban nhân dân xã Tình Húc tỉnh Quảng Ninh</v>
      </c>
      <c r="C51" t="str">
        <v>https://binhlieu.quangninh.gov.vn/Trang/ChiTietTinTuc.aspx?nid=2203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6051</v>
      </c>
      <c r="B52" t="str">
        <v>Công an xã Vô Ngại tỉnh Quảng Ninh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6052</v>
      </c>
      <c r="B53" t="str">
        <f>HYPERLINK("https://www.quangninh.gov.vn/donvi/xavongai/Trang/ChiTietTinTuc.aspx?nid=12", "UBND Ủy ban nhân dân xã Vô Ngại tỉnh Quảng Ninh")</f>
        <v>UBND Ủy ban nhân dân xã Vô Ngại tỉnh Quảng Ninh</v>
      </c>
      <c r="C53" t="str">
        <v>https://www.quangninh.gov.vn/donvi/xavongai/Trang/ChiTietTinTuc.aspx?nid=12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6053</v>
      </c>
      <c r="B54" t="str">
        <v>Công an xã Lục Hồn tỉnh Quảng Ninh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6054</v>
      </c>
      <c r="B55" t="str">
        <f>HYPERLINK("https://www.quangninh.gov.vn/donvi/xaluchon/Trang/Default.aspx", "UBND Ủy ban nhân dân xã Lục Hồn tỉnh Quảng Ninh")</f>
        <v>UBND Ủy ban nhân dân xã Lục Hồn tỉnh Quảng Ninh</v>
      </c>
      <c r="C55" t="str">
        <v>https://www.quangninh.gov.vn/donvi/xaluchon/Trang/Default.aspx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6055</v>
      </c>
      <c r="B56" t="str">
        <v>Công an xã Húc Động tỉnh Quảng Ninh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6056</v>
      </c>
      <c r="B57" t="str">
        <f>HYPERLINK("https://binhlieu.quangninh.gov.vn/Trang/ChiTietBVGioiThieu.aspx?bvid=42", "UBND Ủy ban nhân dân xã Húc Động tỉnh Quảng Ninh")</f>
        <v>UBND Ủy ban nhân dân xã Húc Động tỉnh Quảng Ninh</v>
      </c>
      <c r="C57" t="str">
        <v>https://binhlieu.quangninh.gov.vn/Trang/ChiTietBVGioiThieu.aspx?bvid=42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6057</v>
      </c>
      <c r="B58" t="str">
        <f>HYPERLINK("https://www.facebook.com/Truong.THCS.Thi.tran.Tien.Yen/", "Công an thị trấn Tiên Yên tỉnh Quảng Ninh")</f>
        <v>Công an thị trấn Tiên Yên tỉnh Quảng Ninh</v>
      </c>
      <c r="C58" t="str">
        <v>https://www.facebook.com/Truong.THCS.Thi.tran.Tien.Yen/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6058</v>
      </c>
      <c r="B59" t="str">
        <f>HYPERLINK("https://www.quangninh.gov.vn/donvi/huyentienyen/Trang/ChiTietBVGioiThieu.aspx?bvid=70", "UBND Ủy ban nhân dân thị trấn Tiên Yên tỉnh Quảng Ninh")</f>
        <v>UBND Ủy ban nhân dân thị trấn Tiên Yên tỉnh Quảng Ninh</v>
      </c>
      <c r="C59" t="str">
        <v>https://www.quangninh.gov.vn/donvi/huyentienyen/Trang/ChiTietBVGioiThieu.aspx?bvid=70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6059</v>
      </c>
      <c r="B60" t="str">
        <v>Công an xã Hà Lâu tỉnh Quảng Ninh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6060</v>
      </c>
      <c r="B61" t="str">
        <f>HYPERLINK("https://www.quangninh.gov.vn/donvi/huyentienyen/Trang/ChiTietBVGioiThieu.aspx?bvid=110", "UBND Ủy ban nhân dân xã Hà Lâu tỉnh Quảng Ninh")</f>
        <v>UBND Ủy ban nhân dân xã Hà Lâu tỉnh Quảng Ninh</v>
      </c>
      <c r="C61" t="str">
        <v>https://www.quangninh.gov.vn/donvi/huyentienyen/Trang/ChiTietBVGioiThieu.aspx?bvid=110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6061</v>
      </c>
      <c r="B62" t="str">
        <v>Công an xã Đại Dực tỉnh Quảng Ninh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6062</v>
      </c>
      <c r="B63" t="str">
        <f>HYPERLINK("https://www.quangninh.gov.vn/donvi/huyentienyen/Trang/ChiTietBVGioiThieu.aspx?bvid=71", "UBND Ủy ban nhân dân xã Đại Dực tỉnh Quảng Ninh")</f>
        <v>UBND Ủy ban nhân dân xã Đại Dực tỉnh Quảng Ninh</v>
      </c>
      <c r="C63" t="str">
        <v>https://www.quangninh.gov.vn/donvi/huyentienyen/Trang/ChiTietBVGioiThieu.aspx?bvid=71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6063</v>
      </c>
      <c r="B64" t="str">
        <f>HYPERLINK("https://www.facebook.com/tuoitreconganquangbinh/", "Công an xã Đại Thành tỉnh Quảng Ninh")</f>
        <v>Công an xã Đại Thành tỉnh Quảng Ninh</v>
      </c>
      <c r="C64" t="str">
        <v>https://www.facebook.com/tuoitreconganquangbinh/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6064</v>
      </c>
      <c r="B65" t="str">
        <f>HYPERLINK("https://daithanh.hiephoa.bacgiang.gov.vn/", "UBND Ủy ban nhân dân xã Đại Thành tỉnh Quảng Ninh")</f>
        <v>UBND Ủy ban nhân dân xã Đại Thành tỉnh Quảng Ninh</v>
      </c>
      <c r="C65" t="str">
        <v>https://daithanh.hiephoa.bacgiang.gov.vn/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6065</v>
      </c>
      <c r="B66" t="str">
        <f>HYPERLINK("https://www.facebook.com/suctreQuangNinh/?locale=vi_VN", "Công an xã Phong Dụ tỉnh Quảng Ninh")</f>
        <v>Công an xã Phong Dụ tỉnh Quảng Ninh</v>
      </c>
      <c r="C66" t="str">
        <v>https://www.facebook.com/suctreQuangNinh/?locale=vi_VN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6066</v>
      </c>
      <c r="B67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67" t="str">
        <v>https://www.quangninh.gov.vn/donvi/huyentienyen/Trang/ChiTietBVGioiThieu.aspx?bvid=72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6067</v>
      </c>
      <c r="B68" t="str">
        <v>Công an xã Điền Xá tỉnh Quảng Ninh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6068</v>
      </c>
      <c r="B69" t="str">
        <f>HYPERLINK("https://www.quangninh.gov.vn/donvi/huyentienyen/Trang/ChiTietBVGioiThieu.aspx?bvid=109", "UBND Ủy ban nhân dân xã Điền Xá tỉnh Quảng Ninh")</f>
        <v>UBND Ủy ban nhân dân xã Điền Xá tỉnh Quảng Ninh</v>
      </c>
      <c r="C69" t="str">
        <v>https://www.quangninh.gov.vn/donvi/huyentienyen/Trang/ChiTietBVGioiThieu.aspx?bvid=109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6069</v>
      </c>
      <c r="B70" t="str">
        <f>HYPERLINK("https://www.facebook.com/THCSDongNgu/", "Công an xã Đông Ngũ tỉnh Quảng Ninh")</f>
        <v>Công an xã Đông Ngũ tỉnh Quảng Ninh</v>
      </c>
      <c r="C70" t="str">
        <v>https://www.facebook.com/THCSDongNgu/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6070</v>
      </c>
      <c r="B71" t="str">
        <f>HYPERLINK("https://www.quangninh.gov.vn/donvi/huyentienyen/Trang/ChiTietBVGioiThieu.aspx?bvid=68", "UBND Ủy ban nhân dân xã Đông Ngũ tỉnh Quảng Ninh")</f>
        <v>UBND Ủy ban nhân dân xã Đông Ngũ tỉnh Quảng Ninh</v>
      </c>
      <c r="C71" t="str">
        <v>https://www.quangninh.gov.vn/donvi/huyentienyen/Trang/ChiTietBVGioiThieu.aspx?bvid=68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6071</v>
      </c>
      <c r="B72" t="str">
        <v>Công an xã Yên Than tỉnh Quảng Ninh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6072</v>
      </c>
      <c r="B73" t="str">
        <f>HYPERLINK("https://www.quangninh.gov.vn/donvi/huyentienyen/Trang/ChiTietBVGioiThieu.aspx?bvid=74", "UBND Ủy ban nhân dân xã Yên Than tỉnh Quảng Ninh")</f>
        <v>UBND Ủy ban nhân dân xã Yên Than tỉnh Quảng Ninh</v>
      </c>
      <c r="C73" t="str">
        <v>https://www.quangninh.gov.vn/donvi/huyentienyen/Trang/ChiTietBVGioiThieu.aspx?bvid=74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6073</v>
      </c>
      <c r="B74" t="str">
        <f>HYPERLINK("https://www.facebook.com/p/C%C3%B4ng-an-x%C3%A3-%C4%90%C3%B4ng-H%E1%BA%A3i-huy%E1%BB%87n-Ti%C3%AAn-Y%C3%AAn-Qu%E1%BA%A3ng-Ninh-100069372711821/", "Công an xã Đông Hải tỉnh Quảng Ninh")</f>
        <v>Công an xã Đông Hải tỉnh Quảng Ninh</v>
      </c>
      <c r="C74" t="str">
        <v>https://www.facebook.com/p/C%C3%B4ng-an-x%C3%A3-%C4%90%C3%B4ng-H%E1%BA%A3i-huy%E1%BB%87n-Ti%C3%AAn-Y%C3%AAn-Qu%E1%BA%A3ng-Ninh-100069372711821/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6074</v>
      </c>
      <c r="B75" t="str">
        <f>HYPERLINK("https://www.quangninh.gov.vn/donvi/huyentienyen/Trang/ChiTietBVGioiThieu.aspx?bvid=67", "UBND Ủy ban nhân dân xã Đông Hải tỉnh Quảng Ninh")</f>
        <v>UBND Ủy ban nhân dân xã Đông Hải tỉnh Quảng Ninh</v>
      </c>
      <c r="C75" t="str">
        <v>https://www.quangninh.gov.vn/donvi/huyentienyen/Trang/ChiTietBVGioiThieu.aspx?bvid=67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6075</v>
      </c>
      <c r="B76" t="str">
        <v>Công an xã Hải Lạng tỉnh Quảng Ninh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6076</v>
      </c>
      <c r="B77" t="str">
        <f>HYPERLINK("https://www.quangninh.gov.vn/donvi/huyentienyen/Trang/ChiTietBVGioiThieu.aspx?bvid=107", "UBND Ủy ban nhân dân xã Hải Lạng tỉnh Quảng Ninh")</f>
        <v>UBND Ủy ban nhân dân xã Hải Lạng tỉnh Quảng Ninh</v>
      </c>
      <c r="C77" t="str">
        <v>https://www.quangninh.gov.vn/donvi/huyentienyen/Trang/ChiTietBVGioiThieu.aspx?bvid=107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6077</v>
      </c>
      <c r="B78" t="str">
        <f>HYPERLINK("https://www.facebook.com/p/%C4%90o%C3%A0n-TN-x%C3%A3-Ti%C3%AAn-L%C3%A3ng-100083504244301/", "Công an xã Tiên Lãng tỉnh Quảng Ninh")</f>
        <v>Công an xã Tiên Lãng tỉnh Quảng Ninh</v>
      </c>
      <c r="C78" t="str">
        <v>https://www.facebook.com/p/%C4%90o%C3%A0n-TN-x%C3%A3-Ti%C3%AAn-L%C3%A3ng-100083504244301/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6078</v>
      </c>
      <c r="B79" t="str">
        <f>HYPERLINK("https://www.quangninh.gov.vn/donvi/huyentienyen/Trang/ChiTietBVGioiThieu.aspx?bvid=69", "UBND Ủy ban nhân dân xã Tiên Lãng tỉnh Quảng Ninh")</f>
        <v>UBND Ủy ban nhân dân xã Tiên Lãng tỉnh Quảng Ninh</v>
      </c>
      <c r="C79" t="str">
        <v>https://www.quangninh.gov.vn/donvi/huyentienyen/Trang/ChiTietBVGioiThieu.aspx?bvid=69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6079</v>
      </c>
      <c r="B80" t="str">
        <v>Công an xã Đồng Rui tỉnh Quảng Ninh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6080</v>
      </c>
      <c r="B81" t="str">
        <f>HYPERLINK("https://www.quangninh.gov.vn/donvi/huyentienyen/Trang/ChiTietBVGioiThieu.aspx?bvid=108", "UBND Ủy ban nhân dân xã Đồng Rui tỉnh Quảng Ninh")</f>
        <v>UBND Ủy ban nhân dân xã Đồng Rui tỉnh Quảng Ninh</v>
      </c>
      <c r="C81" t="str">
        <v>https://www.quangninh.gov.vn/donvi/huyentienyen/Trang/ChiTietBVGioiThieu.aspx?bvid=108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6081</v>
      </c>
      <c r="B82" t="str">
        <f>HYPERLINK("https://www.facebook.com/tuoitredamha/", "Công an thị trấn Đầm Hà tỉnh Quảng Ninh")</f>
        <v>Công an thị trấn Đầm Hà tỉnh Quảng Ninh</v>
      </c>
      <c r="C82" t="str">
        <v>https://www.facebook.com/tuoitredamha/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6082</v>
      </c>
      <c r="B83" t="str">
        <f>HYPERLINK("https://www.quangninh.gov.vn/donvi/huyendamha/Trang/ChiTietBVGioiThieu.aspx?bvid=72", "UBND Ủy ban nhân dân thị trấn Đầm Hà tỉnh Quảng Ninh")</f>
        <v>UBND Ủy ban nhân dân thị trấn Đầm Hà tỉnh Quảng Ninh</v>
      </c>
      <c r="C83" t="str">
        <v>https://www.quangninh.gov.vn/donvi/huyendamha/Trang/ChiTietBVGioiThieu.aspx?bvid=72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6083</v>
      </c>
      <c r="B84" t="str">
        <v>Công an xã Quảng Lâm tỉnh Quảng Ninh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6084</v>
      </c>
      <c r="B85" t="str">
        <f>HYPERLINK("https://www.quangninh.gov.vn/donvi/huyendamha/Trang/ChiTietBVGioiThieu.aspx?bvid=78", "UBND Ủy ban nhân dân xã Quảng Lâm tỉnh Quảng Ninh")</f>
        <v>UBND Ủy ban nhân dân xã Quảng Lâm tỉnh Quảng Ninh</v>
      </c>
      <c r="C85" t="str">
        <v>https://www.quangninh.gov.vn/donvi/huyendamha/Trang/ChiTietBVGioiThieu.aspx?bvid=78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6085</v>
      </c>
      <c r="B86" t="str">
        <f>HYPERLINK("https://www.facebook.com/tuoitreconganquangbinh/", "Công an xã Quảng An tỉnh Quảng Ninh")</f>
        <v>Công an xã Quảng An tỉnh Quảng Ninh</v>
      </c>
      <c r="C86" t="str">
        <v>https://www.facebook.com/tuoitreconganquangbinh/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6086</v>
      </c>
      <c r="B87" t="str">
        <f>HYPERLINK("https://www.quangninh.gov.vn/donvi/TXQuangYen/Trang/ChiTietBVGioiThieu.aspx?bvid=209", "UBND Ủy ban nhân dân xã Quảng An tỉnh Quảng Ninh")</f>
        <v>UBND Ủy ban nhân dân xã Quảng An tỉnh Quảng Ninh</v>
      </c>
      <c r="C87" t="str">
        <v>https://www.quangninh.gov.vn/donvi/TXQuangYen/Trang/ChiTietBVGioiThieu.aspx?bvid=209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6087</v>
      </c>
      <c r="B88" t="str">
        <v>Công an xã Tân Bình tỉnh Quảng Ninh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6088</v>
      </c>
      <c r="B89" t="str">
        <f>HYPERLINK("https://www.quangninh.gov.vn/donvi/huyendamha/Trang/ChiTietBVGioiThieu.aspx?bvid=80", "UBND Ủy ban nhân dân xã Tân Bình tỉnh Quảng Ninh")</f>
        <v>UBND Ủy ban nhân dân xã Tân Bình tỉnh Quảng Ninh</v>
      </c>
      <c r="C89" t="str">
        <v>https://www.quangninh.gov.vn/donvi/huyendamha/Trang/ChiTietBVGioiThieu.aspx?bvid=80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6089</v>
      </c>
      <c r="B90" t="str">
        <v>Công an xã Quảng Lợi tỉnh Quảng Ninh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6090</v>
      </c>
      <c r="B91" t="str">
        <f>HYPERLINK("https://www.quangninh.gov.vn/donvi/huyendamha/Trang/ChiTietBVGioiThieu.aspx?bvid=77", "UBND Ủy ban nhân dân xã Quảng Lợi tỉnh Quảng Ninh")</f>
        <v>UBND Ủy ban nhân dân xã Quảng Lợi tỉnh Quảng Ninh</v>
      </c>
      <c r="C91" t="str">
        <v>https://www.quangninh.gov.vn/donvi/huyendamha/Trang/ChiTietBVGioiThieu.aspx?bvid=77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6091</v>
      </c>
      <c r="B92" t="str">
        <f>HYPERLINK("https://www.facebook.com/xaducyen/", "Công an xã Dực Yên tỉnh Quảng Ninh")</f>
        <v>Công an xã Dực Yên tỉnh Quảng Ninh</v>
      </c>
      <c r="C92" t="str">
        <v>https://www.facebook.com/xaducyen/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6092</v>
      </c>
      <c r="B93" t="str">
        <f>HYPERLINK("https://www.quangninh.gov.vn/donvi/huyendamha/Trang/ChiTietBVGioiThieu.aspx?bvid=74", "UBND Ủy ban nhân dân xã Dực Yên tỉnh Quảng Ninh")</f>
        <v>UBND Ủy ban nhân dân xã Dực Yên tỉnh Quảng Ninh</v>
      </c>
      <c r="C93" t="str">
        <v>https://www.quangninh.gov.vn/donvi/huyendamha/Trang/ChiTietBVGioiThieu.aspx?bvid=74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6093</v>
      </c>
      <c r="B94" t="str">
        <f>HYPERLINK("https://www.facebook.com/p/C%C3%B4ng-an-x%C3%A3-Qu%E1%BA%A3ng-T%C3%A2n-C%C3%B4ng-an-th%E1%BB%8B-x%C3%A3-Ba-%C4%90%E1%BB%93n-100089357495082/", "Công an xã Quảng Tân tỉnh Quảng Ninh")</f>
        <v>Công an xã Quảng Tân tỉnh Quảng Ninh</v>
      </c>
      <c r="C94" t="str">
        <v>https://www.facebook.com/p/C%C3%B4ng-an-x%C3%A3-Qu%E1%BA%A3ng-T%C3%A2n-C%C3%B4ng-an-th%E1%BB%8B-x%C3%A3-Ba-%C4%90%E1%BB%93n-100089357495082/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6094</v>
      </c>
      <c r="B95" t="str">
        <f>HYPERLINK("https://www.quangninh.gov.vn/donvi/huyendamha/Trang/ChiTietBVGioiThieu.aspx?bvid=75", "UBND Ủy ban nhân dân xã Quảng Tân tỉnh Quảng Ninh")</f>
        <v>UBND Ủy ban nhân dân xã Quảng Tân tỉnh Quảng Ninh</v>
      </c>
      <c r="C95" t="str">
        <v>https://www.quangninh.gov.vn/donvi/huyendamha/Trang/ChiTietBVGioiThieu.aspx?bvid=75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6095</v>
      </c>
      <c r="B96" t="str">
        <f>HYPERLINK("https://www.facebook.com/tuoitredamha/", "Công an xã Đầm Hà tỉnh Quảng Ninh")</f>
        <v>Công an xã Đầm Hà tỉnh Quảng Ninh</v>
      </c>
      <c r="C96" t="str">
        <v>https://www.facebook.com/tuoitredamha/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6096</v>
      </c>
      <c r="B97" t="str">
        <f>HYPERLINK("https://www.quangninh.gov.vn/donvi/huyendamha/Trang/Default.aspx", "UBND Ủy ban nhân dân xã Đầm Hà tỉnh Quảng Ninh")</f>
        <v>UBND Ủy ban nhân dân xã Đầm Hà tỉnh Quảng Ninh</v>
      </c>
      <c r="C97" t="str">
        <v>https://www.quangninh.gov.vn/donvi/huyendamha/Trang/Default.aspx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6097</v>
      </c>
      <c r="B98" t="str">
        <v>Công an xã Tân Lập tỉnh Quảng Ninh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6098</v>
      </c>
      <c r="B99" t="str">
        <f>HYPERLINK("https://dongtrieu.quangninh.gov.vn/Trang/ChiTietBVGioiThieu.aspx?bvid=208", "UBND Ủy ban nhân dân xã Tân Lập tỉnh Quảng Ninh")</f>
        <v>UBND Ủy ban nhân dân xã Tân Lập tỉnh Quảng Ninh</v>
      </c>
      <c r="C99" t="str">
        <v>https://dongtrieu.quangninh.gov.vn/Trang/ChiTietBVGioiThieu.aspx?bvid=208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6099</v>
      </c>
      <c r="B100" t="str">
        <f>HYPERLINK("https://www.facebook.com/tuoitreconganquangbinh/", "Công an xã Đại Bình tỉnh Quảng Ninh")</f>
        <v>Công an xã Đại Bình tỉnh Quảng Ninh</v>
      </c>
      <c r="C100" t="str">
        <v>https://www.facebook.com/tuoitreconganquangbinh/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6100</v>
      </c>
      <c r="B101" t="str">
        <f>HYPERLINK("https://www.quangninh.gov.vn/donvi/huyendamha/Trang/ChiTietBVGioiThieu.aspx?bvid=73", "UBND Ủy ban nhân dân xã Đại Bình tỉnh Quảng Ninh")</f>
        <v>UBND Ủy ban nhân dân xã Đại Bình tỉnh Quảng Ninh</v>
      </c>
      <c r="C101" t="str">
        <v>https://www.quangninh.gov.vn/donvi/huyendamha/Trang/ChiTietBVGioiThieu.aspx?bvid=73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6101</v>
      </c>
      <c r="B102" t="str">
        <v>Công an thị trấn Quảng Hà tỉnh Quảng Ninh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6102</v>
      </c>
      <c r="B103" t="str">
        <f>HYPERLINK("https://haiha.quangninh.gov.vn/trang/chitietbvgioithieu.aspx?bvid=112", "UBND Ủy ban nhân dân thị trấn Quảng Hà tỉnh Quảng Ninh")</f>
        <v>UBND Ủy ban nhân dân thị trấn Quảng Hà tỉnh Quảng Ninh</v>
      </c>
      <c r="C103" t="str">
        <v>https://haiha.quangninh.gov.vn/trang/chitietbvgioithieu.aspx?bvid=112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6103</v>
      </c>
      <c r="B104" t="str">
        <v>Công an xã Quảng Đức tỉnh Quảng Ninh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6104</v>
      </c>
      <c r="B105" t="str">
        <f>HYPERLINK("https://haiha.quangninh.gov.vn/Trang/ChiTietBVGioiThieu.aspx?bvid=126", "UBND Ủy ban nhân dân xã Quảng Đức tỉnh Quảng Ninh")</f>
        <v>UBND Ủy ban nhân dân xã Quảng Đức tỉnh Quảng Ninh</v>
      </c>
      <c r="C105" t="str">
        <v>https://haiha.quangninh.gov.vn/Trang/ChiTietBVGioiThieu.aspx?bvid=126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6105</v>
      </c>
      <c r="B106" t="str">
        <f>HYPERLINK("https://www.facebook.com/p/C%C3%B4ng-an-x%C3%A3-Qu%E1%BA%A3ng-S%C6%A1n-100068854224748/", "Công an xã Quảng Sơn tỉnh Quảng Ninh")</f>
        <v>Công an xã Quảng Sơn tỉnh Quảng Ninh</v>
      </c>
      <c r="C106" t="str">
        <v>https://www.facebook.com/p/C%C3%B4ng-an-x%C3%A3-Qu%E1%BA%A3ng-S%C6%A1n-100068854224748/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6106</v>
      </c>
      <c r="B107" t="str">
        <f>HYPERLINK("https://haiha.quangninh.gov.vn/Trang/ChiTietBVGioiThieu.aspx?bvid=134", "UBND Ủy ban nhân dân xã Quảng Sơn tỉnh Quảng Ninh")</f>
        <v>UBND Ủy ban nhân dân xã Quảng Sơn tỉnh Quảng Ninh</v>
      </c>
      <c r="C107" t="str">
        <v>https://haiha.quangninh.gov.vn/Trang/ChiTietBVGioiThieu.aspx?bvid=134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6107</v>
      </c>
      <c r="B108" t="str">
        <f>HYPERLINK("https://www.facebook.com/AnreQuoc/", "Công an xã Quảng Thành tỉnh Quảng Ninh")</f>
        <v>Công an xã Quảng Thành tỉnh Quảng Ninh</v>
      </c>
      <c r="C108" t="str">
        <v>https://www.facebook.com/AnreQuoc/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6108</v>
      </c>
      <c r="B109" t="str">
        <f>HYPERLINK("https://quangthanh.chauduc.baria-vungtau.gov.vn/", "UBND Ủy ban nhân dân xã Quảng Thành tỉnh Quảng Ninh")</f>
        <v>UBND Ủy ban nhân dân xã Quảng Thành tỉnh Quảng Ninh</v>
      </c>
      <c r="C109" t="str">
        <v>https://quangthanh.chauduc.baria-vungtau.gov.vn/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6109</v>
      </c>
      <c r="B110" t="str">
        <v>Công an xã Quảng Thắng tỉnh Quảng Ninh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6110</v>
      </c>
      <c r="B111" t="str">
        <f>HYPERLINK("https://dichvucong.quangninh.gov.vn/Default.aspx?tabid=121&amp;ctl=ndetail&amp;mid=511&amp;nid=186547", "UBND Ủy ban nhân dân xã Quảng Thắng tỉnh Quảng Ninh")</f>
        <v>UBND Ủy ban nhân dân xã Quảng Thắng tỉnh Quảng Ninh</v>
      </c>
      <c r="C111" t="str">
        <v>https://dichvucong.quangninh.gov.vn/Default.aspx?tabid=121&amp;ctl=ndetail&amp;mid=511&amp;nid=186547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6111</v>
      </c>
      <c r="B112" t="str">
        <f>HYPERLINK("https://www.facebook.com/capquangthinh.th.vn/", "Công an xã Quảng Thịnh tỉnh Quảng Ninh")</f>
        <v>Công an xã Quảng Thịnh tỉnh Quảng Ninh</v>
      </c>
      <c r="C112" t="str">
        <v>https://www.facebook.com/capquangthinh.th.vn/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6112</v>
      </c>
      <c r="B113" t="str">
        <f>HYPERLINK("https://haiha.quangninh.gov.vn/Trang/ChiTietBVGioiThieu.aspx?bvid=133", "UBND Ủy ban nhân dân xã Quảng Thịnh tỉnh Quảng Ninh")</f>
        <v>UBND Ủy ban nhân dân xã Quảng Thịnh tỉnh Quảng Ninh</v>
      </c>
      <c r="C113" t="str">
        <v>https://haiha.quangninh.gov.vn/Trang/ChiTietBVGioiThieu.aspx?bvid=133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6113</v>
      </c>
      <c r="B114" t="str">
        <f>HYPERLINK("https://www.facebook.com/tuoitreconganquangbinh/", "Công an xã Quảng Minh tỉnh Quảng Ninh")</f>
        <v>Công an xã Quảng Minh tỉnh Quảng Ninh</v>
      </c>
      <c r="C114" t="str">
        <v>https://www.facebook.com/tuoitreconganquangbinh/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6114</v>
      </c>
      <c r="B115" t="str">
        <f>HYPERLINK("https://haiha.quangninh.gov.vn/Trang/ChiTietBVGioiThieu.aspx?bvid=128", "UBND Ủy ban nhân dân xã Quảng Minh tỉnh Quảng Ninh")</f>
        <v>UBND Ủy ban nhân dân xã Quảng Minh tỉnh Quảng Ninh</v>
      </c>
      <c r="C115" t="str">
        <v>https://haiha.quangninh.gov.vn/Trang/ChiTietBVGioiThieu.aspx?bvid=128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6115</v>
      </c>
      <c r="B116" t="str">
        <f>HYPERLINK("https://www.facebook.com/tuoitreconganquangbinh/", "Công an xã Quảng Chính tỉnh Quảng Ninh")</f>
        <v>Công an xã Quảng Chính tỉnh Quảng Ninh</v>
      </c>
      <c r="C116" t="str">
        <v>https://www.facebook.com/tuoitreconganquangbinh/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6116</v>
      </c>
      <c r="B117" t="str">
        <f>HYPERLINK("https://haiha.quangninh.gov.vn/trang/chitietbvgioithieu.aspx?bvid=117", "UBND Ủy ban nhân dân xã Quảng Chính tỉnh Quảng Ninh")</f>
        <v>UBND Ủy ban nhân dân xã Quảng Chính tỉnh Quảng Ninh</v>
      </c>
      <c r="C117" t="str">
        <v>https://haiha.quangninh.gov.vn/trang/chitietbvgioithieu.aspx?bvid=117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6117</v>
      </c>
      <c r="B118" t="str">
        <f>HYPERLINK("https://www.facebook.com/p/C%C3%B4ng-an-x%C3%A3-Qu%E1%BA%A3ng-Long-Qu%E1%BA%A3ng-X%C6%B0%C6%A1ng-Thanh-H%C3%B3a-100064958701361/", "Công an xã Quảng Long tỉnh Quảng Ninh")</f>
        <v>Công an xã Quảng Long tỉnh Quảng Ninh</v>
      </c>
      <c r="C118" t="str">
        <v>https://www.facebook.com/p/C%C3%B4ng-an-x%C3%A3-Qu%E1%BA%A3ng-Long-Qu%E1%BA%A3ng-X%C6%B0%C6%A1ng-Thanh-H%C3%B3a-100064958701361/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6118</v>
      </c>
      <c r="B119" t="str">
        <f>HYPERLINK("https://haiha.quangninh.gov.vn/trang/chitietbvgioithieu.aspx?bvid=129", "UBND Ủy ban nhân dân xã Quảng Long tỉnh Quảng Ninh")</f>
        <v>UBND Ủy ban nhân dân xã Quảng Long tỉnh Quảng Ninh</v>
      </c>
      <c r="C119" t="str">
        <v>https://haiha.quangninh.gov.vn/trang/chitietbvgioithieu.aspx?bvid=129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6119</v>
      </c>
      <c r="B120" t="str">
        <v>Công an xã Đường Hoa tỉnh Quảng Ninh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6120</v>
      </c>
      <c r="B121" t="str">
        <f>HYPERLINK("https://haiha.quangninh.gov.vn/Trang/ChiTietBVGioiThieu.aspx?bvid=124", "UBND Ủy ban nhân dân xã Đường Hoa tỉnh Quảng Ninh")</f>
        <v>UBND Ủy ban nhân dân xã Đường Hoa tỉnh Quảng Ninh</v>
      </c>
      <c r="C121" t="str">
        <v>https://haiha.quangninh.gov.vn/Trang/ChiTietBVGioiThieu.aspx?bvid=124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6121</v>
      </c>
      <c r="B122" t="str">
        <v>Công an xã Quảng Phong tỉnh Quảng Ninh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6122</v>
      </c>
      <c r="B123" t="str">
        <f>HYPERLINK("https://haiha.quangninh.gov.vn/Trang/ChiTietBVGioiThieu.aspx?bvid=130", "UBND Ủy ban nhân dân xã Quảng Phong tỉnh Quảng Ninh")</f>
        <v>UBND Ủy ban nhân dân xã Quảng Phong tỉnh Quảng Ninh</v>
      </c>
      <c r="C123" t="str">
        <v>https://haiha.quangninh.gov.vn/Trang/ChiTietBVGioiThieu.aspx?bvid=130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6123</v>
      </c>
      <c r="B124" t="str">
        <f>HYPERLINK("https://www.facebook.com/tuoitreconganquangbinh/", "Công an xã Quảng Trung tỉnh Quảng Ninh")</f>
        <v>Công an xã Quảng Trung tỉnh Quảng Ninh</v>
      </c>
      <c r="C124" t="str">
        <v>https://www.facebook.com/tuoitreconganquangbinh/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6124</v>
      </c>
      <c r="B125" t="str">
        <f>HYPERLINK("https://haiha.quangninh.gov.vn/trang/chitietbvgioithieu.aspx?bvid=117", "UBND Ủy ban nhân dân xã Quảng Trung tỉnh Quảng Ninh")</f>
        <v>UBND Ủy ban nhân dân xã Quảng Trung tỉnh Quảng Ninh</v>
      </c>
      <c r="C125" t="str">
        <v>https://haiha.quangninh.gov.vn/trang/chitietbvgioithieu.aspx?bvid=117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6125</v>
      </c>
      <c r="B126" t="str">
        <v>Công an xã Phú Hải tỉnh Quảng Ninh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6126</v>
      </c>
      <c r="B127" t="str">
        <f>HYPERLINK("https://www.quangninh.gov.vn/", "UBND Ủy ban nhân dân xã Phú Hải tỉnh Quảng Ninh")</f>
        <v>UBND Ủy ban nhân dân xã Phú Hải tỉnh Quảng Ninh</v>
      </c>
      <c r="C127" t="str">
        <v>https://www.quangninh.gov.vn/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6127</v>
      </c>
      <c r="B128" t="str">
        <v>Công an xã Quảng Điền tỉnh Quảng Ninh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6128</v>
      </c>
      <c r="B129" t="str">
        <f>HYPERLINK("https://krongana.daklak.gov.vn/uy-ban-nhan-dan-xa-quang-dien-to-chuc-hoi-nghi-trao-doi-doi-thoai-voi-nhan-dan-nam-2020-6163.html", "UBND Ủy ban nhân dân xã Quảng Điền tỉnh Quảng Ninh")</f>
        <v>UBND Ủy ban nhân dân xã Quảng Điền tỉnh Quảng Ninh</v>
      </c>
      <c r="C129" t="str">
        <v>https://krongana.daklak.gov.vn/uy-ban-nhan-dan-xa-quang-dien-to-chuc-hoi-nghi-trao-doi-doi-thoai-voi-nhan-dan-nam-2020-6163.html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6129</v>
      </c>
      <c r="B130" t="str">
        <v>Công an xã Tiến Tới tỉnh Quảng Ninh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6130</v>
      </c>
      <c r="B131" t="str">
        <f>HYPERLINK("https://www.quangninh.gov.vn/", "UBND Ủy ban nhân dân xã Tiến Tới tỉnh Quảng Ninh")</f>
        <v>UBND Ủy ban nhân dân xã Tiến Tới tỉnh Quảng Ninh</v>
      </c>
      <c r="C131" t="str">
        <v>https://www.quangninh.gov.vn/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6131</v>
      </c>
      <c r="B132" t="str">
        <f>HYPERLINK("https://www.facebook.com/groups/caichien/", "Công an xã Cái Chiên tỉnh Quảng Ninh")</f>
        <v>Công an xã Cái Chiên tỉnh Quảng Ninh</v>
      </c>
      <c r="C132" t="str">
        <v>https://www.facebook.com/groups/caichien/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6132</v>
      </c>
      <c r="B133" t="str">
        <f>HYPERLINK("https://haiha.quangninh.gov.vn/Trang/ChiTietBVGioiThieu.aspx?bvid=125", "UBND Ủy ban nhân dân xã Cái Chiên tỉnh Quảng Ninh")</f>
        <v>UBND Ủy ban nhân dân xã Cái Chiên tỉnh Quảng Ninh</v>
      </c>
      <c r="C133" t="str">
        <v>https://haiha.quangninh.gov.vn/Trang/ChiTietBVGioiThieu.aspx?bvid=125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6133</v>
      </c>
      <c r="B134" t="str">
        <v>Công an thị trấn Ba Chẽ tỉnh Quảng Ninh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6134</v>
      </c>
      <c r="B135" t="str">
        <f>HYPERLINK("https://www.quangninh.gov.vn/donvi/huyenbache/Trang/Default.aspx", "UBND Ủy ban nhân dân thị trấn Ba Chẽ tỉnh Quảng Ninh")</f>
        <v>UBND Ủy ban nhân dân thị trấn Ba Chẽ tỉnh Quảng Ninh</v>
      </c>
      <c r="C135" t="str">
        <v>https://www.quangninh.gov.vn/donvi/huyenbache/Trang/Default.aspx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6135</v>
      </c>
      <c r="B136" t="str">
        <v>Công an xã Thanh Sơn tỉnh Quảng Ninh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6136</v>
      </c>
      <c r="B137" t="str">
        <f>HYPERLINK("https://www.quangninh.gov.vn/donvi/huyenbache/Trang/ChiTietBVGioiThieu.aspx?bvid=108", "UBND Ủy ban nhân dân xã Thanh Sơn tỉnh Quảng Ninh")</f>
        <v>UBND Ủy ban nhân dân xã Thanh Sơn tỉnh Quảng Ninh</v>
      </c>
      <c r="C137" t="str">
        <v>https://www.quangninh.gov.vn/donvi/huyenbache/Trang/ChiTietBVGioiThieu.aspx?bvid=108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6137</v>
      </c>
      <c r="B138" t="str">
        <v>Công an xã Thanh Lâm tỉnh Quảng Ninh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6138</v>
      </c>
      <c r="B139" t="str">
        <f>HYPERLINK("https://www.quangninh.gov.vn/donvi/huyenbache/Trang/ChiTietBVGioiThieu.aspx?bvid=107", "UBND Ủy ban nhân dân xã Thanh Lâm tỉnh Quảng Ninh")</f>
        <v>UBND Ủy ban nhân dân xã Thanh Lâm tỉnh Quảng Ninh</v>
      </c>
      <c r="C139" t="str">
        <v>https://www.quangninh.gov.vn/donvi/huyenbache/Trang/ChiTietBVGioiThieu.aspx?bvid=107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6139</v>
      </c>
      <c r="B140" t="str">
        <v>Công an xã Đạp Thanh tỉnh Quảng Ninh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6140</v>
      </c>
      <c r="B141" t="str">
        <f>HYPERLINK("https://www.quangninh.gov.vn/donvi/huyenbache/Trang/ChiTietBVGioiThieu.aspx?bvid=106", "UBND Ủy ban nhân dân xã Đạp Thanh tỉnh Quảng Ninh")</f>
        <v>UBND Ủy ban nhân dân xã Đạp Thanh tỉnh Quảng Ninh</v>
      </c>
      <c r="C141" t="str">
        <v>https://www.quangninh.gov.vn/donvi/huyenbache/Trang/ChiTietBVGioiThieu.aspx?bvid=106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6141</v>
      </c>
      <c r="B142" t="str">
        <v>Công an xã Nam Sơn tỉnh Quảng Ninh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6142</v>
      </c>
      <c r="B143" t="str">
        <f>HYPERLINK("https://www.quangninh.gov.vn/donvi/huyenbache/Trang/ChiTietBVGioiThieu.aspx?bvid=110", "UBND Ủy ban nhân dân xã Nam Sơn tỉnh Quảng Ninh")</f>
        <v>UBND Ủy ban nhân dân xã Nam Sơn tỉnh Quảng Ninh</v>
      </c>
      <c r="C143" t="str">
        <v>https://www.quangninh.gov.vn/donvi/huyenbache/Trang/ChiTietBVGioiThieu.aspx?bvid=110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6143</v>
      </c>
      <c r="B144" t="str">
        <v>Công an xã Lương Mông tỉnh Quảng Ninh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6144</v>
      </c>
      <c r="B145" t="str">
        <f>HYPERLINK("https://www.quangninh.gov.vn/donvi/huyenbache/Trang/ChiTietBVGioiThieu.aspx?bvid=104", "UBND Ủy ban nhân dân xã Lương Mông tỉnh Quảng Ninh")</f>
        <v>UBND Ủy ban nhân dân xã Lương Mông tỉnh Quảng Ninh</v>
      </c>
      <c r="C145" t="str">
        <v>https://www.quangninh.gov.vn/donvi/huyenbache/Trang/ChiTietBVGioiThieu.aspx?bvid=104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6145</v>
      </c>
      <c r="B146" t="str">
        <v>Công an xã Đồn Đạc tỉnh Quảng Ninh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6146</v>
      </c>
      <c r="B147" t="str">
        <f>HYPERLINK("https://www.quangninh.gov.vn/donvi/huyenbache/Trang/ChiTietBVGioiThieu.aspx?bvid=109", "UBND Ủy ban nhân dân xã Đồn Đạc tỉnh Quảng Ninh")</f>
        <v>UBND Ủy ban nhân dân xã Đồn Đạc tỉnh Quảng Ninh</v>
      </c>
      <c r="C147" t="str">
        <v>https://www.quangninh.gov.vn/donvi/huyenbache/Trang/ChiTietBVGioiThieu.aspx?bvid=109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6147</v>
      </c>
      <c r="B148" t="str">
        <v>Công an xã Minh Cầm tỉnh Quảng Ninh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6148</v>
      </c>
      <c r="B149" t="str">
        <f>HYPERLINK("https://www.quangninh.gov.vn/donvi/huyenbache/Trang/ChiTietBVGioiThieu.aspx?bvid=105", "UBND Ủy ban nhân dân xã Minh Cầm tỉnh Quảng Ninh")</f>
        <v>UBND Ủy ban nhân dân xã Minh Cầm tỉnh Quảng Ninh</v>
      </c>
      <c r="C149" t="str">
        <v>https://www.quangninh.gov.vn/donvi/huyenbache/Trang/ChiTietBVGioiThieu.aspx?bvid=105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6149</v>
      </c>
      <c r="B150" t="str">
        <f>HYPERLINK("https://www.facebook.com/265963428377240", "Công an thị trấn Cái Rồng tỉnh Quảng Ninh")</f>
        <v>Công an thị trấn Cái Rồng tỉnh Quảng Ninh</v>
      </c>
      <c r="C150" t="str">
        <v>https://www.facebook.com/265963428377240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6150</v>
      </c>
      <c r="B151" t="str">
        <f>HYPERLINK("https://vandon.quangninh.gov.vn/Trang/ChiTietBVGioiThieu.aspx?bvid=176", "UBND Ủy ban nhân dân thị trấn Cái Rồng tỉnh Quảng Ninh")</f>
        <v>UBND Ủy ban nhân dân thị trấn Cái Rồng tỉnh Quảng Ninh</v>
      </c>
      <c r="C151" t="str">
        <v>https://vandon.quangninh.gov.vn/Trang/ChiTietBVGioiThieu.aspx?bvid=176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6151</v>
      </c>
      <c r="B152" t="str">
        <v>Công an xã Đài Xuyên tỉnh Quảng Ninh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6152</v>
      </c>
      <c r="B153" t="str">
        <f>HYPERLINK("https://www.quangninh.gov.vn/donvi/xadaixuyen/Trang/Default.aspx", "UBND Ủy ban nhân dân xã Đài Xuyên tỉnh Quảng Ninh")</f>
        <v>UBND Ủy ban nhân dân xã Đài Xuyên tỉnh Quảng Ninh</v>
      </c>
      <c r="C153" t="str">
        <v>https://www.quangninh.gov.vn/donvi/xadaixuyen/Trang/Default.aspx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6153</v>
      </c>
      <c r="B154" t="str">
        <f>HYPERLINK("https://www.facebook.com/tuoitreconganquangbinh/", "Công an xã Bình Dân tỉnh Quảng Ninh")</f>
        <v>Công an xã Bình Dân tỉnh Quảng Ninh</v>
      </c>
      <c r="C154" t="str">
        <v>https://www.facebook.com/tuoitreconganquangbinh/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6154</v>
      </c>
      <c r="B155" t="str">
        <f>HYPERLINK("https://www.quangninh.gov.vn/donvi/xabinhdan/Trang/so-do.aspx", "UBND Ủy ban nhân dân xã Bình Dân tỉnh Quảng Ninh")</f>
        <v>UBND Ủy ban nhân dân xã Bình Dân tỉnh Quảng Ninh</v>
      </c>
      <c r="C155" t="str">
        <v>https://www.quangninh.gov.vn/donvi/xabinhdan/Trang/so-do.aspx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6155</v>
      </c>
      <c r="B156" t="str">
        <f>HYPERLINK("https://www.facebook.com/p/C%C3%B4ng-an-x%C3%A3-V%E1%BA%A1n-Y%C3%AAn-100064755400737/", "Công an xã Vạn Yên tỉnh Quảng Ninh")</f>
        <v>Công an xã Vạn Yên tỉnh Quảng Ninh</v>
      </c>
      <c r="C156" t="str">
        <v>https://www.facebook.com/p/C%C3%B4ng-an-x%C3%A3-V%E1%BA%A1n-Y%C3%AAn-100064755400737/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6156</v>
      </c>
      <c r="B157" t="str">
        <f>HYPERLINK("https://www.quangninh.gov.vn/donvi/xavanyen/Trang/ChiTietTinTuc.aspx?nid=798", "UBND Ủy ban nhân dân xã Vạn Yên tỉnh Quảng Ninh")</f>
        <v>UBND Ủy ban nhân dân xã Vạn Yên tỉnh Quảng Ninh</v>
      </c>
      <c r="C157" t="str">
        <v>https://www.quangninh.gov.vn/donvi/xavanyen/Trang/ChiTietTinTuc.aspx?nid=798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6157</v>
      </c>
      <c r="B158" t="str">
        <f>HYPERLINK("https://www.facebook.com/p/C%C3%B4ng-an-x%C3%A3-Minh-Ch%C3%A2u-huy%E1%BB%87n-V%C3%A2n-%C4%90%E1%BB%93n-t%E1%BB%89nh-Qu%E1%BA%A3ng-Ninh-100069379675761/", "Công an xã Minh Châu tỉnh Quảng Ninh")</f>
        <v>Công an xã Minh Châu tỉnh Quảng Ninh</v>
      </c>
      <c r="C158" t="str">
        <v>https://www.facebook.com/p/C%C3%B4ng-an-x%C3%A3-Minh-Ch%C3%A2u-huy%E1%BB%87n-V%C3%A2n-%C4%90%E1%BB%93n-t%E1%BB%89nh-Qu%E1%BA%A3ng-Ninh-100069379675761/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6158</v>
      </c>
      <c r="B159" t="str">
        <f>HYPERLINK("https://www.quangninh.gov.vn/donvi/xaminhchau/Trang/Default.aspx", "UBND Ủy ban nhân dân xã Minh Châu tỉnh Quảng Ninh")</f>
        <v>UBND Ủy ban nhân dân xã Minh Châu tỉnh Quảng Ninh</v>
      </c>
      <c r="C159" t="str">
        <v>https://www.quangninh.gov.vn/donvi/xaminhchau/Trang/Default.aspx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6159</v>
      </c>
      <c r="B160" t="str">
        <v>Công an xã Đoàn Kết tỉnh Quảng Ninh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6160</v>
      </c>
      <c r="B161" t="str">
        <f>HYPERLINK("https://www.quangninh.gov.vn/donvi/xadoanket/Trang/so-do.aspx", "UBND Ủy ban nhân dân xã Đoàn Kết tỉnh Quảng Ninh")</f>
        <v>UBND Ủy ban nhân dân xã Đoàn Kết tỉnh Quảng Ninh</v>
      </c>
      <c r="C161" t="str">
        <v>https://www.quangninh.gov.vn/donvi/xadoanket/Trang/so-do.aspx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6161</v>
      </c>
      <c r="B162" t="str">
        <f>HYPERLINK("https://www.facebook.com/csqlhcquangninh/", "Công an xã Hạ Long tỉnh Quảng Ninh")</f>
        <v>Công an xã Hạ Long tỉnh Quảng Ninh</v>
      </c>
      <c r="C162" t="str">
        <v>https://www.facebook.com/csqlhcquangninh/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6162</v>
      </c>
      <c r="B163" t="str">
        <f>HYPERLINK("https://vandon.quangninh.gov.vn/Trang/ChiTietBVGioiThieu.aspx?bvid=177", "UBND Ủy ban nhân dân xã Hạ Long tỉnh Quảng Ninh")</f>
        <v>UBND Ủy ban nhân dân xã Hạ Long tỉnh Quảng Ninh</v>
      </c>
      <c r="C163" t="str">
        <v>https://vandon.quangninh.gov.vn/Trang/ChiTietBVGioiThieu.aspx?bvid=177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6163</v>
      </c>
      <c r="B164" t="str">
        <f>HYPERLINK("https://www.facebook.com/100057383292350", "Công an xã Đông Xá tỉnh Quảng Ninh")</f>
        <v>Công an xã Đông Xá tỉnh Quảng Ninh</v>
      </c>
      <c r="C164" t="str">
        <v>https://www.facebook.com/100057383292350</v>
      </c>
      <c r="D164" t="str">
        <v>-</v>
      </c>
      <c r="E164" t="str">
        <v>02033874120</v>
      </c>
      <c r="F164" t="str">
        <f>HYPERLINK("mailto:c2dongxa.vd.quangninh@moet.edu.vn", "c2dongxa.vd.quangninh@moet.edu.vn")</f>
        <v>c2dongxa.vd.quangninh@moet.edu.vn</v>
      </c>
      <c r="G164" t="str">
        <v>Đường 334</v>
      </c>
    </row>
    <row r="165">
      <c r="A165">
        <v>6164</v>
      </c>
      <c r="B165" t="str">
        <f>HYPERLINK("https://www.quangninh.gov.vn/donvi/xadongxa/Trang/Default.aspx", "UBND Ủy ban nhân dân xã Đông Xá tỉnh Quảng Ninh")</f>
        <v>UBND Ủy ban nhân dân xã Đông Xá tỉnh Quảng Ninh</v>
      </c>
      <c r="C165" t="str">
        <v>https://www.quangninh.gov.vn/donvi/xadongxa/Trang/Default.aspx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6165</v>
      </c>
      <c r="B166" t="str">
        <v>Công an xã Bản Sen tỉnh Quảng Ninh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6166</v>
      </c>
      <c r="B167" t="str">
        <f>HYPERLINK("https://congan.quangninh.gov.vn/tin-hoat-dong-cong-an-tinh/xa-ban-sen-huyen-van-don-to-chuc-ngay-hoi-dai-doan-ket-32204.html", "UBND Ủy ban nhân dân xã Bản Sen tỉnh Quảng Ninh")</f>
        <v>UBND Ủy ban nhân dân xã Bản Sen tỉnh Quảng Ninh</v>
      </c>
      <c r="C167" t="str">
        <v>https://congan.quangninh.gov.vn/tin-hoat-dong-cong-an-tinh/xa-ban-sen-huyen-van-don-to-chuc-ngay-hoi-dai-doan-ket-32204.html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6167</v>
      </c>
      <c r="B168" t="str">
        <v>Công an xã Thắng Lợi tỉnh Quảng Ninh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6168</v>
      </c>
      <c r="B169" t="str">
        <f>HYPERLINK("https://www.quangninh.gov.vn/donvi/xathangloi/Trang/ChiTietBVGioiThieu.aspx?bvid=9", "UBND Ủy ban nhân dân xã Thắng Lợi tỉnh Quảng Ninh")</f>
        <v>UBND Ủy ban nhân dân xã Thắng Lợi tỉnh Quảng Ninh</v>
      </c>
      <c r="C169" t="str">
        <v>https://www.quangninh.gov.vn/donvi/xathangloi/Trang/ChiTietBVGioiThieu.aspx?bvid=9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6169</v>
      </c>
      <c r="B170" t="str">
        <v>Công an xã Quan Lạn tỉnh Quảng Ninh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6170</v>
      </c>
      <c r="B171" t="str">
        <f>HYPERLINK("https://www.quangninh.gov.vn/donvi/xaquanlan/Trang/ChiTietBVGioiThieu.aspx?bvid=5", "UBND Ủy ban nhân dân xã Quan Lạn tỉnh Quảng Ninh")</f>
        <v>UBND Ủy ban nhân dân xã Quan Lạn tỉnh Quảng Ninh</v>
      </c>
      <c r="C171" t="str">
        <v>https://www.quangninh.gov.vn/donvi/xaquanlan/Trang/ChiTietBVGioiThieu.aspx?bvid=5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6171</v>
      </c>
      <c r="B172" t="str">
        <v>Công an xã Ngọc Vừng tỉnh Quảng Ninh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6172</v>
      </c>
      <c r="B173" t="str">
        <f>HYPERLINK("https://www.quangninh.gov.vn/donvi/xangocvung/Trang/ChiTietBVGioiThieu.aspx?bvid=83", "UBND Ủy ban nhân dân xã Ngọc Vừng tỉnh Quảng Ninh")</f>
        <v>UBND Ủy ban nhân dân xã Ngọc Vừng tỉnh Quảng Ninh</v>
      </c>
      <c r="C173" t="str">
        <v>https://www.quangninh.gov.vn/donvi/xangocvung/Trang/ChiTietBVGioiThieu.aspx?bvid=83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6173</v>
      </c>
      <c r="B174" t="str">
        <v>Công an thị trấn Trới tỉnh Quảng Ninh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6174</v>
      </c>
      <c r="B175" t="str">
        <f>HYPERLINK("https://dichvucong.quangninh.gov.vn/Default.aspx?tabid=119&amp;ctl=view&amp;mid=507&amp;id=71024&amp;dv=607&amp;pr=1", "UBND Ủy ban nhân dân thị trấn Trới tỉnh Quảng Ninh")</f>
        <v>UBND Ủy ban nhân dân thị trấn Trới tỉnh Quảng Ninh</v>
      </c>
      <c r="C175" t="str">
        <v>https://dichvucong.quangninh.gov.vn/Default.aspx?tabid=119&amp;ctl=view&amp;mid=507&amp;id=71024&amp;dv=607&amp;pr=1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6175</v>
      </c>
      <c r="B176" t="str">
        <v>Công an xã Kỳ Thượng tỉnh Quảng Ninh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6176</v>
      </c>
      <c r="B177" t="str">
        <f>HYPERLINK("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", "UBND Ủy ban nhân dân xã Kỳ Thượng tỉnh Quảng Ninh")</f>
        <v>UBND Ủy ban nhân dân xã Kỳ Thượng tỉnh Quảng Ninh</v>
      </c>
      <c r="C177" t="str">
        <v>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6177</v>
      </c>
      <c r="B178" t="str">
        <v>Công an xã Đồng Sơn tỉnh Quảng Ninh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6178</v>
      </c>
      <c r="B179" t="str">
        <f>HYPERLINK("https://www.quangninh.gov.vn/", "UBND Ủy ban nhân dân xã Đồng Sơn tỉnh Quảng Ninh")</f>
        <v>UBND Ủy ban nhân dân xã Đồng Sơn tỉnh Quảng Ninh</v>
      </c>
      <c r="C179" t="str">
        <v>https://www.quangninh.gov.vn/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6179</v>
      </c>
      <c r="B180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80" t="str">
        <v>https://www.facebook.com/p/C%C3%B4ng-an-x%C3%A3-T%C3%A2n-D%C3%A2n-TP-H%E1%BA%A1-Long-Qu%E1%BA%A3ng-Ninh-100069899052309/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6180</v>
      </c>
      <c r="B181" t="str">
        <f>HYPERLINK("https://dongtrieu.quangninh.gov.vn/Trang/ChiTietBVGioiThieu.aspx?bvid=208", "UBND Ủy ban nhân dân xã Tân Dân tỉnh Quảng Ninh")</f>
        <v>UBND Ủy ban nhân dân xã Tân Dân tỉnh Quảng Ninh</v>
      </c>
      <c r="C181" t="str">
        <v>https://dongtrieu.quangninh.gov.vn/Trang/ChiTietBVGioiThieu.aspx?bvid=208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6181</v>
      </c>
      <c r="B182" t="str">
        <v>Công an xã Đồng Lâm tỉnh Quảng Ninh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6182</v>
      </c>
      <c r="B183" t="str">
        <f>HYPERLINK("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", "UBND Ủy ban nhân dân xã Đồng Lâm tỉnh Quảng Ninh")</f>
        <v>UBND Ủy ban nhân dân xã Đồng Lâm tỉnh Quảng Ninh</v>
      </c>
      <c r="C183" t="str">
        <v>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6183</v>
      </c>
      <c r="B184" t="str">
        <f>HYPERLINK("https://www.facebook.com/tuoitreconganquangbinh/", "Công an xã Hòa Bình tỉnh Quảng Ninh")</f>
        <v>Công an xã Hòa Bình tỉnh Quảng Ninh</v>
      </c>
      <c r="C184" t="str">
        <v>https://www.facebook.com/tuoitreconganquangbinh/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6184</v>
      </c>
      <c r="B185" t="str">
        <f>HYPERLINK("https://www.quangninh.gov.vn/", "UBND Ủy ban nhân dân xã Hòa Bình tỉnh Quảng Ninh")</f>
        <v>UBND Ủy ban nhân dân xã Hòa Bình tỉnh Quảng Ninh</v>
      </c>
      <c r="C185" t="str">
        <v>https://www.quangninh.gov.vn/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6185</v>
      </c>
      <c r="B186" t="str">
        <v>Công an xã Vũ Oai tỉnh Quảng Ninh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6186</v>
      </c>
      <c r="B187" t="str">
        <f>HYPERLINK("https://dichvucong.quangninh.gov.vn/Default.aspx?tabid=121&amp;ctl=ndetail&amp;mid=511&amp;nid=330086", "UBND Ủy ban nhân dân xã Vũ Oai tỉnh Quảng Ninh")</f>
        <v>UBND Ủy ban nhân dân xã Vũ Oai tỉnh Quảng Ninh</v>
      </c>
      <c r="C187" t="str">
        <v>https://dichvucong.quangninh.gov.vn/Default.aspx?tabid=121&amp;ctl=ndetail&amp;mid=511&amp;nid=330086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6187</v>
      </c>
      <c r="B188" t="str">
        <v>Công an xã Dân Chủ tỉnh Quảng Ninh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6188</v>
      </c>
      <c r="B189" t="str">
        <f>HYPERLINK("https://www.quangninh.gov.vn/donvi/xadanchu/Trang/ChiTietBVGioiThieu.aspx?bvid=1", "UBND Ủy ban nhân dân xã Dân Chủ tỉnh Quảng Ninh")</f>
        <v>UBND Ủy ban nhân dân xã Dân Chủ tỉnh Quảng Ninh</v>
      </c>
      <c r="C189" t="str">
        <v>https://www.quangninh.gov.vn/donvi/xadanchu/Trang/ChiTietBVGioiThieu.aspx?bvid=1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6189</v>
      </c>
      <c r="B190" t="str">
        <f>HYPERLINK("https://www.facebook.com/tuoitreconganquangbinh/", "Công an xã Quảng La tỉnh Quảng Ninh")</f>
        <v>Công an xã Quảng La tỉnh Quảng Ninh</v>
      </c>
      <c r="C190" t="str">
        <v>https://www.facebook.com/tuoitreconganquangbinh/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6190</v>
      </c>
      <c r="B191" t="str">
        <f>HYPERLINK("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", "UBND Ủy ban nhân dân xã Quảng La tỉnh Quảng Ninh")</f>
        <v>UBND Ủy ban nhân dân xã Quảng La tỉnh Quảng Ninh</v>
      </c>
      <c r="C191" t="str">
        <v>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6191</v>
      </c>
      <c r="B192" t="str">
        <v>Công an xã Bằng Cả tỉnh Quảng Ninh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6192</v>
      </c>
      <c r="B193" t="str">
        <f>HYPERLINK("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", "UBND Ủy ban nhân dân xã Bằng Cả tỉnh Quảng Ninh")</f>
        <v>UBND Ủy ban nhân dân xã Bằng Cả tỉnh Quảng Ninh</v>
      </c>
      <c r="C193" t="str">
        <v>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6193</v>
      </c>
      <c r="B194" t="str">
        <f>HYPERLINK("https://www.facebook.com/tuoitreconganquangbinh/", "Công an xã Thống Nhất tỉnh Quảng Ninh")</f>
        <v>Công an xã Thống Nhất tỉnh Quảng Ninh</v>
      </c>
      <c r="C194" t="str">
        <v>https://www.facebook.com/tuoitreconganquangbinh/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6194</v>
      </c>
      <c r="B195" t="str">
        <f>HYPERLINK("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", "UBND Ủy ban nhân dân xã Thống Nhất tỉnh Quảng Ninh")</f>
        <v>UBND Ủy ban nhân dân xã Thống Nhất tỉnh Quảng Ninh</v>
      </c>
      <c r="C195" t="str">
        <v>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6195</v>
      </c>
      <c r="B196" t="str">
        <v>Công an xã Sơn Dương tỉnh Quảng Ninh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6196</v>
      </c>
      <c r="B197" t="str">
        <f>HYPERLINK("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", "UBND Ủy ban nhân dân xã Sơn Dương tỉnh Quảng Ninh")</f>
        <v>UBND Ủy ban nhân dân xã Sơn Dương tỉnh Quảng Ninh</v>
      </c>
      <c r="C197" t="str">
        <v>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6197</v>
      </c>
      <c r="B198" t="str">
        <v>Công an xã Lê Lợi tỉnh Quảng Ninh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6198</v>
      </c>
      <c r="B199" t="str">
        <f>HYPERLINK("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", "UBND Ủy ban nhân dân xã Lê Lợi tỉnh Quảng Ninh")</f>
        <v>UBND Ủy ban nhân dân xã Lê Lợi tỉnh Quảng Ninh</v>
      </c>
      <c r="C199" t="str">
        <v>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6199</v>
      </c>
      <c r="B200" t="str">
        <f>HYPERLINK("https://www.facebook.com/Thuy19968/", "Công an phường Mạo Khê tỉnh Quảng Ninh")</f>
        <v>Công an phường Mạo Khê tỉnh Quảng Ninh</v>
      </c>
      <c r="C200" t="str">
        <v>https://www.facebook.com/Thuy19968/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6200</v>
      </c>
      <c r="B201" t="str">
        <f>HYPERLINK("https://dongtrieu.quangninh.gov.vn/Trang/ChiTietBVGioiThieu.aspx?bvid=189", "UBND Ủy ban nhân dân phường Mạo Khê tỉnh Quảng Ninh")</f>
        <v>UBND Ủy ban nhân dân phường Mạo Khê tỉnh Quảng Ninh</v>
      </c>
      <c r="C201" t="str">
        <v>https://dongtrieu.quangninh.gov.vn/Trang/ChiTietBVGioiThieu.aspx?bvid=189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6201</v>
      </c>
      <c r="B202" t="str">
        <f>HYPERLINK("https://www.facebook.com/tuoitre.dongtrieu/", "Công an phường Đông Triều tỉnh Quảng Ninh")</f>
        <v>Công an phường Đông Triều tỉnh Quảng Ninh</v>
      </c>
      <c r="C202" t="str">
        <v>https://www.facebook.com/tuoitre.dongtrieu/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6202</v>
      </c>
      <c r="B203" t="str">
        <f>HYPERLINK("https://dongtrieu.quangninh.gov.vn/Trang/ChiTietBVGioiThieu.aspx?bvid=188", "UBND Ủy ban nhân dân phường Đông Triều tỉnh Quảng Ninh")</f>
        <v>UBND Ủy ban nhân dân phường Đông Triều tỉnh Quảng Ninh</v>
      </c>
      <c r="C203" t="str">
        <v>https://dongtrieu.quangninh.gov.vn/Trang/ChiTietBVGioiThieu.aspx?bvid=188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6203</v>
      </c>
      <c r="B204" t="str">
        <f>HYPERLINK("https://www.facebook.com/tuoitreconganquangbinh/", "Công an xã An Sinh tỉnh Quảng Ninh")</f>
        <v>Công an xã An Sinh tỉnh Quảng Ninh</v>
      </c>
      <c r="C204" t="str">
        <v>https://www.facebook.com/tuoitreconganquangbinh/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6204</v>
      </c>
      <c r="B205" t="str">
        <f>HYPERLINK("https://dongtrieu.quangninh.gov.vn/Trang/ChiTietBVGioiThieu.aspx?bvid=271", "UBND Ủy ban nhân dân xã An Sinh tỉnh Quảng Ninh")</f>
        <v>UBND Ủy ban nhân dân xã An Sinh tỉnh Quảng Ninh</v>
      </c>
      <c r="C205" t="str">
        <v>https://dongtrieu.quangninh.gov.vn/Trang/ChiTietBVGioiThieu.aspx?bvid=271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6205</v>
      </c>
      <c r="B206" t="str">
        <f>HYPERLINK("https://www.facebook.com/trangluong.gov.com.vn/", "Công an xã Tràng Lương tỉnh Quảng Ninh")</f>
        <v>Công an xã Tràng Lương tỉnh Quảng Ninh</v>
      </c>
      <c r="C206" t="str">
        <v>https://www.facebook.com/trangluong.gov.com.vn/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6206</v>
      </c>
      <c r="B207" t="str">
        <f>HYPERLINK("https://www.quangninh.gov.vn/donvi/xatrangluong/Trang/ChiTietBVGioiThieu.aspx?bvid=9", "UBND Ủy ban nhân dân xã Tràng Lương tỉnh Quảng Ninh")</f>
        <v>UBND Ủy ban nhân dân xã Tràng Lương tỉnh Quảng Ninh</v>
      </c>
      <c r="C207" t="str">
        <v>https://www.quangninh.gov.vn/donvi/xatrangluong/Trang/ChiTietBVGioiThieu.aspx?bvid=9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6207</v>
      </c>
      <c r="B208" t="str">
        <f>HYPERLINK("https://www.facebook.com/p/X%C3%A3-B%C3%ACnh-Kh%C3%AA-Th%E1%BB%8B-x%C3%A3-%C4%90%C3%B4ng-Tri%E1%BB%81u-T%E1%BB%89nh-Qu%E1%BA%A3ng-Ninh-100076220717736/?locale=vi_VN", "Công an xã Bình Khê tỉnh Quảng Ninh")</f>
        <v>Công an xã Bình Khê tỉnh Quảng Ninh</v>
      </c>
      <c r="C208" t="str">
        <v>https://www.facebook.com/p/X%C3%A3-B%C3%ACnh-Kh%C3%AA-Th%E1%BB%8B-x%C3%A3-%C4%90%C3%B4ng-Tri%E1%BB%81u-T%E1%BB%89nh-Qu%E1%BA%A3ng-Ninh-100076220717736/?locale=vi_VN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6208</v>
      </c>
      <c r="B209" t="str">
        <f>HYPERLINK("https://dongtrieu.quangninh.gov.vn/Trang/ChiTietBVGioiThieu.aspx?bvid=212", "UBND Ủy ban nhân dân xã Bình Khê tỉnh Quảng Ninh")</f>
        <v>UBND Ủy ban nhân dân xã Bình Khê tỉnh Quảng Ninh</v>
      </c>
      <c r="C209" t="str">
        <v>https://dongtrieu.quangninh.gov.vn/Trang/ChiTietBVGioiThieu.aspx?bvid=212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6209</v>
      </c>
      <c r="B210" t="str">
        <v>Công an xã Việt Dân tỉnh Quảng Ninh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6210</v>
      </c>
      <c r="B211" t="str">
        <f>HYPERLINK("https://dongtrieu.quangninh.gov.vn/Trang/ChiTietBVGioiThieu.aspx?bvid=204", "UBND Ủy ban nhân dân xã Việt Dân tỉnh Quảng Ninh")</f>
        <v>UBND Ủy ban nhân dân xã Việt Dân tỉnh Quảng Ninh</v>
      </c>
      <c r="C211" t="str">
        <v>https://dongtrieu.quangninh.gov.vn/Trang/ChiTietBVGioiThieu.aspx?bvid=204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6211</v>
      </c>
      <c r="B212" t="str">
        <v>Công an xã Tân Việt tỉnh Quảng Ninh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6212</v>
      </c>
      <c r="B213" t="str">
        <f>HYPERLINK("https://dongtrieu.quangninh.gov.vn/Trang/ChiTietBVGioiThieu.aspx?bvid=208", "UBND Ủy ban nhân dân xã Tân Việt tỉnh Quảng Ninh")</f>
        <v>UBND Ủy ban nhân dân xã Tân Việt tỉnh Quảng Ninh</v>
      </c>
      <c r="C213" t="str">
        <v>https://dongtrieu.quangninh.gov.vn/Trang/ChiTietBVGioiThieu.aspx?bvid=208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6213</v>
      </c>
      <c r="B214" t="str">
        <v>Công an xã Bình Dương tỉnh Quảng Ninh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6214</v>
      </c>
      <c r="B215" t="str">
        <f>HYPERLINK("https://dongtrieu.quangninh.gov.vn/Trang/ChiTietBVGioiThieu.aspx?bvid=190", "UBND Ủy ban nhân dân xã Bình Dương tỉnh Quảng Ninh")</f>
        <v>UBND Ủy ban nhân dân xã Bình Dương tỉnh Quảng Ninh</v>
      </c>
      <c r="C215" t="str">
        <v>https://dongtrieu.quangninh.gov.vn/Trang/ChiTietBVGioiThieu.aspx?bvid=190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6215</v>
      </c>
      <c r="B216" t="str">
        <v>Công an phường Đức Chính tỉnh Quảng Ninh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6216</v>
      </c>
      <c r="B217" t="str">
        <f>HYPERLINK("https://www.quangninh.gov.vn/donvi/phuongducchinh/Trang/ChiTietBVGioiThieu.aspx?bvid=5", "UBND Ủy ban nhân dân phường Đức Chính tỉnh Quảng Ninh")</f>
        <v>UBND Ủy ban nhân dân phường Đức Chính tỉnh Quảng Ninh</v>
      </c>
      <c r="C217" t="str">
        <v>https://www.quangninh.gov.vn/donvi/phuongducchinh/Trang/ChiTietBVGioiThieu.aspx?bvid=5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6217</v>
      </c>
      <c r="B218" t="str">
        <v>Công an xã Tràng An tỉnh Quảng Ninh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6218</v>
      </c>
      <c r="B219" t="str">
        <f>HYPERLINK("https://www.quangninh.gov.vn/donvi/xatrangan/Trang/ChiTietBVGioiThieu.aspx?bvid=1", "UBND Ủy ban nhân dân xã Tràng An tỉnh Quảng Ninh")</f>
        <v>UBND Ủy ban nhân dân xã Tràng An tỉnh Quảng Ninh</v>
      </c>
      <c r="C219" t="str">
        <v>https://www.quangninh.gov.vn/donvi/xatrangan/Trang/ChiTietBVGioiThieu.aspx?bvid=1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6219</v>
      </c>
      <c r="B220" t="str">
        <v>Công an xã Nguyễn Huệ tỉnh Quảng Ninh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6220</v>
      </c>
      <c r="B221" t="str">
        <f>HYPERLINK("https://www.quangninh.gov.vn/donvi/xanguyenhue/Trang/ChiTietBVGioiThieu.aspx?bvid=2", "UBND Ủy ban nhân dân xã Nguyễn Huệ tỉnh Quảng Ninh")</f>
        <v>UBND Ủy ban nhân dân xã Nguyễn Huệ tỉnh Quảng Ninh</v>
      </c>
      <c r="C221" t="str">
        <v>https://www.quangninh.gov.vn/donvi/xanguyenhue/Trang/ChiTietBVGioiThieu.aspx?bvid=2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6221</v>
      </c>
      <c r="B222" t="str">
        <v>Công an xã Thủy An tỉnh Quảng Ninh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6222</v>
      </c>
      <c r="B223" t="str">
        <f>HYPERLINK("https://dongtrieu.quangninh.gov.vn/Trang/ChiTietBVGioiThieu.aspx?bvid=207", "UBND Ủy ban nhân dân xã Thủy An tỉnh Quảng Ninh")</f>
        <v>UBND Ủy ban nhân dân xã Thủy An tỉnh Quảng Ninh</v>
      </c>
      <c r="C223" t="str">
        <v>https://dongtrieu.quangninh.gov.vn/Trang/ChiTietBVGioiThieu.aspx?bvid=207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6223</v>
      </c>
      <c r="B224" t="str">
        <f>HYPERLINK("https://www.facebook.com/UBNDXuanSon/", "Công an phường Xuân Sơn tỉnh Quảng Ninh")</f>
        <v>Công an phường Xuân Sơn tỉnh Quảng Ninh</v>
      </c>
      <c r="C224" t="str">
        <v>https://www.facebook.com/UBNDXuanSon/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6224</v>
      </c>
      <c r="B225" t="str">
        <f>HYPERLINK("https://dongtrieu.quangninh.gov.vn/Trang/ChiTietBVGioiThieu.aspx?bvid=215", "UBND Ủy ban nhân dân phường Xuân Sơn tỉnh Quảng Ninh")</f>
        <v>UBND Ủy ban nhân dân phường Xuân Sơn tỉnh Quảng Ninh</v>
      </c>
      <c r="C225" t="str">
        <v>https://dongtrieu.quangninh.gov.vn/Trang/ChiTietBVGioiThieu.aspx?bvid=215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6225</v>
      </c>
      <c r="B226" t="str">
        <f>HYPERLINK("https://www.facebook.com/p/H%E1%BB%93ng-th%C3%A1i-t%C3%A2y-%C4%90%C3%B4ng-Tri%E1%BB%81u-Qu%E1%BA%A3ng-Ninh-100063798630454/", "Công an xã Hồng Thái Tây tỉnh Quảng Ninh")</f>
        <v>Công an xã Hồng Thái Tây tỉnh Quảng Ninh</v>
      </c>
      <c r="C226" t="str">
        <v>https://www.facebook.com/p/H%E1%BB%93ng-th%C3%A1i-t%C3%A2y-%C4%90%C3%B4ng-Tri%E1%BB%81u-Qu%E1%BA%A3ng-Ninh-100063798630454/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6226</v>
      </c>
      <c r="B227" t="str">
        <f>HYPERLINK("https://dongtrieu.quangninh.gov.vn/Trang/ChiTietBVGioiThieu.aspx?bvid=219", "UBND Ủy ban nhân dân xã Hồng Thái Tây tỉnh Quảng Ninh")</f>
        <v>UBND Ủy ban nhân dân xã Hồng Thái Tây tỉnh Quảng Ninh</v>
      </c>
      <c r="C227" t="str">
        <v>https://dongtrieu.quangninh.gov.vn/Trang/ChiTietBVGioiThieu.aspx?bvid=219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6227</v>
      </c>
      <c r="B228" t="str">
        <f>HYPERLINK("https://www.facebook.com/xahongthaidong/?locale=vi_VN", "Công an xã Hồng Thái Đông tỉnh Quảng Ninh")</f>
        <v>Công an xã Hồng Thái Đông tỉnh Quảng Ninh</v>
      </c>
      <c r="C228" t="str">
        <v>https://www.facebook.com/xahongthaidong/?locale=vi_VN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6228</v>
      </c>
      <c r="B229" t="str">
        <f>HYPERLINK("https://dongtrieu.quangninh.gov.vn/Trang/ChiTietBVGioiThieu.aspx?bvid=220", "UBND Ủy ban nhân dân xã Hồng Thái Đông tỉnh Quảng Ninh")</f>
        <v>UBND Ủy ban nhân dân xã Hồng Thái Đông tỉnh Quảng Ninh</v>
      </c>
      <c r="C229" t="str">
        <v>https://dongtrieu.quangninh.gov.vn/Trang/ChiTietBVGioiThieu.aspx?bvid=220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6229</v>
      </c>
      <c r="B230" t="str">
        <f>HYPERLINK("https://www.facebook.com/ubndphuonghoangque/", "Công an xã Hoàng Quế tỉnh Quảng Ninh")</f>
        <v>Công an xã Hoàng Quế tỉnh Quảng Ninh</v>
      </c>
      <c r="C230" t="str">
        <v>https://www.facebook.com/ubndphuonghoangque/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6230</v>
      </c>
      <c r="B231" t="str">
        <f>HYPERLINK("https://dongtrieu.quangninh.gov.vn/Trang/ChiTietBVGioiThieu.aspx?bvid=182", "UBND Ủy ban nhân dân xã Hoàng Quế tỉnh Quảng Ninh")</f>
        <v>UBND Ủy ban nhân dân xã Hoàng Quế tỉnh Quảng Ninh</v>
      </c>
      <c r="C231" t="str">
        <v>https://dongtrieu.quangninh.gov.vn/Trang/ChiTietBVGioiThieu.aspx?bvid=182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6231</v>
      </c>
      <c r="B232" t="str">
        <f>HYPERLINK("https://www.facebook.com/p/Ph%C6%B0%E1%BB%9Dng-Y%C3%AAn-Th%E1%BB%8D-Th%E1%BB%8B-x%C3%A3-%C4%90%C3%B4ng-Tri%E1%BB%81u-T%E1%BB%89nh-Qu%E1%BA%A3ng-Ninh-100046929739539/", "Công an xã Yên Thọ tỉnh Quảng Ninh")</f>
        <v>Công an xã Yên Thọ tỉnh Quảng Ninh</v>
      </c>
      <c r="C232" t="str">
        <v>https://www.facebook.com/p/Ph%C6%B0%E1%BB%9Dng-Y%C3%AAn-Th%E1%BB%8D-Th%E1%BB%8B-x%C3%A3-%C4%90%C3%B4ng-Tri%E1%BB%81u-T%E1%BB%89nh-Qu%E1%BA%A3ng-Ninh-100046929739539/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6232</v>
      </c>
      <c r="B233" t="str">
        <f>HYPERLINK("https://dongtrieu.quangninh.gov.vn/Trang/ChiTietBVGioiThieu.aspx?bvid=218", "UBND Ủy ban nhân dân xã Yên Thọ tỉnh Quảng Ninh")</f>
        <v>UBND Ủy ban nhân dân xã Yên Thọ tỉnh Quảng Ninh</v>
      </c>
      <c r="C233" t="str">
        <v>https://dongtrieu.quangninh.gov.vn/Trang/ChiTietBVGioiThieu.aspx?bvid=218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6233</v>
      </c>
      <c r="B234" t="str">
        <v>Công an xã Hồng Phong tỉnh Quảng Ninh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6234</v>
      </c>
      <c r="B235" t="str">
        <f>HYPERLINK("https://dongtrieu.quangninh.gov.vn/Trang/ChiTietBVGioiThieu.aspx?bvid=206", "UBND Ủy ban nhân dân xã Hồng Phong tỉnh Quảng Ninh")</f>
        <v>UBND Ủy ban nhân dân xã Hồng Phong tỉnh Quảng Ninh</v>
      </c>
      <c r="C235" t="str">
        <v>https://dongtrieu.quangninh.gov.vn/Trang/ChiTietBVGioiThieu.aspx?bvid=206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6235</v>
      </c>
      <c r="B236" t="str">
        <f>HYPERLINK("https://www.facebook.com/p/Tu%E1%BB%95i-tr%E1%BA%BB-ph%C6%B0%E1%BB%9Dng-Kim-S%C6%A1n-100068969837544/", "Công an phường Kim Sơn tỉnh Quảng Ninh")</f>
        <v>Công an phường Kim Sơn tỉnh Quảng Ninh</v>
      </c>
      <c r="C236" t="str">
        <v>https://www.facebook.com/p/Tu%E1%BB%95i-tr%E1%BA%BB-ph%C6%B0%E1%BB%9Dng-Kim-S%C6%A1n-100068969837544/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6236</v>
      </c>
      <c r="B237" t="str">
        <f>HYPERLINK("https://www.quangninh.gov.vn/donvi/phuongkimson/Trang/ChiTietBVGioiThieu.aspx?bvid=2", "UBND Ủy ban nhân dân phường Kim Sơn tỉnh Quảng Ninh")</f>
        <v>UBND Ủy ban nhân dân phường Kim Sơn tỉnh Quảng Ninh</v>
      </c>
      <c r="C237" t="str">
        <v>https://www.quangninh.gov.vn/donvi/phuongkimson/Trang/ChiTietBVGioiThieu.aspx?bvid=2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6237</v>
      </c>
      <c r="B238" t="str">
        <f>HYPERLINK("https://www.facebook.com/HungDao.DongTrieu.QN/", "Công an phường Hưng Đạo tỉnh Quảng Ninh")</f>
        <v>Công an phường Hưng Đạo tỉnh Quảng Ninh</v>
      </c>
      <c r="C238" t="str">
        <v>https://www.facebook.com/HungDao.DongTrieu.QN/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6238</v>
      </c>
      <c r="B239" t="str">
        <f>HYPERLINK("https://dongtrieu.quangninh.gov.vn/Trang/ChiTietBVGioiThieu.aspx?bvid=214", "UBND Ủy ban nhân dân phường Hưng Đạo tỉnh Quảng Ninh")</f>
        <v>UBND Ủy ban nhân dân phường Hưng Đạo tỉnh Quảng Ninh</v>
      </c>
      <c r="C239" t="str">
        <v>https://dongtrieu.quangninh.gov.vn/Trang/ChiTietBVGioiThieu.aspx?bvid=214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6239</v>
      </c>
      <c r="B240" t="str">
        <v>Công an xã Yên Đức tỉnh Quảng Ninh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6240</v>
      </c>
      <c r="B241" t="str">
        <f>HYPERLINK("https://dongtrieu.quangninh.gov.vn/Trang/ChiTietBVGioiThieu.aspx?bvid=217", "UBND Ủy ban nhân dân xã Yên Đức tỉnh Quảng Ninh")</f>
        <v>UBND Ủy ban nhân dân xã Yên Đức tỉnh Quảng Ninh</v>
      </c>
      <c r="C241" t="str">
        <v>https://dongtrieu.quangninh.gov.vn/Trang/ChiTietBVGioiThieu.aspx?bvid=217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6241</v>
      </c>
      <c r="B242" t="str">
        <v>Công an phường Quảng Yên tỉnh Quảng Ninh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6242</v>
      </c>
      <c r="B243" t="str">
        <f>HYPERLINK("https://www.quangninh.gov.vn/donvi/TXQuangYen/Trang/ChiTietBVGioiThieu.aspx?bvid=197", "UBND Ủy ban nhân dân phường Quảng Yên tỉnh Quảng Ninh")</f>
        <v>UBND Ủy ban nhân dân phường Quảng Yên tỉnh Quảng Ninh</v>
      </c>
      <c r="C243" t="str">
        <v>https://www.quangninh.gov.vn/donvi/TXQuangYen/Trang/ChiTietBVGioiThieu.aspx?bvid=197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6243</v>
      </c>
      <c r="B244" t="str">
        <f>HYPERLINK("https://www.facebook.com/p/M%E1%BA%B7t-tr%E1%BA%ADn-ph%C6%B0%E1%BB%9Dng-%C4%90%C3%B4ng-Mai-Qu%E1%BA%A3ng-Y%C3%AAn-Qu%E1%BA%A3ng-Ninh-100082081204420/", "Công an phường Đông Mai tỉnh Quảng Ninh")</f>
        <v>Công an phường Đông Mai tỉnh Quảng Ninh</v>
      </c>
      <c r="C244" t="str">
        <v>https://www.facebook.com/p/M%E1%BA%B7t-tr%E1%BA%ADn-ph%C6%B0%E1%BB%9Dng-%C4%90%C3%B4ng-Mai-Qu%E1%BA%A3ng-Y%C3%AAn-Qu%E1%BA%A3ng-Ninh-100082081204420/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6244</v>
      </c>
      <c r="B245" t="str">
        <f>HYPERLINK("https://www.quangninh.gov.vn/donvi/TXQuangYen/Trang/ChiTietBVGioiThieu.aspx?bvid=200", "UBND Ủy ban nhân dân phường Đông Mai tỉnh Quảng Ninh")</f>
        <v>UBND Ủy ban nhân dân phường Đông Mai tỉnh Quảng Ninh</v>
      </c>
      <c r="C245" t="str">
        <v>https://www.quangninh.gov.vn/donvi/TXQuangYen/Trang/ChiTietBVGioiThieu.aspx?bvid=200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6245</v>
      </c>
      <c r="B246" t="str">
        <v>Công an phường Minh Thành tỉnh Quảng Ninh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6246</v>
      </c>
      <c r="B247" t="str">
        <f>HYPERLINK("https://www.quangninh.gov.vn/donvi/TXQuangYen/Trang/ChiTietBVGioiThieu.aspx?bvid=205", "UBND Ủy ban nhân dân phường Minh Thành tỉnh Quảng Ninh")</f>
        <v>UBND Ủy ban nhân dân phường Minh Thành tỉnh Quảng Ninh</v>
      </c>
      <c r="C247" t="str">
        <v>https://www.quangninh.gov.vn/donvi/TXQuangYen/Trang/ChiTietBVGioiThieu.aspx?bvid=205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6247</v>
      </c>
      <c r="B248" t="str">
        <f>HYPERLINK("https://www.facebook.com/suctreQuangNinh/?locale=sq_AL", "Công an xã Sông Khoai tỉnh Quảng Ninh")</f>
        <v>Công an xã Sông Khoai tỉnh Quảng Ninh</v>
      </c>
      <c r="C248" t="str">
        <v>https://www.facebook.com/suctreQuangNinh/?locale=sq_AL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6248</v>
      </c>
      <c r="B249" t="str">
        <f>HYPERLINK("https://www.quangninh.gov.vn/donvi/TXQuangYen/Trang/ChiTietBVGioiThieu.aspx?bvid=209", "UBND Ủy ban nhân dân xã Sông Khoai tỉnh Quảng Ninh")</f>
        <v>UBND Ủy ban nhân dân xã Sông Khoai tỉnh Quảng Ninh</v>
      </c>
      <c r="C249" t="str">
        <v>https://www.quangninh.gov.vn/donvi/TXQuangYen/Trang/ChiTietBVGioiThieu.aspx?bvid=209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6249</v>
      </c>
      <c r="B250" t="str">
        <v>Công an xã Hiệp Hòa tỉnh Quảng Ninh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6250</v>
      </c>
      <c r="B251" t="str">
        <f>HYPERLINK("https://www.quangninh.gov.vn/donvi/TXQuangYen/Trang/ChiTietBVGioiThieu.aspx?bvid=203", "UBND Ủy ban nhân dân xã Hiệp Hòa tỉnh Quảng Ninh")</f>
        <v>UBND Ủy ban nhân dân xã Hiệp Hòa tỉnh Quảng Ninh</v>
      </c>
      <c r="C251" t="str">
        <v>https://www.quangninh.gov.vn/donvi/TXQuangYen/Trang/ChiTietBVGioiThieu.aspx?bvid=203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6251</v>
      </c>
      <c r="B252" t="str">
        <v>Công an phường Cộng Hòa tỉnh Quảng Ninh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6252</v>
      </c>
      <c r="B253" t="str">
        <f>HYPERLINK("https://www.quangninh.gov.vn/donvi/TXQuangYen/Trang/ChiTietBVGioiThieu.aspx?bvid=199", "UBND Ủy ban nhân dân phường Cộng Hòa tỉnh Quảng Ninh")</f>
        <v>UBND Ủy ban nhân dân phường Cộng Hòa tỉnh Quảng Ninh</v>
      </c>
      <c r="C253" t="str">
        <v>https://www.quangninh.gov.vn/donvi/TXQuangYen/Trang/ChiTietBVGioiThieu.aspx?bvid=199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6253</v>
      </c>
      <c r="B254" t="str">
        <v>Công an xã Tiền An tỉnh Quảng Ninh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6254</v>
      </c>
      <c r="B255" t="str">
        <f>HYPERLINK("https://www.quangninh.gov.vn/donvi/TXQuangYen/Trang/ChiTietBVGioiThieu.aspx?bvid=211", "UBND Ủy ban nhân dân xã Tiền An tỉnh Quảng Ninh")</f>
        <v>UBND Ủy ban nhân dân xã Tiền An tỉnh Quảng Ninh</v>
      </c>
      <c r="C255" t="str">
        <v>https://www.quangninh.gov.vn/donvi/TXQuangYen/Trang/ChiTietBVGioiThieu.aspx?bvid=211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6255</v>
      </c>
      <c r="B256" t="str">
        <f>HYPERLINK("https://www.facebook.com/p/X%C3%A3-Ho%C3%A0ng-T%C3%A2n-th%E1%BB%8B-x%C3%A3-Qu%E1%BA%A3ng-Y%C3%AAn-100064352455830/", "Công an xã Hoàng Tân tỉnh Quảng Ninh")</f>
        <v>Công an xã Hoàng Tân tỉnh Quảng Ninh</v>
      </c>
      <c r="C256" t="str">
        <v>https://www.facebook.com/p/X%C3%A3-Ho%C3%A0ng-T%C3%A2n-th%E1%BB%8B-x%C3%A3-Qu%E1%BA%A3ng-Y%C3%AAn-100064352455830/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6256</v>
      </c>
      <c r="B257" t="str">
        <f>HYPERLINK("https://www.quangninh.gov.vn/donvi/TXQuangYen/Trang/ChiTietBVGioiThieu.aspx?bvid=204", "UBND Ủy ban nhân dân xã Hoàng Tân tỉnh Quảng Ninh")</f>
        <v>UBND Ủy ban nhân dân xã Hoàng Tân tỉnh Quảng Ninh</v>
      </c>
      <c r="C257" t="str">
        <v>https://www.quangninh.gov.vn/donvi/TXQuangYen/Trang/ChiTietBVGioiThieu.aspx?bvid=204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6257</v>
      </c>
      <c r="B258" t="str">
        <f>HYPERLINK("https://www.facebook.com/p/C%C3%B4ng-an-Ph%C6%B0%E1%BB%9Dng-T%C3%A2n-An-Th%E1%BB%8B-x%C3%A3-Qu%E1%BA%A3ng-Y%C3%AAn-100075915578321/", "Công an phường Tân An tỉnh Quảng Ninh")</f>
        <v>Công an phường Tân An tỉnh Quảng Ninh</v>
      </c>
      <c r="C258" t="str">
        <v>https://www.facebook.com/p/C%C3%B4ng-an-Ph%C6%B0%E1%BB%9Dng-T%C3%A2n-An-Th%E1%BB%8B-x%C3%A3-Qu%E1%BA%A3ng-Y%C3%AAn-100075915578321/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6258</v>
      </c>
      <c r="B259" t="str">
        <f>HYPERLINK("https://www.quangninh.gov.vn/donvi/TXQuangYen/Trang/ChiTietBVGioiThieu.aspx?bvid=210", "UBND Ủy ban nhân dân phường Tân An tỉnh Quảng Ninh")</f>
        <v>UBND Ủy ban nhân dân phường Tân An tỉnh Quảng Ninh</v>
      </c>
      <c r="C259" t="str">
        <v>https://www.quangninh.gov.vn/donvi/TXQuangYen/Trang/ChiTietBVGioiThieu.aspx?bvid=210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6259</v>
      </c>
      <c r="B260" t="str">
        <f>HYPERLINK("https://www.facebook.com/UBNDphuongYenGiang/", "Công an phường Yên Giang tỉnh Quảng Ninh")</f>
        <v>Công an phường Yên Giang tỉnh Quảng Ninh</v>
      </c>
      <c r="C260" t="str">
        <v>https://www.facebook.com/UBNDphuongYenGiang/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6260</v>
      </c>
      <c r="B261" t="str">
        <f>HYPERLINK("https://www.quangninh.gov.vn/donvi/phuongyengiang/Trang/ChiTietBVGioiThieu.aspx?bvid=4", "UBND Ủy ban nhân dân phường Yên Giang tỉnh Quảng Ninh")</f>
        <v>UBND Ủy ban nhân dân phường Yên Giang tỉnh Quảng Ninh</v>
      </c>
      <c r="C261" t="str">
        <v>https://www.quangninh.gov.vn/donvi/phuongyengiang/Trang/ChiTietBVGioiThieu.aspx?bvid=4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6261</v>
      </c>
      <c r="B262" t="str">
        <f>HYPERLINK("https://www.facebook.com/p/C%C3%B4ng-an-ph%C6%B0%E1%BB%9Dng-Nam-Ho%C3%A0-C%C3%B4ng-an-th%E1%BB%8B-x%C3%A3-Qu%E1%BA%A3ng-Y%C3%AAn-100070869695745/", "Công an phường Nam Hoà tỉnh Quảng Ninh")</f>
        <v>Công an phường Nam Hoà tỉnh Quảng Ninh</v>
      </c>
      <c r="C262" t="str">
        <v>https://www.facebook.com/p/C%C3%B4ng-an-ph%C6%B0%E1%BB%9Dng-Nam-Ho%C3%A0-C%C3%B4ng-an-th%E1%BB%8B-x%C3%A3-Qu%E1%BA%A3ng-Y%C3%AAn-100070869695745/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6262</v>
      </c>
      <c r="B263" t="str">
        <f>HYPERLINK("https://www.quangninh.gov.vn/donvi/TXQuangYen/Trang/ChiTietBVGioiThieu.aspx?bvid=206", "UBND Ủy ban nhân dân phường Nam Hoà tỉnh Quảng Ninh")</f>
        <v>UBND Ủy ban nhân dân phường Nam Hoà tỉnh Quảng Ninh</v>
      </c>
      <c r="C263" t="str">
        <v>https://www.quangninh.gov.vn/donvi/TXQuangYen/Trang/ChiTietBVGioiThieu.aspx?bvid=206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6263</v>
      </c>
      <c r="B264" t="str">
        <f>HYPERLINK("https://www.facebook.com/ubndphuonghatu/", "Công an phường Hà An tỉnh Quảng Ninh")</f>
        <v>Công an phường Hà An tỉnh Quảng Ninh</v>
      </c>
      <c r="C264" t="str">
        <v>https://www.facebook.com/ubndphuonghatu/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6264</v>
      </c>
      <c r="B265" t="str">
        <f>HYPERLINK("https://www.quangninh.gov.vn/donvi/TXQuangYen/Trang/ChiTietBVGioiThieu.aspx?bvid=201", "UBND Ủy ban nhân dân phường Hà An tỉnh Quảng Ninh")</f>
        <v>UBND Ủy ban nhân dân phường Hà An tỉnh Quảng Ninh</v>
      </c>
      <c r="C265" t="str">
        <v>https://www.quangninh.gov.vn/donvi/TXQuangYen/Trang/ChiTietBVGioiThieu.aspx?bvid=201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6265</v>
      </c>
      <c r="B266" t="str">
        <v>Công an xã Cẩm La tỉnh Quảng Ninh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6266</v>
      </c>
      <c r="B267" t="str">
        <f>HYPERLINK("https://www.quangninh.gov.vn/donvi/TXQuangYen/Trang/ChiTietBVGioiThieu.aspx?bvid=198", "UBND Ủy ban nhân dân xã Cẩm La tỉnh Quảng Ninh")</f>
        <v>UBND Ủy ban nhân dân xã Cẩm La tỉnh Quảng Ninh</v>
      </c>
      <c r="C267" t="str">
        <v>https://www.quangninh.gov.vn/donvi/TXQuangYen/Trang/ChiTietBVGioiThieu.aspx?bvid=198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6267</v>
      </c>
      <c r="B268" t="str">
        <f>HYPERLINK("https://www.facebook.com/265963428377240", "Công an phường Phong Hải tỉnh Quảng Ninh")</f>
        <v>Công an phường Phong Hải tỉnh Quảng Ninh</v>
      </c>
      <c r="C268" t="str">
        <v>https://www.facebook.com/265963428377240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6268</v>
      </c>
      <c r="B269" t="str">
        <f>HYPERLINK("https://www.quangninh.gov.vn/donvi/TXQuangYen/Trang/ChiTietBVGioiThieu.aspx?bvid=208", "UBND Ủy ban nhân dân phường Phong Hải tỉnh Quảng Ninh")</f>
        <v>UBND Ủy ban nhân dân phường Phong Hải tỉnh Quảng Ninh</v>
      </c>
      <c r="C269" t="str">
        <v>https://www.quangninh.gov.vn/donvi/TXQuangYen/Trang/ChiTietBVGioiThieu.aspx?bvid=208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6269</v>
      </c>
      <c r="B270" t="str">
        <f>HYPERLINK("https://www.facebook.com/suctreQuangNinh/", "Công an phường Yên Hải tỉnh Quảng Ninh")</f>
        <v>Công an phường Yên Hải tỉnh Quảng Ninh</v>
      </c>
      <c r="C270" t="str">
        <v>https://www.facebook.com/suctreQuangNinh/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6270</v>
      </c>
      <c r="B271" t="str">
        <f>HYPERLINK("https://www.quangninh.gov.vn/donvi/TXQuangYen/Trang/ChiTietBVGioiThieu.aspx?bvid=214", "UBND Ủy ban nhân dân phường Yên Hải tỉnh Quảng Ninh")</f>
        <v>UBND Ủy ban nhân dân phường Yên Hải tỉnh Quảng Ninh</v>
      </c>
      <c r="C271" t="str">
        <v>https://www.quangninh.gov.vn/donvi/TXQuangYen/Trang/ChiTietBVGioiThieu.aspx?bvid=214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6271</v>
      </c>
      <c r="B272" t="str">
        <f>HYPERLINK("https://www.facebook.com/conganlienhoa/", "Công an xã Liên Hòa tỉnh Quảng Ninh")</f>
        <v>Công an xã Liên Hòa tỉnh Quảng Ninh</v>
      </c>
      <c r="C272" t="str">
        <v>https://www.facebook.com/conganlienhoa/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6272</v>
      </c>
      <c r="B273" t="str">
        <f>HYPERLINK("https://www.quangninh.gov.vn/", "UBND Ủy ban nhân dân xã Liên Hòa tỉnh Quảng Ninh")</f>
        <v>UBND Ủy ban nhân dân xã Liên Hòa tỉnh Quảng Ninh</v>
      </c>
      <c r="C273" t="str">
        <v>https://www.quangninh.gov.vn/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6273</v>
      </c>
      <c r="B274" t="str">
        <v>Công an phường Phong Cốc tỉnh Quảng Ninh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6274</v>
      </c>
      <c r="B275" t="str">
        <f>HYPERLINK("https://www.quangninh.gov.vn/donvi/TXQuangYen/Trang/ChiTietBVGioiThieu.aspx?bvid=207", "UBND Ủy ban nhân dân phường Phong Cốc tỉnh Quảng Ninh")</f>
        <v>UBND Ủy ban nhân dân phường Phong Cốc tỉnh Quảng Ninh</v>
      </c>
      <c r="C275" t="str">
        <v>https://www.quangninh.gov.vn/donvi/TXQuangYen/Trang/ChiTietBVGioiThieu.aspx?bvid=207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6275</v>
      </c>
      <c r="B276" t="str">
        <v>Công an xã Liên Vị tỉnh Quảng Ninh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6276</v>
      </c>
      <c r="B277" t="str">
        <f>HYPERLINK("https://www.quangninh.gov.vn/donvi/TXQuangYen/Trang/ChiTietBVGioiThieu.aspx?bvid=215", "UBND Ủy ban nhân dân xã Liên Vị tỉnh Quảng Ninh")</f>
        <v>UBND Ủy ban nhân dân xã Liên Vị tỉnh Quảng Ninh</v>
      </c>
      <c r="C277" t="str">
        <v>https://www.quangninh.gov.vn/donvi/TXQuangYen/Trang/ChiTietBVGioiThieu.aspx?bvid=215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6277</v>
      </c>
      <c r="B278" t="str">
        <v>Công an xã Tiền Phong tỉnh Quảng Ninh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6278</v>
      </c>
      <c r="B279" t="str">
        <f>HYPERLINK("https://www.quangninh.gov.vn/donvi/TXQuangYen/Trang/ChiTietBVGioiThieu.aspx?bvid=212", "UBND Ủy ban nhân dân xã Tiền Phong tỉnh Quảng Ninh")</f>
        <v>UBND Ủy ban nhân dân xã Tiền Phong tỉnh Quảng Ninh</v>
      </c>
      <c r="C279" t="str">
        <v>https://www.quangninh.gov.vn/donvi/TXQuangYen/Trang/ChiTietBVGioiThieu.aspx?bvid=212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6279</v>
      </c>
      <c r="B280" t="str">
        <v>Công an thị trấn Cô Tô tỉnh Quảng Ninh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6280</v>
      </c>
      <c r="B281" t="str">
        <f>HYPERLINK("https://www.quangninh.gov.vn/donvi/huyencoto/Trang/ChiTietBVGioiThieu.aspx?bvid=114", "UBND Ủy ban nhân dân thị trấn Cô Tô tỉnh Quảng Ninh")</f>
        <v>UBND Ủy ban nhân dân thị trấn Cô Tô tỉnh Quảng Ninh</v>
      </c>
      <c r="C281" t="str">
        <v>https://www.quangninh.gov.vn/donvi/huyencoto/Trang/ChiTietBVGioiThieu.aspx?bvid=114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6281</v>
      </c>
      <c r="B282" t="str">
        <f>HYPERLINK("https://www.facebook.com/CaxDongTien.TS/", "Công an xã Đồng Tiến tỉnh Quảng Ninh")</f>
        <v>Công an xã Đồng Tiến tỉnh Quảng Ninh</v>
      </c>
      <c r="C282" t="str">
        <v>https://www.facebook.com/CaxDongTien.TS/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6282</v>
      </c>
      <c r="B283" t="str">
        <f>HYPERLINK("https://www.quangninh.gov.vn/donvi/huyencoto/Trang/ChiTietBVGioiThieu.aspx?bvid=95", "UBND Ủy ban nhân dân xã Đồng Tiến tỉnh Quảng Ninh")</f>
        <v>UBND Ủy ban nhân dân xã Đồng Tiến tỉnh Quảng Ninh</v>
      </c>
      <c r="C283" t="str">
        <v>https://www.quangninh.gov.vn/donvi/huyencoto/Trang/ChiTietBVGioiThieu.aspx?bvid=95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6283</v>
      </c>
      <c r="B284" t="str">
        <f>HYPERLINK("https://www.facebook.com/100075797689158", "Công an xã Thanh Lân tỉnh Quảng Ninh")</f>
        <v>Công an xã Thanh Lân tỉnh Quảng Ninh</v>
      </c>
      <c r="C284" t="str">
        <v>https://www.facebook.com/100075797689158</v>
      </c>
      <c r="D284" t="str">
        <v>0902068663</v>
      </c>
      <c r="E284" t="str">
        <v>-</v>
      </c>
      <c r="F284" t="str">
        <f>HYPERLINK("mailto:hoangnam151091@gmail.com", "hoangnam151091@gmail.com")</f>
        <v>hoangnam151091@gmail.com</v>
      </c>
      <c r="G284" t="str">
        <v>Thôn 2, xã Thanh Lân, huyện Cô Tô, tỉnh Quảng Ninh</v>
      </c>
    </row>
    <row r="285">
      <c r="A285">
        <v>6284</v>
      </c>
      <c r="B285" t="str">
        <f>HYPERLINK("https://www.quangninh.gov.vn/donvi/xathanhlan/Trang/ChiTietBVGioiThieu.aspx?bvid=1", "UBND Ủy ban nhân dân xã Thanh Lân tỉnh Quảng Ninh")</f>
        <v>UBND Ủy ban nhân dân xã Thanh Lân tỉnh Quảng Ninh</v>
      </c>
      <c r="C285" t="str">
        <v>https://www.quangninh.gov.vn/donvi/xathanhlan/Trang/ChiTietBVGioiThieu.aspx?bvid=1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6285</v>
      </c>
      <c r="B286" t="str">
        <v>Công an phường Thọ Xương tỉnh Bắc Giang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6286</v>
      </c>
      <c r="B287" t="str">
        <f>HYPERLINK("https://thoxuong.tpbacgiang.bacgiang.gov.vn/", "UBND Ủy ban nhân dân phường Thọ Xương tỉnh Bắc Giang")</f>
        <v>UBND Ủy ban nhân dân phường Thọ Xương tỉnh Bắc Giang</v>
      </c>
      <c r="C287" t="str">
        <v>https://thoxuong.tpbacgiang.bacgiang.gov.vn/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6287</v>
      </c>
      <c r="B288" t="str">
        <v>Công an phường Trần Nguyên Hãn tỉnh Bắc Giang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6288</v>
      </c>
      <c r="B289" t="str">
        <f>HYPERLINK("https://trannguyenhan.tpbacgiang.bacgiang.gov.vn/", "UBND Ủy ban nhân dân phường Trần Nguyên Hãn tỉnh Bắc Giang")</f>
        <v>UBND Ủy ban nhân dân phường Trần Nguyên Hãn tỉnh Bắc Giang</v>
      </c>
      <c r="C289" t="str">
        <v>https://trannguyenhan.tpbacgiang.bacgiang.gov.vn/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6289</v>
      </c>
      <c r="B290" t="str">
        <v>Công an phường Ngô Quyền tỉnh Bắc Giang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6290</v>
      </c>
      <c r="B291" t="str">
        <f>HYPERLINK("https://ngoquyen.tpbacgiang.bacgiang.gov.vn/", "UBND Ủy ban nhân dân phường Ngô Quyền tỉnh Bắc Giang")</f>
        <v>UBND Ủy ban nhân dân phường Ngô Quyền tỉnh Bắc Giang</v>
      </c>
      <c r="C291" t="str">
        <v>https://ngoquyen.tpbacgiang.bacgiang.gov.vn/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6291</v>
      </c>
      <c r="B292" t="str">
        <v>Công an phường Hoàng Văn Thụ tỉnh Bắc Giang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6292</v>
      </c>
      <c r="B293" t="str">
        <f>HYPERLINK("https://hoangvanthu.tpbacgiang.bacgiang.gov.vn/", "UBND Ủy ban nhân dân phường Hoàng Văn Thụ tỉnh Bắc Giang")</f>
        <v>UBND Ủy ban nhân dân phường Hoàng Văn Thụ tỉnh Bắc Giang</v>
      </c>
      <c r="C293" t="str">
        <v>https://hoangvanthu.tpbacgiang.bacgiang.gov.vn/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6293</v>
      </c>
      <c r="B294" t="str">
        <v>Công an phường Trần Phú tỉnh Bắc Giang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6294</v>
      </c>
      <c r="B295" t="str">
        <f>HYPERLINK("https://tranphu.tpbacgiang.bacgiang.gov.vn/", "UBND Ủy ban nhân dân phường Trần Phú tỉnh Bắc Giang")</f>
        <v>UBND Ủy ban nhân dân phường Trần Phú tỉnh Bắc Giang</v>
      </c>
      <c r="C295" t="str">
        <v>https://tranphu.tpbacgiang.bacgiang.gov.vn/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6295</v>
      </c>
      <c r="B296" t="str">
        <v>Công an phường Mỹ Độ tỉnh Bắc Giang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6296</v>
      </c>
      <c r="B297" t="str">
        <f>HYPERLINK("https://mydo.tpbacgiang.bacgiang.gov.vn/", "UBND Ủy ban nhân dân phường Mỹ Độ tỉnh Bắc Giang")</f>
        <v>UBND Ủy ban nhân dân phường Mỹ Độ tỉnh Bắc Giang</v>
      </c>
      <c r="C297" t="str">
        <v>https://mydo.tpbacgiang.bacgiang.gov.vn/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6297</v>
      </c>
      <c r="B298" t="str">
        <f>HYPERLINK("https://www.facebook.com/PhuongLeLoiTPBacGiang/?locale=vi_VN", "Công an phường Lê Lợi tỉnh Bắc Giang")</f>
        <v>Công an phường Lê Lợi tỉnh Bắc Giang</v>
      </c>
      <c r="C298" t="str">
        <v>https://www.facebook.com/PhuongLeLoiTPBacGiang/?locale=vi_VN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6298</v>
      </c>
      <c r="B299" t="str">
        <f>HYPERLINK("https://leloi.tpbacgiang.bacgiang.gov.vn/", "UBND Ủy ban nhân dân phường Lê Lợi tỉnh Bắc Giang")</f>
        <v>UBND Ủy ban nhân dân phường Lê Lợi tỉnh Bắc Giang</v>
      </c>
      <c r="C299" t="str">
        <v>https://leloi.tpbacgiang.bacgiang.gov.vn/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6299</v>
      </c>
      <c r="B300" t="str">
        <v>Công an xã Song Mai tỉnh Bắc Giang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6300</v>
      </c>
      <c r="B301" t="str">
        <f>HYPERLINK("https://songmai.tpbacgiang.bacgiang.gov.vn/", "UBND Ủy ban nhân dân xã Song Mai tỉnh Bắc Giang")</f>
        <v>UBND Ủy ban nhân dân xã Song Mai tỉnh Bắc Giang</v>
      </c>
      <c r="C301" t="str">
        <v>https://songmai.tpbacgiang.bacgiang.gov.vn/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6301</v>
      </c>
      <c r="B302" t="str">
        <v>Công an phường Xương Giang tỉnh Bắc Giang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6302</v>
      </c>
      <c r="B303" t="str">
        <f>HYPERLINK("https://xuonggiang.tpbacgiang.bacgiang.gov.vn/", "UBND Ủy ban nhân dân phường Xương Giang tỉnh Bắc Giang")</f>
        <v>UBND Ủy ban nhân dân phường Xương Giang tỉnh Bắc Giang</v>
      </c>
      <c r="C303" t="str">
        <v>https://xuonggiang.tpbacgiang.bacgiang.gov.vn/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6303</v>
      </c>
      <c r="B304" t="str">
        <v>Công an phường Đa Mai tỉnh Bắc Giang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6304</v>
      </c>
      <c r="B305" t="str">
        <f>HYPERLINK("https://damai.tpbacgiang.bacgiang.gov.vn/", "UBND Ủy ban nhân dân phường Đa Mai tỉnh Bắc Giang")</f>
        <v>UBND Ủy ban nhân dân phường Đa Mai tỉnh Bắc Giang</v>
      </c>
      <c r="C305" t="str">
        <v>https://damai.tpbacgiang.bacgiang.gov.vn/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6305</v>
      </c>
      <c r="B306" t="str">
        <v>Công an phường Dĩnh Kế tỉnh Bắc Giang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6306</v>
      </c>
      <c r="B307" t="str">
        <f>HYPERLINK("https://dinhke.tpbacgiang.bacgiang.gov.vn/", "UBND Ủy ban nhân dân phường Dĩnh Kế tỉnh Bắc Giang")</f>
        <v>UBND Ủy ban nhân dân phường Dĩnh Kế tỉnh Bắc Giang</v>
      </c>
      <c r="C307" t="str">
        <v>https://dinhke.tpbacgiang.bacgiang.gov.vn/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6307</v>
      </c>
      <c r="B308" t="str">
        <f>HYPERLINK("https://www.facebook.com/BacGiangcitytelevision/videos/tri%E1%BB%83n-khai-ph%C6%B0%C6%A1ng-%C3%A1n-c%C6%B0%E1%BB%A1ng-ch%E1%BA%BF-thu-h%E1%BB%93i-%C4%91%E1%BA%A5t-t%E1%BA%A1i-x%C3%A3-d%C4%A9nh-tr%C3%AC/415265981647106/", "Công an xã Dĩnh Trì tỉnh Bắc Giang")</f>
        <v>Công an xã Dĩnh Trì tỉnh Bắc Giang</v>
      </c>
      <c r="C308" t="str">
        <v>https://www.facebook.com/BacGiangcitytelevision/videos/tri%E1%BB%83n-khai-ph%C6%B0%C6%A1ng-%C3%A1n-c%C6%B0%E1%BB%A1ng-ch%E1%BA%BF-thu-h%E1%BB%93i-%C4%91%E1%BA%A5t-t%E1%BA%A1i-x%C3%A3-d%C4%A9nh-tr%C3%AC/415265981647106/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6308</v>
      </c>
      <c r="B309" t="str">
        <f>HYPERLINK("https://dinhtri.tpbacgiang.bacgiang.gov.vn/", "UBND Ủy ban nhân dân xã Dĩnh Trì tỉnh Bắc Giang")</f>
        <v>UBND Ủy ban nhân dân xã Dĩnh Trì tỉnh Bắc Giang</v>
      </c>
      <c r="C309" t="str">
        <v>https://dinhtri.tpbacgiang.bacgiang.gov.vn/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6309</v>
      </c>
      <c r="B310" t="str">
        <v>Công an xã Tân Mỹ tỉnh Bắc Giang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6310</v>
      </c>
      <c r="B311" t="str">
        <f>HYPERLINK("https://tanmy.tpbacgiang.bacgiang.gov.vn/", "UBND Ủy ban nhân dân xã Tân Mỹ tỉnh Bắc Giang")</f>
        <v>UBND Ủy ban nhân dân xã Tân Mỹ tỉnh Bắc Giang</v>
      </c>
      <c r="C311" t="str">
        <v>https://tanmy.tpbacgiang.bacgiang.gov.vn/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6311</v>
      </c>
      <c r="B312" t="str">
        <f>HYPERLINK("https://www.facebook.com/tuoitreconganbacgiang/", "Công an xã Đồng Sơn tỉnh Bắc Giang")</f>
        <v>Công an xã Đồng Sơn tỉnh Bắc Giang</v>
      </c>
      <c r="C312" t="str">
        <v>https://www.facebook.com/tuoitreconganbacgiang/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6312</v>
      </c>
      <c r="B313" t="str">
        <f>HYPERLINK("https://dongson.tpbacgiang.bacgiang.gov.vn/", "UBND Ủy ban nhân dân xã Đồng Sơn tỉnh Bắc Giang")</f>
        <v>UBND Ủy ban nhân dân xã Đồng Sơn tỉnh Bắc Giang</v>
      </c>
      <c r="C313" t="str">
        <v>https://dongson.tpbacgiang.bacgiang.gov.vn/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6313</v>
      </c>
      <c r="B314" t="str">
        <v>Công an xã Tân Tiến tỉnh Bắc Giang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6314</v>
      </c>
      <c r="B315" t="str">
        <f>HYPERLINK("https://tantien.tpbacgiang.bacgiang.gov.vn/", "UBND Ủy ban nhân dân xã Tân Tiến tỉnh Bắc Giang")</f>
        <v>UBND Ủy ban nhân dân xã Tân Tiến tỉnh Bắc Giang</v>
      </c>
      <c r="C315" t="str">
        <v>https://tantien.tpbacgiang.bacgiang.gov.vn/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6315</v>
      </c>
      <c r="B316" t="str">
        <f>HYPERLINK("https://www.facebook.com/BacGiangcitytelevision/videos/tri%E1%BB%83n-khai-ph%C6%B0%C6%A1ng-%C3%A1n-c%C6%B0%E1%BB%A1ng-ch%E1%BA%BF-thu-h%E1%BB%93i-%C4%91%E1%BA%A5t-th%E1%BB%B1c-hi%E1%BB%87n-d%E1%BB%B1-%C3%A1n-kdc-song-kh%C3%AA-2-x%C3%A3-son/567532695659620/", "Công an xã Song Khê tỉnh Bắc Giang")</f>
        <v>Công an xã Song Khê tỉnh Bắc Giang</v>
      </c>
      <c r="C316" t="str">
        <v>https://www.facebook.com/BacGiangcitytelevision/videos/tri%E1%BB%83n-khai-ph%C6%B0%C6%A1ng-%C3%A1n-c%C6%B0%E1%BB%A1ng-ch%E1%BA%BF-thu-h%E1%BB%93i-%C4%91%E1%BA%A5t-th%E1%BB%B1c-hi%E1%BB%87n-d%E1%BB%B1-%C3%A1n-kdc-song-kh%C3%AA-2-x%C3%A3-son/567532695659620/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6316</v>
      </c>
      <c r="B317" t="str">
        <f>HYPERLINK("https://songkhe.tpbacgiang.bacgiang.gov.vn/", "UBND Ủy ban nhân dân xã Song Khê tỉnh Bắc Giang")</f>
        <v>UBND Ủy ban nhân dân xã Song Khê tỉnh Bắc Giang</v>
      </c>
      <c r="C317" t="str">
        <v>https://songkhe.tpbacgiang.bacgiang.gov.vn/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6317</v>
      </c>
      <c r="B318" t="str">
        <v>Công an thị trấn Cầu Gồ tỉnh Bắc Giang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6318</v>
      </c>
      <c r="B319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tỉnh Bắc Giang")</f>
        <v>UBND Ủy ban nhân dân thị trấn Cầu Gồ tỉnh Bắc Giang</v>
      </c>
      <c r="C319" t="str">
        <v>https://ttboha.yenthe.bacgiang.gov.vn/chi-tiet-tin-tuc/-/asset_publisher/M0UUAFstbTMq/content/yen-the-nhap-xa-bo-ha-vao-thi-tran-bo-ha-thanh-lap-thi-tran-bo-ha-nhap-xa-phon-xuong-vao-thi-tran-cau-go-thanh-lap-thi-tran-phon-xuong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6319</v>
      </c>
      <c r="B320" t="str">
        <f>HYPERLINK("https://www.facebook.com/conganttbohayenthe.bacgiang/", "Công an thị trấn Bố Hạ tỉnh Bắc Giang")</f>
        <v>Công an thị trấn Bố Hạ tỉnh Bắc Giang</v>
      </c>
      <c r="C320" t="str">
        <v>https://www.facebook.com/conganttbohayenthe.bacgiang/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6320</v>
      </c>
      <c r="B321" t="str">
        <f>HYPERLINK("https://ttboha.yenthe.bacgiang.gov.vn/", "UBND Ủy ban nhân dân thị trấn Bố Hạ tỉnh Bắc Giang")</f>
        <v>UBND Ủy ban nhân dân thị trấn Bố Hạ tỉnh Bắc Giang</v>
      </c>
      <c r="C321" t="str">
        <v>https://ttboha.yenthe.bacgiang.gov.vn/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6321</v>
      </c>
      <c r="B322" t="str">
        <f>HYPERLINK("https://www.facebook.com/p/C%C3%B4ng-an-x%C3%A3-%C4%90%E1%BB%93ng-Ti%E1%BA%BFn-Y%C3%AAn-Th%E1%BA%BF-B%E1%BA%AFc-Giang-100055980432762/", "Công an xã Đồng Tiến tỉnh Bắc Giang")</f>
        <v>Công an xã Đồng Tiến tỉnh Bắc Giang</v>
      </c>
      <c r="C322" t="str">
        <v>https://www.facebook.com/p/C%C3%B4ng-an-x%C3%A3-%C4%90%E1%BB%93ng-Ti%E1%BA%BFn-Y%C3%AAn-Th%E1%BA%BF-B%E1%BA%AFc-Giang-100055980432762/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6322</v>
      </c>
      <c r="B323" t="str">
        <f>HYPERLINK("https://dongtien.yenthe.bacgiang.gov.vn/", "UBND Ủy ban nhân dân xã Đồng Tiến tỉnh Bắc Giang")</f>
        <v>UBND Ủy ban nhân dân xã Đồng Tiến tỉnh Bắc Giang</v>
      </c>
      <c r="C323" t="str">
        <v>https://dongtien.yenthe.bacgiang.gov.vn/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6323</v>
      </c>
      <c r="B324" t="str">
        <v>Công an xã Canh Nậu tỉnh Bắc Giang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6324</v>
      </c>
      <c r="B325" t="str">
        <f>HYPERLINK("https://canhnau.yenthe.bacgiang.gov.vn/", "UBND Ủy ban nhân dân xã Canh Nậu tỉnh Bắc Giang")</f>
        <v>UBND Ủy ban nhân dân xã Canh Nậu tỉnh Bắc Giang</v>
      </c>
      <c r="C325" t="str">
        <v>https://canhnau.yenthe.bacgiang.gov.vn/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6325</v>
      </c>
      <c r="B326" t="str">
        <v>Công an xã Xuân Lương tỉnh Bắc Giang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6326</v>
      </c>
      <c r="B327" t="str">
        <f>HYPERLINK("https://xuanluong.yenthe.bacgiang.gov.vn/", "UBND Ủy ban nhân dân xã Xuân Lương tỉnh Bắc Giang")</f>
        <v>UBND Ủy ban nhân dân xã Xuân Lương tỉnh Bắc Giang</v>
      </c>
      <c r="C327" t="str">
        <v>https://xuanluong.yenthe.bacgiang.gov.vn/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6327</v>
      </c>
      <c r="B328" t="str">
        <f>HYPERLINK("https://www.facebook.com/p/C%C3%B4ng-an-x%C3%A3-Tam-Ti%E1%BA%BFn-huy%E1%BB%87n-Y%C3%AAn-Th%E1%BA%BF-B%E1%BA%AFc-Giang-100063760157490/", "Công an xã Tam Tiến tỉnh Bắc Giang")</f>
        <v>Công an xã Tam Tiến tỉnh Bắc Giang</v>
      </c>
      <c r="C328" t="str">
        <v>https://www.facebook.com/p/C%C3%B4ng-an-x%C3%A3-Tam-Ti%E1%BA%BFn-huy%E1%BB%87n-Y%C3%AAn-Th%E1%BA%BF-B%E1%BA%AFc-Giang-100063760157490/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6328</v>
      </c>
      <c r="B329" t="str">
        <f>HYPERLINK("https://tamtien.yenthe.bacgiang.gov.vn/", "UBND Ủy ban nhân dân xã Tam Tiến tỉnh Bắc Giang")</f>
        <v>UBND Ủy ban nhân dân xã Tam Tiến tỉnh Bắc Giang</v>
      </c>
      <c r="C329" t="str">
        <v>https://tamtien.yenthe.bacgiang.gov.vn/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6329</v>
      </c>
      <c r="B330" t="str">
        <f>HYPERLINK("https://www.facebook.com/p/C%C3%B4ng-an-x%C3%A3-%C4%90%E1%BB%93ng-V%C6%B0%C6%A1ng-Y%C3%AAn-Th%E1%BA%BF-100023841949778/", "Công an xã Đồng Vương tỉnh Bắc Giang")</f>
        <v>Công an xã Đồng Vương tỉnh Bắc Giang</v>
      </c>
      <c r="C330" t="str">
        <v>https://www.facebook.com/p/C%C3%B4ng-an-x%C3%A3-%C4%90%E1%BB%93ng-V%C6%B0%C6%A1ng-Y%C3%AAn-Th%E1%BA%BF-100023841949778/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6330</v>
      </c>
      <c r="B331" t="str">
        <f>HYPERLINK("https://dongvuong.yenthe.bacgiang.gov.vn/", "UBND Ủy ban nhân dân xã Đồng Vương tỉnh Bắc Giang")</f>
        <v>UBND Ủy ban nhân dân xã Đồng Vương tỉnh Bắc Giang</v>
      </c>
      <c r="C331" t="str">
        <v>https://dongvuong.yenthe.bacgiang.gov.vn/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6331</v>
      </c>
      <c r="B332" t="str">
        <f>HYPERLINK("https://www.facebook.com/p/C%C3%B4ng-an-x%C3%A3-%C4%90%E1%BB%93ng-H%C6%B0u-huy%E1%BB%87n-Y%C3%AAn-Th%E1%BA%BF-t%E1%BB%89nh-B%E1%BA%AFc-Giang-100063475754164/", "Công an xã Đồng Hưu tỉnh Bắc Giang")</f>
        <v>Công an xã Đồng Hưu tỉnh Bắc Giang</v>
      </c>
      <c r="C332" t="str">
        <v>https://www.facebook.com/p/C%C3%B4ng-an-x%C3%A3-%C4%90%E1%BB%93ng-H%C6%B0u-huy%E1%BB%87n-Y%C3%AAn-Th%E1%BA%BF-t%E1%BB%89nh-B%E1%BA%AFc-Giang-100063475754164/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6332</v>
      </c>
      <c r="B333" t="str">
        <f>HYPERLINK("https://donghuu.yenthe.bacgiang.gov.vn/", "UBND Ủy ban nhân dân xã Đồng Hưu tỉnh Bắc Giang")</f>
        <v>UBND Ủy ban nhân dân xã Đồng Hưu tỉnh Bắc Giang</v>
      </c>
      <c r="C333" t="str">
        <v>https://donghuu.yenthe.bacgiang.gov.vn/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6333</v>
      </c>
      <c r="B334" t="str">
        <v>Công an xã Đồng Tâm tỉnh Bắc Giang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6334</v>
      </c>
      <c r="B335" t="str">
        <f>HYPERLINK("https://dongtam.yenthe.bacgiang.gov.vn/", "UBND Ủy ban nhân dân xã Đồng Tâm tỉnh Bắc Giang")</f>
        <v>UBND Ủy ban nhân dân xã Đồng Tâm tỉnh Bắc Giang</v>
      </c>
      <c r="C335" t="str">
        <v>https://dongtam.yenthe.bacgiang.gov.vn/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6335</v>
      </c>
      <c r="B336" t="str">
        <f>HYPERLINK("https://www.facebook.com/p/C%C3%B4ng-an-x%C3%A3-Tam-Hi%E1%BB%87p-huy%E1%BB%87n-Y%C3%AAn-Th%E1%BA%BF-61551214854498/", "Công an xã Tam Hiệp tỉnh Bắc Giang")</f>
        <v>Công an xã Tam Hiệp tỉnh Bắc Giang</v>
      </c>
      <c r="C336" t="str">
        <v>https://www.facebook.com/p/C%C3%B4ng-an-x%C3%A3-Tam-Hi%E1%BB%87p-huy%E1%BB%87n-Y%C3%AAn-Th%E1%BA%BF-61551214854498/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6336</v>
      </c>
      <c r="B337" t="str">
        <f>HYPERLINK("https://tamhiep.yenthe.bacgiang.gov.vn/", "UBND Ủy ban nhân dân xã Tam Hiệp tỉnh Bắc Giang")</f>
        <v>UBND Ủy ban nhân dân xã Tam Hiệp tỉnh Bắc Giang</v>
      </c>
      <c r="C337" t="str">
        <v>https://tamhiep.yenthe.bacgiang.gov.vn/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6337</v>
      </c>
      <c r="B338" t="str">
        <v>Công an xã Tiến Thắng tỉnh Bắc Giang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6338</v>
      </c>
      <c r="B339" t="str">
        <f>HYPERLINK("https://tienthang.yenthe.bacgiang.gov.vn/", "UBND Ủy ban nhân dân xã Tiến Thắng tỉnh Bắc Giang")</f>
        <v>UBND Ủy ban nhân dân xã Tiến Thắng tỉnh Bắc Giang</v>
      </c>
      <c r="C339" t="str">
        <v>https://tienthang.yenthe.bacgiang.gov.vn/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6339</v>
      </c>
      <c r="B340" t="str">
        <v>Công an xã Hồng Kỳ tỉnh Bắc Giang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6340</v>
      </c>
      <c r="B341" t="str">
        <f>HYPERLINK("https://hongky.yenthe.bacgiang.gov.vn/", "UBND Ủy ban nhân dân xã Hồng Kỳ tỉnh Bắc Giang")</f>
        <v>UBND Ủy ban nhân dân xã Hồng Kỳ tỉnh Bắc Giang</v>
      </c>
      <c r="C341" t="str">
        <v>https://hongky.yenthe.bacgiang.gov.vn/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6341</v>
      </c>
      <c r="B342" t="str">
        <f>HYPERLINK("https://www.facebook.com/p/C%C3%B4ng-an-x%C3%A3-%C4%90%E1%BB%93ng-L%E1%BA%A1chuy%E1%BB%87n-Y%C3%AAn-Th%E1%BA%BF-t%E1%BB%89nh-B%E1%BA%AFc-Giang-100064084207434/", "Công an xã Đồng Lạc tỉnh Bắc Giang")</f>
        <v>Công an xã Đồng Lạc tỉnh Bắc Giang</v>
      </c>
      <c r="C342" t="str">
        <v>https://www.facebook.com/p/C%C3%B4ng-an-x%C3%A3-%C4%90%E1%BB%93ng-L%E1%BA%A1chuy%E1%BB%87n-Y%C3%AAn-Th%E1%BA%BF-t%E1%BB%89nh-B%E1%BA%AFc-Giang-100064084207434/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6342</v>
      </c>
      <c r="B343" t="str">
        <f>HYPERLINK("https://donglac.yenthe.bacgiang.gov.vn/", "UBND Ủy ban nhân dân xã Đồng Lạc tỉnh Bắc Giang")</f>
        <v>UBND Ủy ban nhân dân xã Đồng Lạc tỉnh Bắc Giang</v>
      </c>
      <c r="C343" t="str">
        <v>https://donglac.yenthe.bacgiang.gov.vn/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6343</v>
      </c>
      <c r="B344" t="str">
        <f>HYPERLINK("https://www.facebook.com/conganxadongson/", "Công an xã Đông Sơn tỉnh Bắc Giang")</f>
        <v>Công an xã Đông Sơn tỉnh Bắc Giang</v>
      </c>
      <c r="C344" t="str">
        <v>https://www.facebook.com/conganxadongson/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6344</v>
      </c>
      <c r="B345" t="str">
        <f>HYPERLINK("https://dongson.tpbacgiang.bacgiang.gov.vn/", "UBND Ủy ban nhân dân xã Đông Sơn tỉnh Bắc Giang")</f>
        <v>UBND Ủy ban nhân dân xã Đông Sơn tỉnh Bắc Giang</v>
      </c>
      <c r="C345" t="str">
        <v>https://dongson.tpbacgiang.bacgiang.gov.vn/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6345</v>
      </c>
      <c r="B346" t="str">
        <f>HYPERLINK("https://www.facebook.com/caxtanhiep/", "Công an xã Tân Hiệp tỉnh Bắc Giang")</f>
        <v>Công an xã Tân Hiệp tỉnh Bắc Giang</v>
      </c>
      <c r="C346" t="str">
        <v>https://www.facebook.com/caxtanhiep/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6346</v>
      </c>
      <c r="B347" t="str">
        <f>HYPERLINK("https://tanhiep.yenthe.bacgiang.gov.vn/", "UBND Ủy ban nhân dân xã Tân Hiệp tỉnh Bắc Giang")</f>
        <v>UBND Ủy ban nhân dân xã Tân Hiệp tỉnh Bắc Giang</v>
      </c>
      <c r="C347" t="str">
        <v>https://tanhiep.yenthe.bacgiang.gov.vn/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6347</v>
      </c>
      <c r="B348" t="str">
        <f>HYPERLINK("https://www.facebook.com/caxhuongvi/", "Công an xã Hương Vĩ tỉnh Bắc Giang")</f>
        <v>Công an xã Hương Vĩ tỉnh Bắc Giang</v>
      </c>
      <c r="C348" t="str">
        <v>https://www.facebook.com/caxhuongvi/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6348</v>
      </c>
      <c r="B349" t="str">
        <f>HYPERLINK("https://huongvi.yenthe.bacgiang.gov.vn/", "UBND Ủy ban nhân dân xã Hương Vĩ tỉnh Bắc Giang")</f>
        <v>UBND Ủy ban nhân dân xã Hương Vĩ tỉnh Bắc Giang</v>
      </c>
      <c r="C349" t="str">
        <v>https://huongvi.yenthe.bacgiang.gov.vn/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6349</v>
      </c>
      <c r="B350" t="str">
        <f>HYPERLINK("https://www.facebook.com/p/C%C3%B4ng-an-x%C3%A3-%C4%90%E1%BB%93ng-K%E1%BB%B3-huy%E1%BB%87n-Y%C3%AAn-Th%E1%BA%BF-100040276068469/", "Công an xã Đồng Kỳ tỉnh Bắc Giang")</f>
        <v>Công an xã Đồng Kỳ tỉnh Bắc Giang</v>
      </c>
      <c r="C350" t="str">
        <v>https://www.facebook.com/p/C%C3%B4ng-an-x%C3%A3-%C4%90%E1%BB%93ng-K%E1%BB%B3-huy%E1%BB%87n-Y%C3%AAn-Th%E1%BA%BF-100040276068469/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6350</v>
      </c>
      <c r="B351" t="str">
        <f>HYPERLINK("https://dongky.yenthe.bacgiang.gov.vn/", "UBND Ủy ban nhân dân xã Đồng Kỳ tỉnh Bắc Giang")</f>
        <v>UBND Ủy ban nhân dân xã Đồng Kỳ tỉnh Bắc Giang</v>
      </c>
      <c r="C351" t="str">
        <v>https://dongky.yenthe.bacgiang.gov.vn/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6351</v>
      </c>
      <c r="B352" t="str">
        <f>HYPERLINK("https://www.facebook.com/caxanthuongytbg/", "Công an xã An Thượng tỉnh Bắc Giang")</f>
        <v>Công an xã An Thượng tỉnh Bắc Giang</v>
      </c>
      <c r="C352" t="str">
        <v>https://www.facebook.com/caxanthuongytbg/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6352</v>
      </c>
      <c r="B353" t="str">
        <f>HYPERLINK("https://anthuong.yenthe.bacgiang.gov.vn/", "UBND Ủy ban nhân dân xã An Thượng tỉnh Bắc Giang")</f>
        <v>UBND Ủy ban nhân dân xã An Thượng tỉnh Bắc Giang</v>
      </c>
      <c r="C353" t="str">
        <v>https://anthuong.yenthe.bacgiang.gov.vn/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6353</v>
      </c>
      <c r="B354" t="str">
        <v>Công an xã Phồn Xương tỉnh Bắc Giang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6354</v>
      </c>
      <c r="B355" t="str">
        <f>HYPERLINK("https://yenthe.bacgiang.gov.vn/cac-xa-thi-tran", "UBND Ủy ban nhân dân xã Phồn Xương tỉnh Bắc Giang")</f>
        <v>UBND Ủy ban nhân dân xã Phồn Xương tỉnh Bắc Giang</v>
      </c>
      <c r="C355" t="str">
        <v>https://yenthe.bacgiang.gov.vn/cac-xa-thi-tran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6355</v>
      </c>
      <c r="B356" t="str">
        <f>HYPERLINK("https://www.facebook.com/conganxathaidao/videos/800154997621765/", "Công an xã Tân Sỏi tỉnh Bắc Giang")</f>
        <v>Công an xã Tân Sỏi tỉnh Bắc Giang</v>
      </c>
      <c r="C356" t="str">
        <v>https://www.facebook.com/conganxathaidao/videos/800154997621765/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6356</v>
      </c>
      <c r="B357" t="str">
        <f>HYPERLINK("https://tansoi.yenthe.bacgiang.gov.vn/", "UBND Ủy ban nhân dân xã Tân Sỏi tỉnh Bắc Giang")</f>
        <v>UBND Ủy ban nhân dân xã Tân Sỏi tỉnh Bắc Giang</v>
      </c>
      <c r="C357" t="str">
        <v>https://tansoi.yenthe.bacgiang.gov.vn/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6357</v>
      </c>
      <c r="B358" t="str">
        <f>HYPERLINK("https://www.facebook.com/conganttbohayenthe.bacgiang/", "Công an xã Bố Hạ tỉnh Bắc Giang")</f>
        <v>Công an xã Bố Hạ tỉnh Bắc Giang</v>
      </c>
      <c r="C358" t="str">
        <v>https://www.facebook.com/conganttbohayenthe.bacgiang/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6358</v>
      </c>
      <c r="B359" t="str">
        <f>HYPERLINK("https://ttboha.yenthe.bacgiang.gov.vn/", "UBND Ủy ban nhân dân xã Bố Hạ tỉnh Bắc Giang")</f>
        <v>UBND Ủy ban nhân dân xã Bố Hạ tỉnh Bắc Giang</v>
      </c>
      <c r="C359" t="str">
        <v>https://ttboha.yenthe.bacgiang.gov.vn/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6359</v>
      </c>
      <c r="B360" t="str">
        <f>HYPERLINK("https://www.facebook.com/p/C%C3%B4ng-an-huy%E1%BB%87n-T%C3%A2n-Y%C3%AAn-B%E1%BA%AFc-Giang-100080975141230/?locale=fa_IR", "Công an thị trấn Cao Thượng tỉnh Bắc Giang")</f>
        <v>Công an thị trấn Cao Thượng tỉnh Bắc Giang</v>
      </c>
      <c r="C360" t="str">
        <v>https://www.facebook.com/p/C%C3%B4ng-an-huy%E1%BB%87n-T%C3%A2n-Y%C3%AAn-B%E1%BA%AFc-Giang-100080975141230/?locale=fa_IR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6360</v>
      </c>
      <c r="B361" t="str">
        <f>HYPERLINK("https://thitrancaothuong.tanyen.bacgiang.gov.vn/", "UBND Ủy ban nhân dân thị trấn Cao Thượng tỉnh Bắc Giang")</f>
        <v>UBND Ủy ban nhân dân thị trấn Cao Thượng tỉnh Bắc Giang</v>
      </c>
      <c r="C361" t="str">
        <v>https://thitrancaothuong.tanyen.bacgiang.gov.vn/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6361</v>
      </c>
      <c r="B362" t="str">
        <v>Công an thị trấn Nhã Nam tỉnh Bắc Giang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6362</v>
      </c>
      <c r="B363" t="str">
        <f>HYPERLINK("https://thitrannhanam.tanyen.bacgiang.gov.vn/", "UBND Ủy ban nhân dân thị trấn Nhã Nam tỉnh Bắc Giang")</f>
        <v>UBND Ủy ban nhân dân thị trấn Nhã Nam tỉnh Bắc Giang</v>
      </c>
      <c r="C363" t="str">
        <v>https://thitrannhanam.tanyen.bacgiang.gov.vn/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6363</v>
      </c>
      <c r="B364" t="str">
        <v>Công an xã Lan Giới tỉnh Bắc Giang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6364</v>
      </c>
      <c r="B365" t="str">
        <f>HYPERLINK("https://langioi-tanyen.bacgiang.gov.vn/", "UBND Ủy ban nhân dân xã Lan Giới tỉnh Bắc Giang")</f>
        <v>UBND Ủy ban nhân dân xã Lan Giới tỉnh Bắc Giang</v>
      </c>
      <c r="C365" t="str">
        <v>https://langioi-tanyen.bacgiang.gov.vn/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6365</v>
      </c>
      <c r="B366" t="str">
        <v>Công an xã Nhã Nam tỉnh Bắc Giang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6366</v>
      </c>
      <c r="B367" t="str">
        <f>HYPERLINK("https://thitrannhanam.tanyen.bacgiang.gov.vn/", "UBND Ủy ban nhân dân xã Nhã Nam tỉnh Bắc Giang")</f>
        <v>UBND Ủy ban nhân dân xã Nhã Nam tỉnh Bắc Giang</v>
      </c>
      <c r="C367" t="str">
        <v>https://thitrannhanam.tanyen.bacgiang.gov.vn/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6367</v>
      </c>
      <c r="B368" t="str">
        <v>Công an xã Tân Trung tỉnh Bắc Giang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6368</v>
      </c>
      <c r="B369" t="str">
        <f>HYPERLINK("https://tantrung.tanyen.bacgiang.gov.vn/", "UBND Ủy ban nhân dân xã Tân Trung tỉnh Bắc Giang")</f>
        <v>UBND Ủy ban nhân dân xã Tân Trung tỉnh Bắc Giang</v>
      </c>
      <c r="C369" t="str">
        <v>https://tantrung.tanyen.bacgiang.gov.vn/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6369</v>
      </c>
      <c r="B370" t="str">
        <f>HYPERLINK("https://www.facebook.com/p/C%C3%B4ng-an-x%C3%A3-%C4%90%E1%BA%A1i-Ho%C3%A1-huy%E1%BB%87n-T%C3%A2n-Y%C3%AAn-t%E1%BB%89nh-B%E1%BA%AFc-Giang-100063552843813/", "Công an xã Đại Hóa tỉnh Bắc Giang")</f>
        <v>Công an xã Đại Hóa tỉnh Bắc Giang</v>
      </c>
      <c r="C370" t="str">
        <v>https://www.facebook.com/p/C%C3%B4ng-an-x%C3%A3-%C4%90%E1%BA%A1i-Ho%C3%A1-huy%E1%BB%87n-T%C3%A2n-Y%C3%AAn-t%E1%BB%89nh-B%E1%BA%AFc-Giang-100063552843813/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6370</v>
      </c>
      <c r="B371" t="str">
        <f>HYPERLINK("https://daithanh.hiephoa.bacgiang.gov.vn/", "UBND Ủy ban nhân dân xã Đại Hóa tỉnh Bắc Giang")</f>
        <v>UBND Ủy ban nhân dân xã Đại Hóa tỉnh Bắc Giang</v>
      </c>
      <c r="C371" t="str">
        <v>https://daithanh.hiephoa.bacgiang.gov.vn/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6371</v>
      </c>
      <c r="B372" t="str">
        <v>Công an xã Quang Tiến tỉnh Bắc Giang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6372</v>
      </c>
      <c r="B373" t="str">
        <f>HYPERLINK("https://quangtien-tanyen.bacgiang.gov.vn/", "UBND Ủy ban nhân dân xã Quang Tiến tỉnh Bắc Giang")</f>
        <v>UBND Ủy ban nhân dân xã Quang Tiến tỉnh Bắc Giang</v>
      </c>
      <c r="C373" t="str">
        <v>https://quangtien-tanyen.bacgiang.gov.vn/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6373</v>
      </c>
      <c r="B374" t="str">
        <f>HYPERLINK("https://www.facebook.com/tuoitrecongansonla/", "Công an xã Phúc Sơn tỉnh Bắc Giang")</f>
        <v>Công an xã Phúc Sơn tỉnh Bắc Giang</v>
      </c>
      <c r="C374" t="str">
        <v>https://www.facebook.com/tuoitrecongansonla/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6374</v>
      </c>
      <c r="B375" t="str">
        <f>HYPERLINK("https://phucson-tanyen.bacgiang.gov.vn/", "UBND Ủy ban nhân dân xã Phúc Sơn tỉnh Bắc Giang")</f>
        <v>UBND Ủy ban nhân dân xã Phúc Sơn tỉnh Bắc Giang</v>
      </c>
      <c r="C375" t="str">
        <v>https://phucson-tanyen.bacgiang.gov.vn/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6375</v>
      </c>
      <c r="B376" t="str">
        <v>Công an xã An Dương tỉnh Bắc Giang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6376</v>
      </c>
      <c r="B377" t="str">
        <f>HYPERLINK("https://anduong.tanyen.bacgiang.gov.vn/", "UBND Ủy ban nhân dân xã An Dương tỉnh Bắc Giang")</f>
        <v>UBND Ủy ban nhân dân xã An Dương tỉnh Bắc Giang</v>
      </c>
      <c r="C377" t="str">
        <v>https://anduong.tanyen.bacgiang.gov.vn/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6377</v>
      </c>
      <c r="B378" t="str">
        <v>Công an xã Phúc Hòa tỉnh Bắc Giang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6378</v>
      </c>
      <c r="B379" t="str">
        <f>HYPERLINK("https://phuchoa.tanyen.bacgiang.gov.vn/", "UBND Ủy ban nhân dân xã Phúc Hòa tỉnh Bắc Giang")</f>
        <v>UBND Ủy ban nhân dân xã Phúc Hòa tỉnh Bắc Giang</v>
      </c>
      <c r="C379" t="str">
        <v>https://phuchoa.tanyen.bacgiang.gov.vn/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6379</v>
      </c>
      <c r="B380" t="str">
        <v>Công an xã Liên Sơn tỉnh Bắc Giang</v>
      </c>
      <c r="C380" t="str">
        <v>-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6380</v>
      </c>
      <c r="B381" t="str">
        <f>HYPERLINK("https://lienson.tanyen.bacgiang.gov.vn/", "UBND Ủy ban nhân dân xã Liên Sơn tỉnh Bắc Giang")</f>
        <v>UBND Ủy ban nhân dân xã Liên Sơn tỉnh Bắc Giang</v>
      </c>
      <c r="C381" t="str">
        <v>https://lienson.tanyen.bacgiang.gov.vn/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6381</v>
      </c>
      <c r="B382" t="str">
        <v>Công an xã Hợp Đức tỉnh Bắc Giang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6382</v>
      </c>
      <c r="B383" t="str">
        <f>HYPERLINK("https://hopduc.tanyen.bacgiang.gov.vn/", "UBND Ủy ban nhân dân xã Hợp Đức tỉnh Bắc Giang")</f>
        <v>UBND Ủy ban nhân dân xã Hợp Đức tỉnh Bắc Giang</v>
      </c>
      <c r="C383" t="str">
        <v>https://hopduc.tanyen.bacgiang.gov.vn/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6383</v>
      </c>
      <c r="B384" t="str">
        <f>HYPERLINK("https://www.facebook.com/p/C%C3%B4ng-an-x%C3%A3-Lam-C%E1%BB%91t-100063645669904/", "Công an xã Lam Cốt tỉnh Bắc Giang")</f>
        <v>Công an xã Lam Cốt tỉnh Bắc Giang</v>
      </c>
      <c r="C384" t="str">
        <v>https://www.facebook.com/p/C%C3%B4ng-an-x%C3%A3-Lam-C%E1%BB%91t-100063645669904/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6384</v>
      </c>
      <c r="B385" t="str">
        <f>HYPERLINK("https://lamcot-tanyen.bacgiang.gov.vn/", "UBND Ủy ban nhân dân xã Lam Cốt tỉnh Bắc Giang")</f>
        <v>UBND Ủy ban nhân dân xã Lam Cốt tỉnh Bắc Giang</v>
      </c>
      <c r="C385" t="str">
        <v>https://lamcot-tanyen.bacgiang.gov.vn/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6385</v>
      </c>
      <c r="B386" t="str">
        <v>Công an xã Cao Xá tỉnh Bắc Giang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6386</v>
      </c>
      <c r="B387" t="str">
        <f>HYPERLINK("https://caoxa.tanyen.bacgiang.gov.vn/", "UBND Ủy ban nhân dân xã Cao Xá tỉnh Bắc Giang")</f>
        <v>UBND Ủy ban nhân dân xã Cao Xá tỉnh Bắc Giang</v>
      </c>
      <c r="C387" t="str">
        <v>https://caoxa.tanyen.bacgiang.gov.vn/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6387</v>
      </c>
      <c r="B388" t="str">
        <f>HYPERLINK("https://www.facebook.com/p/C%C3%B4ng-an-huy%E1%BB%87n-T%C3%A2n-Y%C3%AAn-B%E1%BA%AFc-Giang-100080975141230/?locale=fa_IR", "Công an xã Cao Thượng tỉnh Bắc Giang")</f>
        <v>Công an xã Cao Thượng tỉnh Bắc Giang</v>
      </c>
      <c r="C388" t="str">
        <v>https://www.facebook.com/p/C%C3%B4ng-an-huy%E1%BB%87n-T%C3%A2n-Y%C3%AAn-B%E1%BA%AFc-Giang-100080975141230/?locale=fa_IR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6388</v>
      </c>
      <c r="B389" t="str">
        <f>HYPERLINK("https://thitrancaothuong.tanyen.bacgiang.gov.vn/", "UBND Ủy ban nhân dân xã Cao Thượng tỉnh Bắc Giang")</f>
        <v>UBND Ủy ban nhân dân xã Cao Thượng tỉnh Bắc Giang</v>
      </c>
      <c r="C389" t="str">
        <v>https://thitrancaothuong.tanyen.bacgiang.gov.vn/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6389</v>
      </c>
      <c r="B390" t="str">
        <v>Công an xã Việt Ngọc tỉnh Bắc Giang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6390</v>
      </c>
      <c r="B391" t="str">
        <f>HYPERLINK("https://vietngoc.tanyen.bacgiang.gov.vn/", "UBND Ủy ban nhân dân xã Việt Ngọc tỉnh Bắc Giang")</f>
        <v>UBND Ủy ban nhân dân xã Việt Ngọc tỉnh Bắc Giang</v>
      </c>
      <c r="C391" t="str">
        <v>https://vietngoc.tanyen.bacgiang.gov.vn/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6391</v>
      </c>
      <c r="B392" t="str">
        <v>Công an xã Song Vân tỉnh Bắc Giang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6392</v>
      </c>
      <c r="B393" t="str">
        <f>HYPERLINK("https://songvan.tanyen.bacgiang.gov.vn/", "UBND Ủy ban nhân dân xã Song Vân tỉnh Bắc Giang")</f>
        <v>UBND Ủy ban nhân dân xã Song Vân tỉnh Bắc Giang</v>
      </c>
      <c r="C393" t="str">
        <v>https://songvan.tanyen.bacgiang.gov.vn/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6393</v>
      </c>
      <c r="B394" t="str">
        <v>Công an xã Ngọc Châu tỉnh Bắc Giang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6394</v>
      </c>
      <c r="B395" t="str">
        <f>HYPERLINK("https://ngocchau.tanyen.bacgiang.gov.vn/", "UBND Ủy ban nhân dân xã Ngọc Châu tỉnh Bắc Giang")</f>
        <v>UBND Ủy ban nhân dân xã Ngọc Châu tỉnh Bắc Giang</v>
      </c>
      <c r="C395" t="str">
        <v>https://ngocchau.tanyen.bacgiang.gov.vn/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6395</v>
      </c>
      <c r="B396" t="str">
        <v>Công an xã Ngọc Vân tỉnh Bắc Giang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6396</v>
      </c>
      <c r="B397" t="str">
        <f>HYPERLINK("https://ngocvan.tanyen.bacgiang.gov.vn/", "UBND Ủy ban nhân dân xã Ngọc Vân tỉnh Bắc Giang")</f>
        <v>UBND Ủy ban nhân dân xã Ngọc Vân tỉnh Bắc Giang</v>
      </c>
      <c r="C397" t="str">
        <v>https://ngocvan.tanyen.bacgiang.gov.vn/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6397</v>
      </c>
      <c r="B398" t="str">
        <v>Công an xã Việt Lập tỉnh Bắc Giang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6398</v>
      </c>
      <c r="B399" t="str">
        <f>HYPERLINK("https://vietlap.tanyen.bacgiang.gov.vn/", "UBND Ủy ban nhân dân xã Việt Lập tỉnh Bắc Giang")</f>
        <v>UBND Ủy ban nhân dân xã Việt Lập tỉnh Bắc Giang</v>
      </c>
      <c r="C399" t="str">
        <v>https://vietlap.tanyen.bacgiang.gov.vn/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6399</v>
      </c>
      <c r="B400" t="str">
        <v>Công an xã Liên Chung tỉnh Bắc Giang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6400</v>
      </c>
      <c r="B401" t="str">
        <f>HYPERLINK("https://lienchung.tanyen.bacgiang.gov.vn/", "UBND Ủy ban nhân dân xã Liên Chung tỉnh Bắc Giang")</f>
        <v>UBND Ủy ban nhân dân xã Liên Chung tỉnh Bắc Giang</v>
      </c>
      <c r="C401" t="str">
        <v>https://lienchung.tanyen.bacgiang.gov.vn/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6401</v>
      </c>
      <c r="B402" t="str">
        <v>Công an xã Ngọc Thiện tỉnh Bắc Giang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6402</v>
      </c>
      <c r="B403" t="str">
        <f>HYPERLINK("https://ngocthien.tanyen.bacgiang.gov.vn/", "UBND Ủy ban nhân dân xã Ngọc Thiện tỉnh Bắc Giang")</f>
        <v>UBND Ủy ban nhân dân xã Ngọc Thiện tỉnh Bắc Giang</v>
      </c>
      <c r="C403" t="str">
        <v>https://ngocthien.tanyen.bacgiang.gov.vn/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6403</v>
      </c>
      <c r="B404" t="str">
        <f>HYPERLINK("https://www.facebook.com/p/C%C3%B4ng-an-x%C3%A3-Ng%E1%BB%8Dc-L%C3%BD-100063702474087/", "Công an xã Ngọc Lý tỉnh Bắc Giang")</f>
        <v>Công an xã Ngọc Lý tỉnh Bắc Giang</v>
      </c>
      <c r="C404" t="str">
        <v>https://www.facebook.com/p/C%C3%B4ng-an-x%C3%A3-Ng%E1%BB%8Dc-L%C3%BD-100063702474087/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6404</v>
      </c>
      <c r="B405" t="str">
        <f>HYPERLINK("https://ngocly.tanyen.bacgiang.gov.vn/", "UBND Ủy ban nhân dân xã Ngọc Lý tỉnh Bắc Giang")</f>
        <v>UBND Ủy ban nhân dân xã Ngọc Lý tỉnh Bắc Giang</v>
      </c>
      <c r="C405" t="str">
        <v>https://ngocly.tanyen.bacgiang.gov.vn/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6405</v>
      </c>
      <c r="B406" t="str">
        <v>Công an xã Quế Nham tỉnh Bắc Giang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6406</v>
      </c>
      <c r="B407" t="str">
        <f>HYPERLINK("https://quenham.tanyen.bacgiang.gov.vn/", "UBND Ủy ban nhân dân xã Quế Nham tỉnh Bắc Giang")</f>
        <v>UBND Ủy ban nhân dân xã Quế Nham tỉnh Bắc Giang</v>
      </c>
      <c r="C407" t="str">
        <v>https://quenham.tanyen.bacgiang.gov.vn/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6407</v>
      </c>
      <c r="B408" t="str">
        <v>Công an thị trấn Kép tỉnh Bắc Giang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6408</v>
      </c>
      <c r="B409" t="str">
        <f>HYPERLINK("https://kep.langgiang.bacgiang.gov.vn/", "UBND Ủy ban nhân dân thị trấn Kép tỉnh Bắc Giang")</f>
        <v>UBND Ủy ban nhân dân thị trấn Kép tỉnh Bắc Giang</v>
      </c>
      <c r="C409" t="str">
        <v>https://kep.langgiang.bacgiang.gov.vn/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6409</v>
      </c>
      <c r="B410" t="str">
        <f>HYPERLINK("https://www.facebook.com/cathitranvoi/", "Công an thị trấn Vôi tỉnh Bắc Giang")</f>
        <v>Công an thị trấn Vôi tỉnh Bắc Giang</v>
      </c>
      <c r="C410" t="str">
        <v>https://www.facebook.com/cathitranvoi/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6410</v>
      </c>
      <c r="B411" t="str">
        <v>UBND Ủy ban nhân dân thị trấn Vôi tỉnh Bắc Giang</v>
      </c>
      <c r="C411" t="str">
        <v>-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6411</v>
      </c>
      <c r="B412" t="str">
        <f>HYPERLINK("https://www.facebook.com/p/C%C3%B4ng-an-x%C3%A3-Ngh%C4%A9a-Ho%C3%A0-100082855706411/", "Công an xã Nghĩa Hòa tỉnh Bắc Giang")</f>
        <v>Công an xã Nghĩa Hòa tỉnh Bắc Giang</v>
      </c>
      <c r="C412" t="str">
        <v>https://www.facebook.com/p/C%C3%B4ng-an-x%C3%A3-Ngh%C4%A9a-Ho%C3%A0-100082855706411/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6412</v>
      </c>
      <c r="B413" t="str">
        <f>HYPERLINK("https://nghiahoa.langgiang.bacgiang.gov.vn/", "UBND Ủy ban nhân dân xã Nghĩa Hòa tỉnh Bắc Giang")</f>
        <v>UBND Ủy ban nhân dân xã Nghĩa Hòa tỉnh Bắc Giang</v>
      </c>
      <c r="C413" t="str">
        <v>https://nghiahoa.langgiang.bacgiang.gov.vn/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6413</v>
      </c>
      <c r="B414" t="str">
        <f>HYPERLINK("https://www.facebook.com/conganxanghiahung", "Công an xã Nghĩa Hưng tỉnh Bắc Giang")</f>
        <v>Công an xã Nghĩa Hưng tỉnh Bắc Giang</v>
      </c>
      <c r="C414" t="str">
        <v>https://www.facebook.com/conganxanghiahung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6414</v>
      </c>
      <c r="B415" t="str">
        <f>HYPERLINK("https://nghiahung.langgiang.bacgiang.gov.vn/", "UBND Ủy ban nhân dân xã Nghĩa Hưng tỉnh Bắc Giang")</f>
        <v>UBND Ủy ban nhân dân xã Nghĩa Hưng tỉnh Bắc Giang</v>
      </c>
      <c r="C415" t="str">
        <v>https://nghiahung.langgiang.bacgiang.gov.vn/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6415</v>
      </c>
      <c r="B416" t="str">
        <f>HYPERLINK("https://www.facebook.com/p/C%C3%B4ng-an-x%C3%A3-Quang-Th%E1%BB%8Bnh-100064386754001/", "Công an xã Quang Thịnh tỉnh Bắc Giang")</f>
        <v>Công an xã Quang Thịnh tỉnh Bắc Giang</v>
      </c>
      <c r="C416" t="str">
        <v>https://www.facebook.com/p/C%C3%B4ng-an-x%C3%A3-Quang-Th%E1%BB%8Bnh-100064386754001/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6416</v>
      </c>
      <c r="B417" t="str">
        <f>HYPERLINK("https://langgiang.bacgiang.gov.vn/chi-tiet-tin-tuc/-/asset_publisher/0tBnd4sOntxK/content/xa-quang-thinh-on-nhan-quyet-inh-cong-nhan-xa-at-chuan-nong-thon-moi-nang-cao-nam-2022?inheritRedirect=false", "UBND Ủy ban nhân dân xã Quang Thịnh tỉnh Bắc Giang")</f>
        <v>UBND Ủy ban nhân dân xã Quang Thịnh tỉnh Bắc Giang</v>
      </c>
      <c r="C417" t="str">
        <v>https://langgiang.bacgiang.gov.vn/chi-tiet-tin-tuc/-/asset_publisher/0tBnd4sOntxK/content/xa-quang-thinh-on-nhan-quyet-inh-cong-nhan-xa-at-chuan-nong-thon-moi-nang-cao-nam-2022?inheritRedirect=false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6417</v>
      </c>
      <c r="B418" t="str">
        <v>Công an xã Hương Sơn tỉnh Bắc Giang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6418</v>
      </c>
      <c r="B419" t="str">
        <f>HYPERLINK("https://huongson.langgiang.bacgiang.gov.vn/", "UBND Ủy ban nhân dân xã Hương Sơn tỉnh Bắc Giang")</f>
        <v>UBND Ủy ban nhân dân xã Hương Sơn tỉnh Bắc Giang</v>
      </c>
      <c r="C419" t="str">
        <v>https://huongson.langgiang.bacgiang.gov.vn/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6419</v>
      </c>
      <c r="B420" t="str">
        <v>Công an xã Đào Mỹ tỉnh Bắc Giang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6420</v>
      </c>
      <c r="B421" t="str">
        <f>HYPERLINK("https://langgiang.bacgiang.gov.vn/", "UBND Ủy ban nhân dân xã Đào Mỹ tỉnh Bắc Giang")</f>
        <v>UBND Ủy ban nhân dân xã Đào Mỹ tỉnh Bắc Giang</v>
      </c>
      <c r="C421" t="str">
        <v>https://langgiang.bacgiang.gov.vn/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6421</v>
      </c>
      <c r="B422" t="str">
        <f>HYPERLINK("https://www.facebook.com/p/C%C3%B4ng-an-x%C3%A3-Ti%C3%AAn-L%E1%BB%A5c-100068308819972/", "Công an xã Tiên Lục tỉnh Bắc Giang")</f>
        <v>Công an xã Tiên Lục tỉnh Bắc Giang</v>
      </c>
      <c r="C422" t="str">
        <v>https://www.facebook.com/p/C%C3%B4ng-an-x%C3%A3-Ti%C3%AAn-L%E1%BB%A5c-100068308819972/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6422</v>
      </c>
      <c r="B423" t="str">
        <f>HYPERLINK("https://tienluc.langgiang.bacgiang.gov.vn/", "UBND Ủy ban nhân dân xã Tiên Lục tỉnh Bắc Giang")</f>
        <v>UBND Ủy ban nhân dân xã Tiên Lục tỉnh Bắc Giang</v>
      </c>
      <c r="C423" t="str">
        <v>https://tienluc.langgiang.bacgiang.gov.vn/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6423</v>
      </c>
      <c r="B424" t="str">
        <v>Công an xã An Hà tỉnh Bắc Giang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6424</v>
      </c>
      <c r="B425" t="str">
        <f>HYPERLINK("https://vietyen.bacgiang.gov.vn/xuat-ban-thong-tin/-/asset_publisher/vYGFBWdWN3jE/content/van-ha", "UBND Ủy ban nhân dân xã An Hà tỉnh Bắc Giang")</f>
        <v>UBND Ủy ban nhân dân xã An Hà tỉnh Bắc Giang</v>
      </c>
      <c r="C425" t="str">
        <v>https://vietyen.bacgiang.gov.vn/xuat-ban-thong-tin/-/asset_publisher/vYGFBWdWN3jE/content/van-ha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6425</v>
      </c>
      <c r="B426" t="str">
        <v>Công an xã Tân Thịnh tỉnh Bắc Giang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6426</v>
      </c>
      <c r="B427" t="str">
        <f>HYPERLINK("https://langgiang.bacgiang.gov.vn/chi-tiet-tin-tuc/-/asset_publisher/0tBnd4sOntxK/content/-ang-uy-ubnd-xa-thi-tran", "UBND Ủy ban nhân dân xã Tân Thịnh tỉnh Bắc Giang")</f>
        <v>UBND Ủy ban nhân dân xã Tân Thịnh tỉnh Bắc Giang</v>
      </c>
      <c r="C427" t="str">
        <v>https://langgiang.bacgiang.gov.vn/chi-tiet-tin-tuc/-/asset_publisher/0tBnd4sOntxK/content/-ang-uy-ubnd-xa-thi-tran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6427</v>
      </c>
      <c r="B428" t="str">
        <v>Công an xã Mỹ Hà tỉnh Bắc Giang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6428</v>
      </c>
      <c r="B429" t="str">
        <f>HYPERLINK("https://myha.langgiang.bacgiang.gov.vn/", "UBND Ủy ban nhân dân xã Mỹ Hà tỉnh Bắc Giang")</f>
        <v>UBND Ủy ban nhân dân xã Mỹ Hà tỉnh Bắc Giang</v>
      </c>
      <c r="C429" t="str">
        <v>https://myha.langgiang.bacgiang.gov.vn/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6429</v>
      </c>
      <c r="B430" t="str">
        <v>Công an xã Hương Lạc tỉnh Bắc Giang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6430</v>
      </c>
      <c r="B431" t="str">
        <f>HYPERLINK("https://huonglac.langgiang.bacgiang.gov.vn/", "UBND Ủy ban nhân dân xã Hương Lạc tỉnh Bắc Giang")</f>
        <v>UBND Ủy ban nhân dân xã Hương Lạc tỉnh Bắc Giang</v>
      </c>
      <c r="C431" t="str">
        <v>https://huonglac.langgiang.bacgiang.gov.vn/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6431</v>
      </c>
      <c r="B432" t="str">
        <v>Công an xã Dương Đức tỉnh Bắc Giang</v>
      </c>
      <c r="C432" t="str">
        <v>-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6432</v>
      </c>
      <c r="B433" t="str">
        <f>HYPERLINK("https://langgiang.bacgiang.gov.vn/chi-tiet-tin-tuc/-/asset_publisher/0tBnd4sOntxK/content/xa-duong-uc-to-chuc-le-cong-bo-quyet-inh-cua-ubnd-tinh-cong-nhan-at-bo-tieu-chi-quoc-gia-ve-y-te-xa-giai-oan-en-nam-2030-va-ky-niem-69-nam-ngay-thay-t", "UBND Ủy ban nhân dân xã Dương Đức tỉnh Bắc Giang")</f>
        <v>UBND Ủy ban nhân dân xã Dương Đức tỉnh Bắc Giang</v>
      </c>
      <c r="C433" t="str">
        <v>https://langgiang.bacgiang.gov.vn/chi-tiet-tin-tuc/-/asset_publisher/0tBnd4sOntxK/content/xa-duong-uc-to-chuc-le-cong-bo-quyet-inh-cua-ubnd-tinh-cong-nhan-at-bo-tieu-chi-quoc-gia-ve-y-te-xa-giai-oan-en-nam-2030-va-ky-niem-69-nam-ngay-thay-t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6433</v>
      </c>
      <c r="B434" t="str">
        <v>Công an xã Tân Thanh tỉnh Bắc Giang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6434</v>
      </c>
      <c r="B435" t="str">
        <f>HYPERLINK("https://tanthanh.langgiang.bacgiang.gov.vn/", "UBND Ủy ban nhân dân xã Tân Thanh tỉnh Bắc Giang")</f>
        <v>UBND Ủy ban nhân dân xã Tân Thanh tỉnh Bắc Giang</v>
      </c>
      <c r="C435" t="str">
        <v>https://tanthanh.langgiang.bacgiang.gov.vn/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6435</v>
      </c>
      <c r="B436" t="str">
        <v>Công an xã Yên Mỹ tỉnh Bắc Giang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6436</v>
      </c>
      <c r="B437" t="str">
        <f>HYPERLINK("https://langgiang.bacgiang.gov.vn/", "UBND Ủy ban nhân dân xã Yên Mỹ tỉnh Bắc Giang")</f>
        <v>UBND Ủy ban nhân dân xã Yên Mỹ tỉnh Bắc Giang</v>
      </c>
      <c r="C437" t="str">
        <v>https://langgiang.bacgiang.gov.vn/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6437</v>
      </c>
      <c r="B438" t="str">
        <v>Công an xã Tân Hưng tỉnh Bắc Giang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6438</v>
      </c>
      <c r="B439" t="str">
        <f>HYPERLINK("https://tanhung.langgiang.bacgiang.gov.vn/", "UBND Ủy ban nhân dân xã Tân Hưng tỉnh Bắc Giang")</f>
        <v>UBND Ủy ban nhân dân xã Tân Hưng tỉnh Bắc Giang</v>
      </c>
      <c r="C439" t="str">
        <v>https://tanhung.langgiang.bacgiang.gov.vn/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6439</v>
      </c>
      <c r="B440" t="str">
        <v>Công an xã Mỹ Thái tỉnh Bắc Giang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6440</v>
      </c>
      <c r="B441" t="str">
        <f>HYPERLINK("https://mythai.langgiang.bacgiang.gov.vn/", "UBND Ủy ban nhân dân xã Mỹ Thái tỉnh Bắc Giang")</f>
        <v>UBND Ủy ban nhân dân xã Mỹ Thái tỉnh Bắc Giang</v>
      </c>
      <c r="C441" t="str">
        <v>https://mythai.langgiang.bacgiang.gov.vn/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6441</v>
      </c>
      <c r="B442" t="str">
        <v>Công an xã Phi Mô tỉnh Bắc Giang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6442</v>
      </c>
      <c r="B443" t="str">
        <f>HYPERLINK("https://bacgiang.gov.vn/chi-tiet-tin-tuc/-/asset_publisher/St1DaeZNsp94/content/lang-giang-cong-bo-thanh-lap-thi-tran-kep-va-thi-tran-voi-sau-sap-nhap?inheritRedirect=true", "UBND Ủy ban nhân dân xã Phi Mô tỉnh Bắc Giang")</f>
        <v>UBND Ủy ban nhân dân xã Phi Mô tỉnh Bắc Giang</v>
      </c>
      <c r="C443" t="str">
        <v>https://bacgiang.gov.vn/chi-tiet-tin-tuc/-/asset_publisher/St1DaeZNsp94/content/lang-giang-cong-bo-thanh-lap-thi-tran-kep-va-thi-tran-voi-sau-sap-nhap?inheritRedirect=true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6443</v>
      </c>
      <c r="B444" t="str">
        <v>Công an xã Xương Lâm tỉnh Bắc Giang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6444</v>
      </c>
      <c r="B445" t="str">
        <f>HYPERLINK("https://xuonglam.langgiang.bacgiang.gov.vn/", "UBND Ủy ban nhân dân xã Xương Lâm tỉnh Bắc Giang")</f>
        <v>UBND Ủy ban nhân dân xã Xương Lâm tỉnh Bắc Giang</v>
      </c>
      <c r="C445" t="str">
        <v>https://xuonglam.langgiang.bacgiang.gov.vn/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6445</v>
      </c>
      <c r="B446" t="str">
        <v>Công an xã Xuân Hương tỉnh Bắc Giang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6446</v>
      </c>
      <c r="B447" t="str">
        <f>HYPERLINK("https://xuanhuong.langgiang.bacgiang.gov.vn/", "UBND Ủy ban nhân dân xã Xuân Hương tỉnh Bắc Giang")</f>
        <v>UBND Ủy ban nhân dân xã Xuân Hương tỉnh Bắc Giang</v>
      </c>
      <c r="C447" t="str">
        <v>https://xuanhuong.langgiang.bacgiang.gov.vn/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6447</v>
      </c>
      <c r="B448" t="str">
        <v>Công an xã Tân Dĩnh tỉnh Bắc Giang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6448</v>
      </c>
      <c r="B449" t="str">
        <f>HYPERLINK("https://tandinh.langgiang.bacgiang.gov.vn/", "UBND Ủy ban nhân dân xã Tân Dĩnh tỉnh Bắc Giang")</f>
        <v>UBND Ủy ban nhân dân xã Tân Dĩnh tỉnh Bắc Giang</v>
      </c>
      <c r="C449" t="str">
        <v>https://tandinh.langgiang.bacgiang.gov.vn/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6449</v>
      </c>
      <c r="B450" t="str">
        <v>Công an xã Đại Lâm tỉnh Bắc Giang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6450</v>
      </c>
      <c r="B451" t="str">
        <f>HYPERLINK("https://dailam.langgiang.bacgiang.gov.vn/", "UBND Ủy ban nhân dân xã Đại Lâm tỉnh Bắc Giang")</f>
        <v>UBND Ủy ban nhân dân xã Đại Lâm tỉnh Bắc Giang</v>
      </c>
      <c r="C451" t="str">
        <v>https://dailam.langgiang.bacgiang.gov.vn/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6451</v>
      </c>
      <c r="B452" t="str">
        <f>HYPERLINK("https://www.facebook.com/conganxathaidao/", "Công an xã Thái Đào tỉnh Bắc Giang")</f>
        <v>Công an xã Thái Đào tỉnh Bắc Giang</v>
      </c>
      <c r="C452" t="str">
        <v>https://www.facebook.com/conganxathaidao/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6452</v>
      </c>
      <c r="B453" t="str">
        <f>HYPERLINK("https://thaidao.langgiang.bacgiang.gov.vn/", "UBND Ủy ban nhân dân xã Thái Đào tỉnh Bắc Giang")</f>
        <v>UBND Ủy ban nhân dân xã Thái Đào tỉnh Bắc Giang</v>
      </c>
      <c r="C453" t="str">
        <v>https://thaidao.langgiang.bacgiang.gov.vn/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6453</v>
      </c>
      <c r="B454" t="str">
        <f>HYPERLINK("https://www.facebook.com/mamnonhuongduongdoingo/?locale=vi_VN", "Công an thị trấn Đồi Ngô tỉnh Bắc Giang")</f>
        <v>Công an thị trấn Đồi Ngô tỉnh Bắc Giang</v>
      </c>
      <c r="C454" t="str">
        <v>https://www.facebook.com/mamnonhuongduongdoingo/?locale=vi_VN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6454</v>
      </c>
      <c r="B455" t="str">
        <f>HYPERLINK("https://doingo-lucnam.bacgiang.gov.vn/", "UBND Ủy ban nhân dân thị trấn Đồi Ngô tỉnh Bắc Giang")</f>
        <v>UBND Ủy ban nhân dân thị trấn Đồi Ngô tỉnh Bắc Giang</v>
      </c>
      <c r="C455" t="str">
        <v>https://doingo-lucnam.bacgiang.gov.vn/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6455</v>
      </c>
      <c r="B456" t="str">
        <f>HYPERLINK("https://www.facebook.com/conganhuyenlucnam/?locale=vi_VN", "Công an thị trấn Lục Nam tỉnh Bắc Giang")</f>
        <v>Công an thị trấn Lục Nam tỉnh Bắc Giang</v>
      </c>
      <c r="C456" t="str">
        <v>https://www.facebook.com/conganhuyenlucnam/?locale=vi_VN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6456</v>
      </c>
      <c r="B457" t="str">
        <f>HYPERLINK("https://lucnam.bacgiang.gov.vn/", "UBND Ủy ban nhân dân thị trấn Lục Nam tỉnh Bắc Giang")</f>
        <v>UBND Ủy ban nhân dân thị trấn Lục Nam tỉnh Bắc Giang</v>
      </c>
      <c r="C457" t="str">
        <v>https://lucnam.bacgiang.gov.vn/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6457</v>
      </c>
      <c r="B458" t="str">
        <v>Công an xã Đông Hưng tỉnh Bắc Giang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6458</v>
      </c>
      <c r="B459" t="str">
        <f>HYPERLINK("https://donghung.lucnam.bacgiang.gov.vn/", "UBND Ủy ban nhân dân xã Đông Hưng tỉnh Bắc Giang")</f>
        <v>UBND Ủy ban nhân dân xã Đông Hưng tỉnh Bắc Giang</v>
      </c>
      <c r="C459" t="str">
        <v>https://donghung.lucnam.bacgiang.gov.vn/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6459</v>
      </c>
      <c r="B460" t="str">
        <v>Công an xã Đông Phú tỉnh Bắc Giang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6460</v>
      </c>
      <c r="B461" t="str">
        <f>HYPERLINK("https://bacgiang.gov.vn/web/ubnd-xa-dong-phu", "UBND Ủy ban nhân dân xã Đông Phú tỉnh Bắc Giang")</f>
        <v>UBND Ủy ban nhân dân xã Đông Phú tỉnh Bắc Giang</v>
      </c>
      <c r="C461" t="str">
        <v>https://bacgiang.gov.vn/web/ubnd-xa-dong-phu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6461</v>
      </c>
      <c r="B462" t="str">
        <f>HYPERLINK("https://www.facebook.com/p/C%C3%B4ng-an-x%C3%A3-Tam-D%E1%BB%8B-L%E1%BB%A5c-Nam-B%E1%BA%AFc-Giang-100065681375066/", "Công an xã Tam Dị tỉnh Bắc Giang")</f>
        <v>Công an xã Tam Dị tỉnh Bắc Giang</v>
      </c>
      <c r="C462" t="str">
        <v>https://www.facebook.com/p/C%C3%B4ng-an-x%C3%A3-Tam-D%E1%BB%8B-L%E1%BB%A5c-Nam-B%E1%BA%AFc-Giang-100065681375066/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6462</v>
      </c>
      <c r="B463" t="str">
        <f>HYPERLINK("https://bacgiang.gov.vn/web/ubnd-xa-tam-di/co-cau-to-chuc", "UBND Ủy ban nhân dân xã Tam Dị tỉnh Bắc Giang")</f>
        <v>UBND Ủy ban nhân dân xã Tam Dị tỉnh Bắc Giang</v>
      </c>
      <c r="C463" t="str">
        <v>https://bacgiang.gov.vn/web/ubnd-xa-tam-di/co-cau-to-chuc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6463</v>
      </c>
      <c r="B464" t="str">
        <f>HYPERLINK("https://www.facebook.com/p/C%C3%B4ng-an-x%C3%A3-B%E1%BA%A3o-S%C6%A1n-huy%E1%BB%87n-L%E1%BB%A5c-Nam-t%E1%BB%89nh-B%E1%BA%AFc-Giang-100065147402604/", "Công an xã Bảo Sơn tỉnh Bắc Giang")</f>
        <v>Công an xã Bảo Sơn tỉnh Bắc Giang</v>
      </c>
      <c r="C464" t="str">
        <v>https://www.facebook.com/p/C%C3%B4ng-an-x%C3%A3-B%E1%BA%A3o-S%C6%A1n-huy%E1%BB%87n-L%E1%BB%A5c-Nam-t%E1%BB%89nh-B%E1%BA%AFc-Giang-100065147402604/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6464</v>
      </c>
      <c r="B465" t="str">
        <f>HYPERLINK("https://bacgiang.gov.vn/web/ubnd-xa-bao-son", "UBND Ủy ban nhân dân xã Bảo Sơn tỉnh Bắc Giang")</f>
        <v>UBND Ủy ban nhân dân xã Bảo Sơn tỉnh Bắc Giang</v>
      </c>
      <c r="C465" t="str">
        <v>https://bacgiang.gov.vn/web/ubnd-xa-bao-son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6465</v>
      </c>
      <c r="B466" t="str">
        <v>Công an xã Bảo Đài tỉnh Bắc Giang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6466</v>
      </c>
      <c r="B467" t="str">
        <f>HYPERLINK("https://bacgiang.gov.vn/web/ubnd-xa-bao-dai", "UBND Ủy ban nhân dân xã Bảo Đài tỉnh Bắc Giang")</f>
        <v>UBND Ủy ban nhân dân xã Bảo Đài tỉnh Bắc Giang</v>
      </c>
      <c r="C467" t="str">
        <v>https://bacgiang.gov.vn/web/ubnd-xa-bao-dai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6467</v>
      </c>
      <c r="B468" t="str">
        <v>Công an xã Thanh Lâm tỉnh Bắc Giang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6468</v>
      </c>
      <c r="B469" t="str">
        <f>HYPERLINK("https://bacgiang.gov.vn/web/ubnd-xa-thanh-lam", "UBND Ủy ban nhân dân xã Thanh Lâm tỉnh Bắc Giang")</f>
        <v>UBND Ủy ban nhân dân xã Thanh Lâm tỉnh Bắc Giang</v>
      </c>
      <c r="C469" t="str">
        <v>https://bacgiang.gov.vn/web/ubnd-xa-thanh-lam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6469</v>
      </c>
      <c r="B470" t="str">
        <v>Công an xã Tiên Nha tỉnh Bắc Giang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6470</v>
      </c>
      <c r="B471" t="str">
        <f>HYPERLINK("https://bacgiang.gov.vn/web/ubnd-xa-tien-nha", "UBND Ủy ban nhân dân xã Tiên Nha tỉnh Bắc Giang")</f>
        <v>UBND Ủy ban nhân dân xã Tiên Nha tỉnh Bắc Giang</v>
      </c>
      <c r="C471" t="str">
        <v>https://bacgiang.gov.vn/web/ubnd-xa-tien-nha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6471</v>
      </c>
      <c r="B472" t="str">
        <f>HYPERLINK("https://www.facebook.com/p/C%C3%B4ng-an-x%C3%A3-Tr%C6%B0%E1%BB%9Dng-Giang-huy%E1%BB%87n-N%C3%B4ng-C%E1%BB%91ng-t%E1%BB%89nh-Thanh-Ho%C3%A1-100029619587768/", "Công an xã Trường Giang tỉnh Bắc Giang")</f>
        <v>Công an xã Trường Giang tỉnh Bắc Giang</v>
      </c>
      <c r="C472" t="str">
        <v>https://www.facebook.com/p/C%C3%B4ng-an-x%C3%A3-Tr%C6%B0%E1%BB%9Dng-Giang-huy%E1%BB%87n-N%C3%B4ng-C%E1%BB%91ng-t%E1%BB%89nh-Thanh-Ho%C3%A1-100029619587768/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6472</v>
      </c>
      <c r="B473" t="str">
        <f>HYPERLINK("https://bacgiang.gov.vn/web/ubnd-xa-truong-giang", "UBND Ủy ban nhân dân xã Trường Giang tỉnh Bắc Giang")</f>
        <v>UBND Ủy ban nhân dân xã Trường Giang tỉnh Bắc Giang</v>
      </c>
      <c r="C473" t="str">
        <v>https://bacgiang.gov.vn/web/ubnd-xa-truong-giang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6473</v>
      </c>
      <c r="B474" t="str">
        <v>Công an xã Tiên Hưng tỉnh Bắc Giang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6474</v>
      </c>
      <c r="B475" t="str">
        <f>HYPERLINK("https://lucnam.bacgiang.gov.vn/web/ubnd-huyen-luc-nam-tinh-bg/cac-xa-thi-tran", "UBND Ủy ban nhân dân xã Tiên Hưng tỉnh Bắc Giang")</f>
        <v>UBND Ủy ban nhân dân xã Tiên Hưng tỉnh Bắc Giang</v>
      </c>
      <c r="C475" t="str">
        <v>https://lucnam.bacgiang.gov.vn/web/ubnd-huyen-luc-nam-tinh-bg/cac-xa-thi-tran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6475</v>
      </c>
      <c r="B476" t="str">
        <v>Công an xã Phương Sơn tỉnh Bắc Giang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6476</v>
      </c>
      <c r="B477" t="str">
        <f>HYPERLINK("https://bacgiang.gov.vn/web/ubnd-xa-phuong-son", "UBND Ủy ban nhân dân xã Phương Sơn tỉnh Bắc Giang")</f>
        <v>UBND Ủy ban nhân dân xã Phương Sơn tỉnh Bắc Giang</v>
      </c>
      <c r="C477" t="str">
        <v>https://bacgiang.gov.vn/web/ubnd-xa-phuong-son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6477</v>
      </c>
      <c r="B478" t="str">
        <f>HYPERLINK("https://www.facebook.com/p/C%C3%B4ng-an-x%C3%A3-Chu-%C4%90i%E1%BB%87n-L%E1%BB%A5c-Nam-100071035270894/", "Công an xã Chu Điện tỉnh Bắc Giang")</f>
        <v>Công an xã Chu Điện tỉnh Bắc Giang</v>
      </c>
      <c r="C478" t="str">
        <v>https://www.facebook.com/p/C%C3%B4ng-an-x%C3%A3-Chu-%C4%90i%E1%BB%87n-L%E1%BB%A5c-Nam-100071035270894/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6478</v>
      </c>
      <c r="B479" t="str">
        <f>HYPERLINK("https://bacgiang.gov.vn/web/ubnd-xa-chu-ien", "UBND Ủy ban nhân dân xã Chu Điện tỉnh Bắc Giang")</f>
        <v>UBND Ủy ban nhân dân xã Chu Điện tỉnh Bắc Giang</v>
      </c>
      <c r="C479" t="str">
        <v>https://bacgiang.gov.vn/web/ubnd-xa-chu-ien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6479</v>
      </c>
      <c r="B480" t="str">
        <v>Công an xã Cương Sơn tỉnh Bắc Giang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6480</v>
      </c>
      <c r="B481" t="str">
        <f>HYPERLINK("https://bacgiang.gov.vn/web/ubnd-xa-cuong-son", "UBND Ủy ban nhân dân xã Cương Sơn tỉnh Bắc Giang")</f>
        <v>UBND Ủy ban nhân dân xã Cương Sơn tỉnh Bắc Giang</v>
      </c>
      <c r="C481" t="str">
        <v>https://bacgiang.gov.vn/web/ubnd-xa-cuong-son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6481</v>
      </c>
      <c r="B482" t="str">
        <f>HYPERLINK("https://www.facebook.com/Haokabg/", "Công an xã Nghĩa Phương tỉnh Bắc Giang")</f>
        <v>Công an xã Nghĩa Phương tỉnh Bắc Giang</v>
      </c>
      <c r="C482" t="str">
        <v>https://www.facebook.com/Haokabg/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6482</v>
      </c>
      <c r="B483" t="str">
        <f>HYPERLINK("https://bacgiang.gov.vn/web/ubnd-xa-nghia-phuong/co-cau-to-chuc", "UBND Ủy ban nhân dân xã Nghĩa Phương tỉnh Bắc Giang")</f>
        <v>UBND Ủy ban nhân dân xã Nghĩa Phương tỉnh Bắc Giang</v>
      </c>
      <c r="C483" t="str">
        <v>https://bacgiang.gov.vn/web/ubnd-xa-nghia-phuong/co-cau-to-chuc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6483</v>
      </c>
      <c r="B484" t="str">
        <f>HYPERLINK("https://www.facebook.com/ConganxaVoTranhLucNam/", "Công an xã Vô Tranh tỉnh Bắc Giang")</f>
        <v>Công an xã Vô Tranh tỉnh Bắc Giang</v>
      </c>
      <c r="C484" t="str">
        <v>https://www.facebook.com/ConganxaVoTranhLucNam/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6484</v>
      </c>
      <c r="B485" t="str">
        <f>HYPERLINK("https://bacgiang.gov.vn/web/ubnd-xa-vo-tranh", "UBND Ủy ban nhân dân xã Vô Tranh tỉnh Bắc Giang")</f>
        <v>UBND Ủy ban nhân dân xã Vô Tranh tỉnh Bắc Giang</v>
      </c>
      <c r="C485" t="str">
        <v>https://bacgiang.gov.vn/web/ubnd-xa-vo-tranh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6485</v>
      </c>
      <c r="B486" t="str">
        <f>HYPERLINK("https://www.facebook.com/p/C%C3%B4ng-an-x%C3%A3-B%C3%ACnh-S%C6%A1n-L%E1%BB%A5c-Nam-B%E1%BA%AFc-Giang-100080489739167/", "Công an xã Bình Sơn tỉnh Bắc Giang")</f>
        <v>Công an xã Bình Sơn tỉnh Bắc Giang</v>
      </c>
      <c r="C486" t="str">
        <v>https://www.facebook.com/p/C%C3%B4ng-an-x%C3%A3-B%C3%ACnh-S%C6%A1n-L%E1%BB%A5c-Nam-B%E1%BA%AFc-Giang-100080489739167/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6486</v>
      </c>
      <c r="B487" t="str">
        <f>HYPERLINK("https://bacgiang.gov.vn/web/ubnd-xa-binh-son", "UBND Ủy ban nhân dân xã Bình Sơn tỉnh Bắc Giang")</f>
        <v>UBND Ủy ban nhân dân xã Bình Sơn tỉnh Bắc Giang</v>
      </c>
      <c r="C487" t="str">
        <v>https://bacgiang.gov.vn/web/ubnd-xa-binh-son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6487</v>
      </c>
      <c r="B488" t="str">
        <f>HYPERLINK("https://www.facebook.com/p/C%C3%B4ng-an-x%C3%A3-Lan-M%E1%BA%ABu-100063447177118/", "Công an xã Lan Mẫu tỉnh Bắc Giang")</f>
        <v>Công an xã Lan Mẫu tỉnh Bắc Giang</v>
      </c>
      <c r="C488" t="str">
        <v>https://www.facebook.com/p/C%C3%B4ng-an-x%C3%A3-Lan-M%E1%BA%ABu-100063447177118/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6488</v>
      </c>
      <c r="B489" t="str">
        <f>HYPERLINK("https://bacgiang.gov.vn/web/ubnd-xa-lan-mau", "UBND Ủy ban nhân dân xã Lan Mẫu tỉnh Bắc Giang")</f>
        <v>UBND Ủy ban nhân dân xã Lan Mẫu tỉnh Bắc Giang</v>
      </c>
      <c r="C489" t="str">
        <v>https://bacgiang.gov.vn/web/ubnd-xa-lan-mau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6489</v>
      </c>
      <c r="B490" t="str">
        <v>Công an xã Yên Sơn tỉnh Bắc Giang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6490</v>
      </c>
      <c r="B491" t="str">
        <f>HYPERLINK("https://bacgiang.gov.vn/web/ubnd-xa-yen-son", "UBND Ủy ban nhân dân xã Yên Sơn tỉnh Bắc Giang")</f>
        <v>UBND Ủy ban nhân dân xã Yên Sơn tỉnh Bắc Giang</v>
      </c>
      <c r="C491" t="str">
        <v>https://bacgiang.gov.vn/web/ubnd-xa-yen-son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6491</v>
      </c>
      <c r="B492" t="str">
        <f>HYPERLINK("https://www.facebook.com/ConganxaKhamLang/", "Công an xã Khám Lạng tỉnh Bắc Giang")</f>
        <v>Công an xã Khám Lạng tỉnh Bắc Giang</v>
      </c>
      <c r="C492" t="str">
        <v>https://www.facebook.com/ConganxaKhamLang/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6492</v>
      </c>
      <c r="B493" t="str">
        <f>HYPERLINK("https://bacgiang.gov.vn/web/ubnd-xa-kham-lang", "UBND Ủy ban nhân dân xã Khám Lạng tỉnh Bắc Giang")</f>
        <v>UBND Ủy ban nhân dân xã Khám Lạng tỉnh Bắc Giang</v>
      </c>
      <c r="C493" t="str">
        <v>https://bacgiang.gov.vn/web/ubnd-xa-kham-lang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6493</v>
      </c>
      <c r="B494" t="str">
        <f>HYPERLINK("https://www.facebook.com/ConganxaHuyenSon/", "Công an xã Huyền Sơn tỉnh Bắc Giang")</f>
        <v>Công an xã Huyền Sơn tỉnh Bắc Giang</v>
      </c>
      <c r="C494" t="str">
        <v>https://www.facebook.com/ConganxaHuyenSon/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6494</v>
      </c>
      <c r="B495" t="str">
        <f>HYPERLINK("https://bacgiang.gov.vn/web/ubnd-xa-huyen-son/co-cau-to-chuc", "UBND Ủy ban nhân dân xã Huyền Sơn tỉnh Bắc Giang")</f>
        <v>UBND Ủy ban nhân dân xã Huyền Sơn tỉnh Bắc Giang</v>
      </c>
      <c r="C495" t="str">
        <v>https://bacgiang.gov.vn/web/ubnd-xa-huyen-son/co-cau-to-chuc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6495</v>
      </c>
      <c r="B496" t="str">
        <v>Công an xã Trường Sơn tỉnh Bắc Giang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6496</v>
      </c>
      <c r="B497" t="str">
        <f>HYPERLINK("https://bacgiang.gov.vn/web/ubnd-xa-truong-son", "UBND Ủy ban nhân dân xã Trường Sơn tỉnh Bắc Giang")</f>
        <v>UBND Ủy ban nhân dân xã Trường Sơn tỉnh Bắc Giang</v>
      </c>
      <c r="C497" t="str">
        <v>https://bacgiang.gov.vn/web/ubnd-xa-truong-son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6497</v>
      </c>
      <c r="B498" t="str">
        <f>HYPERLINK("https://www.facebook.com/p/C%C3%B4ng-an-x%C3%A3-L%E1%BB%A5c-S%C6%A1n-L%E1%BB%A5c-Nam-B%E1%BA%AFc-Giang-100063636092587/", "Công an xã Lục Sơn tỉnh Bắc Giang")</f>
        <v>Công an xã Lục Sơn tỉnh Bắc Giang</v>
      </c>
      <c r="C498" t="str">
        <v>https://www.facebook.com/p/C%C3%B4ng-an-x%C3%A3-L%E1%BB%A5c-S%C6%A1n-L%E1%BB%A5c-Nam-B%E1%BA%AFc-Giang-100063636092587/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6498</v>
      </c>
      <c r="B499" t="str">
        <f>HYPERLINK("https://bacgiang.gov.vn/web/ubnd-xa-huyen-son/co-cau-to-chuc", "UBND Ủy ban nhân dân xã Lục Sơn tỉnh Bắc Giang")</f>
        <v>UBND Ủy ban nhân dân xã Lục Sơn tỉnh Bắc Giang</v>
      </c>
      <c r="C499" t="str">
        <v>https://bacgiang.gov.vn/web/ubnd-xa-huyen-son/co-cau-to-chuc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6499</v>
      </c>
      <c r="B500" t="str">
        <v>Công an xã Bắc Lũng tỉnh Bắc Giang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6500</v>
      </c>
      <c r="B501" t="str">
        <f>HYPERLINK("https://bacgiang.gov.vn/web/ubnd-xa-bac-lung", "UBND Ủy ban nhân dân xã Bắc Lũng tỉnh Bắc Giang")</f>
        <v>UBND Ủy ban nhân dân xã Bắc Lũng tỉnh Bắc Giang</v>
      </c>
      <c r="C501" t="str">
        <v>https://bacgiang.gov.vn/web/ubnd-xa-bac-lung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6501</v>
      </c>
      <c r="B502" t="str">
        <f>HYPERLINK("https://www.facebook.com/p/C%C3%B4ng-an-x%C3%A3-V%C5%A9-X%C3%A1-L%E1%BB%A5c-Nam-B%E1%BA%AFc-Giang-100066610848128/", "Công an xã Vũ Xá tỉnh Bắc Giang")</f>
        <v>Công an xã Vũ Xá tỉnh Bắc Giang</v>
      </c>
      <c r="C502" t="str">
        <v>https://www.facebook.com/p/C%C3%B4ng-an-x%C3%A3-V%C5%A9-X%C3%A1-L%E1%BB%A5c-Nam-B%E1%BA%AFc-Giang-100066610848128/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6502</v>
      </c>
      <c r="B503" t="str">
        <f>HYPERLINK("https://bacgiang.gov.vn/web/ubnd-xa-vu-xa", "UBND Ủy ban nhân dân xã Vũ Xá tỉnh Bắc Giang")</f>
        <v>UBND Ủy ban nhân dân xã Vũ Xá tỉnh Bắc Giang</v>
      </c>
      <c r="C503" t="str">
        <v>https://bacgiang.gov.vn/web/ubnd-xa-vu-xa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6503</v>
      </c>
      <c r="B504" t="str">
        <f>HYPERLINK("https://www.facebook.com/p/C%C3%B4ng-an-x%C3%A3-C%E1%BA%A9m-L%C3%BD-L%E1%BB%A5c-Nam-B%E1%BA%AFc-Giang-100088781361781/", "Công an xã Cẩm Lý tỉnh Bắc Giang")</f>
        <v>Công an xã Cẩm Lý tỉnh Bắc Giang</v>
      </c>
      <c r="C504" t="str">
        <v>https://www.facebook.com/p/C%C3%B4ng-an-x%C3%A3-C%E1%BA%A9m-L%C3%BD-L%E1%BB%A5c-Nam-B%E1%BA%AFc-Giang-100088781361781/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6504</v>
      </c>
      <c r="B505" t="str">
        <f>HYPERLINK("https://bacgiang.gov.vn/web/ubnd-xa-cam-ly", "UBND Ủy ban nhân dân xã Cẩm Lý tỉnh Bắc Giang")</f>
        <v>UBND Ủy ban nhân dân xã Cẩm Lý tỉnh Bắc Giang</v>
      </c>
      <c r="C505" t="str">
        <v>https://bacgiang.gov.vn/web/ubnd-xa-cam-ly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6505</v>
      </c>
      <c r="B506" t="str">
        <f>HYPERLINK("https://www.facebook.com/tuoitreconganbacgiang/", "Công an xã Đan Hội tỉnh Bắc Giang")</f>
        <v>Công an xã Đan Hội tỉnh Bắc Giang</v>
      </c>
      <c r="C506" t="str">
        <v>https://www.facebook.com/tuoitreconganbacgiang/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6506</v>
      </c>
      <c r="B507" t="str">
        <f>HYPERLINK("https://bacgiang.gov.vn/web/ubnd-xa-an-hoi", "UBND Ủy ban nhân dân xã Đan Hội tỉnh Bắc Giang")</f>
        <v>UBND Ủy ban nhân dân xã Đan Hội tỉnh Bắc Giang</v>
      </c>
      <c r="C507" t="str">
        <v>https://bacgiang.gov.vn/web/ubnd-xa-an-hoi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6507</v>
      </c>
      <c r="B508" t="str">
        <v>Công an thị trấn Chũ tỉnh Bắc Giang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6508</v>
      </c>
      <c r="B509" t="str">
        <f>HYPERLINK("https://lucngan.bacgiang.gov.vn/web/ubnd-tt-chu", "UBND Ủy ban nhân dân thị trấn Chũ tỉnh Bắc Giang")</f>
        <v>UBND Ủy ban nhân dân thị trấn Chũ tỉnh Bắc Giang</v>
      </c>
      <c r="C509" t="str">
        <v>https://lucngan.bacgiang.gov.vn/web/ubnd-tt-chu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6509</v>
      </c>
      <c r="B510" t="str">
        <f>HYPERLINK("https://www.facebook.com/tuoitrecongansonla/", "Công an xã Cấm Sơn tỉnh Bắc Giang")</f>
        <v>Công an xã Cấm Sơn tỉnh Bắc Giang</v>
      </c>
      <c r="C510" t="str">
        <v>https://www.facebook.com/tuoitrecongansonla/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6510</v>
      </c>
      <c r="B511" t="str">
        <f>HYPERLINK("https://lucngan.bacgiang.gov.vn/cac-xa-thi-tran/-/asset_publisher/bBAN92NMZesR/content/danh-ba-ang-uy-h-nd-ubnd-cac-xa-thi-tran?inheritRedirect=false", "UBND Ủy ban nhân dân xã Cấm Sơn tỉnh Bắc Giang")</f>
        <v>UBND Ủy ban nhân dân xã Cấm Sơn tỉnh Bắc Giang</v>
      </c>
      <c r="C511" t="str">
        <v>https://lucngan.bacgiang.gov.vn/cac-xa-thi-tran/-/asset_publisher/bBAN92NMZesR/content/danh-ba-ang-uy-h-nd-ubnd-cac-xa-thi-tran?inheritRedirect=false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6511</v>
      </c>
      <c r="B512" t="str">
        <v>Công an xã Tân Sơn tỉnh Bắc Giang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6512</v>
      </c>
      <c r="B513" t="str">
        <f>HYPERLINK("https://lucngan.bacgiang.gov.vn/tin-tuc-ubnd-xa-tan-son", "UBND Ủy ban nhân dân xã Tân Sơn tỉnh Bắc Giang")</f>
        <v>UBND Ủy ban nhân dân xã Tân Sơn tỉnh Bắc Giang</v>
      </c>
      <c r="C513" t="str">
        <v>https://lucngan.bacgiang.gov.vn/tin-tuc-ubnd-xa-tan-son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6513</v>
      </c>
      <c r="B514" t="str">
        <v>Công an xã Phong Minh tỉnh Bắc Giang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6514</v>
      </c>
      <c r="B515" t="str">
        <f>HYPERLINK("https://lucngan.bacgiang.gov.vn/cac-xa-thi-tran", "UBND Ủy ban nhân dân xã Phong Minh tỉnh Bắc Giang")</f>
        <v>UBND Ủy ban nhân dân xã Phong Minh tỉnh Bắc Giang</v>
      </c>
      <c r="C515" t="str">
        <v>https://lucngan.bacgiang.gov.vn/cac-xa-thi-tran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6515</v>
      </c>
      <c r="B516" t="str">
        <v>Công an xã Phong Vân tỉnh Bắc Giang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6516</v>
      </c>
      <c r="B517" t="str">
        <f>HYPERLINK("https://lucngan.bacgiang.gov.vn/chi-tiet-tin-tuc/-/asset_publisher/Enp27vgshTez/content/xa-phong-van-tap-trung-thuc-hien-chi-thi-so-17-ve-moi-truong", "UBND Ủy ban nhân dân xã Phong Vân tỉnh Bắc Giang")</f>
        <v>UBND Ủy ban nhân dân xã Phong Vân tỉnh Bắc Giang</v>
      </c>
      <c r="C517" t="str">
        <v>https://lucngan.bacgiang.gov.vn/chi-tiet-tin-tuc/-/asset_publisher/Enp27vgshTez/content/xa-phong-van-tap-trung-thuc-hien-chi-thi-so-17-ve-moi-truong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6517</v>
      </c>
      <c r="B518" t="str">
        <v>Công an xã Xa Lý tỉnh Bắc Giang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6518</v>
      </c>
      <c r="B519" t="str">
        <f>HYPERLINK("https://ngocly.tanyen.bacgiang.gov.vn/", "UBND Ủy ban nhân dân xã Xa Lý tỉnh Bắc Giang")</f>
        <v>UBND Ủy ban nhân dân xã Xa Lý tỉnh Bắc Giang</v>
      </c>
      <c r="C519" t="str">
        <v>https://ngocly.tanyen.bacgiang.gov.vn/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6519</v>
      </c>
      <c r="B520" t="str">
        <v>Công an xã Hộ Đáp tỉnh Bắc Giang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6520</v>
      </c>
      <c r="B521" t="str">
        <f>HYPERLINK("https://lucngan.bacgiang.gov.vn/chi-tiet-tin-tuc/-/asset_publisher/Enp27vgshTez/content/chu-tich-ubnd-huyen-oi-thoai-voi-can-bo-ang-vien-va-nhan-dan-xa-ho-ap?inheritRedirect=false", "UBND Ủy ban nhân dân xã Hộ Đáp tỉnh Bắc Giang")</f>
        <v>UBND Ủy ban nhân dân xã Hộ Đáp tỉnh Bắc Giang</v>
      </c>
      <c r="C521" t="str">
        <v>https://lucngan.bacgiang.gov.vn/chi-tiet-tin-tuc/-/asset_publisher/Enp27vgshTez/content/chu-tich-ubnd-huyen-oi-thoai-voi-can-bo-ang-vien-va-nhan-dan-xa-ho-ap?inheritRedirect=false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6521</v>
      </c>
      <c r="B522" t="str">
        <v>Công an xã Sơn Hải tỉnh Bắc Giang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6522</v>
      </c>
      <c r="B523" t="str">
        <f>HYPERLINK("https://lucngan.bacgiang.gov.vn/", "UBND Ủy ban nhân dân xã Sơn Hải tỉnh Bắc Giang")</f>
        <v>UBND Ủy ban nhân dân xã Sơn Hải tỉnh Bắc Giang</v>
      </c>
      <c r="C523" t="str">
        <v>https://lucngan.bacgiang.gov.vn/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6523</v>
      </c>
      <c r="B524" t="str">
        <v>Công an xã Thanh Hải tỉnh Bắc Giang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6524</v>
      </c>
      <c r="B525" t="str">
        <f>HYPERLINK("https://lucngan.bacgiang.gov.vn/chi-tiet-tin-tuc/-/asset_publisher/Enp27vgshTez/content/xa-thanh-hai-on-nhan-huan-chuong-lao-ong-hang-ba-va-bang-cong-nhan-xa-at-chuan-nong-thon-moi-nang-cao-nam-2022", "UBND Ủy ban nhân dân xã Thanh Hải tỉnh Bắc Giang")</f>
        <v>UBND Ủy ban nhân dân xã Thanh Hải tỉnh Bắc Giang</v>
      </c>
      <c r="C525" t="str">
        <v>https://lucngan.bacgiang.gov.vn/chi-tiet-tin-tuc/-/asset_publisher/Enp27vgshTez/content/xa-thanh-hai-on-nhan-huan-chuong-lao-ong-hang-ba-va-bang-cong-nhan-xa-at-chuan-nong-thon-moi-nang-cao-nam-2022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6525</v>
      </c>
      <c r="B526" t="str">
        <v>Công an xã Kiên Lao tỉnh Bắc Giang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6526</v>
      </c>
      <c r="B527" t="str">
        <f>HYPERLINK("https://lucngan.bacgiang.gov.vn/chi-tiet-tin-tuc/-/asset_publisher/Enp27vgshTez/content/xa-kien-lao-cong-bo-quyet-inh-at-chuan-nong-thon-moi-nam-2023", "UBND Ủy ban nhân dân xã Kiên Lao tỉnh Bắc Giang")</f>
        <v>UBND Ủy ban nhân dân xã Kiên Lao tỉnh Bắc Giang</v>
      </c>
      <c r="C527" t="str">
        <v>https://lucngan.bacgiang.gov.vn/chi-tiet-tin-tuc/-/asset_publisher/Enp27vgshTez/content/xa-kien-lao-cong-bo-quyet-inh-at-chuan-nong-thon-moi-nam-2023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6527</v>
      </c>
      <c r="B528" t="str">
        <f>HYPERLINK("https://www.facebook.com/tuoitrecongansonla/", "Công an xã Biên Sơn tỉnh Bắc Giang")</f>
        <v>Công an xã Biên Sơn tỉnh Bắc Giang</v>
      </c>
      <c r="C528" t="str">
        <v>https://www.facebook.com/tuoitrecongansonla/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6528</v>
      </c>
      <c r="B529" t="str">
        <f>HYPERLINK("https://lucngan.bacgiang.gov.vn/cac-xa-thi-tran", "UBND Ủy ban nhân dân xã Biên Sơn tỉnh Bắc Giang")</f>
        <v>UBND Ủy ban nhân dân xã Biên Sơn tỉnh Bắc Giang</v>
      </c>
      <c r="C529" t="str">
        <v>https://lucngan.bacgiang.gov.vn/cac-xa-thi-tran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6529</v>
      </c>
      <c r="B530" t="str">
        <f>HYPERLINK("https://www.facebook.com/p/C%C3%B4ng-an-x%C3%A3-Ki%C3%AAn-Th%C3%A0nh-100034975303409/", "Công an xã Kiên Thành tỉnh Bắc Giang")</f>
        <v>Công an xã Kiên Thành tỉnh Bắc Giang</v>
      </c>
      <c r="C530" t="str">
        <v>https://www.facebook.com/p/C%C3%B4ng-an-x%C3%A3-Ki%C3%AAn-Th%C3%A0nh-100034975303409/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6530</v>
      </c>
      <c r="B531" t="str">
        <f>HYPERLINK("https://lucngan.bacgiang.gov.vn/tin-tuc-ubnd-xa-kien-thanh", "UBND Ủy ban nhân dân xã Kiên Thành tỉnh Bắc Giang")</f>
        <v>UBND Ủy ban nhân dân xã Kiên Thành tỉnh Bắc Giang</v>
      </c>
      <c r="C531" t="str">
        <v>https://lucngan.bacgiang.gov.vn/tin-tuc-ubnd-xa-kien-thanh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6531</v>
      </c>
      <c r="B532" t="str">
        <v>Công an xã Hồng Giang tỉnh Bắc Giang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6532</v>
      </c>
      <c r="B533" t="str">
        <f>HYPERLINK("https://www.bacgiang.gov.vn/web/ubnd-xa-hong-giang", "UBND Ủy ban nhân dân xã Hồng Giang tỉnh Bắc Giang")</f>
        <v>UBND Ủy ban nhân dân xã Hồng Giang tỉnh Bắc Giang</v>
      </c>
      <c r="C533" t="str">
        <v>https://www.bacgiang.gov.vn/web/ubnd-xa-hong-giang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6533</v>
      </c>
      <c r="B534" t="str">
        <v>Công an xã Kim Sơn tỉnh Bắc Giang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6534</v>
      </c>
      <c r="B535" t="str">
        <f>HYPERLINK("https://kimson.ninhbinh.gov.vn/gioi-thieu/xa-kim-my", "UBND Ủy ban nhân dân xã Kim Sơn tỉnh Bắc Giang")</f>
        <v>UBND Ủy ban nhân dân xã Kim Sơn tỉnh Bắc Giang</v>
      </c>
      <c r="C535" t="str">
        <v>https://kimson.ninhbinh.gov.vn/gioi-thieu/xa-kim-my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6535</v>
      </c>
      <c r="B536" t="str">
        <f>HYPERLINK("https://www.facebook.com/Congantanhoa/", "Công an xã Tân Hoa tỉnh Bắc Giang")</f>
        <v>Công an xã Tân Hoa tỉnh Bắc Giang</v>
      </c>
      <c r="C536" t="str">
        <v>https://www.facebook.com/Congantanhoa/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6536</v>
      </c>
      <c r="B537" t="str">
        <f>HYPERLINK("https://tanphuoc.tiengiang.gov.vn/ubnd-xa-tan-hoa-ong", "UBND Ủy ban nhân dân xã Tân Hoa tỉnh Bắc Giang")</f>
        <v>UBND Ủy ban nhân dân xã Tân Hoa tỉnh Bắc Giang</v>
      </c>
      <c r="C537" t="str">
        <v>https://tanphuoc.tiengiang.gov.vn/ubnd-xa-tan-hoa-ong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6537</v>
      </c>
      <c r="B538" t="str">
        <f>HYPERLINK("https://www.facebook.com/p/C%C3%B4ng-an-x%C3%A3-Gi%C3%A1p-S%C6%A1n-100067814175354/", "Công an xã Giáp Sơn tỉnh Bắc Giang")</f>
        <v>Công an xã Giáp Sơn tỉnh Bắc Giang</v>
      </c>
      <c r="C538" t="str">
        <v>https://www.facebook.com/p/C%C3%B4ng-an-x%C3%A3-Gi%C3%A1p-S%C6%A1n-100067814175354/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6538</v>
      </c>
      <c r="B539" t="str">
        <f>HYPERLINK("https://lucngan.bacgiang.gov.vn/cac-xa-thi-tran", "UBND Ủy ban nhân dân xã Giáp Sơn tỉnh Bắc Giang")</f>
        <v>UBND Ủy ban nhân dân xã Giáp Sơn tỉnh Bắc Giang</v>
      </c>
      <c r="C539" t="str">
        <v>https://lucngan.bacgiang.gov.vn/cac-xa-thi-tran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6539</v>
      </c>
      <c r="B540" t="str">
        <f>HYPERLINK("https://www.facebook.com/vibinhyencuocsongcuanhandan/", "Công an xã Biển Động tỉnh Bắc Giang")</f>
        <v>Công an xã Biển Động tỉnh Bắc Giang</v>
      </c>
      <c r="C540" t="str">
        <v>https://www.facebook.com/vibinhyencuocsongcuanhandan/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6540</v>
      </c>
      <c r="B541" t="str">
        <f>HYPERLINK("https://lucngan.bacgiang.gov.vn/cac-xa-thi-tran", "UBND Ủy ban nhân dân xã Biển Động tỉnh Bắc Giang")</f>
        <v>UBND Ủy ban nhân dân xã Biển Động tỉnh Bắc Giang</v>
      </c>
      <c r="C541" t="str">
        <v>https://lucngan.bacgiang.gov.vn/cac-xa-thi-tran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6541</v>
      </c>
      <c r="B542" t="str">
        <f>HYPERLINK("https://www.facebook.com/p/C%C3%B4ng-An-X%C3%A3-Qu%C3%BD-S%C6%A1n-100069202959921/", "Công an xã Quý Sơn tỉnh Bắc Giang")</f>
        <v>Công an xã Quý Sơn tỉnh Bắc Giang</v>
      </c>
      <c r="C542" t="str">
        <v>https://www.facebook.com/p/C%C3%B4ng-An-X%C3%A3-Qu%C3%BD-S%C6%A1n-100069202959921/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6542</v>
      </c>
      <c r="B543" t="str">
        <f>HYPERLINK("https://lucngan.bacgiang.gov.vn/cac-xa-thi-tran", "UBND Ủy ban nhân dân xã Quý Sơn tỉnh Bắc Giang")</f>
        <v>UBND Ủy ban nhân dân xã Quý Sơn tỉnh Bắc Giang</v>
      </c>
      <c r="C543" t="str">
        <v>https://lucngan.bacgiang.gov.vn/cac-xa-thi-tran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6543</v>
      </c>
      <c r="B544" t="str">
        <v>Công an xã Trù Hựu tỉnh Bắc Giang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6544</v>
      </c>
      <c r="B545" t="str">
        <f>HYPERLINK("https://lucngan.bacgiang.gov.vn/tin-tuc-ubnd-xa-tru-huu", "UBND Ủy ban nhân dân xã Trù Hựu tỉnh Bắc Giang")</f>
        <v>UBND Ủy ban nhân dân xã Trù Hựu tỉnh Bắc Giang</v>
      </c>
      <c r="C545" t="str">
        <v>https://lucngan.bacgiang.gov.vn/tin-tuc-ubnd-xa-tru-huu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6545</v>
      </c>
      <c r="B546" t="str">
        <v>Công an xã Phì Điền tỉnh Bắc Giang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6546</v>
      </c>
      <c r="B547" t="str">
        <f>HYPERLINK("https://lucngan.bacgiang.gov.vn/", "UBND Ủy ban nhân dân xã Phì Điền tỉnh Bắc Giang")</f>
        <v>UBND Ủy ban nhân dân xã Phì Điền tỉnh Bắc Giang</v>
      </c>
      <c r="C547" t="str">
        <v>https://lucngan.bacgiang.gov.vn/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6547</v>
      </c>
      <c r="B548" t="str">
        <v>Công an xã Nghĩa Hồ tỉnh Bắc Giang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6548</v>
      </c>
      <c r="B549" t="str">
        <f>HYPERLINK("https://bacgiang.gov.vn/web/ubnd-xa-nghia-phuong/co-cau-to-chuc", "UBND Ủy ban nhân dân xã Nghĩa Hồ tỉnh Bắc Giang")</f>
        <v>UBND Ủy ban nhân dân xã Nghĩa Hồ tỉnh Bắc Giang</v>
      </c>
      <c r="C549" t="str">
        <v>https://bacgiang.gov.vn/web/ubnd-xa-nghia-phuong/co-cau-to-chuc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6549</v>
      </c>
      <c r="B550" t="str">
        <v>Công an xã Tân Quang tỉnh Bắc Giang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6550</v>
      </c>
      <c r="B551" t="str">
        <f>HYPERLINK("https://lucngan.bacgiang.gov.vn/cac-xa-thi-tran/-/asset_publisher/bBAN92NMZesR/content/danh-ba-ang-uy-h-nd-ubnd-cac-xa-thi-tran?inheritRedirect=false", "UBND Ủy ban nhân dân xã Tân Quang tỉnh Bắc Giang")</f>
        <v>UBND Ủy ban nhân dân xã Tân Quang tỉnh Bắc Giang</v>
      </c>
      <c r="C551" t="str">
        <v>https://lucngan.bacgiang.gov.vn/cac-xa-thi-tran/-/asset_publisher/bBAN92NMZesR/content/danh-ba-ang-uy-h-nd-ubnd-cac-xa-thi-tran?inheritRedirect=false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6551</v>
      </c>
      <c r="B552" t="str">
        <v>Công an xã Đồng Cốc tỉnh Bắc Giang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6552</v>
      </c>
      <c r="B553" t="str">
        <f>HYPERLINK("https://lucngan.bacgiang.gov.vn/cac-xa-thi-tran", "UBND Ủy ban nhân dân xã Đồng Cốc tỉnh Bắc Giang")</f>
        <v>UBND Ủy ban nhân dân xã Đồng Cốc tỉnh Bắc Giang</v>
      </c>
      <c r="C553" t="str">
        <v>https://lucngan.bacgiang.gov.vn/cac-xa-thi-tran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6553</v>
      </c>
      <c r="B554" t="str">
        <v>Công an xã Tân Lập tỉnh Bắc Giang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6554</v>
      </c>
      <c r="B555" t="str">
        <f>HYPERLINK("https://lucngan.bacgiang.gov.vn/tin-tuc-ubnd-xa-tan-lap", "UBND Ủy ban nhân dân xã Tân Lập tỉnh Bắc Giang")</f>
        <v>UBND Ủy ban nhân dân xã Tân Lập tỉnh Bắc Giang</v>
      </c>
      <c r="C555" t="str">
        <v>https://lucngan.bacgiang.gov.vn/tin-tuc-ubnd-xa-tan-lap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6555</v>
      </c>
      <c r="B556" t="str">
        <v>Công an xã Phú Nhuận tỉnh Bắc Giang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6556</v>
      </c>
      <c r="B557" t="str">
        <f>HYPERLINK("https://lucngan.bacgiang.gov.vn/cac-xa-thi-tran", "UBND Ủy ban nhân dân xã Phú Nhuận tỉnh Bắc Giang")</f>
        <v>UBND Ủy ban nhân dân xã Phú Nhuận tỉnh Bắc Giang</v>
      </c>
      <c r="C557" t="str">
        <v>https://lucngan.bacgiang.gov.vn/cac-xa-thi-tran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6557</v>
      </c>
      <c r="B558" t="str">
        <v>Công an xã Mỹ An tỉnh Bắc Giang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6558</v>
      </c>
      <c r="B559" t="str">
        <f>HYPERLINK("https://mythai.langgiang.bacgiang.gov.vn/", "UBND Ủy ban nhân dân xã Mỹ An tỉnh Bắc Giang")</f>
        <v>UBND Ủy ban nhân dân xã Mỹ An tỉnh Bắc Giang</v>
      </c>
      <c r="C559" t="str">
        <v>https://mythai.langgiang.bacgiang.gov.vn/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6559</v>
      </c>
      <c r="B560" t="str">
        <f>HYPERLINK("https://www.facebook.com/p/C%C3%B4ng-an-x%C3%A3-Nam-D%C6%B0%C6%A1ng-L%E1%BB%A5c-Ng%E1%BA%A1n-100027321983841/", "Công an xã Nam Dương tỉnh Bắc Giang")</f>
        <v>Công an xã Nam Dương tỉnh Bắc Giang</v>
      </c>
      <c r="C560" t="str">
        <v>https://www.facebook.com/p/C%C3%B4ng-an-x%C3%A3-Nam-D%C6%B0%C6%A1ng-L%E1%BB%A5c-Ng%E1%BA%A1n-100027321983841/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6560</v>
      </c>
      <c r="B561" t="str">
        <f>HYPERLINK("https://lucngan.bacgiang.gov.vn/chi-tiet-tin-tuc/-/asset_publisher/Enp27vgshTez/content/tan-bi-thu-ang-uy-xa-nam-duong", "UBND Ủy ban nhân dân xã Nam Dương tỉnh Bắc Giang")</f>
        <v>UBND Ủy ban nhân dân xã Nam Dương tỉnh Bắc Giang</v>
      </c>
      <c r="C561" t="str">
        <v>https://lucngan.bacgiang.gov.vn/chi-tiet-tin-tuc/-/asset_publisher/Enp27vgshTez/content/tan-bi-thu-ang-uy-xa-nam-duong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6561</v>
      </c>
      <c r="B562" t="str">
        <v>Công an xã Tân Mộc tỉnh Bắc Giang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6562</v>
      </c>
      <c r="B563" t="str">
        <f>HYPERLINK("https://lucngan.bacgiang.gov.vn/cac-xa-thi-tran/-/asset_publisher/bBAN92NMZesR/content/danh-ba-ang-uy-h-nd-ubnd-cac-xa-thi-tran?inheritRedirect=false", "UBND Ủy ban nhân dân xã Tân Mộc tỉnh Bắc Giang")</f>
        <v>UBND Ủy ban nhân dân xã Tân Mộc tỉnh Bắc Giang</v>
      </c>
      <c r="C563" t="str">
        <v>https://lucngan.bacgiang.gov.vn/cac-xa-thi-tran/-/asset_publisher/bBAN92NMZesR/content/danh-ba-ang-uy-h-nd-ubnd-cac-xa-thi-tran?inheritRedirect=false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6563</v>
      </c>
      <c r="B564" t="str">
        <v>Công an xã Đèo Gia tỉnh Bắc Giang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6564</v>
      </c>
      <c r="B565" t="str">
        <f>HYPERLINK("https://lucngan.bacgiang.gov.vn/cac-xa-thi-tran/-/asset_publisher/bBAN92NMZesR/content/danh-ba-ang-uy-h-nd-ubnd-cac-xa-thi-tran?inheritRedirect=false", "UBND Ủy ban nhân dân xã Đèo Gia tỉnh Bắc Giang")</f>
        <v>UBND Ủy ban nhân dân xã Đèo Gia tỉnh Bắc Giang</v>
      </c>
      <c r="C565" t="str">
        <v>https://lucngan.bacgiang.gov.vn/cac-xa-thi-tran/-/asset_publisher/bBAN92NMZesR/content/danh-ba-ang-uy-h-nd-ubnd-cac-xa-thi-tran?inheritRedirect=false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6565</v>
      </c>
      <c r="B566" t="str">
        <v>Công an xã Phượng Sơn tỉnh Bắc Giang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6566</v>
      </c>
      <c r="B567" t="str">
        <f>HYPERLINK("https://bacgiang.gov.vn/web/ubnd-xa-phuong-son", "UBND Ủy ban nhân dân xã Phượng Sơn tỉnh Bắc Giang")</f>
        <v>UBND Ủy ban nhân dân xã Phượng Sơn tỉnh Bắc Giang</v>
      </c>
      <c r="C567" t="str">
        <v>https://bacgiang.gov.vn/web/ubnd-xa-phuong-son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6567</v>
      </c>
      <c r="B568" t="str">
        <v>Công an thị trấn An Châu tỉnh Bắc Giang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6568</v>
      </c>
      <c r="B569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569" t="str">
        <v>https://sondong.bacgiang.gov.vn/chi-tiet-tin-tuc/-/asset_publisher/C55IVjY8YjNe/content/thi-tran-an-chau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6569</v>
      </c>
      <c r="B570" t="str">
        <v>Công an thị trấn Thanh Sơn tỉnh Bắc Giang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6570</v>
      </c>
      <c r="B571" t="str">
        <f>HYPERLINK("https://sondong.bacgiang.gov.vn/chi-tiet-tin-tuc/-/asset_publisher/C55IVjY8YjNe/content/thi-tran-thanh-son", "UBND Ủy ban nhân dân thị trấn Thanh Sơn tỉnh Bắc Giang")</f>
        <v>UBND Ủy ban nhân dân thị trấn Thanh Sơn tỉnh Bắc Giang</v>
      </c>
      <c r="C571" t="str">
        <v>https://sondong.bacgiang.gov.vn/chi-tiet-tin-tuc/-/asset_publisher/C55IVjY8YjNe/content/thi-tran-thanh-son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6571</v>
      </c>
      <c r="B572" t="str">
        <v>Công an xã Thạch Sơn tỉnh Bắc Giang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6572</v>
      </c>
      <c r="B573" t="str">
        <f>HYPERLINK("https://sondong.bacgiang.gov.vn/chi-tiet-tin-tuc/-/asset_publisher/C55IVjY8YjNe/content/bi-thu-tinh-uy-tran-sy-thanh-tham-va-lam-viec-tai-huyen-son-ong", "UBND Ủy ban nhân dân xã Thạch Sơn tỉnh Bắc Giang")</f>
        <v>UBND Ủy ban nhân dân xã Thạch Sơn tỉnh Bắc Giang</v>
      </c>
      <c r="C573" t="str">
        <v>https://sondong.bacgiang.gov.vn/chi-tiet-tin-tuc/-/asset_publisher/C55IVjY8YjNe/content/bi-thu-tinh-uy-tran-sy-thanh-tham-va-lam-viec-tai-huyen-son-ong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6573</v>
      </c>
      <c r="B574" t="str">
        <v>Công an xã Vân Sơn tỉnh Bắc Giang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6574</v>
      </c>
      <c r="B575" t="str">
        <f>HYPERLINK("https://sondong.bacgiang.gov.vn/chi-tiet-tin-tuc/-/asset_publisher/C55IVjY8YjNe/content/xa-van-son", "UBND Ủy ban nhân dân xã Vân Sơn tỉnh Bắc Giang")</f>
        <v>UBND Ủy ban nhân dân xã Vân Sơn tỉnh Bắc Giang</v>
      </c>
      <c r="C575" t="str">
        <v>https://sondong.bacgiang.gov.vn/chi-tiet-tin-tuc/-/asset_publisher/C55IVjY8YjNe/content/xa-van-son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6575</v>
      </c>
      <c r="B576" t="str">
        <f>HYPERLINK("https://www.facebook.com/tuoitreconganbacgiang/", "Công an xã Hữu Sản tỉnh Bắc Giang")</f>
        <v>Công an xã Hữu Sản tỉnh Bắc Giang</v>
      </c>
      <c r="C576" t="str">
        <v>https://www.facebook.com/tuoitreconganbacgiang/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6576</v>
      </c>
      <c r="B577" t="str">
        <f>HYPERLINK("https://sondong.bacgiang.gov.vn/chi-tiet-tin-tuc/-/asset_publisher/C55IVjY8YjNe/content/xa-huu-san", "UBND Ủy ban nhân dân xã Hữu Sản tỉnh Bắc Giang")</f>
        <v>UBND Ủy ban nhân dân xã Hữu Sản tỉnh Bắc Giang</v>
      </c>
      <c r="C577" t="str">
        <v>https://sondong.bacgiang.gov.vn/chi-tiet-tin-tuc/-/asset_publisher/C55IVjY8YjNe/content/xa-huu-san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6577</v>
      </c>
      <c r="B578" t="str">
        <v>Công an xã Quế Sơn tỉnh Bắc Giang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6578</v>
      </c>
      <c r="B579" t="str">
        <f>HYPERLINK("https://queson.quangnam.gov.vn/webcenter/portal/queson", "UBND Ủy ban nhân dân xã Quế Sơn tỉnh Bắc Giang")</f>
        <v>UBND Ủy ban nhân dân xã Quế Sơn tỉnh Bắc Giang</v>
      </c>
      <c r="C579" t="str">
        <v>https://queson.quangnam.gov.vn/webcenter/portal/queson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6579</v>
      </c>
      <c r="B580" t="str">
        <f>HYPERLINK("https://www.facebook.com/tuoitrecongansonla/", "Công an xã Phúc Thắng tỉnh Bắc Giang")</f>
        <v>Công an xã Phúc Thắng tỉnh Bắc Giang</v>
      </c>
      <c r="C580" t="str">
        <v>https://www.facebook.com/tuoitrecongansonla/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6580</v>
      </c>
      <c r="B581" t="str">
        <f>HYPERLINK("https://phucthang.namdinh.gov.vn/", "UBND Ủy ban nhân dân xã Phúc Thắng tỉnh Bắc Giang")</f>
        <v>UBND Ủy ban nhân dân xã Phúc Thắng tỉnh Bắc Giang</v>
      </c>
      <c r="C581" t="str">
        <v>https://phucthang.namdinh.gov.vn/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6581</v>
      </c>
      <c r="B582" t="str">
        <f>HYPERLINK("https://www.facebook.com/tuoitreconganbacgiang/", "Công an xã Chiên Sơn tỉnh Bắc Giang")</f>
        <v>Công an xã Chiên Sơn tỉnh Bắc Giang</v>
      </c>
      <c r="C582" t="str">
        <v>https://www.facebook.com/tuoitreconganbacgiang/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6582</v>
      </c>
      <c r="B583" t="str">
        <f>HYPERLINK("https://bacgiang.gov.vn/", "UBND Ủy ban nhân dân xã Chiên Sơn tỉnh Bắc Giang")</f>
        <v>UBND Ủy ban nhân dân xã Chiên Sơn tỉnh Bắc Giang</v>
      </c>
      <c r="C583" t="str">
        <v>https://bacgiang.gov.vn/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6583</v>
      </c>
      <c r="B584" t="str">
        <v>Công an xã Giáo Liêm tỉnh Bắc Giang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6584</v>
      </c>
      <c r="B585" t="str">
        <f>HYPERLINK("https://sondong.bacgiang.gov.vn/chi-tiet-tin-tuc/-/asset_publisher/C55IVjY8YjNe/content/xa-giao-liem", "UBND Ủy ban nhân dân xã Giáo Liêm tỉnh Bắc Giang")</f>
        <v>UBND Ủy ban nhân dân xã Giáo Liêm tỉnh Bắc Giang</v>
      </c>
      <c r="C585" t="str">
        <v>https://sondong.bacgiang.gov.vn/chi-tiet-tin-tuc/-/asset_publisher/C55IVjY8YjNe/content/xa-giao-liem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6585</v>
      </c>
      <c r="B586" t="str">
        <v>Công an xã Vĩnh Khương tỉnh Bắc Giang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6586</v>
      </c>
      <c r="B587" t="str">
        <f>HYPERLINK("https://bacgiang.gov.vn/chi-tiet-tin-tuc/-/asset_publisher/St1DaeZNsp94/content/son-ong-cong-bo-thanh-lap-6-on-vi-hanh-chinh-cap-xa-moi", "UBND Ủy ban nhân dân xã Vĩnh Khương tỉnh Bắc Giang")</f>
        <v>UBND Ủy ban nhân dân xã Vĩnh Khương tỉnh Bắc Giang</v>
      </c>
      <c r="C587" t="str">
        <v>https://bacgiang.gov.vn/chi-tiet-tin-tuc/-/asset_publisher/St1DaeZNsp94/content/son-ong-cong-bo-thanh-lap-6-on-vi-hanh-chinh-cap-xa-moi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6587</v>
      </c>
      <c r="B588" t="str">
        <v>Công an xã Cẩm Đàn tỉnh Bắc Giang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6588</v>
      </c>
      <c r="B589" t="str">
        <f>HYPERLINK("https://sondong.bacgiang.gov.vn/chi-tiet-tin-tuc/-/asset_publisher/C55IVjY8YjNe/content/xa-cam-an", "UBND Ủy ban nhân dân xã Cẩm Đàn tỉnh Bắc Giang")</f>
        <v>UBND Ủy ban nhân dân xã Cẩm Đàn tỉnh Bắc Giang</v>
      </c>
      <c r="C589" t="str">
        <v>https://sondong.bacgiang.gov.vn/chi-tiet-tin-tuc/-/asset_publisher/C55IVjY8YjNe/content/xa-cam-an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6589</v>
      </c>
      <c r="B590" t="str">
        <v>Công an xã An Lạc tỉnh Bắc Giang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6590</v>
      </c>
      <c r="B591" t="str">
        <f>HYPERLINK("https://sondong.bacgiang.gov.vn/chi-tiet-tin-tuc/-/asset_publisher/C55IVjY8YjNe/content/xa-an-lac", "UBND Ủy ban nhân dân xã An Lạc tỉnh Bắc Giang")</f>
        <v>UBND Ủy ban nhân dân xã An Lạc tỉnh Bắc Giang</v>
      </c>
      <c r="C591" t="str">
        <v>https://sondong.bacgiang.gov.vn/chi-tiet-tin-tuc/-/asset_publisher/C55IVjY8YjNe/content/xa-an-lac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6591</v>
      </c>
      <c r="B592" t="str">
        <v>Công an xã An Lập tỉnh Bắc Giang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6592</v>
      </c>
      <c r="B593" t="str">
        <f>HYPERLINK("https://vietlap.tanyen.bacgiang.gov.vn/", "UBND Ủy ban nhân dân xã An Lập tỉnh Bắc Giang")</f>
        <v>UBND Ủy ban nhân dân xã An Lập tỉnh Bắc Giang</v>
      </c>
      <c r="C593" t="str">
        <v>https://vietlap.tanyen.bacgiang.gov.vn/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6593</v>
      </c>
      <c r="B594" t="str">
        <v>Công an xã Yên Định tỉnh Bắc Giang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6594</v>
      </c>
      <c r="B595" t="str">
        <f>HYPERLINK("https://sondong.bacgiang.gov.vn/chi-tiet-tin-tuc/-/asset_publisher/C55IVjY8YjNe/content/xa-yen-inh", "UBND Ủy ban nhân dân xã Yên Định tỉnh Bắc Giang")</f>
        <v>UBND Ủy ban nhân dân xã Yên Định tỉnh Bắc Giang</v>
      </c>
      <c r="C595" t="str">
        <v>https://sondong.bacgiang.gov.vn/chi-tiet-tin-tuc/-/asset_publisher/C55IVjY8YjNe/content/xa-yen-inh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6595</v>
      </c>
      <c r="B596" t="str">
        <v>Công an xã Lệ Viễn tỉnh Bắc Giang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6596</v>
      </c>
      <c r="B597" t="str">
        <f>HYPERLINK("https://sondong.bacgiang.gov.vn/chi-tiet-tin-tuc/-/asset_publisher/C55IVjY8YjNe/content/xa-le-vien", "UBND Ủy ban nhân dân xã Lệ Viễn tỉnh Bắc Giang")</f>
        <v>UBND Ủy ban nhân dân xã Lệ Viễn tỉnh Bắc Giang</v>
      </c>
      <c r="C597" t="str">
        <v>https://sondong.bacgiang.gov.vn/chi-tiet-tin-tuc/-/asset_publisher/C55IVjY8YjNe/content/xa-le-vien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6597</v>
      </c>
      <c r="B598" t="str">
        <v>Công an xã An Châu tỉnh Bắc Giang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6598</v>
      </c>
      <c r="B599" t="str">
        <f>HYPERLINK("https://chauminh.hiephoa.bacgiang.gov.vn/", "UBND Ủy ban nhân dân xã An Châu tỉnh Bắc Giang")</f>
        <v>UBND Ủy ban nhân dân xã An Châu tỉnh Bắc Giang</v>
      </c>
      <c r="C599" t="str">
        <v>https://chauminh.hiephoa.bacgiang.gov.vn/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6599</v>
      </c>
      <c r="B600" t="str">
        <v>Công an xã An Bá tỉnh Bắc Giang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6600</v>
      </c>
      <c r="B601" t="str">
        <f>HYPERLINK("https://sondong.bacgiang.gov.vn/chi-tiet-tin-tuc/-/asset_publisher/C55IVjY8YjNe/content/xa-an-ba", "UBND Ủy ban nhân dân xã An Bá tỉnh Bắc Giang")</f>
        <v>UBND Ủy ban nhân dân xã An Bá tỉnh Bắc Giang</v>
      </c>
      <c r="C601" t="str">
        <v>https://sondong.bacgiang.gov.vn/chi-tiet-tin-tuc/-/asset_publisher/C55IVjY8YjNe/content/xa-an-ba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6601</v>
      </c>
      <c r="B602" t="str">
        <v>Công an xã Tuấn Đạo tỉnh Bắc Giang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6602</v>
      </c>
      <c r="B603" t="str">
        <f>HYPERLINK("https://sondong.bacgiang.gov.vn/chi-tiet-tin-tuc/-/asset_publisher/C55IVjY8YjNe/content/xa-tuan-ao", "UBND Ủy ban nhân dân xã Tuấn Đạo tỉnh Bắc Giang")</f>
        <v>UBND Ủy ban nhân dân xã Tuấn Đạo tỉnh Bắc Giang</v>
      </c>
      <c r="C603" t="str">
        <v>https://sondong.bacgiang.gov.vn/chi-tiet-tin-tuc/-/asset_publisher/C55IVjY8YjNe/content/xa-tuan-ao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6603</v>
      </c>
      <c r="B604" t="str">
        <v>Công an xã Dương Hưu tỉnh Bắc Giang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6604</v>
      </c>
      <c r="B605" t="str">
        <f>HYPERLINK("https://sondong.bacgiang.gov.vn/chi-tiet-tin-tuc/-/asset_publisher/C55IVjY8YjNe/content/xa-duong-huu", "UBND Ủy ban nhân dân xã Dương Hưu tỉnh Bắc Giang")</f>
        <v>UBND Ủy ban nhân dân xã Dương Hưu tỉnh Bắc Giang</v>
      </c>
      <c r="C605" t="str">
        <v>https://sondong.bacgiang.gov.vn/chi-tiet-tin-tuc/-/asset_publisher/C55IVjY8YjNe/content/xa-duong-huu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6605</v>
      </c>
      <c r="B606" t="str">
        <v>Công an xã Bồng Am tỉnh Bắc Giang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6606</v>
      </c>
      <c r="B607" t="str">
        <f>HYPERLINK("https://bacgiang.gov.vn/chi-tiet-dau-thau-mua-sam-cong/-/asset_publisher/uXic1gzJmVN1/content/uy-ban-nhan-dan-xa-bong-am-huyen-son-ong-tinh-bac-giang-thong-bao-moi-thau/pop_up?_101_INSTANCE_uXic1gzJmVN1_viewMode=print&amp;_101_INSTANCE_uXic1gzJmVN1_languageId=vi_VN", "UBND Ủy ban nhân dân xã Bồng Am tỉnh Bắc Giang")</f>
        <v>UBND Ủy ban nhân dân xã Bồng Am tỉnh Bắc Giang</v>
      </c>
      <c r="C607" t="str">
        <v>https://bacgiang.gov.vn/chi-tiet-dau-thau-mua-sam-cong/-/asset_publisher/uXic1gzJmVN1/content/uy-ban-nhan-dan-xa-bong-am-huyen-son-ong-tinh-bac-giang-thong-bao-moi-thau/pop_up?_101_INSTANCE_uXic1gzJmVN1_viewMode=print&amp;_101_INSTANCE_uXic1gzJmVN1_languageId=vi_VN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6607</v>
      </c>
      <c r="B608" t="str">
        <f>HYPERLINK("https://www.facebook.com/groups/636299963100481/", "Công an xã Long Sơn tỉnh Bắc Giang")</f>
        <v>Công an xã Long Sơn tỉnh Bắc Giang</v>
      </c>
      <c r="C608" t="str">
        <v>https://www.facebook.com/groups/636299963100481/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6608</v>
      </c>
      <c r="B609" t="str">
        <f>HYPERLINK("https://sondong.bacgiang.gov.vn/chi-tiet-tin-tuc/-/asset_publisher/C55IVjY8YjNe/content/xa-long-son?inheritRedirect=false", "UBND Ủy ban nhân dân xã Long Sơn tỉnh Bắc Giang")</f>
        <v>UBND Ủy ban nhân dân xã Long Sơn tỉnh Bắc Giang</v>
      </c>
      <c r="C609" t="str">
        <v>https://sondong.bacgiang.gov.vn/chi-tiet-tin-tuc/-/asset_publisher/C55IVjY8YjNe/content/xa-long-son?inheritRedirect=false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6609</v>
      </c>
      <c r="B610" t="str">
        <v>Công an xã Tuấn Mậu tỉnh Bắc Giang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6610</v>
      </c>
      <c r="B611" t="str">
        <f>HYPERLINK("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", "UBND Ủy ban nhân dân xã Tuấn Mậu tỉnh Bắc Giang")</f>
        <v>UBND Ủy ban nhân dân xã Tuấn Mậu tỉnh Bắc Giang</v>
      </c>
      <c r="C611" t="str">
        <v>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6611</v>
      </c>
      <c r="B612" t="str">
        <v>Công an xã Thanh Luận tỉnh Bắc Giang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6612</v>
      </c>
      <c r="B613" t="str">
        <f>HYPERLINK("https://sondong.bacgiang.gov.vn/chi-tiet-tin-tuc/-/asset_publisher/C55IVjY8YjNe/content/xa-thanh-luan", "UBND Ủy ban nhân dân xã Thanh Luận tỉnh Bắc Giang")</f>
        <v>UBND Ủy ban nhân dân xã Thanh Luận tỉnh Bắc Giang</v>
      </c>
      <c r="C613" t="str">
        <v>https://sondong.bacgiang.gov.vn/chi-tiet-tin-tuc/-/asset_publisher/C55IVjY8YjNe/content/xa-thanh-luan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6613</v>
      </c>
      <c r="B614" t="str">
        <v>Công an thị trấn Neo tỉnh Bắc Giang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6614</v>
      </c>
      <c r="B615" t="str">
        <f>HYPERLINK("https://sondong.bacgiang.gov.vn/chi-tiet-tin-tuc/-/asset_publisher/C55IVjY8YjNe/content/thi-tran-thanh-son", "UBND Ủy ban nhân dân thị trấn Neo tỉnh Bắc Giang")</f>
        <v>UBND Ủy ban nhân dân thị trấn Neo tỉnh Bắc Giang</v>
      </c>
      <c r="C615" t="str">
        <v>https://sondong.bacgiang.gov.vn/chi-tiet-tin-tuc/-/asset_publisher/C55IVjY8YjNe/content/thi-tran-thanh-son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6615</v>
      </c>
      <c r="B616" t="str">
        <f>HYPERLINK("https://www.facebook.com/p/C%C3%B4ng-an-th%E1%BB%8B-tr%E1%BA%A5n-T%C3%A2n-An-Y%C3%AAn-Dung-B%E1%BA%AFc-Giang-100066949255453/", "Công an thị trấn Tân Dân tỉnh Bắc Giang")</f>
        <v>Công an thị trấn Tân Dân tỉnh Bắc Giang</v>
      </c>
      <c r="C616" t="str">
        <v>https://www.facebook.com/p/C%C3%B4ng-an-th%E1%BB%8B-tr%E1%BA%A5n-T%C3%A2n-An-Y%C3%AAn-Dung-B%E1%BA%AFc-Giang-100066949255453/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6616</v>
      </c>
      <c r="B617" t="str">
        <f>HYPERLINK("https://tanan.yendung.bacgiang.gov.vn/", "UBND Ủy ban nhân dân thị trấn Tân Dân tỉnh Bắc Giang")</f>
        <v>UBND Ủy ban nhân dân thị trấn Tân Dân tỉnh Bắc Giang</v>
      </c>
      <c r="C617" t="str">
        <v>https://tanan.yendung.bacgiang.gov.vn/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6617</v>
      </c>
      <c r="B618" t="str">
        <f>HYPERLINK("https://www.facebook.com/p/C%C3%B4ng-an-x%C3%A3-L%C3%A3o-H%E1%BB%99-huy%E1%BB%87n-Y%C3%AAn-D%C5%A9ng-100068103942294/", "Công an xã Lão Hộ tỉnh Bắc Giang")</f>
        <v>Công an xã Lão Hộ tỉnh Bắc Giang</v>
      </c>
      <c r="C618" t="str">
        <v>https://www.facebook.com/p/C%C3%B4ng-an-x%C3%A3-L%C3%A3o-H%E1%BB%99-huy%E1%BB%87n-Y%C3%AAn-D%C5%A9ng-100068103942294/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6618</v>
      </c>
      <c r="B619" t="str">
        <f>HYPERLINK("https://laoho.yendung.bacgiang.gov.vn/", "UBND Ủy ban nhân dân xã Lão Hộ tỉnh Bắc Giang")</f>
        <v>UBND Ủy ban nhân dân xã Lão Hộ tỉnh Bắc Giang</v>
      </c>
      <c r="C619" t="str">
        <v>https://laoho.yendung.bacgiang.gov.vn/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6619</v>
      </c>
      <c r="B620" t="str">
        <f>HYPERLINK("https://www.facebook.com/cahgbg/", "Công an xã Hương Gián tỉnh Bắc Giang")</f>
        <v>Công an xã Hương Gián tỉnh Bắc Giang</v>
      </c>
      <c r="C620" t="str">
        <v>https://www.facebook.com/cahgbg/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6620</v>
      </c>
      <c r="B621" t="str">
        <f>HYPERLINK("https://huonggian.yendung.bacgiang.gov.vn/", "UBND Ủy ban nhân dân xã Hương Gián tỉnh Bắc Giang")</f>
        <v>UBND Ủy ban nhân dân xã Hương Gián tỉnh Bắc Giang</v>
      </c>
      <c r="C621" t="str">
        <v>https://huonggian.yendung.bacgiang.gov.vn/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6621</v>
      </c>
      <c r="B622" t="str">
        <v>Công an xã Tân An tỉnh Bắc Giang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6622</v>
      </c>
      <c r="B623" t="str">
        <f>HYPERLINK("https://tantien.tpbacgiang.bacgiang.gov.vn/", "UBND Ủy ban nhân dân xã Tân An tỉnh Bắc Giang")</f>
        <v>UBND Ủy ban nhân dân xã Tân An tỉnh Bắc Giang</v>
      </c>
      <c r="C623" t="str">
        <v>https://tantien.tpbacgiang.bacgiang.gov.vn/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6623</v>
      </c>
      <c r="B624" t="str">
        <f>HYPERLINK("https://www.facebook.com/p/C%C3%B4ng-an-x%C3%A3-Qu%E1%BB%B3nh-S%C6%A1n-huy%E1%BB%87n-Y%C3%AAn-D%C5%A9ng-100066526178431/", "Công an xã Quỳnh Sơn tỉnh Bắc Giang")</f>
        <v>Công an xã Quỳnh Sơn tỉnh Bắc Giang</v>
      </c>
      <c r="C624" t="str">
        <v>https://www.facebook.com/p/C%C3%B4ng-an-x%C3%A3-Qu%E1%BB%B3nh-S%C6%A1n-huy%E1%BB%87n-Y%C3%AAn-D%C5%A9ng-100066526178431/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6624</v>
      </c>
      <c r="B625" t="str">
        <f>HYPERLINK("https://quynhson.yendung.bacgiang.gov.vn/", "UBND Ủy ban nhân dân xã Quỳnh Sơn tỉnh Bắc Giang")</f>
        <v>UBND Ủy ban nhân dân xã Quỳnh Sơn tỉnh Bắc Giang</v>
      </c>
      <c r="C625" t="str">
        <v>https://quynhson.yendung.bacgiang.gov.vn/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6625</v>
      </c>
      <c r="B626" t="str">
        <f>HYPERLINK("https://www.facebook.com/p/C%C3%B4ng-an-x%C3%A3-N%E1%BB%99i-Ho%C3%A0ng-Y%C3%AAn-D%C5%A9ng-100068010092940/", "Công an xã Nội Hoàng tỉnh Bắc Giang")</f>
        <v>Công an xã Nội Hoàng tỉnh Bắc Giang</v>
      </c>
      <c r="C626" t="str">
        <v>https://www.facebook.com/p/C%C3%B4ng-an-x%C3%A3-N%E1%BB%99i-Ho%C3%A0ng-Y%C3%AAn-D%C5%A9ng-100068010092940/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6626</v>
      </c>
      <c r="B627" t="str">
        <f>HYPERLINK("https://noihoang.yendung.bacgiang.gov.vn/", "UBND Ủy ban nhân dân xã Nội Hoàng tỉnh Bắc Giang")</f>
        <v>UBND Ủy ban nhân dân xã Nội Hoàng tỉnh Bắc Giang</v>
      </c>
      <c r="C627" t="str">
        <v>https://noihoang.yendung.bacgiang.gov.vn/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6627</v>
      </c>
      <c r="B628" t="str">
        <f>HYPERLINK("https://www.facebook.com/p/C%C3%B4ng-an-x%C3%A3-Ti%E1%BB%81n-Phong-Y%C3%AAn-D%C5%A9ng-B%E1%BA%AFc-Giang-100067110930337/", "Công an xã Tiền Phong tỉnh Bắc Giang")</f>
        <v>Công an xã Tiền Phong tỉnh Bắc Giang</v>
      </c>
      <c r="C628" t="str">
        <v>https://www.facebook.com/p/C%C3%B4ng-an-x%C3%A3-Ti%E1%BB%81n-Phong-Y%C3%AAn-D%C5%A9ng-B%E1%BA%AFc-Giang-100067110930337/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6628</v>
      </c>
      <c r="B629" t="str">
        <f>HYPERLINK("https://tienphong.yendung.bacgiang.gov.vn/", "UBND Ủy ban nhân dân xã Tiền Phong tỉnh Bắc Giang")</f>
        <v>UBND Ủy ban nhân dân xã Tiền Phong tỉnh Bắc Giang</v>
      </c>
      <c r="C629" t="str">
        <v>https://tienphong.yendung.bacgiang.gov.vn/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6629</v>
      </c>
      <c r="B630" t="str">
        <f>HYPERLINK("https://www.facebook.com/p/C%C3%B4ng-an-x%C3%A3-Xu%C3%A2n-Ph%C3%BA-Y%C3%AAn-D%C5%A9ng-B%E1%BA%AFc-Giang-100068834365827/", "Công an xã Xuân Phú tỉnh Bắc Giang")</f>
        <v>Công an xã Xuân Phú tỉnh Bắc Giang</v>
      </c>
      <c r="C630" t="str">
        <v>https://www.facebook.com/p/C%C3%B4ng-an-x%C3%A3-Xu%C3%A2n-Ph%C3%BA-Y%C3%AAn-D%C5%A9ng-B%E1%BA%AFc-Giang-100068834365827/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6630</v>
      </c>
      <c r="B631" t="str">
        <f>HYPERLINK("https://xuanphu.yendung.bacgiang.gov.vn/", "UBND Ủy ban nhân dân xã Xuân Phú tỉnh Bắc Giang")</f>
        <v>UBND Ủy ban nhân dân xã Xuân Phú tỉnh Bắc Giang</v>
      </c>
      <c r="C631" t="str">
        <v>https://xuanphu.yendung.bacgiang.gov.vn/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6631</v>
      </c>
      <c r="B632" t="str">
        <f>HYPERLINK("https://www.facebook.com/CAX.TanLieu/", "Công an xã Tân Liễu tỉnh Bắc Giang")</f>
        <v>Công an xã Tân Liễu tỉnh Bắc Giang</v>
      </c>
      <c r="C632" t="str">
        <v>https://www.facebook.com/CAX.TanLieu/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6632</v>
      </c>
      <c r="B633" t="str">
        <f>HYPERLINK("https://tanlieu.yendung.bacgiang.gov.vn/", "UBND Ủy ban nhân dân xã Tân Liễu tỉnh Bắc Giang")</f>
        <v>UBND Ủy ban nhân dân xã Tân Liễu tỉnh Bắc Giang</v>
      </c>
      <c r="C633" t="str">
        <v>https://tanlieu.yendung.bacgiang.gov.vn/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6633</v>
      </c>
      <c r="B634" t="str">
        <v>Công an xã Trí Yên tỉnh Bắc Giang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6634</v>
      </c>
      <c r="B635" t="str">
        <f>HYPERLINK("https://triyen.yendung.bacgiang.gov.vn/", "UBND Ủy ban nhân dân xã Trí Yên tỉnh Bắc Giang")</f>
        <v>UBND Ủy ban nhân dân xã Trí Yên tỉnh Bắc Giang</v>
      </c>
      <c r="C635" t="str">
        <v>https://triyen.yendung.bacgiang.gov.vn/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6635</v>
      </c>
      <c r="B636" t="str">
        <f>HYPERLINK("https://www.facebook.com/ConganxaLangSon/", "Công an xã Lãng Sơn tỉnh Bắc Giang")</f>
        <v>Công an xã Lãng Sơn tỉnh Bắc Giang</v>
      </c>
      <c r="C636" t="str">
        <v>https://www.facebook.com/ConganxaLangSon/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6636</v>
      </c>
      <c r="B637" t="str">
        <f>HYPERLINK("https://langson.yendung.bacgiang.gov.vn/", "UBND Ủy ban nhân dân xã Lãng Sơn tỉnh Bắc Giang")</f>
        <v>UBND Ủy ban nhân dân xã Lãng Sơn tỉnh Bắc Giang</v>
      </c>
      <c r="C637" t="str">
        <v>https://langson.yendung.bacgiang.gov.vn/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6637</v>
      </c>
      <c r="B638" t="str">
        <f>HYPERLINK("https://www.facebook.com/p/C%C3%B4ng-an-x%C3%A3-Y%C3%AAn-L%C6%B0-Y%C3%AAn-D%C5%A9ng-B%E1%BA%AFc-Giang-100063642022304/", "Công an xã Yên Lư tỉnh Bắc Giang")</f>
        <v>Công an xã Yên Lư tỉnh Bắc Giang</v>
      </c>
      <c r="C638" t="str">
        <v>https://www.facebook.com/p/C%C3%B4ng-an-x%C3%A3-Y%C3%AAn-L%C6%B0-Y%C3%AAn-D%C5%A9ng-B%E1%BA%AFc-Giang-100063642022304/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6638</v>
      </c>
      <c r="B639" t="str">
        <f>HYPERLINK("https://yenlu.yendung.bacgiang.gov.vn/", "UBND Ủy ban nhân dân xã Yên Lư tỉnh Bắc Giang")</f>
        <v>UBND Ủy ban nhân dân xã Yên Lư tỉnh Bắc Giang</v>
      </c>
      <c r="C639" t="str">
        <v>https://yenlu.yendung.bacgiang.gov.vn/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6639</v>
      </c>
      <c r="B640" t="str">
        <f>HYPERLINK("https://www.facebook.com/p/C%C3%B4ng-an-x%C3%A3-Ti%E1%BA%BFn-D%C5%A9ng-huy%E1%BB%87n-Y%C3%AAn-D%C5%A9ng-100067905488210/", "Công an xã Tiến Dũng tỉnh Bắc Giang")</f>
        <v>Công an xã Tiến Dũng tỉnh Bắc Giang</v>
      </c>
      <c r="C640" t="str">
        <v>https://www.facebook.com/p/C%C3%B4ng-an-x%C3%A3-Ti%E1%BA%BFn-D%C5%A9ng-huy%E1%BB%87n-Y%C3%AAn-D%C5%A9ng-100067905488210/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6640</v>
      </c>
      <c r="B641" t="str">
        <f>HYPERLINK("https://tiendung.yendung.bacgiang.gov.vn/co-cau-to-chuc", "UBND Ủy ban nhân dân xã Tiến Dũng tỉnh Bắc Giang")</f>
        <v>UBND Ủy ban nhân dân xã Tiến Dũng tỉnh Bắc Giang</v>
      </c>
      <c r="C641" t="str">
        <v>https://tiendung.yendung.bacgiang.gov.vn/co-cau-to-chuc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6641</v>
      </c>
      <c r="B642" t="str">
        <v>Công an xã Nham Sơn tỉnh Bắc Giang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6642</v>
      </c>
      <c r="B643" t="str">
        <f>HYPERLINK("https://bacgiang.gov.vn/", "UBND Ủy ban nhân dân xã Nham Sơn tỉnh Bắc Giang")</f>
        <v>UBND Ủy ban nhân dân xã Nham Sơn tỉnh Bắc Giang</v>
      </c>
      <c r="C643" t="str">
        <v>https://bacgiang.gov.vn/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6643</v>
      </c>
      <c r="B644" t="str">
        <f>HYPERLINK("https://www.facebook.com/people/C%C3%B4ng-an-x%C3%A3-%C4%90%E1%BB%A9c-Giang/100077472080241/", "Công an xã Đức Giang tỉnh Bắc Giang")</f>
        <v>Công an xã Đức Giang tỉnh Bắc Giang</v>
      </c>
      <c r="C644" t="str">
        <v>https://www.facebook.com/people/C%C3%B4ng-an-x%C3%A3-%C4%90%E1%BB%A9c-Giang/100077472080241/</v>
      </c>
      <c r="D644" t="str">
        <v>0985898492</v>
      </c>
      <c r="E644" t="str">
        <v>-</v>
      </c>
      <c r="F644" t="str">
        <v>-</v>
      </c>
      <c r="G644" t="str">
        <v>-</v>
      </c>
    </row>
    <row r="645">
      <c r="A645">
        <v>6644</v>
      </c>
      <c r="B645" t="str">
        <f>HYPERLINK("https://ducgiang.yendung.bacgiang.gov.vn/co-cau-to-chuc", "UBND Ủy ban nhân dân xã Đức Giang tỉnh Bắc Giang")</f>
        <v>UBND Ủy ban nhân dân xã Đức Giang tỉnh Bắc Giang</v>
      </c>
      <c r="C645" t="str">
        <v>https://ducgiang.yendung.bacgiang.gov.vn/co-cau-to-chuc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6645</v>
      </c>
      <c r="B646" t="str">
        <f>HYPERLINK("https://www.facebook.com/p/C%C3%B4ng-An-X%C3%A3-C%E1%BA%A3nh-Th%E1%BB%A5y-100067788162953/", "Công an xã Cảnh Thụy tỉnh Bắc Giang")</f>
        <v>Công an xã Cảnh Thụy tỉnh Bắc Giang</v>
      </c>
      <c r="C646" t="str">
        <v>https://www.facebook.com/p/C%C3%B4ng-An-X%C3%A3-C%E1%BA%A3nh-Th%E1%BB%A5y-100067788162953/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6646</v>
      </c>
      <c r="B647" t="str">
        <f>HYPERLINK("https://canhthuy.yendung.bacgiang.gov.vn/", "UBND Ủy ban nhân dân xã Cảnh Thụy tỉnh Bắc Giang")</f>
        <v>UBND Ủy ban nhân dân xã Cảnh Thụy tỉnh Bắc Giang</v>
      </c>
      <c r="C647" t="str">
        <v>https://canhthuy.yendung.bacgiang.gov.vn/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6647</v>
      </c>
      <c r="B648" t="str">
        <f>HYPERLINK("https://www.facebook.com/conganxaTuMai/", "Công an xã Tư Mại tỉnh Bắc Giang")</f>
        <v>Công an xã Tư Mại tỉnh Bắc Giang</v>
      </c>
      <c r="C648" t="str">
        <v>https://www.facebook.com/conganxaTuMai/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6648</v>
      </c>
      <c r="B649" t="str">
        <f>HYPERLINK("https://tumai.yendung.bacgiang.gov.vn/", "UBND Ủy ban nhân dân xã Tư Mại tỉnh Bắc Giang")</f>
        <v>UBND Ủy ban nhân dân xã Tư Mại tỉnh Bắc Giang</v>
      </c>
      <c r="C649" t="str">
        <v>https://tumai.yendung.bacgiang.gov.vn/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6649</v>
      </c>
      <c r="B650" t="str">
        <v>Công an xã Thắng Cương tỉnh Bắc Giang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6650</v>
      </c>
      <c r="B651" t="str">
        <f>HYPERLINK("https://yendung.bacgiang.gov.vn/chi-tiet-tin-tuc/-/asset_publisher/qTgPsPzauIIT/content/ubnd-huyen-thanh-lap-hai-khu-vuc-cach-ly-tap-trung-cua-huyen", "UBND Ủy ban nhân dân xã Thắng Cương tỉnh Bắc Giang")</f>
        <v>UBND Ủy ban nhân dân xã Thắng Cương tỉnh Bắc Giang</v>
      </c>
      <c r="C651" t="str">
        <v>https://yendung.bacgiang.gov.vn/chi-tiet-tin-tuc/-/asset_publisher/qTgPsPzauIIT/content/ubnd-huyen-thanh-lap-hai-khu-vuc-cach-ly-tap-trung-cua-huyen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6651</v>
      </c>
      <c r="B652" t="str">
        <f>HYPERLINK("https://www.facebook.com/p/C%C3%B4ng-an-x%C3%A3-%C4%90%E1%BB%93ng-Vi%E1%BB%87t-100067628379591/", "Công an xã Đồng Việt tỉnh Bắc Giang")</f>
        <v>Công an xã Đồng Việt tỉnh Bắc Giang</v>
      </c>
      <c r="C652" t="str">
        <v>https://www.facebook.com/p/C%C3%B4ng-an-x%C3%A3-%C4%90%E1%BB%93ng-Vi%E1%BB%87t-100067628379591/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6652</v>
      </c>
      <c r="B653" t="str">
        <f>HYPERLINK("https://dongviet.yendung.bacgiang.gov.vn/", "UBND Ủy ban nhân dân xã Đồng Việt tỉnh Bắc Giang")</f>
        <v>UBND Ủy ban nhân dân xã Đồng Việt tỉnh Bắc Giang</v>
      </c>
      <c r="C653" t="str">
        <v>https://dongviet.yendung.bacgiang.gov.vn/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6653</v>
      </c>
      <c r="B654" t="str">
        <f>HYPERLINK("https://www.facebook.com/caxdongphuc/?locale=vi_VN", "Công an xã Đồng Phúc tỉnh Bắc Giang")</f>
        <v>Công an xã Đồng Phúc tỉnh Bắc Giang</v>
      </c>
      <c r="C654" t="str">
        <v>https://www.facebook.com/caxdongphuc/?locale=vi_VN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6654</v>
      </c>
      <c r="B655" t="str">
        <f>HYPERLINK("https://dongphuc.yendung.bacgiang.gov.vn/", "UBND Ủy ban nhân dân xã Đồng Phúc tỉnh Bắc Giang")</f>
        <v>UBND Ủy ban nhân dân xã Đồng Phúc tỉnh Bắc Giang</v>
      </c>
      <c r="C655" t="str">
        <v>https://dongphuc.yendung.bacgiang.gov.vn/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6655</v>
      </c>
      <c r="B656" t="str">
        <v>Công an thị trấn Bích Động tỉnh Bắc Giang</v>
      </c>
      <c r="C656" t="str">
        <v>-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6656</v>
      </c>
      <c r="B657" t="str">
        <f>HYPERLINK("https://bichdong.vietyen.bacgiang.gov.vn/", "UBND Ủy ban nhân dân thị trấn Bích Động tỉnh Bắc Giang")</f>
        <v>UBND Ủy ban nhân dân thị trấn Bích Động tỉnh Bắc Giang</v>
      </c>
      <c r="C657" t="str">
        <v>https://bichdong.vietyen.bacgiang.gov.vn/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6657</v>
      </c>
      <c r="B658" t="str">
        <v>Công an thị trấn Nếnh tỉnh Bắc Giang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6658</v>
      </c>
      <c r="B659" t="str">
        <f>HYPERLINK("https://vietyen.bacgiang.gov.vn/xuat-ban-thong-tin/-/asset_publisher/vYGFBWdWN3jE/content/h-nd-thi-tran-nenh-bau-chuc-danh-chu-tich-h-nd-va-chu-tich-ubnd?inheritRedirect=false", "UBND Ủy ban nhân dân thị trấn Nếnh tỉnh Bắc Giang")</f>
        <v>UBND Ủy ban nhân dân thị trấn Nếnh tỉnh Bắc Giang</v>
      </c>
      <c r="C659" t="str">
        <v>https://vietyen.bacgiang.gov.vn/xuat-ban-thong-tin/-/asset_publisher/vYGFBWdWN3jE/content/h-nd-thi-tran-nenh-bau-chuc-danh-chu-tich-h-nd-va-chu-tich-ubnd?inheritRedirect=false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6659</v>
      </c>
      <c r="B660" t="str">
        <v>Công an xã Thượng Lan tỉnh Bắc Giang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6660</v>
      </c>
      <c r="B661" t="str">
        <f>HYPERLINK("https://vietyen.bacgiang.gov.vn/xuat-ban-thong-tin/-/asset_publisher/vYGFBWdWN3jE/content/h-nd-xa-thuong-lan-to-chuc-ky-hop-thu-7", "UBND Ủy ban nhân dân xã Thượng Lan tỉnh Bắc Giang")</f>
        <v>UBND Ủy ban nhân dân xã Thượng Lan tỉnh Bắc Giang</v>
      </c>
      <c r="C661" t="str">
        <v>https://vietyen.bacgiang.gov.vn/xuat-ban-thong-tin/-/asset_publisher/vYGFBWdWN3jE/content/h-nd-xa-thuong-lan-to-chuc-ky-hop-thu-7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6661</v>
      </c>
      <c r="B662" t="str">
        <v>Công an xã Việt Tiến tỉnh Bắc Giang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6662</v>
      </c>
      <c r="B663" t="str">
        <f>HYPERLINK("https://viettien.vietyen.bacgiang.gov.vn/", "UBND Ủy ban nhân dân xã Việt Tiến tỉnh Bắc Giang")</f>
        <v>UBND Ủy ban nhân dân xã Việt Tiến tỉnh Bắc Giang</v>
      </c>
      <c r="C663" t="str">
        <v>https://viettien.vietyen.bacgiang.gov.vn/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6663</v>
      </c>
      <c r="B664" t="str">
        <v>Công an xã Nghĩa Trung tỉnh Bắc Giang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6664</v>
      </c>
      <c r="B665" t="str">
        <f>HYPERLINK("https://vietyen.bacgiang.gov.vn/xuat-ban-thong-tin/-/asset_publisher/vYGFBWdWN3jE/content/nghia-trung", "UBND Ủy ban nhân dân xã Nghĩa Trung tỉnh Bắc Giang")</f>
        <v>UBND Ủy ban nhân dân xã Nghĩa Trung tỉnh Bắc Giang</v>
      </c>
      <c r="C665" t="str">
        <v>https://vietyen.bacgiang.gov.vn/xuat-ban-thong-tin/-/asset_publisher/vYGFBWdWN3jE/content/nghia-trung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6665</v>
      </c>
      <c r="B666" t="str">
        <f>HYPERLINK("https://www.facebook.com/100090760550509", "Công an xã Minh Đức tỉnh Bắc Giang")</f>
        <v>Công an xã Minh Đức tỉnh Bắc Giang</v>
      </c>
      <c r="C666" t="str">
        <v>https://www.facebook.com/100090760550509</v>
      </c>
      <c r="D666" t="str">
        <v>-</v>
      </c>
      <c r="E666" t="str">
        <v/>
      </c>
      <c r="F666" t="str">
        <v>-</v>
      </c>
      <c r="G666" t="str">
        <v>Xã Minh Đức, huyện Việt Yên, Bac Giang, Vietnam</v>
      </c>
    </row>
    <row r="667">
      <c r="A667">
        <v>6666</v>
      </c>
      <c r="B667" t="str">
        <f>HYPERLINK("https://vietyen.bacgiang.gov.vn/xuat-ban-thong-tin/-/asset_publisher/vYGFBWdWN3jE/content/xa-minh-uc-on-nhan-danh-hieu-nong-thon-moi-nang-cao-nam-2023?inheritRedirect=false", "UBND Ủy ban nhân dân xã Minh Đức tỉnh Bắc Giang")</f>
        <v>UBND Ủy ban nhân dân xã Minh Đức tỉnh Bắc Giang</v>
      </c>
      <c r="C667" t="str">
        <v>https://vietyen.bacgiang.gov.vn/xuat-ban-thong-tin/-/asset_publisher/vYGFBWdWN3jE/content/xa-minh-uc-on-nhan-danh-hieu-nong-thon-moi-nang-cao-nam-2023?inheritRedirect=false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6667</v>
      </c>
      <c r="B668" t="str">
        <v>Công an xã Hương Mai tỉnh Bắc Giang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6668</v>
      </c>
      <c r="B669" t="str">
        <f>HYPERLINK("https://vietyen.bacgiang.gov.vn/xuat-ban-thong-tin/-/asset_publisher/vYGFBWdWN3jE/content/huong-mai", "UBND Ủy ban nhân dân xã Hương Mai tỉnh Bắc Giang")</f>
        <v>UBND Ủy ban nhân dân xã Hương Mai tỉnh Bắc Giang</v>
      </c>
      <c r="C669" t="str">
        <v>https://vietyen.bacgiang.gov.vn/xuat-ban-thong-tin/-/asset_publisher/vYGFBWdWN3jE/content/huong-mai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6669</v>
      </c>
      <c r="B670" t="str">
        <v>Công an xã Tự Lạn tỉnh Bắc Giang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6670</v>
      </c>
      <c r="B671" t="str">
        <f>HYPERLINK("https://vietyen.bacgiang.gov.vn/xuat-ban-thong-tin/-/asset_publisher/vYGFBWdWN3jE/content/tu-lan", "UBND Ủy ban nhân dân xã Tự Lạn tỉnh Bắc Giang")</f>
        <v>UBND Ủy ban nhân dân xã Tự Lạn tỉnh Bắc Giang</v>
      </c>
      <c r="C671" t="str">
        <v>https://vietyen.bacgiang.gov.vn/xuat-ban-thong-tin/-/asset_publisher/vYGFBWdWN3jE/content/tu-lan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6671</v>
      </c>
      <c r="B672" t="str">
        <v>Công an xã Bích Sơn tỉnh Bắc Giang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6672</v>
      </c>
      <c r="B673" t="str">
        <f>HYPERLINK("https://vietyen.bacgiang.gov.vn/xuat-ban-thong-tin/-/asset_publisher/vYGFBWdWN3jE/content/ubnd-xa-bich-son-to-chuc-le-on-bang-di-tich-cap-tinh-inh-on-luong?inheritRedirect=false", "UBND Ủy ban nhân dân xã Bích Sơn tỉnh Bắc Giang")</f>
        <v>UBND Ủy ban nhân dân xã Bích Sơn tỉnh Bắc Giang</v>
      </c>
      <c r="C673" t="str">
        <v>https://vietyen.bacgiang.gov.vn/xuat-ban-thong-tin/-/asset_publisher/vYGFBWdWN3jE/content/ubnd-xa-bich-son-to-chuc-le-on-bang-di-tich-cap-tinh-inh-on-luong?inheritRedirect=false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6673</v>
      </c>
      <c r="B674" t="str">
        <v>Công an xã Trung Sơn tỉnh Bắc Giang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6674</v>
      </c>
      <c r="B675" t="str">
        <f>HYPERLINK("https://vietyen.bacgiang.gov.vn/xuat-ban-thong-tin/-/asset_publisher/vYGFBWdWN3jE/content/trung-son", "UBND Ủy ban nhân dân xã Trung Sơn tỉnh Bắc Giang")</f>
        <v>UBND Ủy ban nhân dân xã Trung Sơn tỉnh Bắc Giang</v>
      </c>
      <c r="C675" t="str">
        <v>https://vietyen.bacgiang.gov.vn/xuat-ban-thong-tin/-/asset_publisher/vYGFBWdWN3jE/content/trung-son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6675</v>
      </c>
      <c r="B676" t="str">
        <v>Công an xã Hồng Thái tỉnh Bắc Giang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6676</v>
      </c>
      <c r="B677" t="str">
        <f>HYPERLINK("https://dongtrieu.quangninh.gov.vn/Trang/ChiTietBVGioiThieu.aspx?bvid=219", "UBND Ủy ban nhân dân xã Hồng Thái tỉnh Bắc Giang")</f>
        <v>UBND Ủy ban nhân dân xã Hồng Thái tỉnh Bắc Giang</v>
      </c>
      <c r="C677" t="str">
        <v>https://dongtrieu.quangninh.gov.vn/Trang/ChiTietBVGioiThieu.aspx?bvid=219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6677</v>
      </c>
      <c r="B678" t="str">
        <v>Công an xã Tiên Sơn tỉnh Bắc Giang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6678</v>
      </c>
      <c r="B679" t="str">
        <f>HYPERLINK("https://vietyen.bacgiang.gov.vn/xuat-ban-thong-tin/-/asset_publisher/vYGFBWdWN3jE/content/tien-son", "UBND Ủy ban nhân dân xã Tiên Sơn tỉnh Bắc Giang")</f>
        <v>UBND Ủy ban nhân dân xã Tiên Sơn tỉnh Bắc Giang</v>
      </c>
      <c r="C679" t="str">
        <v>https://vietyen.bacgiang.gov.vn/xuat-ban-thong-tin/-/asset_publisher/vYGFBWdWN3jE/content/tien-son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6679</v>
      </c>
      <c r="B680" t="str">
        <v>Công an xã Tăng Tiến tỉnh Bắc Giang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6680</v>
      </c>
      <c r="B681" t="str">
        <f>HYPERLINK("https://vietyen.bacgiang.gov.vn/xuat-ban-thong-tin/-/asset_publisher/vYGFBWdWN3jE/content/tang-tien", "UBND Ủy ban nhân dân xã Tăng Tiến tỉnh Bắc Giang")</f>
        <v>UBND Ủy ban nhân dân xã Tăng Tiến tỉnh Bắc Giang</v>
      </c>
      <c r="C681" t="str">
        <v>https://vietyen.bacgiang.gov.vn/xuat-ban-thong-tin/-/asset_publisher/vYGFBWdWN3jE/content/tang-tien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6681</v>
      </c>
      <c r="B682" t="str">
        <f>HYPERLINK("https://www.facebook.com/tuoitreconganquangbinh/", "Công an xã Quảng Minh tỉnh Bắc Giang")</f>
        <v>Công an xã Quảng Minh tỉnh Bắc Giang</v>
      </c>
      <c r="C682" t="str">
        <v>https://www.facebook.com/tuoitreconganquangbinh/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6682</v>
      </c>
      <c r="B683" t="str">
        <f>HYPERLINK("https://vietyen.bacgiang.gov.vn/xuat-ban-thong-tin/-/asset_publisher/vYGFBWdWN3jE/content/quang-minh", "UBND Ủy ban nhân dân xã Quảng Minh tỉnh Bắc Giang")</f>
        <v>UBND Ủy ban nhân dân xã Quảng Minh tỉnh Bắc Giang</v>
      </c>
      <c r="C683" t="str">
        <v>https://vietyen.bacgiang.gov.vn/xuat-ban-thong-tin/-/asset_publisher/vYGFBWdWN3jE/content/quang-minh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6683</v>
      </c>
      <c r="B684" t="str">
        <v>Công an xã Hoàng Ninh tỉnh Bắc Giang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6684</v>
      </c>
      <c r="B685" t="str">
        <f>HYPERLINK("https://hoangthanh.hiephoa.bacgiang.gov.vn/", "UBND Ủy ban nhân dân xã Hoàng Ninh tỉnh Bắc Giang")</f>
        <v>UBND Ủy ban nhân dân xã Hoàng Ninh tỉnh Bắc Giang</v>
      </c>
      <c r="C685" t="str">
        <v>https://hoangthanh.hiephoa.bacgiang.gov.vn/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6685</v>
      </c>
      <c r="B686" t="str">
        <v>Công an xã Ninh Sơn tỉnh Bắc Giang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6686</v>
      </c>
      <c r="B687" t="str">
        <v>UBND Ủy ban nhân dân xã Ninh Sơn tỉnh Bắc Giang</v>
      </c>
      <c r="C687" t="str">
        <v>-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6687</v>
      </c>
      <c r="B688" t="str">
        <v>Công an xã Vân Trung tỉnh Bắc Giang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6688</v>
      </c>
      <c r="B689" t="str">
        <f>HYPERLINK("https://vietyen.bacgiang.gov.vn/xuat-ban-thong-tin/-/asset_publisher/vYGFBWdWN3jE/content/van-trung", "UBND Ủy ban nhân dân xã Vân Trung tỉnh Bắc Giang")</f>
        <v>UBND Ủy ban nhân dân xã Vân Trung tỉnh Bắc Giang</v>
      </c>
      <c r="C689" t="str">
        <v>https://vietyen.bacgiang.gov.vn/xuat-ban-thong-tin/-/asset_publisher/vYGFBWdWN3jE/content/van-trung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6689</v>
      </c>
      <c r="B690" t="str">
        <v>Công an xã Vân Hà tỉnh Bắc Giang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6690</v>
      </c>
      <c r="B691" t="str">
        <v>UBND Ủy ban nhân dân xã Vân Hà tỉnh Bắc Giang</v>
      </c>
      <c r="C691" t="str">
        <v>-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6691</v>
      </c>
      <c r="B692" t="str">
        <v>Công an xã Quang Châu tỉnh Bắc Giang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6692</v>
      </c>
      <c r="B693" t="str">
        <v>UBND Ủy ban nhân dân xã Quang Châu tỉnh Bắc Giang</v>
      </c>
      <c r="C693" t="str">
        <v>-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6693</v>
      </c>
      <c r="B694" t="str">
        <v>Công an thị trấn Thắng tỉnh Bắc Giang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6694</v>
      </c>
      <c r="B695" t="str">
        <v>UBND Ủy ban nhân dân thị trấn Thắng tỉnh Bắc Giang</v>
      </c>
      <c r="C695" t="str">
        <v>-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6695</v>
      </c>
      <c r="B696" t="str">
        <v>Công an xã Đồng Tân tỉnh Bắc Giang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6696</v>
      </c>
      <c r="B697" t="str">
        <f>HYPERLINK("https://dongtan.hiephoa.bacgiang.gov.vn/", "UBND Ủy ban nhân dân xã Đồng Tân tỉnh Bắc Giang")</f>
        <v>UBND Ủy ban nhân dân xã Đồng Tân tỉnh Bắc Giang</v>
      </c>
      <c r="C697" t="str">
        <v>https://dongtan.hiephoa.bacgiang.gov.vn/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6697</v>
      </c>
      <c r="B698" t="str">
        <v>Công an xã Thanh Vân tỉnh Bắc Giang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6698</v>
      </c>
      <c r="B699" t="str">
        <v>UBND Ủy ban nhân dân xã Thanh Vân tỉnh Bắc Giang</v>
      </c>
      <c r="C699" t="str">
        <v>-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6699</v>
      </c>
      <c r="B700" t="str">
        <v>Công an xã Hoàng Lương tỉnh Bắc Giang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6700</v>
      </c>
      <c r="B701" t="str">
        <v>UBND Ủy ban nhân dân xã Hoàng Lương tỉnh Bắc Giang</v>
      </c>
      <c r="C701" t="str">
        <v>-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6701</v>
      </c>
      <c r="B702" t="str">
        <v>Công an xã Hoàng Vân tỉnh Bắc Giang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6702</v>
      </c>
      <c r="B703" t="str">
        <f>HYPERLINK("https://hoangvan.hiephoa.bacgiang.gov.vn/", "UBND Ủy ban nhân dân xã Hoàng Vân tỉnh Bắc Giang")</f>
        <v>UBND Ủy ban nhân dân xã Hoàng Vân tỉnh Bắc Giang</v>
      </c>
      <c r="C703" t="str">
        <v>https://hoangvan.hiephoa.bacgiang.gov.vn/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6703</v>
      </c>
      <c r="B704" t="str">
        <v>Công an xã Hoàng Thanh tỉnh Bắc Giang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6704</v>
      </c>
      <c r="B705" t="str">
        <f>HYPERLINK("https://hoangthanh.hiephoa.bacgiang.gov.vn/", "UBND Ủy ban nhân dân xã Hoàng Thanh tỉnh Bắc Giang")</f>
        <v>UBND Ủy ban nhân dân xã Hoàng Thanh tỉnh Bắc Giang</v>
      </c>
      <c r="C705" t="str">
        <v>https://hoangthanh.hiephoa.bacgiang.gov.vn/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6705</v>
      </c>
      <c r="B706" t="str">
        <v>Công an xã Hoàng An tỉnh Bắc Giang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6706</v>
      </c>
      <c r="B707" t="str">
        <f>HYPERLINK("https://hoangan.hiephoa.bacgiang.gov.vn/", "UBND Ủy ban nhân dân xã Hoàng An tỉnh Bắc Giang")</f>
        <v>UBND Ủy ban nhân dân xã Hoàng An tỉnh Bắc Giang</v>
      </c>
      <c r="C707" t="str">
        <v>https://hoangan.hiephoa.bacgiang.gov.vn/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6707</v>
      </c>
      <c r="B708" t="str">
        <v>Công an xã Ngọc Sơn tỉnh Bắc Giang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6708</v>
      </c>
      <c r="B709" t="str">
        <f>HYPERLINK("https://ngocson.hiephoa.bacgiang.gov.vn/", "UBND Ủy ban nhân dân xã Ngọc Sơn tỉnh Bắc Giang")</f>
        <v>UBND Ủy ban nhân dân xã Ngọc Sơn tỉnh Bắc Giang</v>
      </c>
      <c r="C709" t="str">
        <v>https://ngocson.hiephoa.bacgiang.gov.vn/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6709</v>
      </c>
      <c r="B710" t="str">
        <v>Công an xã Thái Sơn tỉnh Bắc Giang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6710</v>
      </c>
      <c r="B711" t="str">
        <f>HYPERLINK("https://thaison.hiephoa.bacgiang.gov.vn/", "UBND Ủy ban nhân dân xã Thái Sơn tỉnh Bắc Giang")</f>
        <v>UBND Ủy ban nhân dân xã Thái Sơn tỉnh Bắc Giang</v>
      </c>
      <c r="C711" t="str">
        <v>https://thaison.hiephoa.bacgiang.gov.vn/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6711</v>
      </c>
      <c r="B712" t="str">
        <f>HYPERLINK("https://www.facebook.com/Hoasonnews/", "Công an xã Hòa Sơn tỉnh Bắc Giang")</f>
        <v>Công an xã Hòa Sơn tỉnh Bắc Giang</v>
      </c>
      <c r="C712" t="str">
        <v>https://www.facebook.com/Hoasonnews/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6712</v>
      </c>
      <c r="B713" t="str">
        <f>HYPERLINK("https://hoason.hiephoa.bacgiang.gov.vn/", "UBND Ủy ban nhân dân xã Hòa Sơn tỉnh Bắc Giang")</f>
        <v>UBND Ủy ban nhân dân xã Hòa Sơn tỉnh Bắc Giang</v>
      </c>
      <c r="C713" t="str">
        <v>https://hoason.hiephoa.bacgiang.gov.vn/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6713</v>
      </c>
      <c r="B714" t="str">
        <v>Công an xã Đức Thắng tỉnh Bắc Giang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6714</v>
      </c>
      <c r="B715" t="str">
        <f>HYPERLINK("https://ttthang.hiephoa.bacgiang.gov.vn/gioi-thieu", "UBND Ủy ban nhân dân xã Đức Thắng tỉnh Bắc Giang")</f>
        <v>UBND Ủy ban nhân dân xã Đức Thắng tỉnh Bắc Giang</v>
      </c>
      <c r="C715" t="str">
        <v>https://ttthang.hiephoa.bacgiang.gov.vn/gioi-thieu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6715</v>
      </c>
      <c r="B716" t="str">
        <f>HYPERLINK("https://www.facebook.com/tuoitreconganquangbinh/", "Công an xã Quang Minh tỉnh Bắc Giang")</f>
        <v>Công an xã Quang Minh tỉnh Bắc Giang</v>
      </c>
      <c r="C716" t="str">
        <v>https://www.facebook.com/tuoitreconganquangbinh/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6716</v>
      </c>
      <c r="B717" t="str">
        <f>HYPERLINK("https://quangminh.hiephoa.bacgiang.gov.vn/", "UBND Ủy ban nhân dân xã Quang Minh tỉnh Bắc Giang")</f>
        <v>UBND Ủy ban nhân dân xã Quang Minh tỉnh Bắc Giang</v>
      </c>
      <c r="C717" t="str">
        <v>https://quangminh.hiephoa.bacgiang.gov.vn/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6717</v>
      </c>
      <c r="B718" t="str">
        <f>HYPERLINK("https://www.facebook.com/cahhiephoa/?locale=vi_VN", "Công an xã Lương Phong tỉnh Bắc Giang")</f>
        <v>Công an xã Lương Phong tỉnh Bắc Giang</v>
      </c>
      <c r="C718" t="str">
        <v>https://www.facebook.com/cahhiephoa/?locale=vi_VN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6718</v>
      </c>
      <c r="B719" t="str">
        <f>HYPERLINK("https://luongphong.hiephoa.bacgiang.gov.vn/", "UBND Ủy ban nhân dân xã Lương Phong tỉnh Bắc Giang")</f>
        <v>UBND Ủy ban nhân dân xã Lương Phong tỉnh Bắc Giang</v>
      </c>
      <c r="C719" t="str">
        <v>https://luongphong.hiephoa.bacgiang.gov.vn/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6719</v>
      </c>
      <c r="B720" t="str">
        <v>Công an xã Hùng Sơn tỉnh Bắc Giang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6720</v>
      </c>
      <c r="B721" t="str">
        <f>HYPERLINK("https://hungson.hiephoa.bacgiang.gov.vn/", "UBND Ủy ban nhân dân xã Hùng Sơn tỉnh Bắc Giang")</f>
        <v>UBND Ủy ban nhân dân xã Hùng Sơn tỉnh Bắc Giang</v>
      </c>
      <c r="C721" t="str">
        <v>https://hungson.hiephoa.bacgiang.gov.vn/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6721</v>
      </c>
      <c r="B722" t="str">
        <f>HYPERLINK("https://www.facebook.com/p/C%C3%B4ng-an-x%C3%A3-%C4%90%E1%BA%A1i-Th%C3%A0nh-huy%E1%BB%87n-Hi%E1%BB%87p-Ho%C3%A0-100063645815024/", "Công an xã Đại Thành tỉnh Bắc Giang")</f>
        <v>Công an xã Đại Thành tỉnh Bắc Giang</v>
      </c>
      <c r="C722" t="str">
        <v>https://www.facebook.com/p/C%C3%B4ng-an-x%C3%A3-%C4%90%E1%BA%A1i-Th%C3%A0nh-huy%E1%BB%87n-Hi%E1%BB%87p-Ho%C3%A0-100063645815024/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6722</v>
      </c>
      <c r="B723" t="str">
        <f>HYPERLINK("https://daithanh.hiephoa.bacgiang.gov.vn/", "UBND Ủy ban nhân dân xã Đại Thành tỉnh Bắc Giang")</f>
        <v>UBND Ủy ban nhân dân xã Đại Thành tỉnh Bắc Giang</v>
      </c>
      <c r="C723" t="str">
        <v>https://daithanh.hiephoa.bacgiang.gov.vn/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6723</v>
      </c>
      <c r="B724" t="str">
        <v>Công an xã Thường Thắng tỉnh Bắc Giang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6724</v>
      </c>
      <c r="B725" t="str">
        <f>HYPERLINK("https://thuongthang.hiephoa.bacgiang.gov.vn/", "UBND Ủy ban nhân dân xã Thường Thắng tỉnh Bắc Giang")</f>
        <v>UBND Ủy ban nhân dân xã Thường Thắng tỉnh Bắc Giang</v>
      </c>
      <c r="C725" t="str">
        <v>https://thuongthang.hiephoa.bacgiang.gov.vn/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6725</v>
      </c>
      <c r="B726" t="str">
        <f>HYPERLINK("https://www.facebook.com/p/C%C3%B4ng-an-X%C3%A3-H%E1%BB%A3p-Th%E1%BB%8Bnh-100072332965306/", "Công an xã Hợp Thịnh tỉnh Bắc Giang")</f>
        <v>Công an xã Hợp Thịnh tỉnh Bắc Giang</v>
      </c>
      <c r="C726" t="str">
        <v>https://www.facebook.com/p/C%C3%B4ng-an-X%C3%A3-H%E1%BB%A3p-Th%E1%BB%8Bnh-100072332965306/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6726</v>
      </c>
      <c r="B727" t="str">
        <f>HYPERLINK("https://hopthinh.hiephoa.bacgiang.gov.vn/", "UBND Ủy ban nhân dân xã Hợp Thịnh tỉnh Bắc Giang")</f>
        <v>UBND Ủy ban nhân dân xã Hợp Thịnh tỉnh Bắc Giang</v>
      </c>
      <c r="C727" t="str">
        <v>https://hopthinh.hiephoa.bacgiang.gov.vn/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6727</v>
      </c>
      <c r="B728" t="str">
        <f>HYPERLINK("https://www.facebook.com/p/C%C3%B4ng-an-x%C3%A3-Danh-Th%E1%BA%AFng-100063738746674/", "Công an xã Danh Thắng tỉnh Bắc Giang")</f>
        <v>Công an xã Danh Thắng tỉnh Bắc Giang</v>
      </c>
      <c r="C728" t="str">
        <v>https://www.facebook.com/p/C%C3%B4ng-an-x%C3%A3-Danh-Th%E1%BA%AFng-100063738746674/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6728</v>
      </c>
      <c r="B729" t="str">
        <f>HYPERLINK("https://danhthang.hiephoa.bacgiang.gov.vn/", "UBND Ủy ban nhân dân xã Danh Thắng tỉnh Bắc Giang")</f>
        <v>UBND Ủy ban nhân dân xã Danh Thắng tỉnh Bắc Giang</v>
      </c>
      <c r="C729" t="str">
        <v>https://danhthang.hiephoa.bacgiang.gov.vn/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6729</v>
      </c>
      <c r="B730" t="str">
        <v>Công an xã Mai Trung tỉnh Bắc Giang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6730</v>
      </c>
      <c r="B731" t="str">
        <f>HYPERLINK("https://maitrung.hiephoa.bacgiang.gov.vn/", "UBND Ủy ban nhân dân xã Mai Trung tỉnh Bắc Giang")</f>
        <v>UBND Ủy ban nhân dân xã Mai Trung tỉnh Bắc Giang</v>
      </c>
      <c r="C731" t="str">
        <v>https://maitrung.hiephoa.bacgiang.gov.vn/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6731</v>
      </c>
      <c r="B732" t="str">
        <v>Công an xã Đoan Bái tỉnh Bắc Giang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6732</v>
      </c>
      <c r="B733" t="str">
        <f>HYPERLINK("https://doanbai.hiephoa.bacgiang.gov.vn/", "UBND Ủy ban nhân dân xã Đoan Bái tỉnh Bắc Giang")</f>
        <v>UBND Ủy ban nhân dân xã Đoan Bái tỉnh Bắc Giang</v>
      </c>
      <c r="C733" t="str">
        <v>https://doanbai.hiephoa.bacgiang.gov.vn/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6733</v>
      </c>
      <c r="B734" t="str">
        <v>Công an xã Bắc Lý tỉnh Bắc Giang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6734</v>
      </c>
      <c r="B735" t="str">
        <f>HYPERLINK("https://ttbacly.hiephoa.bacgiang.gov.vn/", "UBND Ủy ban nhân dân xã Bắc Lý tỉnh Bắc Giang")</f>
        <v>UBND Ủy ban nhân dân xã Bắc Lý tỉnh Bắc Giang</v>
      </c>
      <c r="C735" t="str">
        <v>https://ttbacly.hiephoa.bacgiang.gov.vn/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6735</v>
      </c>
      <c r="B736" t="str">
        <v>Công an xã Xuân Cẩm tỉnh Bắc Giang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6736</v>
      </c>
      <c r="B737" t="str">
        <f>HYPERLINK("https://xuancam.hiephoa.bacgiang.gov.vn/", "UBND Ủy ban nhân dân xã Xuân Cẩm tỉnh Bắc Giang")</f>
        <v>UBND Ủy ban nhân dân xã Xuân Cẩm tỉnh Bắc Giang</v>
      </c>
      <c r="C737" t="str">
        <v>https://xuancam.hiephoa.bacgiang.gov.vn/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6737</v>
      </c>
      <c r="B738" t="str">
        <v>Công an xã Hương Lâm tỉnh Bắc Giang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6738</v>
      </c>
      <c r="B739" t="str">
        <f>HYPERLINK("https://huonglam.hiephoa.bacgiang.gov.vn/", "UBND Ủy ban nhân dân xã Hương Lâm tỉnh Bắc Giang")</f>
        <v>UBND Ủy ban nhân dân xã Hương Lâm tỉnh Bắc Giang</v>
      </c>
      <c r="C739" t="str">
        <v>https://huonglam.hiephoa.bacgiang.gov.vn/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6739</v>
      </c>
      <c r="B740" t="str">
        <f>HYPERLINK("https://www.facebook.com/p/C%C3%B4ng-an-x%C3%A3-%C4%90%C3%B4ng-L%E1%BB%97-100064124739000/", "Công an xã Đông Lỗ tỉnh Bắc Giang")</f>
        <v>Công an xã Đông Lỗ tỉnh Bắc Giang</v>
      </c>
      <c r="C740" t="str">
        <v>https://www.facebook.com/p/C%C3%B4ng-an-x%C3%A3-%C4%90%C3%B4ng-L%E1%BB%97-100064124739000/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6740</v>
      </c>
      <c r="B741" t="str">
        <f>HYPERLINK("https://donglo.hiephoa.bacgiang.gov.vn/", "UBND Ủy ban nhân dân xã Đông Lỗ tỉnh Bắc Giang")</f>
        <v>UBND Ủy ban nhân dân xã Đông Lỗ tỉnh Bắc Giang</v>
      </c>
      <c r="C741" t="str">
        <v>https://donglo.hiephoa.bacgiang.gov.vn/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6741</v>
      </c>
      <c r="B742" t="str">
        <v>Công an xã Châu Minh tỉnh Bắc Giang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6742</v>
      </c>
      <c r="B743" t="str">
        <f>HYPERLINK("https://chauminh.hiephoa.bacgiang.gov.vn/", "UBND Ủy ban nhân dân xã Châu Minh tỉnh Bắc Giang")</f>
        <v>UBND Ủy ban nhân dân xã Châu Minh tỉnh Bắc Giang</v>
      </c>
      <c r="C743" t="str">
        <v>https://chauminh.hiephoa.bacgiang.gov.vn/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6743</v>
      </c>
      <c r="B744" t="str">
        <f>HYPERLINK("https://www.facebook.com/CAXMaiDinh/", "Công an xã Mai Đình tỉnh Bắc Giang")</f>
        <v>Công an xã Mai Đình tỉnh Bắc Giang</v>
      </c>
      <c r="C744" t="str">
        <v>https://www.facebook.com/CAXMaiDinh/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6744</v>
      </c>
      <c r="B745" t="str">
        <f>HYPERLINK("https://maidinh.hiephoa.bacgiang.gov.vn/", "UBND Ủy ban nhân dân xã Mai Đình tỉnh Bắc Giang")</f>
        <v>UBND Ủy ban nhân dân xã Mai Đình tỉnh Bắc Giang</v>
      </c>
      <c r="C745" t="str">
        <v>https://maidinh.hiephoa.bacgiang.gov.vn/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6745</v>
      </c>
      <c r="B746" t="str">
        <v>Công an phường Dữu Lâu tỉnh Phú Thọ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6746</v>
      </c>
      <c r="B747" t="str">
        <f>HYPERLINK("https://duulau.viettri.phutho.gov.vn/", "UBND Ủy ban nhân dân phường Dữu Lâu tỉnh Phú Thọ")</f>
        <v>UBND Ủy ban nhân dân phường Dữu Lâu tỉnh Phú Thọ</v>
      </c>
      <c r="C747" t="str">
        <v>https://duulau.viettri.phutho.gov.vn/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6747</v>
      </c>
      <c r="B748" t="str">
        <f>HYPERLINK("https://www.facebook.com/onextdigital/", "Công an phường Vân Cơ tỉnh Phú Thọ")</f>
        <v>Công an phường Vân Cơ tỉnh Phú Thọ</v>
      </c>
      <c r="C748" t="str">
        <v>https://www.facebook.com/onextdigital/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6748</v>
      </c>
      <c r="B749" t="str">
        <f>HYPERLINK("http://congbao.phutho.gov.vn/tong-tap.html?classification=2&amp;unitid=2&amp;pageIndex=13", "UBND Ủy ban nhân dân phường Vân Cơ tỉnh Phú Thọ")</f>
        <v>UBND Ủy ban nhân dân phường Vân Cơ tỉnh Phú Thọ</v>
      </c>
      <c r="C749" t="str">
        <v>http://congbao.phutho.gov.vn/tong-tap.html?classification=2&amp;unitid=2&amp;pageIndex=13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6749</v>
      </c>
      <c r="B750" t="str">
        <f>HYPERLINK("https://www.facebook.com/ubndnongtrang/", "Công an phường Nông Trang tỉnh Phú Thọ")</f>
        <v>Công an phường Nông Trang tỉnh Phú Thọ</v>
      </c>
      <c r="C750" t="str">
        <v>https://www.facebook.com/ubndnongtrang/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6750</v>
      </c>
      <c r="B751" t="str">
        <f>HYPERLINK("http://nongtrang.viettri.phutho.gov.vn/pho-bien-kien-thuc/tu-phap-ho-tich", "UBND Ủy ban nhân dân phường Nông Trang tỉnh Phú Thọ")</f>
        <v>UBND Ủy ban nhân dân phường Nông Trang tỉnh Phú Thọ</v>
      </c>
      <c r="C751" t="str">
        <v>http://nongtrang.viettri.phutho.gov.vn/pho-bien-kien-thuc/tu-phap-ho-tich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6751</v>
      </c>
      <c r="B752" t="str">
        <f>HYPERLINK("https://www.facebook.com/p/C%C3%B4ng-an-ph%C6%B0%E1%BB%9Dng-T%C3%A2n-D%C3%A2n-100076569406710/", "Công an phường Tân Dân tỉnh Phú Thọ")</f>
        <v>Công an phường Tân Dân tỉnh Phú Thọ</v>
      </c>
      <c r="C752" t="str">
        <v>https://www.facebook.com/p/C%C3%B4ng-an-ph%C6%B0%E1%BB%9Dng-T%C3%A2n-D%C3%A2n-100076569406710/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6752</v>
      </c>
      <c r="B753" t="str">
        <f>HYPERLINK("http://phuthodfa.gov.vn/uy-ban-nhan-dan-tinh/188/index.html", "UBND Ủy ban nhân dân phường Tân Dân tỉnh Phú Thọ")</f>
        <v>UBND Ủy ban nhân dân phường Tân Dân tỉnh Phú Thọ</v>
      </c>
      <c r="C753" t="str">
        <v>http://phuthodfa.gov.vn/uy-ban-nhan-dan-tinh/188/index.html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6753</v>
      </c>
      <c r="B754" t="str">
        <f>HYPERLINK("https://www.facebook.com/conganphuonggiacam/", "Công an phường Gia Cẩm tỉnh Phú Thọ")</f>
        <v>Công an phường Gia Cẩm tỉnh Phú Thọ</v>
      </c>
      <c r="C754" t="str">
        <v>https://www.facebook.com/conganphuonggiacam/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6754</v>
      </c>
      <c r="B755" t="str">
        <f>HYPERLINK("https://giacam.viettri.phutho.gov.vn/", "UBND Ủy ban nhân dân phường Gia Cẩm tỉnh Phú Thọ")</f>
        <v>UBND Ủy ban nhân dân phường Gia Cẩm tỉnh Phú Thọ</v>
      </c>
      <c r="C755" t="str">
        <v>https://giacam.viettri.phutho.gov.vn/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6755</v>
      </c>
      <c r="B756" t="str">
        <f>HYPERLINK("https://www.facebook.com/p/Trung-t%C3%A2m-GDTX-ti%CC%89nh-Phu%CC%81-Tho%CC%A3-Trang-th%C3%B4ng-tin-tuy%C3%AA%CC%89n-sinh-100070089182073/?locale=vi_VN", "Công an phường Tiên Cát tỉnh Phú Thọ")</f>
        <v>Công an phường Tiên Cát tỉnh Phú Thọ</v>
      </c>
      <c r="C756" t="str">
        <v>https://www.facebook.com/p/Trung-t%C3%A2m-GDTX-ti%CC%89nh-Phu%CC%81-Tho%CC%A3-Trang-th%C3%B4ng-tin-tuy%C3%AA%CC%89n-sinh-100070089182073/?locale=vi_VN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6756</v>
      </c>
      <c r="B757" t="str">
        <f>HYPERLINK("https://tiencat.viettri.phutho.gov.vn/", "UBND Ủy ban nhân dân phường Tiên Cát tỉnh Phú Thọ")</f>
        <v>UBND Ủy ban nhân dân phường Tiên Cát tỉnh Phú Thọ</v>
      </c>
      <c r="C757" t="str">
        <v>https://tiencat.viettri.phutho.gov.vn/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6757</v>
      </c>
      <c r="B758" t="str">
        <f>HYPERLINK("https://www.facebook.com/Ubndthoson/?locale=vi_VN", "Công an phường Thọ Sơn tỉnh Phú Thọ")</f>
        <v>Công an phường Thọ Sơn tỉnh Phú Thọ</v>
      </c>
      <c r="C758" t="str">
        <v>https://www.facebook.com/Ubndthoson/?locale=vi_VN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6758</v>
      </c>
      <c r="B759" t="str">
        <f>HYPERLINK("http://congbao.phutho.gov.vn/cong-bao.html?a=1&amp;gazetteid=84&amp;gazettetype=0&amp;publishyear=2007", "UBND Ủy ban nhân dân phường Thọ Sơn tỉnh Phú Thọ")</f>
        <v>UBND Ủy ban nhân dân phường Thọ Sơn tỉnh Phú Thọ</v>
      </c>
      <c r="C759" t="str">
        <v>http://congbao.phutho.gov.vn/cong-bao.html?a=1&amp;gazetteid=84&amp;gazettetype=0&amp;publishyear=2007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6759</v>
      </c>
      <c r="B760" t="str">
        <f>HYPERLINK("https://www.facebook.com/p/C%C3%B4ng-an-ph%C6%B0%E1%BB%9Dng-Thanh-Mi%E1%BA%BFu-100076971335790/", "Công an phường Thanh Miếu tỉnh Phú Thọ")</f>
        <v>Công an phường Thanh Miếu tỉnh Phú Thọ</v>
      </c>
      <c r="C760" t="str">
        <v>https://www.facebook.com/p/C%C3%B4ng-an-ph%C6%B0%E1%BB%9Dng-Thanh-Mi%E1%BA%BFu-100076971335790/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6760</v>
      </c>
      <c r="B761" t="str">
        <f>HYPERLINK("https://dichvucong.gov.vn/p/home/dvc-tthc-co-quan-chi-tiet.html?id=423638", "UBND Ủy ban nhân dân phường Thanh Miếu tỉnh Phú Thọ")</f>
        <v>UBND Ủy ban nhân dân phường Thanh Miếu tỉnh Phú Thọ</v>
      </c>
      <c r="C761" t="str">
        <v>https://dichvucong.gov.vn/p/home/dvc-tthc-co-quan-chi-tiet.html?id=423638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6761</v>
      </c>
      <c r="B762" t="str">
        <f>HYPERLINK("https://www.facebook.com/p/C%C3%B4ng-an-th%C3%A0nh-ph%E1%BB%91-Vi%E1%BB%87t-Tr%C3%AC-100083326121614/", "Công an phường Bạch Hạc tỉnh Phú Thọ")</f>
        <v>Công an phường Bạch Hạc tỉnh Phú Thọ</v>
      </c>
      <c r="C762" t="str">
        <v>https://www.facebook.com/p/C%C3%B4ng-an-th%C3%A0nh-ph%E1%BB%91-Vi%E1%BB%87t-Tr%C3%AC-100083326121614/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6762</v>
      </c>
      <c r="B763" t="str">
        <f>HYPERLINK("http://svhttdl.phutho.gov.vn/tin/cong-nha%CC%A3n-die%CC%89m-du-li%CC%A3ch-van-ho%CC%81a-co%CC%A3ng-do%CC%80ng-ba%CC%A3ch-ha%CC%A3c-phuo%CC%80ng-ba%CC%A3ch-ha%CC%A3c-tha%CC%80nh-pho%CC%81-vie%CC%A3t-tri%CC%80_2673.html", "UBND Ủy ban nhân dân phường Bạch Hạc tỉnh Phú Thọ")</f>
        <v>UBND Ủy ban nhân dân phường Bạch Hạc tỉnh Phú Thọ</v>
      </c>
      <c r="C763" t="str">
        <v>http://svhttdl.phutho.gov.vn/tin/cong-nha%CC%A3n-die%CC%89m-du-li%CC%A3ch-van-ho%CC%81a-co%CC%A3ng-do%CC%80ng-ba%CC%A3ch-ha%CC%A3c-phuo%CC%80ng-ba%CC%A3ch-ha%CC%A3c-tha%CC%80nh-pho%CC%81-vie%CC%A3t-tri%CC%80_2673.html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6763</v>
      </c>
      <c r="B764" t="str">
        <v>Công an phường Bến Gót tỉnh Phú Thọ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6764</v>
      </c>
      <c r="B765" t="str">
        <f>HYPERLINK("https://dichvucong.gov.vn/p/home/dvc-tthc-co-quan-chi-tiet.html?id=423631", "UBND Ủy ban nhân dân phường Bến Gót tỉnh Phú Thọ")</f>
        <v>UBND Ủy ban nhân dân phường Bến Gót tỉnh Phú Thọ</v>
      </c>
      <c r="C765" t="str">
        <v>https://dichvucong.gov.vn/p/home/dvc-tthc-co-quan-chi-tiet.html?id=423631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6765</v>
      </c>
      <c r="B766" t="str">
        <f>HYPERLINK("https://www.facebook.com/p/Ph%C3%B2ng-C%E1%BA%A3nh-s%C3%A1t-H%C3%ACnh-S%E1%BB%B1-C%C3%B4ng-an-t%E1%BB%89nh-Ph%C3%BA-Th%E1%BB%8D-100063695286314/?locale=hi_IN", "Công an phường Vân Phú tỉnh Phú Thọ")</f>
        <v>Công an phường Vân Phú tỉnh Phú Thọ</v>
      </c>
      <c r="C766" t="str">
        <v>https://www.facebook.com/p/Ph%C3%B2ng-C%E1%BA%A3nh-s%C3%A1t-H%C3%ACnh-S%E1%BB%B1-C%C3%B4ng-an-t%E1%BB%89nh-Ph%C3%BA-Th%E1%BB%8D-100063695286314/?locale=hi_IN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6766</v>
      </c>
      <c r="B767" t="str">
        <f>HYPERLINK("http://congbao.phutho.gov.vn/tong-tap.html?classification=2&amp;unitid=2&amp;pageIndex=13", "UBND Ủy ban nhân dân phường Vân Phú tỉnh Phú Thọ")</f>
        <v>UBND Ủy ban nhân dân phường Vân Phú tỉnh Phú Thọ</v>
      </c>
      <c r="C767" t="str">
        <v>http://congbao.phutho.gov.vn/tong-tap.html?classification=2&amp;unitid=2&amp;pageIndex=13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6767</v>
      </c>
      <c r="B768" t="str">
        <f>HYPERLINK("https://www.facebook.com/caxphuonglau/?locale=ms_MY", "Công an xã Phượng Lâu tỉnh Phú Thọ")</f>
        <v>Công an xã Phượng Lâu tỉnh Phú Thọ</v>
      </c>
      <c r="C768" t="str">
        <v>https://www.facebook.com/caxphuonglau/?locale=ms_MY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6768</v>
      </c>
      <c r="B769" t="str">
        <f>HYPERLINK("http://congbao.phutho.gov.vn/cong-bao.html?a=1&amp;gazetteid=13&amp;gazettetype=0&amp;publishyear=2009", "UBND Ủy ban nhân dân xã Phượng Lâu tỉnh Phú Thọ")</f>
        <v>UBND Ủy ban nhân dân xã Phượng Lâu tỉnh Phú Thọ</v>
      </c>
      <c r="C769" t="str">
        <v>http://congbao.phutho.gov.vn/cong-bao.html?a=1&amp;gazetteid=13&amp;gazettetype=0&amp;publishyear=2009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6769</v>
      </c>
      <c r="B770" t="str">
        <f>HYPERLINK("https://www.facebook.com/jntcvina/?locale=vi_VN", "Công an xã Thụy Vân tỉnh Phú Thọ")</f>
        <v>Công an xã Thụy Vân tỉnh Phú Thọ</v>
      </c>
      <c r="C770" t="str">
        <v>https://www.facebook.com/jntcvina/?locale=vi_VN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6770</v>
      </c>
      <c r="B771" t="str">
        <f>HYPERLINK("http://congbao.phutho.gov.vn/cong-bao.html?a=1&amp;gazetteid=129&amp;gazettetype=0&amp;publishyear=2013", "UBND Ủy ban nhân dân xã Thụy Vân tỉnh Phú Thọ")</f>
        <v>UBND Ủy ban nhân dân xã Thụy Vân tỉnh Phú Thọ</v>
      </c>
      <c r="C771" t="str">
        <v>http://congbao.phutho.gov.vn/cong-bao.html?a=1&amp;gazetteid=129&amp;gazettetype=0&amp;publishyear=2013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6771</v>
      </c>
      <c r="B772" t="str">
        <f>HYPERLINK("https://www.facebook.com/nhaoxahoiminhphuong/", "Công an phường Minh Phương tỉnh Phú Thọ")</f>
        <v>Công an phường Minh Phương tỉnh Phú Thọ</v>
      </c>
      <c r="C772" t="str">
        <v>https://www.facebook.com/nhaoxahoiminhphuong/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6772</v>
      </c>
      <c r="B773" t="str">
        <f>HYPERLINK("http://congbao.phutho.gov.vn/tong-tap.html?classification=1&amp;type=3&amp;publishyear=2011&amp;unitid=2&amp;pageIndex=2", "UBND Ủy ban nhân dân phường Minh Phương tỉnh Phú Thọ")</f>
        <v>UBND Ủy ban nhân dân phường Minh Phương tỉnh Phú Thọ</v>
      </c>
      <c r="C773" t="str">
        <v>http://congbao.phutho.gov.vn/tong-tap.html?classification=1&amp;type=3&amp;publishyear=2011&amp;unitid=2&amp;pageIndex=2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6773</v>
      </c>
      <c r="B774" t="str">
        <f>HYPERLINK("https://www.facebook.com/p/C%C3%B4ng-an-th%C3%A0nh-ph%E1%BB%91-Vi%E1%BB%87t-Tr%C3%AC-100083326121614/", "Công an xã Trưng Vương tỉnh Phú Thọ")</f>
        <v>Công an xã Trưng Vương tỉnh Phú Thọ</v>
      </c>
      <c r="C774" t="str">
        <v>https://www.facebook.com/p/C%C3%B4ng-an-th%C3%A0nh-ph%E1%BB%91-Vi%E1%BB%87t-Tr%C3%AC-100083326121614/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6774</v>
      </c>
      <c r="B775" t="str">
        <f>HYPERLINK("https://trungvuong.viettri.phutho.gov.vn/", "UBND Ủy ban nhân dân xã Trưng Vương tỉnh Phú Thọ")</f>
        <v>UBND Ủy ban nhân dân xã Trưng Vương tỉnh Phú Thọ</v>
      </c>
      <c r="C775" t="str">
        <v>https://trungvuong.viettri.phutho.gov.vn/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6775</v>
      </c>
      <c r="B776" t="str">
        <f>HYPERLINK("https://www.facebook.com/p/C%C3%B4ng-an-th%C3%A0nh-ph%E1%BB%91-Vi%E1%BB%87t-Tr%C3%AC-100083326121614/", "Công an phường Minh Nông tỉnh Phú Thọ")</f>
        <v>Công an phường Minh Nông tỉnh Phú Thọ</v>
      </c>
      <c r="C776" t="str">
        <v>https://www.facebook.com/p/C%C3%B4ng-an-th%C3%A0nh-ph%E1%BB%91-Vi%E1%BB%87t-Tr%C3%AC-100083326121614/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6776</v>
      </c>
      <c r="B777" t="str">
        <f>HYPERLINK("http://congbao.phutho.gov.vn/tong-tap.html?classification=1&amp;type=3&amp;publishyear=2011&amp;unitid=2&amp;pageIndex=2", "UBND Ủy ban nhân dân phường Minh Nông tỉnh Phú Thọ")</f>
        <v>UBND Ủy ban nhân dân phường Minh Nông tỉnh Phú Thọ</v>
      </c>
      <c r="C777" t="str">
        <v>http://congbao.phutho.gov.vn/tong-tap.html?classification=1&amp;type=3&amp;publishyear=2011&amp;unitid=2&amp;pageIndex=2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6777</v>
      </c>
      <c r="B778" t="str">
        <v>Công an xã Sông Lô tỉnh Phú Thọ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6778</v>
      </c>
      <c r="B779" t="str">
        <f>HYPERLINK("https://songlo.viettri.phutho.gov.vn/co-cau-to-chuc/uy-ban-nhan-dan/", "UBND Ủy ban nhân dân xã Sông Lô tỉnh Phú Thọ")</f>
        <v>UBND Ủy ban nhân dân xã Sông Lô tỉnh Phú Thọ</v>
      </c>
      <c r="C779" t="str">
        <v>https://songlo.viettri.phutho.gov.vn/co-cau-to-chuc/uy-ban-nhan-dan/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6779</v>
      </c>
      <c r="B780" t="str">
        <v>Công an xã Kim Đức tỉnh Phú Thọ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6780</v>
      </c>
      <c r="B781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781" t="str">
        <v>http://svhttdl.phutho.gov.vn/tin/le-don-nhan-bang-xep-hang-di-tich-lich-su-van-hoa-cap-tinh-mieu-lai-len-xa-kim-duc-thanh-pho-viet-tri-tinh-phu-tho_2651.html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6781</v>
      </c>
      <c r="B782" t="str">
        <v>Công an xã Hùng Lô tỉnh Phú Thọ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6782</v>
      </c>
      <c r="B783" t="str">
        <f>HYPERLINK("https://vietnamtourism.gov.vn/post/38023", "UBND Ủy ban nhân dân xã Hùng Lô tỉnh Phú Thọ")</f>
        <v>UBND Ủy ban nhân dân xã Hùng Lô tỉnh Phú Thọ</v>
      </c>
      <c r="C783" t="str">
        <v>https://vietnamtourism.gov.vn/post/38023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6783</v>
      </c>
      <c r="B784" t="str">
        <f>HYPERLINK("https://www.facebook.com/2622489081340993", "Công an xã Hy Cương tỉnh Phú Thọ")</f>
        <v>Công an xã Hy Cương tỉnh Phú Thọ</v>
      </c>
      <c r="C784" t="str">
        <v>https://www.facebook.com/2622489081340993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6784</v>
      </c>
      <c r="B785" t="str">
        <f>HYPERLINK("https://thocuong.trieuson.thanhhoa.gov.vn/", "UBND Ủy ban nhân dân xã Hy Cương tỉnh Phú Thọ")</f>
        <v>UBND Ủy ban nhân dân xã Hy Cương tỉnh Phú Thọ</v>
      </c>
      <c r="C785" t="str">
        <v>https://thocuong.trieuson.thanhhoa.gov.vn/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6785</v>
      </c>
      <c r="B786" t="str">
        <f>HYPERLINK("https://www.facebook.com/p/C%C3%B4ng-an-th%C3%A0nh-ph%E1%BB%91-Vi%E1%BB%87t-Tr%C3%AC-100083326121614/", "Công an xã Chu Hóa tỉnh Phú Thọ")</f>
        <v>Công an xã Chu Hóa tỉnh Phú Thọ</v>
      </c>
      <c r="C786" t="str">
        <v>https://www.facebook.com/p/C%C3%B4ng-an-th%C3%A0nh-ph%E1%BB%91-Vi%E1%BB%87t-Tr%C3%AC-100083326121614/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6786</v>
      </c>
      <c r="B787" t="str">
        <f>HYPERLINK("http://congbao.phutho.gov.vn/tong-tap.html?classification=2&amp;unitid=3&amp;pageIndex=20", "UBND Ủy ban nhân dân xã Chu Hóa tỉnh Phú Thọ")</f>
        <v>UBND Ủy ban nhân dân xã Chu Hóa tỉnh Phú Thọ</v>
      </c>
      <c r="C787" t="str">
        <v>http://congbao.phutho.gov.vn/tong-tap.html?classification=2&amp;unitid=3&amp;pageIndex=20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6787</v>
      </c>
      <c r="B788" t="str">
        <f>HYPERLINK("https://www.facebook.com/p/TR%C6%AF%E1%BB%9CNG-THCS-THANH-%C4%90%C3%8CNH-100037221107824/", "Công an xã Thanh Đình tỉnh Phú Thọ")</f>
        <v>Công an xã Thanh Đình tỉnh Phú Thọ</v>
      </c>
      <c r="C788" t="str">
        <v>https://www.facebook.com/p/TR%C6%AF%E1%BB%9CNG-THCS-THANH-%C4%90%C3%8CNH-100037221107824/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6788</v>
      </c>
      <c r="B789" t="str">
        <f>HYPERLINK("https://thanhdinh.viettri.phutho.gov.vn/", "UBND Ủy ban nhân dân xã Thanh Đình tỉnh Phú Thọ")</f>
        <v>UBND Ủy ban nhân dân xã Thanh Đình tỉnh Phú Thọ</v>
      </c>
      <c r="C789" t="str">
        <v>https://thanhdinh.viettri.phutho.gov.vn/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6789</v>
      </c>
      <c r="B790" t="str">
        <v>Công an xã Tân Đức tỉnh Phú Thọ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6790</v>
      </c>
      <c r="B791" t="str">
        <f>HYPERLINK("https://tanson.phutho.gov.vn/", "UBND Ủy ban nhân dân xã Tân Đức tỉnh Phú Thọ")</f>
        <v>UBND Ủy ban nhân dân xã Tân Đức tỉnh Phú Thọ</v>
      </c>
      <c r="C791" t="str">
        <v>https://tanson.phutho.gov.vn/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6791</v>
      </c>
      <c r="B792" t="str">
        <f>HYPERLINK("https://www.facebook.com/p/%C4%90o%C3%A0n-tr%C6%B0%E1%BB%9Dng-thpt-Tr%C6%B0%E1%BB%9Dng-Th%E1%BB%8Bnh-100057749016031/", "Công an phường Trường Thịnh tỉnh Phú Thọ")</f>
        <v>Công an phường Trường Thịnh tỉnh Phú Thọ</v>
      </c>
      <c r="C792" t="str">
        <v>https://www.facebook.com/p/%C4%90o%C3%A0n-tr%C6%B0%E1%BB%9Dng-thpt-Tr%C6%B0%E1%BB%9Dng-Th%E1%BB%8Bnh-100057749016031/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6792</v>
      </c>
      <c r="B793" t="str">
        <f>HYPERLINK("http://congbao.phutho.gov.vn/van-ban/chi-tiet.html?docid=847&amp;docgaid=847&amp;isstoredoc=false", "UBND Ủy ban nhân dân phường Trường Thịnh tỉnh Phú Thọ")</f>
        <v>UBND Ủy ban nhân dân phường Trường Thịnh tỉnh Phú Thọ</v>
      </c>
      <c r="C793" t="str">
        <v>http://congbao.phutho.gov.vn/van-ban/chi-tiet.html?docid=847&amp;docgaid=847&amp;isstoredoc=false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6793</v>
      </c>
      <c r="B794" t="str">
        <v>Công an phường Hùng Vương tỉnh Phú Thọ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6794</v>
      </c>
      <c r="B795" t="str">
        <f>HYPERLINK("https://thixa.phutho.gov.vn/hungvuong/pages/vanban.aspx", "UBND Ủy ban nhân dân phường Hùng Vương tỉnh Phú Thọ")</f>
        <v>UBND Ủy ban nhân dân phường Hùng Vương tỉnh Phú Thọ</v>
      </c>
      <c r="C795" t="str">
        <v>https://thixa.phutho.gov.vn/hungvuong/pages/vanban.aspx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6795</v>
      </c>
      <c r="B796" t="str">
        <f>HYPERLINK("https://www.facebook.com/p/C%C3%B4ng-an-ph%C6%B0%E1%BB%9Dng-phong-ch%C3%A2u-100067791925021/", "Công an phường Phong Châu tỉnh Phú Thọ")</f>
        <v>Công an phường Phong Châu tỉnh Phú Thọ</v>
      </c>
      <c r="C796" t="str">
        <v>https://www.facebook.com/p/C%C3%B4ng-an-ph%C6%B0%E1%BB%9Dng-phong-ch%C3%A2u-100067791925021/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6796</v>
      </c>
      <c r="B797" t="str">
        <f>HYPERLINK("https://thixa.phutho.gov.vn/phongchau/Pages/danhmuc.aspx", "UBND Ủy ban nhân dân phường Phong Châu tỉnh Phú Thọ")</f>
        <v>UBND Ủy ban nhân dân phường Phong Châu tỉnh Phú Thọ</v>
      </c>
      <c r="C797" t="str">
        <v>https://thixa.phutho.gov.vn/phongchau/Pages/danhmuc.aspx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6797</v>
      </c>
      <c r="B798" t="str">
        <f>HYPERLINK("https://www.facebook.com/p/C%C3%B4ng-an-ph%C6%B0%E1%BB%9Dng-%C3%82u-C%C6%A1-th%E1%BB%8B-x%C3%A3-Ph%C3%BA-Th%E1%BB%8D-100066602756746/", "Công an phường Âu Cơ tỉnh Phú Thọ")</f>
        <v>Công an phường Âu Cơ tỉnh Phú Thọ</v>
      </c>
      <c r="C798" t="str">
        <v>https://www.facebook.com/p/C%C3%B4ng-an-ph%C6%B0%E1%BB%9Dng-%C3%82u-C%C6%A1-th%E1%BB%8B-x%C3%A3-Ph%C3%BA-Th%E1%BB%8D-100066602756746/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6798</v>
      </c>
      <c r="B799" t="str">
        <f>HYPERLINK("https://thixa.phutho.gov.vn/auco/Pages/index.aspx", "UBND Ủy ban nhân dân phường Âu Cơ tỉnh Phú Thọ")</f>
        <v>UBND Ủy ban nhân dân phường Âu Cơ tỉnh Phú Thọ</v>
      </c>
      <c r="C799" t="str">
        <v>https://thixa.phutho.gov.vn/auco/Pages/index.aspx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6799</v>
      </c>
      <c r="B800" t="str">
        <f>HYPERLINK("https://www.facebook.com/p/C%C3%B4ng-an-th%C3%A0nh-ph%E1%BB%91-Vi%E1%BB%87t-Tr%C3%AC-100083326121614/", "Công an xã Hà Lộc tỉnh Phú Thọ")</f>
        <v>Công an xã Hà Lộc tỉnh Phú Thọ</v>
      </c>
      <c r="C800" t="str">
        <v>https://www.facebook.com/p/C%C3%B4ng-an-th%C3%A0nh-ph%E1%BB%91-Vi%E1%BB%87t-Tr%C3%AC-100083326121614/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6800</v>
      </c>
      <c r="B801" t="str">
        <f>HYPERLINK("https://thixa.phutho.gov.vn/haloc/pages/vanban.aspx", "UBND Ủy ban nhân dân xã Hà Lộc tỉnh Phú Thọ")</f>
        <v>UBND Ủy ban nhân dân xã Hà Lộc tỉnh Phú Thọ</v>
      </c>
      <c r="C801" t="str">
        <v>https://thixa.phutho.gov.vn/haloc/pages/vanban.aspx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6801</v>
      </c>
      <c r="B802" t="str">
        <f>HYPERLINK("https://www.facebook.com/p/C%C3%B4ng-an-x%C3%A3-Ph%C3%BA-H%E1%BB%99-100063573026812/", "Công an xã Phú Hộ tỉnh Phú Thọ")</f>
        <v>Công an xã Phú Hộ tỉnh Phú Thọ</v>
      </c>
      <c r="C802" t="str">
        <v>https://www.facebook.com/p/C%C3%B4ng-an-x%C3%A3-Ph%C3%BA-H%E1%BB%99-100063573026812/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6802</v>
      </c>
      <c r="B803" t="str">
        <f>HYPERLINK("http://thixaphutho.gov.vn/phuho", "UBND Ủy ban nhân dân xã Phú Hộ tỉnh Phú Thọ")</f>
        <v>UBND Ủy ban nhân dân xã Phú Hộ tỉnh Phú Thọ</v>
      </c>
      <c r="C803" t="str">
        <v>http://thixaphutho.gov.vn/phuho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6803</v>
      </c>
      <c r="B804" t="str">
        <f>HYPERLINK("https://www.facebook.com/p/C%C3%B4ng-an-x%C3%A3-V%C4%83n-Lung-100080040833299/", "Công an xã Văn Lung tỉnh Phú Thọ")</f>
        <v>Công an xã Văn Lung tỉnh Phú Thọ</v>
      </c>
      <c r="C804" t="str">
        <v>https://www.facebook.com/p/C%C3%B4ng-an-x%C3%A3-V%C4%83n-Lung-100080040833299/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6804</v>
      </c>
      <c r="B805" t="str">
        <f>HYPERLINK("https://thixa.phutho.gov.vn/vanlung/Pages/index.aspx", "UBND Ủy ban nhân dân xã Văn Lung tỉnh Phú Thọ")</f>
        <v>UBND Ủy ban nhân dân xã Văn Lung tỉnh Phú Thọ</v>
      </c>
      <c r="C805" t="str">
        <v>https://thixa.phutho.gov.vn/vanlung/Pages/index.aspx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6805</v>
      </c>
      <c r="B806" t="str">
        <f>HYPERLINK("https://www.facebook.com/Khudothithanhminh/", "Công an xã Thanh Minh tỉnh Phú Thọ")</f>
        <v>Công an xã Thanh Minh tỉnh Phú Thọ</v>
      </c>
      <c r="C806" t="str">
        <v>https://www.facebook.com/Khudothithanhminh/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6806</v>
      </c>
      <c r="B807" t="str">
        <f>HYPERLINK("https://thixa.phutho.gov.vn/thanhminh/pages/danhmuc.aspx", "UBND Ủy ban nhân dân xã Thanh Minh tỉnh Phú Thọ")</f>
        <v>UBND Ủy ban nhân dân xã Thanh Minh tỉnh Phú Thọ</v>
      </c>
      <c r="C807" t="str">
        <v>https://thixa.phutho.gov.vn/thanhminh/pages/danhmuc.aspx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6807</v>
      </c>
      <c r="B808" t="str">
        <f>HYPERLINK("https://www.facebook.com/p/Tr%C6%B0%E1%BB%9Dng-THCS-H%C3%A0-Th%E1%BA%A1ch-100066842766655/", "Công an xã Hà Thạch tỉnh Phú Thọ")</f>
        <v>Công an xã Hà Thạch tỉnh Phú Thọ</v>
      </c>
      <c r="C808" t="str">
        <v>https://www.facebook.com/p/Tr%C6%B0%E1%BB%9Dng-THCS-H%C3%A0-Th%E1%BA%A1ch-100066842766655/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6808</v>
      </c>
      <c r="B809" t="str">
        <f>HYPERLINK("https://thixa.phutho.gov.vn/hathach/Pages/index.aspx", "UBND Ủy ban nhân dân xã Hà Thạch tỉnh Phú Thọ")</f>
        <v>UBND Ủy ban nhân dân xã Hà Thạch tỉnh Phú Thọ</v>
      </c>
      <c r="C809" t="str">
        <v>https://thixa.phutho.gov.vn/hathach/Pages/index.aspx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6809</v>
      </c>
      <c r="B810" t="str">
        <f>HYPERLINK("https://www.facebook.com/p/C%C3%B4ng-an-ph%C6%B0%E1%BB%9Dng-Thanh-Vinh-100080218661770/", "Công an phường Thanh Vinh tỉnh Phú Thọ")</f>
        <v>Công an phường Thanh Vinh tỉnh Phú Thọ</v>
      </c>
      <c r="C810" t="str">
        <v>https://www.facebook.com/p/C%C3%B4ng-an-ph%C6%B0%E1%BB%9Dng-Thanh-Vinh-100080218661770/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6810</v>
      </c>
      <c r="B811" t="str">
        <f>HYPERLINK("https://thixa.phutho.gov.vn/thanhvinh/Pages/index.aspx", "UBND Ủy ban nhân dân phường Thanh Vinh tỉnh Phú Thọ")</f>
        <v>UBND Ủy ban nhân dân phường Thanh Vinh tỉnh Phú Thọ</v>
      </c>
      <c r="C811" t="str">
        <v>https://thixa.phutho.gov.vn/thanhvinh/Pages/index.aspx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6811</v>
      </c>
      <c r="B812" t="str">
        <f>HYPERLINK("https://www.facebook.com/congandoanhung/", "Công an thị trấn Đoan Hùng tỉnh Phú Thọ")</f>
        <v>Công an thị trấn Đoan Hùng tỉnh Phú Thọ</v>
      </c>
      <c r="C812" t="str">
        <v>https://www.facebook.com/congandoanhung/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6812</v>
      </c>
      <c r="B813" t="str">
        <f>HYPERLINK("https://doanhung.phutho.gov.vn/", "UBND Ủy ban nhân dân thị trấn Đoan Hùng tỉnh Phú Thọ")</f>
        <v>UBND Ủy ban nhân dân thị trấn Đoan Hùng tỉnh Phú Thọ</v>
      </c>
      <c r="C813" t="str">
        <v>https://doanhung.phutho.gov.vn/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6813</v>
      </c>
      <c r="B814" t="str">
        <v>Công an xã Đông Khê tỉnh Phú Thọ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6814</v>
      </c>
      <c r="B815" t="str">
        <f>HYPERLINK("https://m.hdndtuyenquang.gov.vn/dai-bieu-voi-cu-tri/tra-loi-y-kien/dia-phuong/xem-chi-tiet-2283.html", "UBND Ủy ban nhân dân xã Đông Khê tỉnh Phú Thọ")</f>
        <v>UBND Ủy ban nhân dân xã Đông Khê tỉnh Phú Thọ</v>
      </c>
      <c r="C815" t="str">
        <v>https://m.hdndtuyenquang.gov.vn/dai-bieu-voi-cu-tri/tra-loi-y-kien/dia-phuong/xem-chi-tiet-2283.html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6815</v>
      </c>
      <c r="B816" t="str">
        <v>Công an xã Đông Khê tỉnh Phú Thọ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6816</v>
      </c>
      <c r="B817" t="str">
        <f>HYPERLINK("https://m.hdndtuyenquang.gov.vn/dai-bieu-voi-cu-tri/tra-loi-y-kien/dia-phuong/xem-chi-tiet-2283.html", "UBND Ủy ban nhân dân xã Đông Khê tỉnh Phú Thọ")</f>
        <v>UBND Ủy ban nhân dân xã Đông Khê tỉnh Phú Thọ</v>
      </c>
      <c r="C817" t="str">
        <v>https://m.hdndtuyenquang.gov.vn/dai-bieu-voi-cu-tri/tra-loi-y-kien/dia-phuong/xem-chi-tiet-2283.html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6817</v>
      </c>
      <c r="B818" t="str">
        <f>HYPERLINK("https://www.facebook.com/202530207959687", "Công an xã Hùng Quan tỉnh Phú Thọ")</f>
        <v>Công an xã Hùng Quan tỉnh Phú Thọ</v>
      </c>
      <c r="C818" t="str">
        <v>https://www.facebook.com/202530207959687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6818</v>
      </c>
      <c r="B819" t="str">
        <f>HYPERLINK("https://vietnamtourism.gov.vn/post/38023", "UBND Ủy ban nhân dân xã Hùng Quan tỉnh Phú Thọ")</f>
        <v>UBND Ủy ban nhân dân xã Hùng Quan tỉnh Phú Thọ</v>
      </c>
      <c r="C819" t="str">
        <v>https://vietnamtourism.gov.vn/post/38023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6819</v>
      </c>
      <c r="B820" t="str">
        <f>HYPERLINK("https://www.facebook.com/p/C%C3%B4ng-an-x%C3%A3-B%E1%BA%B1ng-Lu%C3%A2n-100069546495320/", "Công an xã Bằng Luân tỉnh Phú Thọ")</f>
        <v>Công an xã Bằng Luân tỉnh Phú Thọ</v>
      </c>
      <c r="C820" t="str">
        <v>https://www.facebook.com/p/C%C3%B4ng-an-x%C3%A3-B%E1%BA%B1ng-Lu%C3%A2n-100069546495320/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6820</v>
      </c>
      <c r="B821" t="str">
        <f>HYPERLINK("https://doanhung.phutho.gov.vn/Chuyen-muc-tin/Chi-tiet-tin/tabid/92/title/1684/ctitle/148/language/vi-VN/Default.aspx", "UBND Ủy ban nhân dân xã Bằng Luân tỉnh Phú Thọ")</f>
        <v>UBND Ủy ban nhân dân xã Bằng Luân tỉnh Phú Thọ</v>
      </c>
      <c r="C821" t="str">
        <v>https://doanhung.phutho.gov.vn/Chuyen-muc-tin/Chi-tiet-tin/tabid/92/title/1684/ctitle/148/language/vi-VN/Default.aspx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6821</v>
      </c>
      <c r="B822" t="str">
        <v>Công an xã Vân Du tỉnh Phú Thọ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6822</v>
      </c>
      <c r="B823" t="str">
        <f>HYPERLINK("https://doanhung.phutho.gov.vn/", "UBND Ủy ban nhân dân xã Vân Du tỉnh Phú Thọ")</f>
        <v>UBND Ủy ban nhân dân xã Vân Du tỉnh Phú Thọ</v>
      </c>
      <c r="C823" t="str">
        <v>https://doanhung.phutho.gov.vn/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6823</v>
      </c>
      <c r="B824" t="str">
        <f>HYPERLINK("https://www.facebook.com/p/C%C3%B4ng-an-th%C3%A0nh-ph%E1%BB%91-Vi%E1%BB%87t-Tr%C3%AC-100083326121614/", "Công an xã Phương Trung tỉnh Phú Thọ")</f>
        <v>Công an xã Phương Trung tỉnh Phú Thọ</v>
      </c>
      <c r="C824" t="str">
        <v>https://www.facebook.com/p/C%C3%B4ng-an-th%C3%A0nh-ph%E1%BB%91-Vi%E1%BB%87t-Tr%C3%AC-100083326121614/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6824</v>
      </c>
      <c r="B825" t="str">
        <f>HYPERLINK("https://camkhe.phutho.gov.vn/Chuyen-muc-tin/Chi-tiet-tin/t/xa-phuong-vi-tap-trung-nguon-luc-de-dat-chuan-nong-thon-moi-/title/19423/ctitle/123", "UBND Ủy ban nhân dân xã Phương Trung tỉnh Phú Thọ")</f>
        <v>UBND Ủy ban nhân dân xã Phương Trung tỉnh Phú Thọ</v>
      </c>
      <c r="C825" t="str">
        <v>https://camkhe.phutho.gov.vn/Chuyen-muc-tin/Chi-tiet-tin/t/xa-phuong-vi-tap-trung-nguon-luc-de-dat-chuan-nong-thon-moi-/title/19423/ctitle/123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6825</v>
      </c>
      <c r="B826" t="str">
        <v>Công an xã Quế Lâm tỉnh Phú Thọ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6826</v>
      </c>
      <c r="B827" t="str">
        <f>HYPERLINK("https://doanhung.phutho.gov.vn/Chuyen-muc-tin/Chi-tiet-tin/tabid/92/title/1706/ctitle/3/Default.aspx", "UBND Ủy ban nhân dân xã Quế Lâm tỉnh Phú Thọ")</f>
        <v>UBND Ủy ban nhân dân xã Quế Lâm tỉnh Phú Thọ</v>
      </c>
      <c r="C827" t="str">
        <v>https://doanhung.phutho.gov.vn/Chuyen-muc-tin/Chi-tiet-tin/tabid/92/title/1706/ctitle/3/Default.aspx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6827</v>
      </c>
      <c r="B828" t="str">
        <f>HYPERLINK("https://www.facebook.com/1741129299402593", "Công an xã Minh Lương tỉnh Phú Thọ")</f>
        <v>Công an xã Minh Lương tỉnh Phú Thọ</v>
      </c>
      <c r="C828" t="str">
        <v>https://www.facebook.com/1741129299402593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6828</v>
      </c>
      <c r="B829" t="str">
        <f>HYPERLINK("https://doanhung.phutho.gov.vn/Chuyen-muc-tin/Chi-tiet-tin/tabid/92/title/1697/ctitle/185/language/vi-VN/Default.aspx", "UBND Ủy ban nhân dân xã Minh Lương tỉnh Phú Thọ")</f>
        <v>UBND Ủy ban nhân dân xã Minh Lương tỉnh Phú Thọ</v>
      </c>
      <c r="C829" t="str">
        <v>https://doanhung.phutho.gov.vn/Chuyen-muc-tin/Chi-tiet-tin/tabid/92/title/1697/ctitle/185/language/vi-VN/Default.aspx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6829</v>
      </c>
      <c r="B830" t="str">
        <f>HYPERLINK("https://www.facebook.com/caxbangdoan/", "Công an xã Bằng Doãn tỉnh Phú Thọ")</f>
        <v>Công an xã Bằng Doãn tỉnh Phú Thọ</v>
      </c>
      <c r="C830" t="str">
        <v>https://www.facebook.com/caxbangdoan/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6830</v>
      </c>
      <c r="B831" t="str">
        <f>HYPERLINK("https://bangdoan.doanhung.phutho.gov.vn/uy-ban-nhan-dan-xa-bang-doan-phoi-hop-voi-cong-ty-co-phan-duong-sat-vinh-phu-to-chuc-trao-qua-tet-cho-ho-ngheo-co-hoan-canh-dac-biet-kho-khan-cua-xa/", "UBND Ủy ban nhân dân xã Bằng Doãn tỉnh Phú Thọ")</f>
        <v>UBND Ủy ban nhân dân xã Bằng Doãn tỉnh Phú Thọ</v>
      </c>
      <c r="C831" t="str">
        <v>https://bangdoan.doanhung.phutho.gov.vn/uy-ban-nhan-dan-xa-bang-doan-phoi-hop-voi-cong-ty-co-phan-duong-sat-vinh-phu-to-chuc-trao-qua-tet-cho-ho-ngheo-co-hoan-canh-dac-biet-kho-khan-cua-xa/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6831</v>
      </c>
      <c r="B832" t="str">
        <v>Công an xã Chí Đám tỉnh Phú Thọ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6832</v>
      </c>
      <c r="B833" t="str">
        <f>HYPERLINK("https://doanhung.phutho.gov.vn/", "UBND Ủy ban nhân dân xã Chí Đám tỉnh Phú Thọ")</f>
        <v>UBND Ủy ban nhân dân xã Chí Đám tỉnh Phú Thọ</v>
      </c>
      <c r="C833" t="str">
        <v>https://doanhung.phutho.gov.vn/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6833</v>
      </c>
      <c r="B834" t="str">
        <f>HYPERLINK("https://www.facebook.com/CongantinhPhuTho19/", "Công an xã Phong Phú tỉnh Phú Thọ")</f>
        <v>Công an xã Phong Phú tỉnh Phú Thọ</v>
      </c>
      <c r="C834" t="str">
        <v>https://www.facebook.com/CongantinhPhuTho19/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6834</v>
      </c>
      <c r="B835" t="str">
        <f>HYPERLINK("https://phuninh.phutho.gov.vn/", "UBND Ủy ban nhân dân xã Phong Phú tỉnh Phú Thọ")</f>
        <v>UBND Ủy ban nhân dân xã Phong Phú tỉnh Phú Thọ</v>
      </c>
      <c r="C835" t="str">
        <v>https://phuninh.phutho.gov.vn/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6835</v>
      </c>
      <c r="B836" t="str">
        <f>HYPERLINK("https://www.facebook.com/conganxaphuclai/", "Công an xã Phúc Lai tỉnh Phú Thọ")</f>
        <v>Công an xã Phúc Lai tỉnh Phú Thọ</v>
      </c>
      <c r="C836" t="str">
        <v>https://www.facebook.com/conganxaphuclai/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6836</v>
      </c>
      <c r="B837" t="str">
        <f>HYPERLINK("https://doanhung.phutho.gov.vn/Chuyen-muc-tin/Chi-tiet-tin/tabid/92/title/1704/ctitle/3/Default.aspx", "UBND Ủy ban nhân dân xã Phúc Lai tỉnh Phú Thọ")</f>
        <v>UBND Ủy ban nhân dân xã Phúc Lai tỉnh Phú Thọ</v>
      </c>
      <c r="C837" t="str">
        <v>https://doanhung.phutho.gov.vn/Chuyen-muc-tin/Chi-tiet-tin/tabid/92/title/1704/ctitle/3/Default.aspx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6837</v>
      </c>
      <c r="B838" t="str">
        <v>Công an xã Ngọc Quan tỉnh Phú Thọ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6838</v>
      </c>
      <c r="B839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839" t="str">
        <v>https://doanhung.phutho.gov.vn/Chuyen-muc-tin/Chi-tiet-tin/tabid/92/title/15599/ctitle/3/language/vi-VN/Default.aspx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6839</v>
      </c>
      <c r="B840" t="str">
        <v>Công an xã Hữu Đô tỉnh Phú Thọ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6840</v>
      </c>
      <c r="B841" t="str">
        <f>HYPERLINK("https://doanhung.phutho.gov.vn/", "UBND Ủy ban nhân dân xã Hữu Đô tỉnh Phú Thọ")</f>
        <v>UBND Ủy ban nhân dân xã Hữu Đô tỉnh Phú Thọ</v>
      </c>
      <c r="C841" t="str">
        <v>https://doanhung.phutho.gov.vn/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6841</v>
      </c>
      <c r="B842" t="str">
        <v>Công an xã Đại Nghĩa tỉnh Phú Thọ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6842</v>
      </c>
      <c r="B843" t="str">
        <f>HYPERLINK("http://congbao.phutho.gov.vn/van-ban/chi-tiet.html?docid=568&amp;docgaid=568&amp;isstoredoc=false", "UBND Ủy ban nhân dân xã Đại Nghĩa tỉnh Phú Thọ")</f>
        <v>UBND Ủy ban nhân dân xã Đại Nghĩa tỉnh Phú Thọ</v>
      </c>
      <c r="C843" t="str">
        <v>http://congbao.phutho.gov.vn/van-ban/chi-tiet.html?docid=568&amp;docgaid=568&amp;isstoredoc=false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6843</v>
      </c>
      <c r="B844" t="str">
        <v>Công an xã Sóc Đăng tỉnh Phú Thọ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6844</v>
      </c>
      <c r="B845" t="str">
        <f>HYPERLINK("https://doanhung.phutho.gov.vn/Chuyen-muc-tin/Chi-tiet-tin/tabid/92/title/1707/ctitle/232/language/vi-VN/Default.aspx", "UBND Ủy ban nhân dân xã Sóc Đăng tỉnh Phú Thọ")</f>
        <v>UBND Ủy ban nhân dân xã Sóc Đăng tỉnh Phú Thọ</v>
      </c>
      <c r="C845" t="str">
        <v>https://doanhung.phutho.gov.vn/Chuyen-muc-tin/Chi-tiet-tin/tabid/92/title/1707/ctitle/232/language/vi-VN/Default.aspx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6845</v>
      </c>
      <c r="B846" t="str">
        <f>HYPERLINK("https://www.facebook.com/CongantinhPhuTho19/", "Công an xã Phú Thứ tỉnh Phú Thọ")</f>
        <v>Công an xã Phú Thứ tỉnh Phú Thọ</v>
      </c>
      <c r="C846" t="str">
        <v>https://www.facebook.com/CongantinhPhuTho19/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6846</v>
      </c>
      <c r="B847" t="str">
        <f>HYPERLINK("https://phutho.phutan.angiang.gov.vn/", "UBND Ủy ban nhân dân xã Phú Thứ tỉnh Phú Thọ")</f>
        <v>UBND Ủy ban nhân dân xã Phú Thứ tỉnh Phú Thọ</v>
      </c>
      <c r="C847" t="str">
        <v>https://phutho.phutan.angiang.gov.vn/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6847</v>
      </c>
      <c r="B848" t="str">
        <v>Công an xã Tây Cốc tỉnh Phú Thọ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6848</v>
      </c>
      <c r="B849" t="str">
        <f>HYPERLINK("https://doanhung.phutho.gov.vn/Chuyen-muc-tin/Chi-tiet-tin/tabid/92/title/1708/ctitle/34/Default.aspx", "UBND Ủy ban nhân dân xã Tây Cốc tỉnh Phú Thọ")</f>
        <v>UBND Ủy ban nhân dân xã Tây Cốc tỉnh Phú Thọ</v>
      </c>
      <c r="C849" t="str">
        <v>https://doanhung.phutho.gov.vn/Chuyen-muc-tin/Chi-tiet-tin/tabid/92/title/1708/ctitle/34/Default.aspx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6849</v>
      </c>
      <c r="B850" t="str">
        <f>HYPERLINK("https://www.facebook.com/p/C%C3%B4ng-An-X%C3%A3-Y%C3%AAn-Ki%E1%BB%87n-100064769140352/", "Công an xã Yên Kiện tỉnh Phú Thọ")</f>
        <v>Công an xã Yên Kiện tỉnh Phú Thọ</v>
      </c>
      <c r="C850" t="str">
        <v>https://www.facebook.com/p/C%C3%B4ng-An-X%C3%A3-Y%C3%AAn-Ki%E1%BB%87n-100064769140352/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6850</v>
      </c>
      <c r="B851" t="str">
        <f>HYPERLINK("https://doanhung.phutho.gov.vn/Chuyen-muc-tin/Chi-tiet-tin/tabid/92/title/15294/ctitle/3/language/vi-VN/Default.aspx", "UBND Ủy ban nhân dân xã Yên Kiện tỉnh Phú Thọ")</f>
        <v>UBND Ủy ban nhân dân xã Yên Kiện tỉnh Phú Thọ</v>
      </c>
      <c r="C851" t="str">
        <v>https://doanhung.phutho.gov.vn/Chuyen-muc-tin/Chi-tiet-tin/tabid/92/title/15294/ctitle/3/language/vi-VN/Default.aspx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6851</v>
      </c>
      <c r="B852" t="str">
        <f>HYPERLINK("https://www.facebook.com/202530207959687", "Công an xã Hùng Long tỉnh Phú Thọ")</f>
        <v>Công an xã Hùng Long tỉnh Phú Thọ</v>
      </c>
      <c r="C852" t="str">
        <v>https://www.facebook.com/202530207959687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6852</v>
      </c>
      <c r="B853" t="str">
        <f>HYPERLINK("https://doanhung.phutho.gov.vn/Chuyen-muc-tin/Chi-tiet-tin/tabid/92/title/1693/ctitle/173/language/vi-VN/Default.aspx", "UBND Ủy ban nhân dân xã Hùng Long tỉnh Phú Thọ")</f>
        <v>UBND Ủy ban nhân dân xã Hùng Long tỉnh Phú Thọ</v>
      </c>
      <c r="C853" t="str">
        <v>https://doanhung.phutho.gov.vn/Chuyen-muc-tin/Chi-tiet-tin/tabid/92/title/1693/ctitle/173/language/vi-VN/Default.aspx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6853</v>
      </c>
      <c r="B854" t="str">
        <f>HYPERLINK("https://www.facebook.com/3625929227496387", "Công an xã Vụ Quang tỉnh Phú Thọ")</f>
        <v>Công an xã Vụ Quang tỉnh Phú Thọ</v>
      </c>
      <c r="C854" t="str">
        <v>https://www.facebook.com/3625929227496387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6854</v>
      </c>
      <c r="B855" t="str">
        <f>HYPERLINK("https://doanhung.phutho.gov.vn/Chuyen-muc-tin/Chi-tiet-tin/tabid/92/title/1712/ctitle/252/language/vi-VN/Default.aspx", "UBND Ủy ban nhân dân xã Vụ Quang tỉnh Phú Thọ")</f>
        <v>UBND Ủy ban nhân dân xã Vụ Quang tỉnh Phú Thọ</v>
      </c>
      <c r="C855" t="str">
        <v>https://doanhung.phutho.gov.vn/Chuyen-muc-tin/Chi-tiet-tin/tabid/92/title/1712/ctitle/252/language/vi-VN/Default.aspx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6855</v>
      </c>
      <c r="B856" t="str">
        <v>Công an xã Vân Đồn tỉnh Phú Thọ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6856</v>
      </c>
      <c r="B857" t="str">
        <f>HYPERLINK("https://doanhung.phutho.gov.vn/", "UBND Ủy ban nhân dân xã Vân Đồn tỉnh Phú Thọ")</f>
        <v>UBND Ủy ban nhân dân xã Vân Đồn tỉnh Phú Thọ</v>
      </c>
      <c r="C857" t="str">
        <v>https://doanhung.phutho.gov.vn/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6857</v>
      </c>
      <c r="B858" t="str">
        <f>HYPERLINK("https://www.facebook.com/p/C%C3%B4ng-an-x%C3%A3-Ti%C3%AAu-S%C6%A1n-%C4%90oan-H%C3%B9ng-Ph%C3%BA-Th%E1%BB%8D-100083094554676/", "Công an xã Tiêu Sơn tỉnh Phú Thọ")</f>
        <v>Công an xã Tiêu Sơn tỉnh Phú Thọ</v>
      </c>
      <c r="C858" t="str">
        <v>https://www.facebook.com/p/C%C3%B4ng-an-x%C3%A3-Ti%C3%AAu-S%C6%A1n-%C4%90oan-H%C3%B9ng-Ph%C3%BA-Th%E1%BB%8D-100083094554676/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6858</v>
      </c>
      <c r="B859" t="str">
        <f>HYPERLINK("https://doanhung.phutho.gov.vn/Chuyen-muc-tin/Chi-tiet-tin/tabid/92/title/1709/ctitle/240/language/vi-VN/Default.aspx", "UBND Ủy ban nhân dân xã Tiêu Sơn tỉnh Phú Thọ")</f>
        <v>UBND Ủy ban nhân dân xã Tiêu Sơn tỉnh Phú Thọ</v>
      </c>
      <c r="C859" t="str">
        <v>https://doanhung.phutho.gov.vn/Chuyen-muc-tin/Chi-tiet-tin/tabid/92/title/1709/ctitle/240/language/vi-VN/Default.aspx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6859</v>
      </c>
      <c r="B860" t="str">
        <f>HYPERLINK("https://www.facebook.com/TuoitreConganVinhPhuc/?locale=fa_IR", "Công an xã Minh Tiến tỉnh Phú Thọ")</f>
        <v>Công an xã Minh Tiến tỉnh Phú Thọ</v>
      </c>
      <c r="C860" t="str">
        <v>https://www.facebook.com/TuoitreConganVinhPhuc/?locale=fa_IR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6860</v>
      </c>
      <c r="B861" t="str">
        <f>HYPERLINK("https://doanhung.phutho.gov.vn/Chuyen-muc-tin/Chi-tiet-tin/tabid/92/title/1699/ctitle/193/language/vi-VN/Default.aspx", "UBND Ủy ban nhân dân xã Minh Tiến tỉnh Phú Thọ")</f>
        <v>UBND Ủy ban nhân dân xã Minh Tiến tỉnh Phú Thọ</v>
      </c>
      <c r="C861" t="str">
        <v>https://doanhung.phutho.gov.vn/Chuyen-muc-tin/Chi-tiet-tin/tabid/92/title/1699/ctitle/193/language/vi-VN/Default.aspx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6861</v>
      </c>
      <c r="B862" t="str">
        <f>HYPERLINK("https://www.facebook.com/p/C%C3%B4ng-an-x%C3%A3-Minh-Ph%C3%BA-100067823322136/", "Công an xã Minh Phú tỉnh Phú Thọ")</f>
        <v>Công an xã Minh Phú tỉnh Phú Thọ</v>
      </c>
      <c r="C862" t="str">
        <v>https://www.facebook.com/p/C%C3%B4ng-an-x%C3%A3-Minh-Ph%C3%BA-100067823322136/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6862</v>
      </c>
      <c r="B863" t="str">
        <f>HYPERLINK("https://doanhung.phutho.gov.vn/Chuyen-muc-tin/tabid/91/ctitle/188/language/vi-VN/Default.aspx", "UBND Ủy ban nhân dân xã Minh Phú tỉnh Phú Thọ")</f>
        <v>UBND Ủy ban nhân dân xã Minh Phú tỉnh Phú Thọ</v>
      </c>
      <c r="C863" t="str">
        <v>https://doanhung.phutho.gov.vn/Chuyen-muc-tin/tabid/91/ctitle/188/language/vi-VN/Default.aspx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6863</v>
      </c>
      <c r="B864" t="str">
        <f>HYPERLINK("https://www.facebook.com/caxchanmong/", "Công an xã Chân Mộng tỉnh Phú Thọ")</f>
        <v>Công an xã Chân Mộng tỉnh Phú Thọ</v>
      </c>
      <c r="C864" t="str">
        <v>https://www.facebook.com/caxchanmong/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6864</v>
      </c>
      <c r="B865" t="str">
        <f>HYPERLINK("https://doanhung.phutho.gov.vn/Chuyen-muc-tin/tabid/91/ctitle/155/language/vi-VN/Default.aspx", "UBND Ủy ban nhân dân xã Chân Mộng tỉnh Phú Thọ")</f>
        <v>UBND Ủy ban nhân dân xã Chân Mộng tỉnh Phú Thọ</v>
      </c>
      <c r="C865" t="str">
        <v>https://doanhung.phutho.gov.vn/Chuyen-muc-tin/tabid/91/ctitle/155/language/vi-VN/Default.aspx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6865</v>
      </c>
      <c r="B866" t="str">
        <v>Công an xã Ca Đình tỉnh Phú Thọ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6866</v>
      </c>
      <c r="B867" t="str">
        <f>HYPERLINK("https://thanhthuy.phutho.gov.vn/", "UBND Ủy ban nhân dân xã Ca Đình tỉnh Phú Thọ")</f>
        <v>UBND Ủy ban nhân dân xã Ca Đình tỉnh Phú Thọ</v>
      </c>
      <c r="C867" t="str">
        <v>https://thanhthuy.phutho.gov.vn/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6867</v>
      </c>
      <c r="B868" t="str">
        <f>HYPERLINK("https://www.facebook.com/p/C%C3%B4ng-an-huy%E1%BB%87n-H%E1%BA%A1-H%C3%B2a-100066401801479/", "Công an thị trấn Hạ Hoà tỉnh Phú Thọ")</f>
        <v>Công an thị trấn Hạ Hoà tỉnh Phú Thọ</v>
      </c>
      <c r="C868" t="str">
        <v>https://www.facebook.com/p/C%C3%B4ng-an-huy%E1%BB%87n-H%E1%BA%A1-H%C3%B2a-100066401801479/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6868</v>
      </c>
      <c r="B869" t="str">
        <f>HYPERLINK("http://congbao.phutho.gov.vn/tong-tap.html?classification=2&amp;unitid=15", "UBND Ủy ban nhân dân thị trấn Hạ Hoà tỉnh Phú Thọ")</f>
        <v>UBND Ủy ban nhân dân thị trấn Hạ Hoà tỉnh Phú Thọ</v>
      </c>
      <c r="C869" t="str">
        <v>http://congbao.phutho.gov.vn/tong-tap.html?classification=2&amp;unitid=15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6869</v>
      </c>
      <c r="B870" t="str">
        <f>HYPERLINK("https://www.facebook.com/CongantinhPhuTho19/", "Công an xã Đại Phạm tỉnh Phú Thọ")</f>
        <v>Công an xã Đại Phạm tỉnh Phú Thọ</v>
      </c>
      <c r="C870" t="str">
        <v>https://www.facebook.com/CongantinhPhuTho19/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6870</v>
      </c>
      <c r="B871" t="str">
        <f>HYPERLINK("https://www.yenbai.gov.vn/noidung/tintuc/Pages/chi-tiet-tin-tuc.aspx?ItemID=107&amp;l=Ditichcaptinh", "UBND Ủy ban nhân dân xã Đại Phạm tỉnh Phú Thọ")</f>
        <v>UBND Ủy ban nhân dân xã Đại Phạm tỉnh Phú Thọ</v>
      </c>
      <c r="C871" t="str">
        <v>https://www.yenbai.gov.vn/noidung/tintuc/Pages/chi-tiet-tin-tuc.aspx?ItemID=107&amp;l=Ditichcaptinh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6871</v>
      </c>
      <c r="B872" t="str">
        <v>Công an xã Hậu Bổng tỉnh Phú Thọ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6872</v>
      </c>
      <c r="B873" t="str">
        <f>HYPERLINK("http://congbao.phutho.gov.vn/van-ban/chi-tiet.html?docid=508&amp;docgaid=508&amp;isstoredoc=false", "UBND Ủy ban nhân dân xã Hậu Bổng tỉnh Phú Thọ")</f>
        <v>UBND Ủy ban nhân dân xã Hậu Bổng tỉnh Phú Thọ</v>
      </c>
      <c r="C873" t="str">
        <v>http://congbao.phutho.gov.vn/van-ban/chi-tiet.html?docid=508&amp;docgaid=508&amp;isstoredoc=false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6873</v>
      </c>
      <c r="B874" t="str">
        <v>Công an xã Đan Hà tỉnh Phú Thọ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6874</v>
      </c>
      <c r="B875" t="str">
        <f>HYPERLINK("https://phutho.phutan.angiang.gov.vn/", "UBND Ủy ban nhân dân xã Đan Hà tỉnh Phú Thọ")</f>
        <v>UBND Ủy ban nhân dân xã Đan Hà tỉnh Phú Thọ</v>
      </c>
      <c r="C875" t="str">
        <v>https://phutho.phutan.angiang.gov.vn/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6875</v>
      </c>
      <c r="B876" t="str">
        <f>HYPERLINK("https://www.facebook.com/CongantinhPhuTho19/", "Công an xã Hà Lương tỉnh Phú Thọ")</f>
        <v>Công an xã Hà Lương tỉnh Phú Thọ</v>
      </c>
      <c r="C876" t="str">
        <v>https://www.facebook.com/CongantinhPhuTho19/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6876</v>
      </c>
      <c r="B877" t="str">
        <f>HYPERLINK("https://thixa.phutho.gov.vn/haloc/Lists/DocsItem/Attachments/65/signed-signed-73-kh%20trien%20khai%20ko%20dung%20tien%20mat%20bhxh.pdf", "UBND Ủy ban nhân dân xã Hà Lương tỉnh Phú Thọ")</f>
        <v>UBND Ủy ban nhân dân xã Hà Lương tỉnh Phú Thọ</v>
      </c>
      <c r="C877" t="str">
        <v>https://thixa.phutho.gov.vn/haloc/Lists/DocsItem/Attachments/65/signed-signed-73-kh%20trien%20khai%20ko%20dung%20tien%20mat%20bhxh.pdf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6877</v>
      </c>
      <c r="B878" t="str">
        <v>Công an xã Lệnh Khanh tỉnh Phú Thọ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6878</v>
      </c>
      <c r="B879" t="str">
        <f>HYPERLINK("https://phutho.baohiemxahoi.gov.vn/UserControls/Publishing/News/BinhLuan/pFormPrint.aspx?UrlListProcess=/content/tintuc/Lists/News&amp;ItemID=4644&amp;IsTA=False", "UBND Ủy ban nhân dân xã Lệnh Khanh tỉnh Phú Thọ")</f>
        <v>UBND Ủy ban nhân dân xã Lệnh Khanh tỉnh Phú Thọ</v>
      </c>
      <c r="C879" t="str">
        <v>https://phutho.baohiemxahoi.gov.vn/UserControls/Publishing/News/BinhLuan/pFormPrint.aspx?UrlListProcess=/content/tintuc/Lists/News&amp;ItemID=4644&amp;IsTA=False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6879</v>
      </c>
      <c r="B880" t="str">
        <v>Công an xã Lệnh Khanh tỉnh Phú Thọ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6880</v>
      </c>
      <c r="B881" t="str">
        <f>HYPERLINK("https://phutho.baohiemxahoi.gov.vn/UserControls/Publishing/News/BinhLuan/pFormPrint.aspx?UrlListProcess=/content/tintuc/Lists/News&amp;ItemID=4644&amp;IsTA=False", "UBND Ủy ban nhân dân xã Lệnh Khanh tỉnh Phú Thọ")</f>
        <v>UBND Ủy ban nhân dân xã Lệnh Khanh tỉnh Phú Thọ</v>
      </c>
      <c r="C881" t="str">
        <v>https://phutho.baohiemxahoi.gov.vn/UserControls/Publishing/News/BinhLuan/pFormPrint.aspx?UrlListProcess=/content/tintuc/Lists/News&amp;ItemID=4644&amp;IsTA=False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6881</v>
      </c>
      <c r="B882" t="str">
        <f>HYPERLINK("https://www.facebook.com/100057582965817", "Công an xã Liên Phương tỉnh Phú Thọ")</f>
        <v>Công an xã Liên Phương tỉnh Phú Thọ</v>
      </c>
      <c r="C882" t="str">
        <v>https://www.facebook.com/100057582965817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6882</v>
      </c>
      <c r="B883" t="str">
        <f>HYPERLINK("https://danphuong.hanoi.gov.vn/", "UBND Ủy ban nhân dân xã Liên Phương tỉnh Phú Thọ")</f>
        <v>UBND Ủy ban nhân dân xã Liên Phương tỉnh Phú Thọ</v>
      </c>
      <c r="C883" t="str">
        <v>https://danphuong.hanoi.gov.vn/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6883</v>
      </c>
      <c r="B884" t="str">
        <f>HYPERLINK("https://www.facebook.com/p/C%C3%B4ng-an-x%C3%A3-%C4%90an-Th%C6%B0%E1%BB%A3ng-100079928604217/", "Công an xã Đan Thượng tỉnh Phú Thọ")</f>
        <v>Công an xã Đan Thượng tỉnh Phú Thọ</v>
      </c>
      <c r="C884" t="str">
        <v>https://www.facebook.com/p/C%C3%B4ng-an-x%C3%A3-%C4%90an-Th%C6%B0%E1%BB%A3ng-100079928604217/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6884</v>
      </c>
      <c r="B885" t="str">
        <f>HYPERLINK("http://congbao.phutho.gov.vn/tong-tap.html?classification=1&amp;type=3&amp;publishyear=2008&amp;unitid=2&amp;pageIndex=2", "UBND Ủy ban nhân dân xã Đan Thượng tỉnh Phú Thọ")</f>
        <v>UBND Ủy ban nhân dân xã Đan Thượng tỉnh Phú Thọ</v>
      </c>
      <c r="C885" t="str">
        <v>http://congbao.phutho.gov.vn/tong-tap.html?classification=1&amp;type=3&amp;publishyear=2008&amp;unitid=2&amp;pageIndex=2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6885</v>
      </c>
      <c r="B886" t="str">
        <f>HYPERLINK("https://www.facebook.com/p/C%C3%B4ng-an-x%C3%A3-Hi%E1%BB%81n-L%C6%B0%C6%A1ng-100067664864839/", "Công an xã Hiền Lương tỉnh Phú Thọ")</f>
        <v>Công an xã Hiền Lương tỉnh Phú Thọ</v>
      </c>
      <c r="C886" t="str">
        <v>https://www.facebook.com/p/C%C3%B4ng-an-x%C3%A3-Hi%E1%BB%81n-L%C6%B0%C6%A1ng-100067664864839/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6886</v>
      </c>
      <c r="B887" t="str">
        <f>HYPERLINK("http://congbao.phutho.gov.vn/tong-tap.html?classification=1&amp;type=3&amp;publishyear=2009&amp;unitid=2&amp;pageIndex=6", "UBND Ủy ban nhân dân xã Hiền Lương tỉnh Phú Thọ")</f>
        <v>UBND Ủy ban nhân dân xã Hiền Lương tỉnh Phú Thọ</v>
      </c>
      <c r="C887" t="str">
        <v>http://congbao.phutho.gov.vn/tong-tap.html?classification=1&amp;type=3&amp;publishyear=2009&amp;unitid=2&amp;pageIndex=6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6887</v>
      </c>
      <c r="B888" t="str">
        <v>Công an xã Động Lâm tỉnh Phú Thọ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6888</v>
      </c>
      <c r="B889" t="str">
        <f>HYPERLINK("https://phutho.phutan.angiang.gov.vn/", "UBND Ủy ban nhân dân xã Động Lâm tỉnh Phú Thọ")</f>
        <v>UBND Ủy ban nhân dân xã Động Lâm tỉnh Phú Thọ</v>
      </c>
      <c r="C889" t="str">
        <v>https://phutho.phutan.angiang.gov.vn/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6889</v>
      </c>
      <c r="B890" t="str">
        <v>Công an xã Lâm Lợi tỉnh Phú Thọ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6890</v>
      </c>
      <c r="B891" t="str">
        <f>HYPERLINK("https://nghean.gov.vn/Default.aspx?sname=ubnd&amp;sid=4&amp;pageid=66414?ckid=263", "UBND Ủy ban nhân dân xã Lâm Lợi tỉnh Phú Thọ")</f>
        <v>UBND Ủy ban nhân dân xã Lâm Lợi tỉnh Phú Thọ</v>
      </c>
      <c r="C891" t="str">
        <v>https://nghean.gov.vn/Default.aspx?sname=ubnd&amp;sid=4&amp;pageid=66414?ckid=263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6891</v>
      </c>
      <c r="B892" t="str">
        <f>HYPERLINK("https://www.facebook.com/p/C%C3%B4ng-an-x%C3%A3-Ph%C6%B0%C6%A1ng-Vi%C3%AAn-H-H%E1%BA%A1-Ho%C3%A0-Ph%C3%BA-Th%E1%BB%8D-100063268776450/", "Công an xã Phương Viên tỉnh Phú Thọ")</f>
        <v>Công an xã Phương Viên tỉnh Phú Thọ</v>
      </c>
      <c r="C892" t="str">
        <v>https://www.facebook.com/p/C%C3%B4ng-an-x%C3%A3-Ph%C6%B0%C6%A1ng-Vi%C3%AAn-H-H%E1%BA%A1-Ho%C3%A0-Ph%C3%BA-Th%E1%BB%8D-100063268776450/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6892</v>
      </c>
      <c r="B893" t="str">
        <f>HYPERLINK("https://lmhtx.phutho.gov.vn/Chuyen-muc-tin/Chi-tiet-tin/t/quy-tin-dung-nhan-dan-xa-gia-dien-to-chuc-dai-hoi-thuong-nien-nam-2023/title/37475/ctitle/543335", "UBND Ủy ban nhân dân xã Phương Viên tỉnh Phú Thọ")</f>
        <v>UBND Ủy ban nhân dân xã Phương Viên tỉnh Phú Thọ</v>
      </c>
      <c r="C893" t="str">
        <v>https://lmhtx.phutho.gov.vn/Chuyen-muc-tin/Chi-tiet-tin/t/quy-tin-dung-nhan-dan-xa-gia-dien-to-chuc-dai-hoi-thuong-nien-nam-2023/title/37475/ctitle/543335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6893</v>
      </c>
      <c r="B894" t="str">
        <v>Công an xã Gia Điền tỉnh Phú Thọ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6894</v>
      </c>
      <c r="B895" t="str">
        <f>HYPERLINK("https://phuninh.phutho.gov.vn/", "UBND Ủy ban nhân dân xã Gia Điền tỉnh Phú Thọ")</f>
        <v>UBND Ủy ban nhân dân xã Gia Điền tỉnh Phú Thọ</v>
      </c>
      <c r="C895" t="str">
        <v>https://phuninh.phutho.gov.vn/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6895</v>
      </c>
      <c r="B896" t="str">
        <f>HYPERLINK("https://www.facebook.com/people/C%C3%B4ng-an-x%C3%A3-%E1%BA%A4m-H%E1%BA%A1/100064024396072/", "Công an xã Ấm Hạ tỉnh Phú Thọ")</f>
        <v>Công an xã Ấm Hạ tỉnh Phú Thọ</v>
      </c>
      <c r="C896" t="str">
        <v>https://www.facebook.com/people/C%C3%B4ng-an-x%C3%A3-%E1%BA%A4m-H%E1%BA%A1/100064024396072/</v>
      </c>
      <c r="D896" t="str">
        <v>0944578686</v>
      </c>
      <c r="E896" t="str">
        <v>-</v>
      </c>
      <c r="F896" t="str">
        <f>HYPERLINK("mailto:caxamha@gmail.com", "caxamha@gmail.com")</f>
        <v>caxamha@gmail.com</v>
      </c>
      <c r="G896" t="str">
        <v>Phu Tho, Vietnam</v>
      </c>
    </row>
    <row r="897">
      <c r="A897">
        <v>6896</v>
      </c>
      <c r="B897" t="str">
        <f>HYPERLINK("http://congbao.phutho.gov.vn/van-ban/chi-tiet.html?docid=329&amp;docgaid=329&amp;isstoredoc=false", "UBND Ủy ban nhân dân xã Ấm Hạ tỉnh Phú Thọ")</f>
        <v>UBND Ủy ban nhân dân xã Ấm Hạ tỉnh Phú Thọ</v>
      </c>
      <c r="C897" t="str">
        <v>http://congbao.phutho.gov.vn/van-ban/chi-tiet.html?docid=329&amp;docgaid=329&amp;isstoredoc=false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6897</v>
      </c>
      <c r="B898" t="str">
        <v>Công an xã Quân Khê tỉnh Phú Thọ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6898</v>
      </c>
      <c r="B899" t="str">
        <f>HYPERLINK("https://camkhe.phutho.gov.vn/Chuyen-muc-tin/t/uy-ban-nhan-dan/ctitle/133", "UBND Ủy ban nhân dân xã Quân Khê tỉnh Phú Thọ")</f>
        <v>UBND Ủy ban nhân dân xã Quân Khê tỉnh Phú Thọ</v>
      </c>
      <c r="C899" t="str">
        <v>https://camkhe.phutho.gov.vn/Chuyen-muc-tin/t/uy-ban-nhan-dan/ctitle/133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6899</v>
      </c>
      <c r="B900" t="str">
        <v>Công an xã Y Sơn tỉnh Phú Thọ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6900</v>
      </c>
      <c r="B901" t="str">
        <f>HYPERLINK("https://tanson.phutho.gov.vn/", "UBND Ủy ban nhân dân xã Y Sơn tỉnh Phú Thọ")</f>
        <v>UBND Ủy ban nhân dân xã Y Sơn tỉnh Phú Thọ</v>
      </c>
      <c r="C901" t="str">
        <v>https://tanson.phutho.gov.vn/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6901</v>
      </c>
      <c r="B902" t="str">
        <f>HYPERLINK("https://www.facebook.com/p/C%C3%B4ng-an-x%C3%A3-H%C6%B0%C6%A1ng-X%E1%BA%A1-huy%E1%BB%87n-H%E1%BA%A1-Ho%C3%A0-100064671017047/", "Công an xã Hương Xạ tỉnh Phú Thọ")</f>
        <v>Công an xã Hương Xạ tỉnh Phú Thọ</v>
      </c>
      <c r="C902" t="str">
        <v>https://www.facebook.com/p/C%C3%B4ng-an-x%C3%A3-H%C6%B0%C6%A1ng-X%E1%BA%A1-huy%E1%BB%87n-H%E1%BA%A1-Ho%C3%A0-100064671017047/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6902</v>
      </c>
      <c r="B903" t="str">
        <f>HYPERLINK("http://congbao.phutho.gov.vn/van-ban/chi-tiet.html?docid=2334&amp;docgaid=2190&amp;isstoredoc=false", "UBND Ủy ban nhân dân xã Hương Xạ tỉnh Phú Thọ")</f>
        <v>UBND Ủy ban nhân dân xã Hương Xạ tỉnh Phú Thọ</v>
      </c>
      <c r="C903" t="str">
        <v>http://congbao.phutho.gov.vn/van-ban/chi-tiet.html?docid=2334&amp;docgaid=2190&amp;isstoredoc=false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6903</v>
      </c>
      <c r="B904" t="str">
        <v>Công an xã Cáo Điền tỉnh Phú Thọ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6904</v>
      </c>
      <c r="B905" t="str">
        <f>HYPERLINK("http://congbao.phutho.gov.vn/tmp/Documents/Volumn2021/05/25/doc_8163.pdf", "UBND Ủy ban nhân dân xã Cáo Điền tỉnh Phú Thọ")</f>
        <v>UBND Ủy ban nhân dân xã Cáo Điền tỉnh Phú Thọ</v>
      </c>
      <c r="C905" t="str">
        <v>http://congbao.phutho.gov.vn/tmp/Documents/Volumn2021/05/25/doc_8163.pdf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6905</v>
      </c>
      <c r="B906" t="str">
        <f>HYPERLINK("https://www.facebook.com/truongthptxuanang/", "Công an xã Xuân Áng tỉnh Phú Thọ")</f>
        <v>Công an xã Xuân Áng tỉnh Phú Thọ</v>
      </c>
      <c r="C906" t="str">
        <v>https://www.facebook.com/truongthptxuanang/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6906</v>
      </c>
      <c r="B907" t="str">
        <f>HYPERLINK("http://svhttdl.phutho.gov.vn/tin/le-don-bang-xep-hang-di-tich-lich-su-van-hoa-cap-tinh-dia-diem-lich-su-%E2%80%9Cnghia-trung-xuan-ang%E2%80%9D-xa-xuan-ang-huyen-ha-hoa_2654.html", "UBND Ủy ban nhân dân xã Xuân Áng tỉnh Phú Thọ")</f>
        <v>UBND Ủy ban nhân dân xã Xuân Áng tỉnh Phú Thọ</v>
      </c>
      <c r="C907" t="str">
        <v>http://svhttdl.phutho.gov.vn/tin/le-don-bang-xep-hang-di-tich-lich-su-van-hoa-cap-tinh-dia-diem-lich-su-%E2%80%9Cnghia-trung-xuan-ang%E2%80%9D-xa-xuan-ang-huyen-ha-hoa_2654.html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6907</v>
      </c>
      <c r="B908" t="str">
        <f>HYPERLINK("https://www.facebook.com/conganxayenky/", "Công an xã Yên Kỳ tỉnh Phú Thọ")</f>
        <v>Công an xã Yên Kỳ tỉnh Phú Thọ</v>
      </c>
      <c r="C908" t="str">
        <v>https://www.facebook.com/conganxayenky/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6908</v>
      </c>
      <c r="B909" t="str">
        <f>HYPERLINK("https://thainguyen.gov.vn/thuong-hieu-tra/-/asset_publisher/L0n17VJXU23O/content/phat-trien-san-xuat-gan-voi-xay-dung-thuong-hieu-huong-i-hieu-qua-o-yen-ky?inheritRedirect=true", "UBND Ủy ban nhân dân xã Yên Kỳ tỉnh Phú Thọ")</f>
        <v>UBND Ủy ban nhân dân xã Yên Kỳ tỉnh Phú Thọ</v>
      </c>
      <c r="C909" t="str">
        <v>https://thainguyen.gov.vn/thuong-hieu-tra/-/asset_publisher/L0n17VJXU23O/content/phat-trien-san-xuat-gan-voi-xay-dung-thuong-hieu-huong-i-hieu-qua-o-yen-ky?inheritRedirect=true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6909</v>
      </c>
      <c r="B910" t="str">
        <v>Công an xã Cáo Điền tỉnh Phú Thọ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6910</v>
      </c>
      <c r="B911" t="str">
        <f>HYPERLINK("http://congbao.phutho.gov.vn/tmp/Documents/Volumn2021/05/25/doc_8163.pdf", "UBND Ủy ban nhân dân xã Cáo Điền tỉnh Phú Thọ")</f>
        <v>UBND Ủy ban nhân dân xã Cáo Điền tỉnh Phú Thọ</v>
      </c>
      <c r="C911" t="str">
        <v>http://congbao.phutho.gov.vn/tmp/Documents/Volumn2021/05/25/doc_8163.pdf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6911</v>
      </c>
      <c r="B912" t="str">
        <f>HYPERLINK("https://www.facebook.com/caxminhhac/", "Công an xã Minh Hạc tỉnh Phú Thọ")</f>
        <v>Công an xã Minh Hạc tỉnh Phú Thọ</v>
      </c>
      <c r="C912" t="str">
        <v>https://www.facebook.com/caxminhhac/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6912</v>
      </c>
      <c r="B913" t="str">
        <f>HYPERLINK("http://congbao.phutho.gov.vn/tong-tap.html?classification=1&amp;type=3&amp;publishyear=2021&amp;unitid=2&amp;pageIndex=9", "UBND Ủy ban nhân dân xã Minh Hạc tỉnh Phú Thọ")</f>
        <v>UBND Ủy ban nhân dân xã Minh Hạc tỉnh Phú Thọ</v>
      </c>
      <c r="C913" t="str">
        <v>http://congbao.phutho.gov.vn/tong-tap.html?classification=1&amp;type=3&amp;publishyear=2021&amp;unitid=2&amp;pageIndex=9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6913</v>
      </c>
      <c r="B914" t="str">
        <f>HYPERLINK("https://www.facebook.com/calangsonhhpt/", "Công an xã Lang Sơn tỉnh Phú Thọ")</f>
        <v>Công an xã Lang Sơn tỉnh Phú Thọ</v>
      </c>
      <c r="C914" t="str">
        <v>https://www.facebook.com/calangsonhhpt/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6914</v>
      </c>
      <c r="B915" t="str">
        <f>HYPERLINK("https://langson.gov.vn/", "UBND Ủy ban nhân dân xã Lang Sơn tỉnh Phú Thọ")</f>
        <v>UBND Ủy ban nhân dân xã Lang Sơn tỉnh Phú Thọ</v>
      </c>
      <c r="C915" t="str">
        <v>https://langson.gov.vn/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6915</v>
      </c>
      <c r="B916" t="str">
        <f>HYPERLINK("https://www.facebook.com/groups/455729708825914/", "Công an xã Bằng Giã tỉnh Phú Thọ")</f>
        <v>Công an xã Bằng Giã tỉnh Phú Thọ</v>
      </c>
      <c r="C916" t="str">
        <v>https://www.facebook.com/groups/455729708825914/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6916</v>
      </c>
      <c r="B917" t="str">
        <f>HYPERLINK("http://svhttdl.phutho.gov.vn/tin/le-khoi-cong-tu-bo-ton-tao-di-tich-dinh-phu-vinh-xa-bang-gia-huyen-ha-hoa_993.html", "UBND Ủy ban nhân dân xã Bằng Giã tỉnh Phú Thọ")</f>
        <v>UBND Ủy ban nhân dân xã Bằng Giã tỉnh Phú Thọ</v>
      </c>
      <c r="C917" t="str">
        <v>http://svhttdl.phutho.gov.vn/tin/le-khoi-cong-tu-bo-ton-tao-di-tich-dinh-phu-vinh-xa-bang-gia-huyen-ha-hoa_993.html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6917</v>
      </c>
      <c r="B918" t="str">
        <v>Công an xã Yên Luật tỉnh Phú Thọ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6918</v>
      </c>
      <c r="B919" t="str">
        <f>HYPERLINK("http://congbao.phutho.gov.vn/cong-bao.html?a=1&amp;gazetteid=190587&amp;gazettetype=0&amp;publishyear=2023", "UBND Ủy ban nhân dân xã Yên Luật tỉnh Phú Thọ")</f>
        <v>UBND Ủy ban nhân dân xã Yên Luật tỉnh Phú Thọ</v>
      </c>
      <c r="C919" t="str">
        <v>http://congbao.phutho.gov.vn/cong-bao.html?a=1&amp;gazetteid=190587&amp;gazettetype=0&amp;publishyear=2023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6919</v>
      </c>
      <c r="B920" t="str">
        <f>HYPERLINK("https://www.facebook.com/ConganxaVoTranh/", "Công an xã Vô Tranh tỉnh Phú Thọ")</f>
        <v>Công an xã Vô Tranh tỉnh Phú Thọ</v>
      </c>
      <c r="C920" t="str">
        <v>https://www.facebook.com/ConganxaVoTranh/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6920</v>
      </c>
      <c r="B921" t="str">
        <f>HYPERLINK("https://votranh.phuluong.thainguyen.gov.vn/uy-ban-nhan-dan", "UBND Ủy ban nhân dân xã Vô Tranh tỉnh Phú Thọ")</f>
        <v>UBND Ủy ban nhân dân xã Vô Tranh tỉnh Phú Thọ</v>
      </c>
      <c r="C921" t="str">
        <v>https://votranh.phuluong.thainguyen.gov.vn/uy-ban-nhan-dan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6921</v>
      </c>
      <c r="B922" t="str">
        <f>HYPERLINK("https://www.facebook.com/tuoitreconganhuyenvanquan/", "Công an xã Văn Lang tỉnh Phú Thọ")</f>
        <v>Công an xã Văn Lang tỉnh Phú Thọ</v>
      </c>
      <c r="C922" t="str">
        <v>https://www.facebook.com/tuoitreconganhuyenvanquan/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6922</v>
      </c>
      <c r="B923" t="str">
        <f>HYPERLINK("https://camkhe.phutho.gov.vn/Chuyen-muc-tin/t/uy-ban-nhan-dan/ctitle/133", "UBND Ủy ban nhân dân xã Văn Lang tỉnh Phú Thọ")</f>
        <v>UBND Ủy ban nhân dân xã Văn Lang tỉnh Phú Thọ</v>
      </c>
      <c r="C923" t="str">
        <v>https://camkhe.phutho.gov.vn/Chuyen-muc-tin/t/uy-ban-nhan-dan/ctitle/133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6923</v>
      </c>
      <c r="B924" t="str">
        <f>HYPERLINK("https://www.facebook.com/CongantinhPhuTho19/", "Công an xã Chính Công tỉnh Phú Thọ")</f>
        <v>Công an xã Chính Công tỉnh Phú Thọ</v>
      </c>
      <c r="C924" t="str">
        <v>https://www.facebook.com/CongantinhPhuTho19/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6924</v>
      </c>
      <c r="B925" t="str">
        <f>HYPERLINK("https://phutho.phutan.angiang.gov.vn/", "UBND Ủy ban nhân dân xã Chính Công tỉnh Phú Thọ")</f>
        <v>UBND Ủy ban nhân dân xã Chính Công tỉnh Phú Thọ</v>
      </c>
      <c r="C925" t="str">
        <v>https://phutho.phutan.angiang.gov.vn/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6925</v>
      </c>
      <c r="B926" t="str">
        <f>HYPERLINK("https://www.facebook.com/2622489081340993", "Công an xã Minh Côi tỉnh Phú Thọ")</f>
        <v>Công an xã Minh Côi tỉnh Phú Thọ</v>
      </c>
      <c r="C926" t="str">
        <v>https://www.facebook.com/2622489081340993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6926</v>
      </c>
      <c r="B927" t="str">
        <f>HYPERLINK("https://vinhyen.vinhphuc.gov.vn/ct/cms/tintuc/Lists/ThoiSuTongHop/View_Detail.aspx?ItemID=5499", "UBND Ủy ban nhân dân xã Minh Côi tỉnh Phú Thọ")</f>
        <v>UBND Ủy ban nhân dân xã Minh Côi tỉnh Phú Thọ</v>
      </c>
      <c r="C927" t="str">
        <v>https://vinhyen.vinhphuc.gov.vn/ct/cms/tintuc/Lists/ThoiSuTongHop/View_Detail.aspx?ItemID=5499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6927</v>
      </c>
      <c r="B928" t="str">
        <f>HYPERLINK("https://www.facebook.com/policevinhchan/", "Công an xã Vĩnh Chân tỉnh Phú Thọ")</f>
        <v>Công an xã Vĩnh Chân tỉnh Phú Thọ</v>
      </c>
      <c r="C928" t="str">
        <v>https://www.facebook.com/policevinhchan/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6928</v>
      </c>
      <c r="B929" t="str">
        <f>HYPERLINK("http://congbao.phutho.gov.vn/cong-bao.html?a=1&amp;gazetteid=210603&amp;gazettetype=0&amp;publishyear=2024", "UBND Ủy ban nhân dân xã Vĩnh Chân tỉnh Phú Thọ")</f>
        <v>UBND Ủy ban nhân dân xã Vĩnh Chân tỉnh Phú Thọ</v>
      </c>
      <c r="C929" t="str">
        <v>http://congbao.phutho.gov.vn/cong-bao.html?a=1&amp;gazetteid=210603&amp;gazettetype=0&amp;publishyear=2024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6929</v>
      </c>
      <c r="B930" t="str">
        <v>Công an xã Mai Tùng tỉnh Phú Thọ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6930</v>
      </c>
      <c r="B931" t="str">
        <f>HYPERLINK("https://phutho.baohiemxahoi.gov.vn/UserControls/Publishing/News/BinhLuan/pFormPrint.aspx?UrlListProcess=/content/tintuc/Lists/News&amp;ItemID=4644&amp;IsTA=False", "UBND Ủy ban nhân dân xã Mai Tùng tỉnh Phú Thọ")</f>
        <v>UBND Ủy ban nhân dân xã Mai Tùng tỉnh Phú Thọ</v>
      </c>
      <c r="C931" t="str">
        <v>https://phutho.baohiemxahoi.gov.vn/UserControls/Publishing/News/BinhLuan/pFormPrint.aspx?UrlListProcess=/content/tintuc/Lists/News&amp;ItemID=4644&amp;IsTA=False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6931</v>
      </c>
      <c r="B932" t="str">
        <v>Công an xã Vụ Cầu tỉnh Phú Thọ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6932</v>
      </c>
      <c r="B933" t="str">
        <f>HYPERLINK("https://yenlap.phutho.gov.vn/", "UBND Ủy ban nhân dân xã Vụ Cầu tỉnh Phú Thọ")</f>
        <v>UBND Ủy ban nhân dân xã Vụ Cầu tỉnh Phú Thọ</v>
      </c>
      <c r="C933" t="str">
        <v>https://yenlap.phutho.gov.vn/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6933</v>
      </c>
      <c r="B934" t="str">
        <f>HYPERLINK("https://www.facebook.com/CSHSThanhBa/?locale=vi_VN", "Công an thị trấn Thanh Ba tỉnh Phú Thọ")</f>
        <v>Công an thị trấn Thanh Ba tỉnh Phú Thọ</v>
      </c>
      <c r="C934" t="str">
        <v>https://www.facebook.com/CSHSThanhBa/?locale=vi_VN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6934</v>
      </c>
      <c r="B935" t="str">
        <f>HYPERLINK("https://thanhba.phutho.gov.vn/", "UBND Ủy ban nhân dân thị trấn Thanh Ba tỉnh Phú Thọ")</f>
        <v>UBND Ủy ban nhân dân thị trấn Thanh Ba tỉnh Phú Thọ</v>
      </c>
      <c r="C935" t="str">
        <v>https://thanhba.phutho.gov.vn/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6935</v>
      </c>
      <c r="B936" t="str">
        <v>Công an xã Thanh Vân tỉnh Phú Thọ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6936</v>
      </c>
      <c r="B937" t="str">
        <f>HYPERLINK("http://congbao.phutho.gov.vn/tong-tap.html?classification=1&amp;type=2&amp;publishyear=2008&amp;month=7", "UBND Ủy ban nhân dân xã Thanh Vân tỉnh Phú Thọ")</f>
        <v>UBND Ủy ban nhân dân xã Thanh Vân tỉnh Phú Thọ</v>
      </c>
      <c r="C937" t="str">
        <v>http://congbao.phutho.gov.vn/tong-tap.html?classification=1&amp;type=2&amp;publishyear=2008&amp;month=7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6937</v>
      </c>
      <c r="B938" t="str">
        <v>Công an xã Vân Lĩnh tỉnh Phú Thọ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6938</v>
      </c>
      <c r="B939" t="str">
        <f>HYPERLINK("https://thanhba.phutho.gov.vn/vanlinh/Pages/he-thong-chinh-tri.aspx?cateId=14", "UBND Ủy ban nhân dân xã Vân Lĩnh tỉnh Phú Thọ")</f>
        <v>UBND Ủy ban nhân dân xã Vân Lĩnh tỉnh Phú Thọ</v>
      </c>
      <c r="C939" t="str">
        <v>https://thanhba.phutho.gov.vn/vanlinh/Pages/he-thong-chinh-tri.aspx?cateId=14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6939</v>
      </c>
      <c r="B940" t="str">
        <f>HYPERLINK("https://www.facebook.com/Conganxadonglinh.com.vn/", "Công an xã Đông Lĩnh tỉnh Phú Thọ")</f>
        <v>Công an xã Đông Lĩnh tỉnh Phú Thọ</v>
      </c>
      <c r="C940" t="str">
        <v>https://www.facebook.com/Conganxadonglinh.com.vn/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6940</v>
      </c>
      <c r="B941" t="str">
        <f>HYPERLINK("http://congbao.phutho.gov.vn/tong-tap.html?type=3&amp;publishyear=0&amp;unitid=2", "UBND Ủy ban nhân dân xã Đông Lĩnh tỉnh Phú Thọ")</f>
        <v>UBND Ủy ban nhân dân xã Đông Lĩnh tỉnh Phú Thọ</v>
      </c>
      <c r="C941" t="str">
        <v>http://congbao.phutho.gov.vn/tong-tap.html?type=3&amp;publishyear=0&amp;unitid=2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6941</v>
      </c>
      <c r="B942" t="str">
        <f>HYPERLINK("https://www.facebook.com/CongantinhPhuTho19/", "Công an xã Đại An tỉnh Phú Thọ")</f>
        <v>Công an xã Đại An tỉnh Phú Thọ</v>
      </c>
      <c r="C942" t="str">
        <v>https://www.facebook.com/CongantinhPhuTho19/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6942</v>
      </c>
      <c r="B943" t="str">
        <f>HYPERLINK("https://phutho.phutan.angiang.gov.vn/", "UBND Ủy ban nhân dân xã Đại An tỉnh Phú Thọ")</f>
        <v>UBND Ủy ban nhân dân xã Đại An tỉnh Phú Thọ</v>
      </c>
      <c r="C943" t="str">
        <v>https://phutho.phutan.angiang.gov.vn/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6943</v>
      </c>
      <c r="B944" t="str">
        <f>HYPERLINK("https://www.facebook.com/CSHSThanhBa/?locale=vi_VN", "Công an xã Hanh Cù tỉnh Phú Thọ")</f>
        <v>Công an xã Hanh Cù tỉnh Phú Thọ</v>
      </c>
      <c r="C944" t="str">
        <v>https://www.facebook.com/CSHSThanhBa/?locale=vi_VN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6944</v>
      </c>
      <c r="B945" t="str">
        <f>HYPERLINK("https://thanhba.phutho.gov.vn/hanhcu/Pages/index.aspx", "UBND Ủy ban nhân dân xã Hanh Cù tỉnh Phú Thọ")</f>
        <v>UBND Ủy ban nhân dân xã Hanh Cù tỉnh Phú Thọ</v>
      </c>
      <c r="C945" t="str">
        <v>https://thanhba.phutho.gov.vn/hanhcu/Pages/index.aspx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6945</v>
      </c>
      <c r="B946" t="str">
        <f>HYPERLINK("https://www.facebook.com/p/Tu%E1%BB%95i-tr%E1%BA%BB-C%C3%B4ng-an-Th%C3%A1i-B%C3%ACnh-100068113789461/", "Công an xã Thái Ninh tỉnh Phú Thọ")</f>
        <v>Công an xã Thái Ninh tỉnh Phú Thọ</v>
      </c>
      <c r="C946" t="str">
        <v>https://www.facebook.com/p/Tu%E1%BB%95i-tr%E1%BA%BB-C%C3%B4ng-an-Th%C3%A1i-B%C3%ACnh-100068113789461/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6946</v>
      </c>
      <c r="B947" t="str">
        <f>HYPERLINK("http://congbao.phutho.gov.vn/van-ban/chi-tiet.html?docid=513&amp;docgaid=513&amp;isstoredoc=false", "UBND Ủy ban nhân dân xã Thái Ninh tỉnh Phú Thọ")</f>
        <v>UBND Ủy ban nhân dân xã Thái Ninh tỉnh Phú Thọ</v>
      </c>
      <c r="C947" t="str">
        <v>http://congbao.phutho.gov.vn/van-ban/chi-tiet.html?docid=513&amp;docgaid=513&amp;isstoredoc=false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6947</v>
      </c>
      <c r="B948" t="str">
        <v>Công an xã Đồng Xuân tỉnh Phú Thọ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6948</v>
      </c>
      <c r="B949" t="str">
        <f>HYPERLINK("https://thanhba.phutho.gov.vn/dongxuan/Pages/index.aspx", "UBND Ủy ban nhân dân xã Đồng Xuân tỉnh Phú Thọ")</f>
        <v>UBND Ủy ban nhân dân xã Đồng Xuân tỉnh Phú Thọ</v>
      </c>
      <c r="C949" t="str">
        <v>https://thanhba.phutho.gov.vn/dongxuan/Pages/index.aspx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6949</v>
      </c>
      <c r="B950" t="str">
        <v>Công an xã Năng Yên tỉnh Phú Thọ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6950</v>
      </c>
      <c r="B951" t="str">
        <f>HYPERLINK("https://vpubnd.yenbai.gov.vn/Pages/Gioi-Thieu-Chung.aspx", "UBND Ủy ban nhân dân xã Năng Yên tỉnh Phú Thọ")</f>
        <v>UBND Ủy ban nhân dân xã Năng Yên tỉnh Phú Thọ</v>
      </c>
      <c r="C951" t="str">
        <v>https://vpubnd.yenbai.gov.vn/Pages/Gioi-Thieu-Chung.aspx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6951</v>
      </c>
      <c r="B952" t="str">
        <f>HYPERLINK("https://www.facebook.com/xungkick/", "Công an xã Yển Khê tỉnh Phú Thọ")</f>
        <v>Công an xã Yển Khê tỉnh Phú Thọ</v>
      </c>
      <c r="C952" t="str">
        <v>https://www.facebook.com/xungkick/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6952</v>
      </c>
      <c r="B953" t="str">
        <f>HYPERLINK("http://congbao.phutho.gov.vn/tong-tap.html?classification=2&amp;unitid=3&amp;pageIndex=23", "UBND Ủy ban nhân dân xã Yển Khê tỉnh Phú Thọ")</f>
        <v>UBND Ủy ban nhân dân xã Yển Khê tỉnh Phú Thọ</v>
      </c>
      <c r="C953" t="str">
        <v>http://congbao.phutho.gov.vn/tong-tap.html?classification=2&amp;unitid=3&amp;pageIndex=23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6953</v>
      </c>
      <c r="B954" t="str">
        <f>HYPERLINK("https://www.facebook.com/p/C%C3%B4ng-an-x%C3%A3-Ninh-D%C3%A2n-huy%E1%BB%87n-Thanh-Ba-t%E1%BB%89nh-Ph%C3%BA-Th%E1%BB%8D-100063670117619/", "Công an xã Ninh Dân tỉnh Phú Thọ")</f>
        <v>Công an xã Ninh Dân tỉnh Phú Thọ</v>
      </c>
      <c r="C954" t="str">
        <v>https://www.facebook.com/p/C%C3%B4ng-an-x%C3%A3-Ninh-D%C3%A2n-huy%E1%BB%87n-Thanh-Ba-t%E1%BB%89nh-Ph%C3%BA-Th%E1%BB%8D-100063670117619/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6954</v>
      </c>
      <c r="B955" t="str">
        <f>HYPERLINK("https://thanhba.phutho.gov.vn/ninhdan/Pages/index.aspx", "UBND Ủy ban nhân dân xã Ninh Dân tỉnh Phú Thọ")</f>
        <v>UBND Ủy ban nhân dân xã Ninh Dân tỉnh Phú Thọ</v>
      </c>
      <c r="C955" t="str">
        <v>https://thanhba.phutho.gov.vn/ninhdan/Pages/index.aspx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6955</v>
      </c>
      <c r="B956" t="str">
        <f>HYPERLINK("https://www.facebook.com/TuoitreConganVinhPhuc/?locale=fa_IR", "Công an xã Quảng Nạp tỉnh Phú Thọ")</f>
        <v>Công an xã Quảng Nạp tỉnh Phú Thọ</v>
      </c>
      <c r="C956" t="str">
        <v>https://www.facebook.com/TuoitreConganVinhPhuc/?locale=fa_IR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6956</v>
      </c>
      <c r="B957" t="str">
        <f>HYPERLINK("https://thanhba.phutho.gov.vn/pages/chitiet.aspx?newsId=4029", "UBND Ủy ban nhân dân xã Quảng Nạp tỉnh Phú Thọ")</f>
        <v>UBND Ủy ban nhân dân xã Quảng Nạp tỉnh Phú Thọ</v>
      </c>
      <c r="C957" t="str">
        <v>https://thanhba.phutho.gov.vn/pages/chitiet.aspx?newsId=4029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6957</v>
      </c>
      <c r="B958" t="str">
        <f>HYPERLINK("https://www.facebook.com/p/Tu%E1%BB%95i-tr%E1%BA%BB-C%C3%B4ng-an-Th%C3%A0nh-ph%E1%BB%91-V%C4%A9nh-Y%C3%AAn-100066497717181/", "Công an xã Vũ Yển tỉnh Phú Thọ")</f>
        <v>Công an xã Vũ Yển tỉnh Phú Thọ</v>
      </c>
      <c r="C958" t="str">
        <v>https://www.facebook.com/p/Tu%E1%BB%95i-tr%E1%BA%BB-C%C3%B4ng-an-Th%C3%A0nh-ph%E1%BB%91-V%C4%A9nh-Y%C3%AAn-100066497717181/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6958</v>
      </c>
      <c r="B959" t="str">
        <f>HYPERLINK("http://congbao.phutho.gov.vn/tong-tap.html?classification=1&amp;type=2&amp;publishyear=2008&amp;month=7", "UBND Ủy ban nhân dân xã Vũ Yển tỉnh Phú Thọ")</f>
        <v>UBND Ủy ban nhân dân xã Vũ Yển tỉnh Phú Thọ</v>
      </c>
      <c r="C959" t="str">
        <v>http://congbao.phutho.gov.vn/tong-tap.html?classification=1&amp;type=2&amp;publishyear=2008&amp;month=7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6959</v>
      </c>
      <c r="B960" t="str">
        <v>Công an xã Yên Nội tỉnh Phú Thọ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6960</v>
      </c>
      <c r="B961" t="str">
        <f>HYPERLINK("https://yenlap.phutho.gov.vn/", "UBND Ủy ban nhân dân xã Yên Nội tỉnh Phú Thọ")</f>
        <v>UBND Ủy ban nhân dân xã Yên Nội tỉnh Phú Thọ</v>
      </c>
      <c r="C961" t="str">
        <v>https://yenlap.phutho.gov.vn/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6961</v>
      </c>
      <c r="B962" t="str">
        <v>Công an xã Phương Lĩnh tỉnh Phú Thọ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6962</v>
      </c>
      <c r="B963" t="str">
        <f>HYPERLINK("http://congbao.phutho.gov.vn/tong-tap.html?classification=1&amp;type=2&amp;publishyear=2008&amp;month=7", "UBND Ủy ban nhân dân xã Phương Lĩnh tỉnh Phú Thọ")</f>
        <v>UBND Ủy ban nhân dân xã Phương Lĩnh tỉnh Phú Thọ</v>
      </c>
      <c r="C963" t="str">
        <v>http://congbao.phutho.gov.vn/tong-tap.html?classification=1&amp;type=2&amp;publishyear=2008&amp;month=7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6963</v>
      </c>
      <c r="B964" t="str">
        <f>HYPERLINK("https://www.facebook.com/caxvolao/", "Công an xã Võ Lao tỉnh Phú Thọ")</f>
        <v>Công an xã Võ Lao tỉnh Phú Thọ</v>
      </c>
      <c r="C964" t="str">
        <v>https://www.facebook.com/caxvolao/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6964</v>
      </c>
      <c r="B965" t="str">
        <f>HYPERLINK("https://thanhba.phutho.gov.vn/volao", "UBND Ủy ban nhân dân xã Võ Lao tỉnh Phú Thọ")</f>
        <v>UBND Ủy ban nhân dân xã Võ Lao tỉnh Phú Thọ</v>
      </c>
      <c r="C965" t="str">
        <v>https://thanhba.phutho.gov.vn/volao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6965</v>
      </c>
      <c r="B966" t="str">
        <f>HYPERLINK("https://www.facebook.com/p/X%C3%A3-Kh%E1%BA%A3i-Xu%C3%A2n-Thanh-Ba-Ph%C3%BA-Th%E1%BB%8D-100083123807492/", "Công an xã Khải Xuân tỉnh Phú Thọ")</f>
        <v>Công an xã Khải Xuân tỉnh Phú Thọ</v>
      </c>
      <c r="C966" t="str">
        <v>https://www.facebook.com/p/X%C3%A3-Kh%E1%BA%A3i-Xu%C3%A2n-Thanh-Ba-Ph%C3%BA-Th%E1%BB%8D-100083123807492/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6966</v>
      </c>
      <c r="B967" t="str">
        <f>HYPERLINK("https://thanhba.phutho.gov.vn/khaixuan/Pages/index.aspx", "UBND Ủy ban nhân dân xã Khải Xuân tỉnh Phú Thọ")</f>
        <v>UBND Ủy ban nhân dân xã Khải Xuân tỉnh Phú Thọ</v>
      </c>
      <c r="C967" t="str">
        <v>https://thanhba.phutho.gov.vn/khaixuan/Pages/index.aspx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6967</v>
      </c>
      <c r="B968" t="str">
        <f>HYPERLINK("https://www.facebook.com/p/C%C3%B4ng-an-x%C3%A3-M%E1%BA%A1n-L%E1%BA%A1n-100068243816389/", "Công an xã Mạn Lạn tỉnh Phú Thọ")</f>
        <v>Công an xã Mạn Lạn tỉnh Phú Thọ</v>
      </c>
      <c r="C968" t="str">
        <v>https://www.facebook.com/p/C%C3%B4ng-an-x%C3%A3-M%E1%BA%A1n-L%E1%BA%A1n-100068243816389/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6968</v>
      </c>
      <c r="B969" t="str">
        <f>HYPERLINK("https://thanhba.phutho.gov.vn/manlan/Pages/index.aspx", "UBND Ủy ban nhân dân xã Mạn Lạn tỉnh Phú Thọ")</f>
        <v>UBND Ủy ban nhân dân xã Mạn Lạn tỉnh Phú Thọ</v>
      </c>
      <c r="C969" t="str">
        <v>https://thanhba.phutho.gov.vn/manlan/Pages/index.aspx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6969</v>
      </c>
      <c r="B970" t="str">
        <f>HYPERLINK("https://www.facebook.com/CongantinhPhuTho19/", "Công an xã Thanh Xá tỉnh Phú Thọ")</f>
        <v>Công an xã Thanh Xá tỉnh Phú Thọ</v>
      </c>
      <c r="C970" t="str">
        <v>https://www.facebook.com/CongantinhPhuTho19/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6970</v>
      </c>
      <c r="B971" t="str">
        <f>HYPERLINK("http://svhttdl.phutho.gov.vn/tin/khanh-thanh-cong-trinh-tu-bo-du-tich-dinh-phao-thanh-xa-thanh-ha-huyen-thanh-ba_2602.html", "UBND Ủy ban nhân dân xã Thanh Xá tỉnh Phú Thọ")</f>
        <v>UBND Ủy ban nhân dân xã Thanh Xá tỉnh Phú Thọ</v>
      </c>
      <c r="C971" t="str">
        <v>http://svhttdl.phutho.gov.vn/tin/khanh-thanh-cong-trinh-tu-bo-du-tich-dinh-phao-thanh-xa-thanh-ha-huyen-thanh-ba_2602.html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6971</v>
      </c>
      <c r="B972" t="str">
        <v>Công an xã Chí Tiên tỉnh Phú Thọ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6972</v>
      </c>
      <c r="B973" t="str">
        <f>HYPERLINK("https://thanhba.phutho.gov.vn/chitien/Pages/index.aspx", "UBND Ủy ban nhân dân xã Chí Tiên tỉnh Phú Thọ")</f>
        <v>UBND Ủy ban nhân dân xã Chí Tiên tỉnh Phú Thọ</v>
      </c>
      <c r="C973" t="str">
        <v>https://thanhba.phutho.gov.vn/chitien/Pages/index.aspx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6973</v>
      </c>
      <c r="B974" t="str">
        <f>HYPERLINK("https://www.facebook.com/ConganxaDongThanh2021/", "Công an xã Đông Thành tỉnh Phú Thọ")</f>
        <v>Công an xã Đông Thành tỉnh Phú Thọ</v>
      </c>
      <c r="C974" t="str">
        <v>https://www.facebook.com/ConganxaDongThanh2021/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6974</v>
      </c>
      <c r="B975" t="str">
        <f>HYPERLINK("https://thanhba.phutho.gov.vn/dongthanh/Pages/index.aspx", "UBND Ủy ban nhân dân xã Đông Thành tỉnh Phú Thọ")</f>
        <v>UBND Ủy ban nhân dân xã Đông Thành tỉnh Phú Thọ</v>
      </c>
      <c r="C975" t="str">
        <v>https://thanhba.phutho.gov.vn/dongthanh/Pages/index.aspx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6975</v>
      </c>
      <c r="B976" t="str">
        <v>Công an xã Hoàng Cương tỉnh Phú Thọ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6976</v>
      </c>
      <c r="B977" t="str">
        <f>HYPERLINK("https://thanhba.phutho.gov.vn/hoangcuong/Pages/index.aspx", "UBND Ủy ban nhân dân xã Hoàng Cương tỉnh Phú Thọ")</f>
        <v>UBND Ủy ban nhân dân xã Hoàng Cương tỉnh Phú Thọ</v>
      </c>
      <c r="C977" t="str">
        <v>https://thanhba.phutho.gov.vn/hoangcuong/Pages/index.aspx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6977</v>
      </c>
      <c r="B978" t="str">
        <f>HYPERLINK("https://www.facebook.com/ConganSonCuong/", "Công an xã Sơn Cương tỉnh Phú Thọ")</f>
        <v>Công an xã Sơn Cương tỉnh Phú Thọ</v>
      </c>
      <c r="C978" t="str">
        <v>https://www.facebook.com/ConganSonCuong/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6978</v>
      </c>
      <c r="B979" t="str">
        <f>HYPERLINK("https://thanhba.phutho.gov.vn/soncuong/pages/danhmuc.aspx?cateid=10", "UBND Ủy ban nhân dân xã Sơn Cương tỉnh Phú Thọ")</f>
        <v>UBND Ủy ban nhân dân xã Sơn Cương tỉnh Phú Thọ</v>
      </c>
      <c r="C979" t="str">
        <v>https://thanhba.phutho.gov.vn/soncuong/pages/danhmuc.aspx?cateid=10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6979</v>
      </c>
      <c r="B980" t="str">
        <f>HYPERLINK("https://www.facebook.com/p/C%C3%B4ng-an-x%C3%A3-Thanh-H%C3%A0-Thanh-Ba-100061362463251/", "Công an xã Thanh Hà tỉnh Phú Thọ")</f>
        <v>Công an xã Thanh Hà tỉnh Phú Thọ</v>
      </c>
      <c r="C980" t="str">
        <v>https://www.facebook.com/p/C%C3%B4ng-an-x%C3%A3-Thanh-H%C3%A0-Thanh-Ba-100061362463251/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6980</v>
      </c>
      <c r="B981" t="str">
        <f>HYPERLINK("http://svhttdl.phutho.gov.vn/tin/khanh-thanh-cong-trinh-tu-bo-du-tich-dinh-phao-thanh-xa-thanh-ha-huyen-thanh-ba_2602.html", "UBND Ủy ban nhân dân xã Thanh Hà tỉnh Phú Thọ")</f>
        <v>UBND Ủy ban nhân dân xã Thanh Hà tỉnh Phú Thọ</v>
      </c>
      <c r="C981" t="str">
        <v>http://svhttdl.phutho.gov.vn/tin/khanh-thanh-cong-trinh-tu-bo-du-tich-dinh-phao-thanh-xa-thanh-ha-huyen-thanh-ba_2602.html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6981</v>
      </c>
      <c r="B982" t="str">
        <f>HYPERLINK("https://www.facebook.com/p/C%C3%B4ng-an-x%C3%A3-%C4%90%E1%BB%97-S%C6%A1n-huy%E1%BB%87n-Thanh-Ba-t%E1%BB%89nh-Ph%C3%BA-Th%E1%BB%8D-100079476075005/", "Công an xã Đỗ Sơn tỉnh Phú Thọ")</f>
        <v>Công an xã Đỗ Sơn tỉnh Phú Thọ</v>
      </c>
      <c r="C982" t="str">
        <v>https://www.facebook.com/p/C%C3%B4ng-an-x%C3%A3-%C4%90%E1%BB%97-S%C6%A1n-huy%E1%BB%87n-Thanh-Ba-t%E1%BB%89nh-Ph%C3%BA-Th%E1%BB%8D-100079476075005/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6982</v>
      </c>
      <c r="B983" t="str">
        <f>HYPERLINK("https://thanhba.phutho.gov.vn/doxuyen/Pages/index.aspx", "UBND Ủy ban nhân dân xã Đỗ Sơn tỉnh Phú Thọ")</f>
        <v>UBND Ủy ban nhân dân xã Đỗ Sơn tỉnh Phú Thọ</v>
      </c>
      <c r="C983" t="str">
        <v>https://thanhba.phutho.gov.vn/doxuyen/Pages/index.aspx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6983</v>
      </c>
      <c r="B984" t="str">
        <f>HYPERLINK("https://www.facebook.com/p/C%C3%B4ng-an-x%C3%A3-%C4%90%E1%BB%97-Xuy%C3%AAn-huy%E1%BB%87n-Thanh-Ba-100070149403169/", "Công an xã Đỗ Xuyên tỉnh Phú Thọ")</f>
        <v>Công an xã Đỗ Xuyên tỉnh Phú Thọ</v>
      </c>
      <c r="C984" t="str">
        <v>https://www.facebook.com/p/C%C3%B4ng-an-x%C3%A3-%C4%90%E1%BB%97-Xuy%C3%AAn-huy%E1%BB%87n-Thanh-Ba-100070149403169/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6984</v>
      </c>
      <c r="B985" t="str">
        <f>HYPERLINK("https://thanhba.phutho.gov.vn/doxuyen/Pages/index.aspx", "UBND Ủy ban nhân dân xã Đỗ Xuyên tỉnh Phú Thọ")</f>
        <v>UBND Ủy ban nhân dân xã Đỗ Xuyên tỉnh Phú Thọ</v>
      </c>
      <c r="C985" t="str">
        <v>https://thanhba.phutho.gov.vn/doxuyen/Pages/index.aspx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6985</v>
      </c>
      <c r="B986" t="str">
        <f>HYPERLINK("https://www.facebook.com/100063740456304?ref=py_c", "Công an xã Lương Lỗ tỉnh Phú Thọ")</f>
        <v>Công an xã Lương Lỗ tỉnh Phú Thọ</v>
      </c>
      <c r="C986" t="str">
        <v>https://www.facebook.com/100063740456304?ref=py_c</v>
      </c>
      <c r="D986" t="str">
        <v>0384584329</v>
      </c>
      <c r="E986" t="str">
        <v>-</v>
      </c>
      <c r="F986" t="str">
        <v>-</v>
      </c>
      <c r="G986" t="str">
        <v>Phu Tho, Vietnam</v>
      </c>
    </row>
    <row r="987">
      <c r="A987">
        <v>6986</v>
      </c>
      <c r="B987" t="str">
        <f>HYPERLINK("https://thanhba.phutho.gov.vn/", "UBND Ủy ban nhân dân xã Lương Lỗ tỉnh Phú Thọ")</f>
        <v>UBND Ủy ban nhân dân xã Lương Lỗ tỉnh Phú Thọ</v>
      </c>
      <c r="C987" t="str">
        <v>https://thanhba.phutho.gov.vn/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6987</v>
      </c>
      <c r="B988" t="str">
        <f>HYPERLINK("https://www.facebook.com/p/C%C3%B4ng-an-th%E1%BB%8B-tr%E1%BA%A5n-Phong-Ch%C3%A2u-100071715528701/", "Công an thị trấn Phong Châu tỉnh Phú Thọ")</f>
        <v>Công an thị trấn Phong Châu tỉnh Phú Thọ</v>
      </c>
      <c r="C988" t="str">
        <v>https://www.facebook.com/p/C%C3%B4ng-an-th%E1%BB%8B-tr%E1%BA%A5n-Phong-Ch%C3%A2u-100071715528701/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6988</v>
      </c>
      <c r="B989" t="str">
        <f>HYPERLINK("https://phongchau.phuninh.phutho.gov.vn/", "UBND Ủy ban nhân dân thị trấn Phong Châu tỉnh Phú Thọ")</f>
        <v>UBND Ủy ban nhân dân thị trấn Phong Châu tỉnh Phú Thọ</v>
      </c>
      <c r="C989" t="str">
        <v>https://phongchau.phuninh.phutho.gov.vn/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6989</v>
      </c>
      <c r="B990" t="str">
        <v>Công an xã Phú Mỹ tỉnh Phú Thọ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6990</v>
      </c>
      <c r="B991" t="str">
        <f>HYPERLINK("https://phutho.phutan.angiang.gov.vn/", "UBND Ủy ban nhân dân xã Phú Mỹ tỉnh Phú Thọ")</f>
        <v>UBND Ủy ban nhân dân xã Phú Mỹ tỉnh Phú Thọ</v>
      </c>
      <c r="C991" t="str">
        <v>https://phutho.phutan.angiang.gov.vn/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6991</v>
      </c>
      <c r="B992" t="str">
        <v>Công an xã Lệ Mỹ tỉnh Phú Thọ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6992</v>
      </c>
      <c r="B993" t="str">
        <f>HYPERLINK("https://phuninh.phutho.gov.vn/", "UBND Ủy ban nhân dân xã Lệ Mỹ tỉnh Phú Thọ")</f>
        <v>UBND Ủy ban nhân dân xã Lệ Mỹ tỉnh Phú Thọ</v>
      </c>
      <c r="C993" t="str">
        <v>https://phuninh.phutho.gov.vn/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6993</v>
      </c>
      <c r="B994" t="str">
        <f>HYPERLINK("https://www.facebook.com/p/C%C3%B4ng-an-x%C3%A3-Li%C3%AAn-Hoa-Ph%C3%B9-Ninh-Ph%C3%BA-Th%E1%BB%8D-100082110200923/", "Công an xã Liên Hoa tỉnh Phú Thọ")</f>
        <v>Công an xã Liên Hoa tỉnh Phú Thọ</v>
      </c>
      <c r="C994" t="str">
        <v>https://www.facebook.com/p/C%C3%B4ng-an-x%C3%A3-Li%C3%AAn-Hoa-Ph%C3%B9-Ninh-Ph%C3%BA-Th%E1%BB%8D-100082110200923/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6994</v>
      </c>
      <c r="B995" t="str">
        <f>HYPERLINK("https://lienhoa.phuninh.phutho.gov.vn/gioi-thieu/co-cau-to-chuc/", "UBND Ủy ban nhân dân xã Liên Hoa tỉnh Phú Thọ")</f>
        <v>UBND Ủy ban nhân dân xã Liên Hoa tỉnh Phú Thọ</v>
      </c>
      <c r="C995" t="str">
        <v>https://lienhoa.phuninh.phutho.gov.vn/gioi-thieu/co-cau-to-chuc/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6995</v>
      </c>
      <c r="B996" t="str">
        <f>HYPERLINK("https://www.facebook.com/caxtramthan/", "Công an xã Trạm Thản tỉnh Phú Thọ")</f>
        <v>Công an xã Trạm Thản tỉnh Phú Thọ</v>
      </c>
      <c r="C996" t="str">
        <v>https://www.facebook.com/caxtramthan/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6996</v>
      </c>
      <c r="B997" t="str">
        <f>HYPERLINK("https://phuninh.phutho.gov.vn/", "UBND Ủy ban nhân dân xã Trạm Thản tỉnh Phú Thọ")</f>
        <v>UBND Ủy ban nhân dân xã Trạm Thản tỉnh Phú Thọ</v>
      </c>
      <c r="C997" t="str">
        <v>https://phuninh.phutho.gov.vn/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6997</v>
      </c>
      <c r="B998" t="str">
        <v>Công an xã Trị quận tỉnh Phú Thọ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6998</v>
      </c>
      <c r="B999" t="str">
        <f>HYPERLINK("https://phuninh.phutho.gov.vn/", "UBND Ủy ban nhân dân xã Trị quận tỉnh Phú Thọ")</f>
        <v>UBND Ủy ban nhân dân xã Trị quận tỉnh Phú Thọ</v>
      </c>
      <c r="C999" t="str">
        <v>https://phuninh.phutho.gov.vn/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6999</v>
      </c>
      <c r="B1000" t="str">
        <v>Công an xã Trung Giáp tỉnh Phú Thọ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7000</v>
      </c>
      <c r="B1001" t="str">
        <f>HYPERLINK("https://trunggiap.phuninh.phutho.gov.vn/", "UBND Ủy ban nhân dân xã Trung Giáp tỉnh Phú Thọ")</f>
        <v>UBND Ủy ban nhân dân xã Trung Giáp tỉnh Phú Thọ</v>
      </c>
      <c r="C1001" t="str">
        <v>https://trunggiap.phuninh.phutho.gov.vn/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