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 xml:space="preserve">
      <c r="A1" t="str">
        <v>STT</v>
      </c>
      <c r="B1" t="str" xml:space="preserve">
        <v xml:space="preserve">Đơn Vị_x000d_
</v>
      </c>
      <c r="C1" t="str">
        <v>LINK</v>
      </c>
      <c r="D1" t="str">
        <v>DI ĐỘNG</v>
      </c>
      <c r="E1" t="str">
        <v>CỐ ĐỊNH</v>
      </c>
      <c r="F1" t="str">
        <v>EMAIL</v>
      </c>
      <c r="G1" t="str">
        <v>ĐỊA CHỈ</v>
      </c>
    </row>
    <row r="2">
      <c r="A2">
        <v>7001</v>
      </c>
      <c r="B2" t="str">
        <f>HYPERLINK("https://www.facebook.com/p/C%C3%B4ng-an-x%C3%A3-Ti%C3%AAn-Ph%C3%BA-Ph%C3%B9-Ninh-Ph%C3%BA-Th%E1%BB%8D-61553266122605/", "Công an xã Tiên Phú tỉnh Phú Thọ")</f>
        <v>Công an xã Tiên Phú tỉnh Phú Thọ</v>
      </c>
      <c r="C2" t="str">
        <v>https://www.facebook.com/p/C%C3%B4ng-an-x%C3%A3-Ti%C3%AAn-Ph%C3%BA-Ph%C3%B9-Ninh-Ph%C3%BA-Th%E1%BB%8D-61553266122605/</v>
      </c>
      <c r="D2" t="str">
        <v>-</v>
      </c>
      <c r="E2" t="str">
        <v/>
      </c>
      <c r="F2" t="str">
        <v>-</v>
      </c>
      <c r="G2" t="str">
        <v>-</v>
      </c>
    </row>
    <row r="3">
      <c r="A3">
        <v>7002</v>
      </c>
      <c r="B3" t="str">
        <f>HYPERLINK("https://tienphu.phuninh.phutho.gov.vn/", "UBND Ủy ban nhân dân xã Tiên Phú tỉnh Phú Thọ")</f>
        <v>UBND Ủy ban nhân dân xã Tiên Phú tỉnh Phú Thọ</v>
      </c>
      <c r="C3" t="str">
        <v>https://tienphu.phuninh.phutho.gov.vn/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7003</v>
      </c>
      <c r="B4" t="str">
        <v>Công an xã Hạ Giáp tỉnh Phú Thọ</v>
      </c>
      <c r="C4" t="str">
        <v>-</v>
      </c>
      <c r="D4" t="str">
        <v>-</v>
      </c>
      <c r="E4" t="str">
        <v/>
      </c>
      <c r="F4" t="str">
        <v>-</v>
      </c>
      <c r="G4" t="str">
        <v>-</v>
      </c>
    </row>
    <row r="5">
      <c r="A5">
        <v>7004</v>
      </c>
      <c r="B5" t="str">
        <f>HYPERLINK("https://phuninh.phutho.gov.vn/", "UBND Ủy ban nhân dân xã Hạ Giáp tỉnh Phú Thọ")</f>
        <v>UBND Ủy ban nhân dân xã Hạ Giáp tỉnh Phú Thọ</v>
      </c>
      <c r="C5" t="str">
        <v>https://phuninh.phutho.gov.vn/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7005</v>
      </c>
      <c r="B6" t="str">
        <f>HYPERLINK("https://www.facebook.com/p/C%C3%B4ng-an-x%C3%A3-B%E1%BA%A3o-Thanh-Ph%C3%B9-Ninh-Ph%C3%BA-Th%E1%BB%8D-100075947355602/", "Công an xã Bảo Thanh tỉnh Phú Thọ")</f>
        <v>Công an xã Bảo Thanh tỉnh Phú Thọ</v>
      </c>
      <c r="C6" t="str">
        <v>https://www.facebook.com/p/C%C3%B4ng-an-x%C3%A3-B%E1%BA%A3o-Thanh-Ph%C3%B9-Ninh-Ph%C3%BA-Th%E1%BB%8D-100075947355602/</v>
      </c>
      <c r="D6" t="str">
        <v>-</v>
      </c>
      <c r="E6" t="str">
        <v/>
      </c>
      <c r="F6" t="str">
        <v>-</v>
      </c>
      <c r="G6" t="str">
        <v>-</v>
      </c>
    </row>
    <row r="7">
      <c r="A7">
        <v>7006</v>
      </c>
      <c r="B7" t="str">
        <f>HYPERLINK("https://phuninh.phutho.gov.vn/", "UBND Ủy ban nhân dân xã Bảo Thanh tỉnh Phú Thọ")</f>
        <v>UBND Ủy ban nhân dân xã Bảo Thanh tỉnh Phú Thọ</v>
      </c>
      <c r="C7" t="str">
        <v>https://phuninh.phutho.gov.vn/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7007</v>
      </c>
      <c r="B8" t="str">
        <f>HYPERLINK("https://www.facebook.com/p/C%C3%B4ng-an-x%C3%A3-Ph%C3%BA-L%E1%BB%99c-100064950303314/", "Công an xã Phú Lộc tỉnh Phú Thọ")</f>
        <v>Công an xã Phú Lộc tỉnh Phú Thọ</v>
      </c>
      <c r="C8" t="str">
        <v>https://www.facebook.com/p/C%C3%B4ng-an-x%C3%A3-Ph%C3%BA-L%E1%BB%99c-100064950303314/</v>
      </c>
      <c r="D8" t="str">
        <v>-</v>
      </c>
      <c r="E8" t="str">
        <v/>
      </c>
      <c r="F8" t="str">
        <v>-</v>
      </c>
      <c r="G8" t="str">
        <v>-</v>
      </c>
    </row>
    <row r="9">
      <c r="A9">
        <v>7008</v>
      </c>
      <c r="B9" t="str">
        <f>HYPERLINK("https://phuloc.phuninh.phutho.gov.vn/", "UBND Ủy ban nhân dân xã Phú Lộc tỉnh Phú Thọ")</f>
        <v>UBND Ủy ban nhân dân xã Phú Lộc tỉnh Phú Thọ</v>
      </c>
      <c r="C9" t="str">
        <v>https://phuloc.phuninh.phutho.gov.vn/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7009</v>
      </c>
      <c r="B10" t="str">
        <f>HYPERLINK("https://www.facebook.com/p/C%C3%B4ng-an-x%C3%A3-Gia-Thanh-100072124998815/", "Công an xã Gia Thanh tỉnh Phú Thọ")</f>
        <v>Công an xã Gia Thanh tỉnh Phú Thọ</v>
      </c>
      <c r="C10" t="str">
        <v>https://www.facebook.com/p/C%C3%B4ng-an-x%C3%A3-Gia-Thanh-100072124998815/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7010</v>
      </c>
      <c r="B11" t="str">
        <f>HYPERLINK("https://giathanh.giavien.ninhbinh.gov.vn/", "UBND Ủy ban nhân dân xã Gia Thanh tỉnh Phú Thọ")</f>
        <v>UBND Ủy ban nhân dân xã Gia Thanh tỉnh Phú Thọ</v>
      </c>
      <c r="C11" t="str">
        <v>https://giathanh.giavien.ninhbinh.gov.vn/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7011</v>
      </c>
      <c r="B12" t="str">
        <f>HYPERLINK("https://www.facebook.com/100072043291516", "Công an xã Tiên Du tỉnh Phú Thọ")</f>
        <v>Công an xã Tiên Du tỉnh Phú Thọ</v>
      </c>
      <c r="C12" t="str">
        <v>https://www.facebook.com/100072043291516</v>
      </c>
      <c r="D12" t="str">
        <v>-</v>
      </c>
      <c r="E12" t="str">
        <v>02103833266</v>
      </c>
      <c r="F12" t="str">
        <v>-</v>
      </c>
      <c r="G12" t="str">
        <v>-</v>
      </c>
    </row>
    <row r="13">
      <c r="A13">
        <v>7012</v>
      </c>
      <c r="B13" t="str">
        <f>HYPERLINK("https://tiendu.phuninh.phutho.gov.vn/", "UBND Ủy ban nhân dân xã Tiên Du tỉnh Phú Thọ")</f>
        <v>UBND Ủy ban nhân dân xã Tiên Du tỉnh Phú Thọ</v>
      </c>
      <c r="C13" t="str">
        <v>https://tiendu.phuninh.phutho.gov.vn/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7013</v>
      </c>
      <c r="B14" t="str">
        <f>HYPERLINK("https://www.facebook.com/PhuNham113/?locale=vi_VN", "Công an xã Phú Nham tỉnh Phú Thọ")</f>
        <v>Công an xã Phú Nham tỉnh Phú Thọ</v>
      </c>
      <c r="C14" t="str">
        <v>https://www.facebook.com/PhuNham113/?locale=vi_VN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7014</v>
      </c>
      <c r="B15" t="str">
        <f>HYPERLINK("https://phunham.phuninh.phutho.gov.vn/", "UBND Ủy ban nhân dân xã Phú Nham tỉnh Phú Thọ")</f>
        <v>UBND Ủy ban nhân dân xã Phú Nham tỉnh Phú Thọ</v>
      </c>
      <c r="C15" t="str">
        <v>https://phunham.phuninh.phutho.gov.vn/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7015</v>
      </c>
      <c r="B16" t="str">
        <v>Công an xã Bình Bộ tỉnh Phú Thọ</v>
      </c>
      <c r="C16" t="str">
        <v>-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7016</v>
      </c>
      <c r="B17" t="str">
        <f>HYPERLINK("http://binhphu.gocongtay.tiengiang.gov.vn/to-chuc-ve-bo-may-ubnd", "UBND Ủy ban nhân dân xã Bình Bộ tỉnh Phú Thọ")</f>
        <v>UBND Ủy ban nhân dân xã Bình Bộ tỉnh Phú Thọ</v>
      </c>
      <c r="C17" t="str">
        <v>http://binhphu.gocongtay.tiengiang.gov.vn/to-chuc-ve-bo-may-ubnd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7017</v>
      </c>
      <c r="B18" t="str">
        <v>Công an xã An Đạo tỉnh Phú Thọ</v>
      </c>
      <c r="C18" t="str">
        <v>-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7018</v>
      </c>
      <c r="B19" t="str">
        <f>HYPERLINK("https://phuninh.phutho.gov.vn/", "UBND Ủy ban nhân dân xã An Đạo tỉnh Phú Thọ")</f>
        <v>UBND Ủy ban nhân dân xã An Đạo tỉnh Phú Thọ</v>
      </c>
      <c r="C19" t="str">
        <v>https://phuninh.phutho.gov.vn/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7019</v>
      </c>
      <c r="B20" t="str">
        <f>HYPERLINK("https://www.facebook.com/p/Tr%C6%B0%E1%BB%9Dng-THPT-T%E1%BB%AD-%C4%90%C3%A0-Tu-Da-High-School-100049841455681/", "Công an xã Tử Đà tỉnh Phú Thọ")</f>
        <v>Công an xã Tử Đà tỉnh Phú Thọ</v>
      </c>
      <c r="C20" t="str">
        <v>https://www.facebook.com/p/Tr%C6%B0%E1%BB%9Dng-THPT-T%E1%BB%AD-%C4%90%C3%A0-Tu-Da-High-School-100049841455681/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7020</v>
      </c>
      <c r="B21" t="str">
        <f>HYPERLINK("https://thanhthuy.phutho.gov.vn/", "UBND Ủy ban nhân dân xã Tử Đà tỉnh Phú Thọ")</f>
        <v>UBND Ủy ban nhân dân xã Tử Đà tỉnh Phú Thọ</v>
      </c>
      <c r="C21" t="str">
        <v>https://thanhthuy.phutho.gov.vn/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7021</v>
      </c>
      <c r="B22" t="str">
        <f>HYPERLINK("https://www.facebook.com/cahphuninh.pt/", "Công an xã Phù Ninh tỉnh Phú Thọ")</f>
        <v>Công an xã Phù Ninh tỉnh Phú Thọ</v>
      </c>
      <c r="C22" t="str">
        <v>https://www.facebook.com/cahphuninh.pt/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7022</v>
      </c>
      <c r="B23" t="str">
        <f>HYPERLINK("https://phuninh.phutho.gov.vn/", "UBND Ủy ban nhân dân xã Phù Ninh tỉnh Phú Thọ")</f>
        <v>UBND Ủy ban nhân dân xã Phù Ninh tỉnh Phú Thọ</v>
      </c>
      <c r="C23" t="str">
        <v>https://phuninh.phutho.gov.vn/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7023</v>
      </c>
      <c r="B24" t="str">
        <f>HYPERLINK("https://www.facebook.com/TuoitreConganVinhPhuc/?locale=fa_IR", "Công an xã Vĩnh Phú tỉnh Phú Thọ")</f>
        <v>Công an xã Vĩnh Phú tỉnh Phú Thọ</v>
      </c>
      <c r="C24" t="str">
        <v>https://www.facebook.com/TuoitreConganVinhPhuc/?locale=fa_IR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7024</v>
      </c>
      <c r="B25" t="str">
        <f>HYPERLINK("https://vinhphu.thoaison.angiang.gov.vn/danh-ba-0", "UBND Ủy ban nhân dân xã Vĩnh Phú tỉnh Phú Thọ")</f>
        <v>UBND Ủy ban nhân dân xã Vĩnh Phú tỉnh Phú Thọ</v>
      </c>
      <c r="C25" t="str">
        <v>https://vinhphu.thoaison.angiang.gov.vn/danh-ba-0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7025</v>
      </c>
      <c r="B26" t="str">
        <f>HYPERLINK("https://www.facebook.com/p/C%C3%B4ng-an-huy%E1%BB%87n-Y%C3%AAn-L%E1%BA%ADp-100076404181551/", "Công an thị trấn Yên Lập tỉnh Phú Thọ")</f>
        <v>Công an thị trấn Yên Lập tỉnh Phú Thọ</v>
      </c>
      <c r="C26" t="str">
        <v>https://www.facebook.com/p/C%C3%B4ng-an-huy%E1%BB%87n-Y%C3%AAn-L%E1%BA%ADp-100076404181551/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7026</v>
      </c>
      <c r="B27" t="str">
        <f>HYPERLINK("https://yenlap.phutho.gov.vn/", "UBND Ủy ban nhân dân thị trấn Yên Lập tỉnh Phú Thọ")</f>
        <v>UBND Ủy ban nhân dân thị trấn Yên Lập tỉnh Phú Thọ</v>
      </c>
      <c r="C27" t="str">
        <v>https://yenlap.phutho.gov.vn/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7027</v>
      </c>
      <c r="B28" t="str">
        <f>HYPERLINK("https://www.facebook.com/p/C%C3%B4ng-an-x%C3%A3-M%E1%BB%B9-Lung-100064895163486/", "Công an xã Mỹ Lung tỉnh Phú Thọ")</f>
        <v>Công an xã Mỹ Lung tỉnh Phú Thọ</v>
      </c>
      <c r="C28" t="str">
        <v>https://www.facebook.com/p/C%C3%B4ng-an-x%C3%A3-M%E1%BB%B9-Lung-100064895163486/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7028</v>
      </c>
      <c r="B29" t="str">
        <f>HYPERLINK("https://tnmt.phutho.gov.vn/tham-van-dtm-linh-vuc-moi-truong/du-an-du-an-khai-thac-che-bien-da-xay-dung-tai-mo-da-nha-xe-thuoc-xa-my-lung-va-xa-my-luong-huye-213021", "UBND Ủy ban nhân dân xã Mỹ Lung tỉnh Phú Thọ")</f>
        <v>UBND Ủy ban nhân dân xã Mỹ Lung tỉnh Phú Thọ</v>
      </c>
      <c r="C29" t="str">
        <v>https://tnmt.phutho.gov.vn/tham-van-dtm-linh-vuc-moi-truong/du-an-du-an-khai-thac-che-bien-da-xay-dung-tai-mo-da-nha-xe-thuoc-xa-my-lung-va-xa-my-luong-huye-213021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7029</v>
      </c>
      <c r="B30" t="str">
        <f>HYPERLINK("https://www.facebook.com/p/C%C3%B4ng-an-x%C3%A3-M%E1%BB%B9-L%C6%B0%C6%A1ng-Y%C3%AAn-L%E1%BA%ADp-Ph%C3%BA-Th%E1%BB%8D-100079647794911/", "Công an xã Mỹ Lương tỉnh Phú Thọ")</f>
        <v>Công an xã Mỹ Lương tỉnh Phú Thọ</v>
      </c>
      <c r="C30" t="str">
        <v>https://www.facebook.com/p/C%C3%B4ng-an-x%C3%A3-M%E1%BB%B9-L%C6%B0%C6%A1ng-Y%C3%AAn-L%E1%BA%ADp-Ph%C3%BA-Th%E1%BB%8D-100079647794911/</v>
      </c>
      <c r="D30" t="str">
        <v>-</v>
      </c>
      <c r="E30" t="str">
        <v/>
      </c>
      <c r="F30" t="str">
        <v>-</v>
      </c>
      <c r="G30" t="str">
        <v>-</v>
      </c>
    </row>
    <row r="31">
      <c r="A31">
        <v>7030</v>
      </c>
      <c r="B31" t="str">
        <f>HYPERLINK("https://tnmt.phutho.gov.vn/tham-van-dtm-linh-vuc-moi-truong/du-an-du-an-khai-thac-che-bien-da-xay-dung-tai-mo-da-nha-xe-thuoc-xa-my-lung-va-xa-my-luong-huye-213021", "UBND Ủy ban nhân dân xã Mỹ Lương tỉnh Phú Thọ")</f>
        <v>UBND Ủy ban nhân dân xã Mỹ Lương tỉnh Phú Thọ</v>
      </c>
      <c r="C31" t="str">
        <v>https://tnmt.phutho.gov.vn/tham-van-dtm-linh-vuc-moi-truong/du-an-du-an-khai-thac-che-bien-da-xay-dung-tai-mo-da-nha-xe-thuoc-xa-my-lung-va-xa-my-luong-huye-213021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7031</v>
      </c>
      <c r="B32" t="str">
        <f>HYPERLINK("https://www.facebook.com/p/C%C3%B4ng-an-x%C3%A3-L%C6%B0%C6%A1ng-S%C6%A1n-Y%C3%AAn-L%E1%BA%ADp-Ph%C3%BA-Th%E1%BB%8D-100067063285253/", "Công an xã Lương Sơn tỉnh Phú Thọ")</f>
        <v>Công an xã Lương Sơn tỉnh Phú Thọ</v>
      </c>
      <c r="C32" t="str">
        <v>https://www.facebook.com/p/C%C3%B4ng-an-x%C3%A3-L%C6%B0%C6%A1ng-S%C6%A1n-Y%C3%AAn-L%E1%BA%ADp-Ph%C3%BA-Th%E1%BB%8D-100067063285253/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7032</v>
      </c>
      <c r="B33" t="str">
        <f>HYPERLINK("https://yenlap.phutho.gov.vn/khu-xuan-huong-xa-luong-son-to-chuc-ngay-hoi-dai-doan-ket-toan-dan-toc-nam-2023/", "UBND Ủy ban nhân dân xã Lương Sơn tỉnh Phú Thọ")</f>
        <v>UBND Ủy ban nhân dân xã Lương Sơn tỉnh Phú Thọ</v>
      </c>
      <c r="C33" t="str">
        <v>https://yenlap.phutho.gov.vn/khu-xuan-huong-xa-luong-son-to-chuc-ngay-hoi-dai-doan-ket-toan-dan-toc-nam-2023/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7033</v>
      </c>
      <c r="B34" t="str">
        <v>Công an xã Xuân An tỉnh Phú Thọ</v>
      </c>
      <c r="C34" t="str">
        <v>-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7034</v>
      </c>
      <c r="B35" t="str">
        <f>HYPERLINK("https://xuanphu.thoxuan.thanhhoa.gov.vn/", "UBND Ủy ban nhân dân xã Xuân An tỉnh Phú Thọ")</f>
        <v>UBND Ủy ban nhân dân xã Xuân An tỉnh Phú Thọ</v>
      </c>
      <c r="C35" t="str">
        <v>https://xuanphu.thoxuan.thanhhoa.gov.vn/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7035</v>
      </c>
      <c r="B36" t="str">
        <v>Công an xã Xuân Viên tỉnh Phú Thọ</v>
      </c>
      <c r="C36" t="str">
        <v>-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7036</v>
      </c>
      <c r="B37" t="str">
        <f>HYPERLINK("https://thoxuan.thanhhoa.gov.vn/", "UBND Ủy ban nhân dân xã Xuân Viên tỉnh Phú Thọ")</f>
        <v>UBND Ủy ban nhân dân xã Xuân Viên tỉnh Phú Thọ</v>
      </c>
      <c r="C37" t="str">
        <v>https://thoxuan.thanhhoa.gov.vn/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7037</v>
      </c>
      <c r="B38" t="str">
        <f>HYPERLINK("https://www.facebook.com/p/C%C3%B4ng-an-x%C3%A3-Xu%C3%A2n-Thu%E1%BB%B7-100066347632750/?locale=nl_NL", "Công an xã Xuân Thủy tỉnh Phú Thọ")</f>
        <v>Công an xã Xuân Thủy tỉnh Phú Thọ</v>
      </c>
      <c r="C38" t="str">
        <v>https://www.facebook.com/p/C%C3%B4ng-an-x%C3%A3-Xu%C3%A2n-Thu%E1%BB%B7-100066347632750/?locale=nl_NL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7038</v>
      </c>
      <c r="B39" t="str">
        <f>HYPERLINK("https://thanhthuy.phutho.gov.vn/", "UBND Ủy ban nhân dân xã Xuân Thủy tỉnh Phú Thọ")</f>
        <v>UBND Ủy ban nhân dân xã Xuân Thủy tỉnh Phú Thọ</v>
      </c>
      <c r="C39" t="str">
        <v>https://thanhthuy.phutho.gov.vn/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7039</v>
      </c>
      <c r="B40" t="str">
        <f>HYPERLINK("https://www.facebook.com/p/C%C3%B4ng-an-x%C3%A3-Trung-S%C6%A1n-100068020364679/", "Công an xã Trung Sơn tỉnh Phú Thọ")</f>
        <v>Công an xã Trung Sơn tỉnh Phú Thọ</v>
      </c>
      <c r="C40" t="str">
        <v>https://www.facebook.com/p/C%C3%B4ng-an-x%C3%A3-Trung-S%C6%A1n-100068020364679/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7040</v>
      </c>
      <c r="B41" t="str">
        <f>HYPERLINK("https://yenlap.phutho.gov.vn/tang-qua-tet-cho-ho-ngheo-ho-co-hoan-canh-kho-khan-tai-xa-trung-son/", "UBND Ủy ban nhân dân xã Trung Sơn tỉnh Phú Thọ")</f>
        <v>UBND Ủy ban nhân dân xã Trung Sơn tỉnh Phú Thọ</v>
      </c>
      <c r="C41" t="str">
        <v>https://yenlap.phutho.gov.vn/tang-qua-tet-cho-ho-ngheo-ho-co-hoan-canh-kho-khan-tai-xa-trung-son/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7041</v>
      </c>
      <c r="B42" t="str">
        <f>HYPERLINK("https://www.facebook.com/conganhunglong/", "Công an xã Hưng Long tỉnh Phú Thọ")</f>
        <v>Công an xã Hưng Long tỉnh Phú Thọ</v>
      </c>
      <c r="C42" t="str">
        <v>https://www.facebook.com/conganhunglong/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7042</v>
      </c>
      <c r="B43" t="str">
        <f>HYPERLINK("https://yenlap.phutho.gov.vn/", "UBND Ủy ban nhân dân xã Hưng Long tỉnh Phú Thọ")</f>
        <v>UBND Ủy ban nhân dân xã Hưng Long tỉnh Phú Thọ</v>
      </c>
      <c r="C43" t="str">
        <v>https://yenlap.phutho.gov.vn/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7043</v>
      </c>
      <c r="B44" t="str">
        <v>Công an xã Nga Hoàng tỉnh Phú Thọ</v>
      </c>
      <c r="C44" t="str">
        <v>-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7044</v>
      </c>
      <c r="B45" t="str">
        <f>HYPERLINK("https://yenlap.phutho.gov.vn/khu-trung-loi-xa-nga-hoang-to-chuc-ngay-hoi-dai-doan-ket-toan-dan-toc/", "UBND Ủy ban nhân dân xã Nga Hoàng tỉnh Phú Thọ")</f>
        <v>UBND Ủy ban nhân dân xã Nga Hoàng tỉnh Phú Thọ</v>
      </c>
      <c r="C45" t="str">
        <v>https://yenlap.phutho.gov.vn/khu-trung-loi-xa-nga-hoang-to-chuc-ngay-hoi-dai-doan-ket-toan-dan-toc/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7045</v>
      </c>
      <c r="B46" t="str">
        <f>HYPERLINK("https://www.facebook.com/conganxadonglac/", "Công an xã Đồng Lạc tỉnh Phú Thọ")</f>
        <v>Công an xã Đồng Lạc tỉnh Phú Thọ</v>
      </c>
      <c r="C46" t="str">
        <v>https://www.facebook.com/conganxadonglac/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7046</v>
      </c>
      <c r="B47" t="str">
        <f>HYPERLINK("https://yenlap.phutho.gov.vn/khu-minh-cat-xa-dong-lac-to-chuc-ngay-hoi-dai-doan-ket-toan-dan-toc/", "UBND Ủy ban nhân dân xã Đồng Lạc tỉnh Phú Thọ")</f>
        <v>UBND Ủy ban nhân dân xã Đồng Lạc tỉnh Phú Thọ</v>
      </c>
      <c r="C47" t="str">
        <v>https://yenlap.phutho.gov.vn/khu-minh-cat-xa-dong-lac-to-chuc-ngay-hoi-dai-doan-ket-toan-dan-toc/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7047</v>
      </c>
      <c r="B48" t="str">
        <f>HYPERLINK("https://www.facebook.com/p/C%C3%B4ng-an-x%C3%A3-Th%C6%B0%E1%BB%A3ng-Long-100080038914428/", "Công an xã Thượng Long tỉnh Phú Thọ")</f>
        <v>Công an xã Thượng Long tỉnh Phú Thọ</v>
      </c>
      <c r="C48" t="str">
        <v>https://www.facebook.com/p/C%C3%B4ng-an-x%C3%A3-Th%C6%B0%E1%BB%A3ng-Long-100080038914428/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7048</v>
      </c>
      <c r="B49" t="str">
        <f>HYPERLINK("https://yenlap.phutho.gov.vn/xa-thuong-long-to-chuc-le-dang-huong-dang-hoa-tuong-nho-cac-anh-hung-liet-sy-nhan-dip-ky-niem-77-nam-ngay-thuong-binh-liet-sy/", "UBND Ủy ban nhân dân xã Thượng Long tỉnh Phú Thọ")</f>
        <v>UBND Ủy ban nhân dân xã Thượng Long tỉnh Phú Thọ</v>
      </c>
      <c r="C49" t="str">
        <v>https://yenlap.phutho.gov.vn/xa-thuong-long-to-chuc-le-dang-huong-dang-hoa-tuong-nho-cac-anh-hung-liet-sy-nhan-dip-ky-niem-77-nam-ngay-thuong-binh-liet-sy/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7049</v>
      </c>
      <c r="B50" t="str">
        <f>HYPERLINK("https://www.facebook.com/caxdongthinhyenlapphutho/", "Công an xã Đồng Thịnh tỉnh Phú Thọ")</f>
        <v>Công an xã Đồng Thịnh tỉnh Phú Thọ</v>
      </c>
      <c r="C50" t="str">
        <v>https://www.facebook.com/caxdongthinhyenlapphutho/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7050</v>
      </c>
      <c r="B51" t="str">
        <f>HYPERLINK("https://songlo.vinhphuc.gov.vn/noidung/Lists/Hethongchinhtri/View_Detail.aspx?ItemID=61", "UBND Ủy ban nhân dân xã Đồng Thịnh tỉnh Phú Thọ")</f>
        <v>UBND Ủy ban nhân dân xã Đồng Thịnh tỉnh Phú Thọ</v>
      </c>
      <c r="C51" t="str">
        <v>https://songlo.vinhphuc.gov.vn/noidung/Lists/Hethongchinhtri/View_Detail.aspx?ItemID=61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7051</v>
      </c>
      <c r="B52" t="str">
        <f>HYPERLINK("https://www.facebook.com/p/C%C3%B4ng-an-x%C3%A3-Ph%C3%BAc-Kh%C3%A1nh-100069710019958/", "Công an xã Phúc Khánh tỉnh Phú Thọ")</f>
        <v>Công an xã Phúc Khánh tỉnh Phú Thọ</v>
      </c>
      <c r="C52" t="str">
        <v>https://www.facebook.com/p/C%C3%B4ng-an-x%C3%A3-Ph%C3%BAc-Kh%C3%A1nh-100069710019958/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7052</v>
      </c>
      <c r="B53" t="str">
        <f>HYPERLINK("https://yenlap.phutho.gov.vn/khu-dinh-xa-phuc-khanh-to-chuc-ngay-hoi-dai-doan-ket-toan-dan-toc/", "UBND Ủy ban nhân dân xã Phúc Khánh tỉnh Phú Thọ")</f>
        <v>UBND Ủy ban nhân dân xã Phúc Khánh tỉnh Phú Thọ</v>
      </c>
      <c r="C53" t="str">
        <v>https://yenlap.phutho.gov.vn/khu-dinh-xa-phuc-khanh-to-chuc-ngay-hoi-dai-doan-ket-toan-dan-toc/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7053</v>
      </c>
      <c r="B54" t="str">
        <f>HYPERLINK("https://www.facebook.com/p/C%C3%B4ng-an-x%C3%A3-Minh-H%C3%B2a-100067023182200/", "Công an xã Minh Hòa tỉnh Phú Thọ")</f>
        <v>Công an xã Minh Hòa tỉnh Phú Thọ</v>
      </c>
      <c r="C54" t="str">
        <v>https://www.facebook.com/p/C%C3%B4ng-an-x%C3%A3-Minh-H%C3%B2a-100067023182200/</v>
      </c>
      <c r="D54" t="str">
        <v>-</v>
      </c>
      <c r="E54" t="str">
        <v/>
      </c>
      <c r="F54" t="str">
        <v>-</v>
      </c>
      <c r="G54" t="str">
        <v>-</v>
      </c>
    </row>
    <row r="55">
      <c r="A55">
        <v>7054</v>
      </c>
      <c r="B55" t="str">
        <f>HYPERLINK("https://yenlap.phutho.gov.vn/", "UBND Ủy ban nhân dân xã Minh Hòa tỉnh Phú Thọ")</f>
        <v>UBND Ủy ban nhân dân xã Minh Hòa tỉnh Phú Thọ</v>
      </c>
      <c r="C55" t="str">
        <v>https://yenlap.phutho.gov.vn/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7055</v>
      </c>
      <c r="B56" t="str">
        <v>Công an xã Ngọc Lập tỉnh Phú Thọ</v>
      </c>
      <c r="C56" t="str">
        <v>-</v>
      </c>
      <c r="D56" t="str">
        <v>-</v>
      </c>
      <c r="E56" t="str">
        <v/>
      </c>
      <c r="F56" t="str">
        <v>-</v>
      </c>
      <c r="G56" t="str">
        <v>-</v>
      </c>
    </row>
    <row r="57">
      <c r="A57">
        <v>7056</v>
      </c>
      <c r="B57" t="str">
        <f>HYPERLINK("https://yenlap.phutho.gov.vn/ngoc-lap-ra-mat-luc-luong-tham-gia-bao-ve-an-ninh-trat-tu-o-co-so/", "UBND Ủy ban nhân dân xã Ngọc Lập tỉnh Phú Thọ")</f>
        <v>UBND Ủy ban nhân dân xã Ngọc Lập tỉnh Phú Thọ</v>
      </c>
      <c r="C57" t="str">
        <v>https://yenlap.phutho.gov.vn/ngoc-lap-ra-mat-luc-luong-tham-gia-bao-ve-an-ninh-trat-tu-o-co-so/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7057</v>
      </c>
      <c r="B58" t="str">
        <f>HYPERLINK("https://www.facebook.com/p/C%C3%B4ng-an-x%C3%A3-Ng%E1%BB%8Dc-%C4%90%E1%BB%93ng-Y%C3%AAn-L%E1%BA%ADp-100086389350445/", "Công an xã Ngọc Đồng tỉnh Phú Thọ")</f>
        <v>Công an xã Ngọc Đồng tỉnh Phú Thọ</v>
      </c>
      <c r="C58" t="str">
        <v>https://www.facebook.com/p/C%C3%B4ng-an-x%C3%A3-Ng%E1%BB%8Dc-%C4%90%E1%BB%93ng-Y%C3%AAn-L%E1%BA%ADp-100086389350445/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7058</v>
      </c>
      <c r="B59" t="str">
        <f>HYPERLINK("https://yenlap.phutho.gov.vn/dang-bo-xa-ngoc-dong-70-nam-xay-dung-va-phat-trien/", "UBND Ủy ban nhân dân xã Ngọc Đồng tỉnh Phú Thọ")</f>
        <v>UBND Ủy ban nhân dân xã Ngọc Đồng tỉnh Phú Thọ</v>
      </c>
      <c r="C59" t="str">
        <v>https://yenlap.phutho.gov.vn/dang-bo-xa-ngoc-dong-70-nam-xay-dung-va-phat-trien/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7059</v>
      </c>
      <c r="B60" t="str">
        <f>HYPERLINK("https://www.facebook.com/thptsongthao.camkhe.phutho/", "Công an thị trấn Sông Thao tỉnh Phú Thọ")</f>
        <v>Công an thị trấn Sông Thao tỉnh Phú Thọ</v>
      </c>
      <c r="C60" t="str">
        <v>https://www.facebook.com/thptsongthao.camkhe.phutho/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7060</v>
      </c>
      <c r="B61" t="str">
        <f>HYPERLINK("https://camkhe.phutho.gov.vn/Chuyen-muc-tin/Chi-tiet-tin/t/cum-cong-nghiep-thi-tran-song-thao/title/14921/ctitle/128", "UBND Ủy ban nhân dân thị trấn Sông Thao tỉnh Phú Thọ")</f>
        <v>UBND Ủy ban nhân dân thị trấn Sông Thao tỉnh Phú Thọ</v>
      </c>
      <c r="C61" t="str">
        <v>https://camkhe.phutho.gov.vn/Chuyen-muc-tin/Chi-tiet-tin/t/cum-cong-nghiep-thi-tran-song-thao/title/14921/ctitle/128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7061</v>
      </c>
      <c r="B62" t="str">
        <f>HYPERLINK("https://www.facebook.com/CongantinhPhuTho19/?locale=en_GB", "Công an xã Tiên Lương tỉnh Phú Thọ")</f>
        <v>Công an xã Tiên Lương tỉnh Phú Thọ</v>
      </c>
      <c r="C62" t="str">
        <v>https://www.facebook.com/CongantinhPhuTho19/?locale=en_GB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7062</v>
      </c>
      <c r="B63" t="str">
        <f>HYPERLINK("https://camkhe.phutho.gov.vn/Chuyen-muc-tin/Chi-tiet-tin/t/dai-hoi-dai-bieu-mat-tran-to-quoc-xa-tien-luong-nhiem-ky-2024-2029/title/18402/ctitle/3", "UBND Ủy ban nhân dân xã Tiên Lương tỉnh Phú Thọ")</f>
        <v>UBND Ủy ban nhân dân xã Tiên Lương tỉnh Phú Thọ</v>
      </c>
      <c r="C63" t="str">
        <v>https://camkhe.phutho.gov.vn/Chuyen-muc-tin/Chi-tiet-tin/t/dai-hoi-dai-bieu-mat-tran-to-quoc-xa-tien-luong-nhiem-ky-2024-2029/title/18402/ctitle/3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7063</v>
      </c>
      <c r="B64" t="str">
        <f>HYPERLINK("https://www.facebook.com/p/C%C3%B4ng-an-x%C3%A3-Tuy-L%E1%BB%99c-C%E1%BA%A9m-Kh%C3%AA-100079972037061/", "Công an xã Tuy Lộc tỉnh Phú Thọ")</f>
        <v>Công an xã Tuy Lộc tỉnh Phú Thọ</v>
      </c>
      <c r="C64" t="str">
        <v>https://www.facebook.com/p/C%C3%B4ng-an-x%C3%A3-Tuy-L%E1%BB%99c-C%E1%BA%A9m-Kh%C3%AA-100079972037061/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7064</v>
      </c>
      <c r="B65" t="str">
        <f>HYPERLINK("https://camkhe.phutho.gov.vn/Chuyen-muc-tin/t/uy-ban-nhan-dan/ctitle/133", "UBND Ủy ban nhân dân xã Tuy Lộc tỉnh Phú Thọ")</f>
        <v>UBND Ủy ban nhân dân xã Tuy Lộc tỉnh Phú Thọ</v>
      </c>
      <c r="C65" t="str">
        <v>https://camkhe.phutho.gov.vn/Chuyen-muc-tin/t/uy-ban-nhan-dan/ctitle/133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7065</v>
      </c>
      <c r="B66" t="str">
        <f>HYPERLINK("https://www.facebook.com/ngoxa.ca/", "Công an xã Ngô Xá tỉnh Phú Thọ")</f>
        <v>Công an xã Ngô Xá tỉnh Phú Thọ</v>
      </c>
      <c r="C66" t="str">
        <v>https://www.facebook.com/ngoxa.ca/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7066</v>
      </c>
      <c r="B67" t="str">
        <f>HYPERLINK("https://camkhe.phutho.gov.vn/Chuyen-muc-tin/t/uy-ban-nhan-dan/ctitle/133", "UBND Ủy ban nhân dân xã Ngô Xá tỉnh Phú Thọ")</f>
        <v>UBND Ủy ban nhân dân xã Ngô Xá tỉnh Phú Thọ</v>
      </c>
      <c r="C67" t="str">
        <v>https://camkhe.phutho.gov.vn/Chuyen-muc-tin/t/uy-ban-nhan-dan/ctitle/133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7067</v>
      </c>
      <c r="B68" t="str">
        <v>Công an xã Phương Xá tỉnh Phú Thọ</v>
      </c>
      <c r="C68" t="str">
        <v>-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7068</v>
      </c>
      <c r="B69" t="str">
        <f>HYPERLINK("https://camkhe.phutho.gov.vn/Chuyen-muc-tin/t/uy-ban-nhan-dan/ctitle/133", "UBND Ủy ban nhân dân xã Phương Xá tỉnh Phú Thọ")</f>
        <v>UBND Ủy ban nhân dân xã Phương Xá tỉnh Phú Thọ</v>
      </c>
      <c r="C69" t="str">
        <v>https://camkhe.phutho.gov.vn/Chuyen-muc-tin/t/uy-ban-nhan-dan/ctitle/133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7069</v>
      </c>
      <c r="B70" t="str">
        <f>HYPERLINK("https://www.facebook.com/p/C%C3%B4ng-an-x%C3%A3-Ph%C6%B0%E1%BB%A3ng-V%C4%A9-C%E1%BA%A9m-Kh%C3%AA-100064531490689/", "Công an xã Phượng Vĩ tỉnh Phú Thọ")</f>
        <v>Công an xã Phượng Vĩ tỉnh Phú Thọ</v>
      </c>
      <c r="C70" t="str">
        <v>https://www.facebook.com/p/C%C3%B4ng-an-x%C3%A3-Ph%C6%B0%E1%BB%A3ng-V%C4%A9-C%E1%BA%A9m-Kh%C3%AA-100064531490689/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7070</v>
      </c>
      <c r="B71" t="str">
        <f>HYPERLINK("https://camkhe.phutho.gov.vn/Chuyen-muc-tin/Chi-tiet-tin/t/xa-phuong-vi-tap-trung-nguon-luc-de-dat-chuan-nong-thon-moi-/title/19423/ctitle/123", "UBND Ủy ban nhân dân xã Phượng Vĩ tỉnh Phú Thọ")</f>
        <v>UBND Ủy ban nhân dân xã Phượng Vĩ tỉnh Phú Thọ</v>
      </c>
      <c r="C71" t="str">
        <v>https://camkhe.phutho.gov.vn/Chuyen-muc-tin/Chi-tiet-tin/t/xa-phuong-vi-tap-trung-nguon-luc-de-dat-chuan-nong-thon-moi-/title/19423/ctitle/123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7071</v>
      </c>
      <c r="B72" t="str">
        <v>Công an xã Đồng Cam tỉnh Phú Thọ</v>
      </c>
      <c r="C72" t="str">
        <v>-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7072</v>
      </c>
      <c r="B73" t="str">
        <f>HYPERLINK("https://camkhe.phutho.gov.vn/Chuyen-muc-tin/t/uy-ban-nhan-dan/ctitle/133", "UBND Ủy ban nhân dân xã Đồng Cam tỉnh Phú Thọ")</f>
        <v>UBND Ủy ban nhân dân xã Đồng Cam tỉnh Phú Thọ</v>
      </c>
      <c r="C73" t="str">
        <v>https://camkhe.phutho.gov.vn/Chuyen-muc-tin/t/uy-ban-nhan-dan/ctitle/133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7073</v>
      </c>
      <c r="B74" t="str">
        <f>HYPERLINK("https://www.facebook.com/p/C%C3%B4ng-an-x%C3%A3-Th%E1%BB%A5y-Li%E1%BB%85u-C%E1%BA%A9m-Kh%C3%AA-100080204922181/", "Công an xã Thụy Liễu tỉnh Phú Thọ")</f>
        <v>Công an xã Thụy Liễu tỉnh Phú Thọ</v>
      </c>
      <c r="C74" t="str">
        <v>https://www.facebook.com/p/C%C3%B4ng-an-x%C3%A3-Th%E1%BB%A5y-Li%E1%BB%85u-C%E1%BA%A9m-Kh%C3%AA-100080204922181/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7074</v>
      </c>
      <c r="B75" t="str">
        <f>HYPERLINK("https://camkhe.phutho.gov.vn/Chuyen-muc-tin/t/uy-ban-nhan-dan/ctitle/133", "UBND Ủy ban nhân dân xã Thụy Liễu tỉnh Phú Thọ")</f>
        <v>UBND Ủy ban nhân dân xã Thụy Liễu tỉnh Phú Thọ</v>
      </c>
      <c r="C75" t="str">
        <v>https://camkhe.phutho.gov.vn/Chuyen-muc-tin/t/uy-ban-nhan-dan/ctitle/133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7075</v>
      </c>
      <c r="B76" t="str">
        <f>HYPERLINK("https://www.facebook.com/p/C%C3%B4ng-an-x%C3%A3-Ph%C3%B9ng-Nguy%C3%AAn-100070679190273/", "Công an xã Phùng Xá tỉnh Phú Thọ")</f>
        <v>Công an xã Phùng Xá tỉnh Phú Thọ</v>
      </c>
      <c r="C76" t="str">
        <v>https://www.facebook.com/p/C%C3%B4ng-an-x%C3%A3-Ph%C3%B9ng-Nguy%C3%AAn-100070679190273/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7076</v>
      </c>
      <c r="B77" t="str">
        <f>HYPERLINK("https://camkhe.phutho.gov.vn/Chuyen-muc-tin/Chi-tiet-tin/title/18766/ctitle/123?t=L%E1%BB%85%20h%E1%BB%99i%20%C4%90%C3%ACnh%20C%E1%BA%A3%20-%20Ph%C3%B9ng%20X%C3%A1%20x%C3%A3%20Minh%20T%C3%A2n.", "UBND Ủy ban nhân dân xã Phùng Xá tỉnh Phú Thọ")</f>
        <v>UBND Ủy ban nhân dân xã Phùng Xá tỉnh Phú Thọ</v>
      </c>
      <c r="C77" t="str">
        <v>https://camkhe.phutho.gov.vn/Chuyen-muc-tin/Chi-tiet-tin/title/18766/ctitle/123?t=L%E1%BB%85%20h%E1%BB%99i%20%C4%90%C3%ACnh%20C%E1%BA%A3%20-%20Ph%C3%B9ng%20X%C3%A1%20x%C3%A3%20Minh%20T%C3%A2n.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7077</v>
      </c>
      <c r="B78" t="str">
        <v>Công an xã Sơn Nga tỉnh Phú Thọ</v>
      </c>
      <c r="C78" t="str">
        <v>-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7078</v>
      </c>
      <c r="B79" t="str">
        <f>HYPERLINK("https://sonvi.lamthao.phutho.gov.vn/", "UBND Ủy ban nhân dân xã Sơn Nga tỉnh Phú Thọ")</f>
        <v>UBND Ủy ban nhân dân xã Sơn Nga tỉnh Phú Thọ</v>
      </c>
      <c r="C79" t="str">
        <v>https://sonvi.lamthao.phutho.gov.vn/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7079</v>
      </c>
      <c r="B80" t="str">
        <f>HYPERLINK("https://www.facebook.com/groups/1511925465731014/", "Công an xã Sai Nga tỉnh Phú Thọ")</f>
        <v>Công an xã Sai Nga tỉnh Phú Thọ</v>
      </c>
      <c r="C80" t="str">
        <v>https://www.facebook.com/groups/1511925465731014/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7080</v>
      </c>
      <c r="B81" t="str">
        <f>HYPERLINK("http://congbao.phutho.gov.vn/cong-bao.html?a=1&amp;gazetteid=163&amp;gazettetype=0&amp;publishyear=2014", "UBND Ủy ban nhân dân xã Sai Nga tỉnh Phú Thọ")</f>
        <v>UBND Ủy ban nhân dân xã Sai Nga tỉnh Phú Thọ</v>
      </c>
      <c r="C81" t="str">
        <v>http://congbao.phutho.gov.vn/cong-bao.html?a=1&amp;gazetteid=163&amp;gazettetype=0&amp;publishyear=2014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7081</v>
      </c>
      <c r="B82" t="str">
        <f>HYPERLINK("https://www.facebook.com/tungkhequetoi/", "Công an xã Tùng Khê tỉnh Phú Thọ")</f>
        <v>Công an xã Tùng Khê tỉnh Phú Thọ</v>
      </c>
      <c r="C82" t="str">
        <v>https://www.facebook.com/tungkhequetoi/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7082</v>
      </c>
      <c r="B83" t="str">
        <f>HYPERLINK("https://tungkhe.camkhe.phutho.gov.vn/Chuyen-muc-tin/t/lich-su-hinh-thanh-va-phat-trien/ctitle/892", "UBND Ủy ban nhân dân xã Tùng Khê tỉnh Phú Thọ")</f>
        <v>UBND Ủy ban nhân dân xã Tùng Khê tỉnh Phú Thọ</v>
      </c>
      <c r="C83" t="str">
        <v>https://tungkhe.camkhe.phutho.gov.vn/Chuyen-muc-tin/t/lich-su-hinh-thanh-va-phat-trien/ctitle/892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7083</v>
      </c>
      <c r="B84" t="str">
        <f>HYPERLINK("https://www.facebook.com/conganxatamsoncamkhe/", "Công an xã Tam Sơn tỉnh Phú Thọ")</f>
        <v>Công an xã Tam Sơn tỉnh Phú Thọ</v>
      </c>
      <c r="C84" t="str">
        <v>https://www.facebook.com/conganxatamsoncamkhe/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7084</v>
      </c>
      <c r="B85" t="str">
        <f>HYPERLINK("https://tamson.camkhe.phutho.gov.vn/Chuyen-muc-tin/t/uy-ban-nhan-dan/ctitle/284", "UBND Ủy ban nhân dân xã Tam Sơn tỉnh Phú Thọ")</f>
        <v>UBND Ủy ban nhân dân xã Tam Sơn tỉnh Phú Thọ</v>
      </c>
      <c r="C85" t="str">
        <v>https://tamson.camkhe.phutho.gov.vn/Chuyen-muc-tin/t/uy-ban-nhan-dan/ctitle/284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7085</v>
      </c>
      <c r="B86" t="str">
        <v>Công an xã Văn Bán tỉnh Phú Thọ</v>
      </c>
      <c r="C86" t="str">
        <v>-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7086</v>
      </c>
      <c r="B87" t="str">
        <f>HYPERLINK("https://camkhe.phutho.gov.vn/Chuyen-muc-tin/t/uy-ban-nhan-dan/ctitle/133", "UBND Ủy ban nhân dân xã Văn Bán tỉnh Phú Thọ")</f>
        <v>UBND Ủy ban nhân dân xã Văn Bán tỉnh Phú Thọ</v>
      </c>
      <c r="C87" t="str">
        <v>https://camkhe.phutho.gov.vn/Chuyen-muc-tin/t/uy-ban-nhan-dan/ctitle/133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7087</v>
      </c>
      <c r="B88" t="str">
        <v>Công an xã Cấp Dẫn tỉnh Phú Thọ</v>
      </c>
      <c r="C88" t="str">
        <v>-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7088</v>
      </c>
      <c r="B89" t="str">
        <f>HYPERLINK("https://camkhe.phutho.gov.vn/Chuyen-muc-tin/t/uy-ban-nhan-dan/ctitle/133", "UBND Ủy ban nhân dân xã Cấp Dẫn tỉnh Phú Thọ")</f>
        <v>UBND Ủy ban nhân dân xã Cấp Dẫn tỉnh Phú Thọ</v>
      </c>
      <c r="C89" t="str">
        <v>https://camkhe.phutho.gov.vn/Chuyen-muc-tin/t/uy-ban-nhan-dan/ctitle/133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7089</v>
      </c>
      <c r="B90" t="str">
        <v>Công an xã Thanh Nga tỉnh Phú Thọ</v>
      </c>
      <c r="C90" t="str">
        <v>-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7090</v>
      </c>
      <c r="B91" t="str">
        <f>HYPERLINK("http://congbao.phutho.gov.vn/cong-bao.html?a=1&amp;gazetteid=67&amp;gazettetype=0&amp;publishyear=2010", "UBND Ủy ban nhân dân xã Thanh Nga tỉnh Phú Thọ")</f>
        <v>UBND Ủy ban nhân dân xã Thanh Nga tỉnh Phú Thọ</v>
      </c>
      <c r="C91" t="str">
        <v>http://congbao.phutho.gov.vn/cong-bao.html?a=1&amp;gazetteid=67&amp;gazettetype=0&amp;publishyear=2010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7091</v>
      </c>
      <c r="B92" t="str">
        <f>HYPERLINK("https://www.facebook.com/2529844950650358", "Công an xã Xương Thịnh tỉnh Phú Thọ")</f>
        <v>Công an xã Xương Thịnh tỉnh Phú Thọ</v>
      </c>
      <c r="C92" t="str">
        <v>https://www.facebook.com/2529844950650358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7092</v>
      </c>
      <c r="B93" t="str">
        <f>HYPERLINK("https://camkhe.phutho.gov.vn/Chuyen-muc-tin/t/uy-ban-nhan-dan/ctitle/133", "UBND Ủy ban nhân dân xã Xương Thịnh tỉnh Phú Thọ")</f>
        <v>UBND Ủy ban nhân dân xã Xương Thịnh tỉnh Phú Thọ</v>
      </c>
      <c r="C93" t="str">
        <v>https://camkhe.phutho.gov.vn/Chuyen-muc-tin/t/uy-ban-nhan-dan/ctitle/133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7093</v>
      </c>
      <c r="B94" t="str">
        <f>HYPERLINK("https://www.facebook.com/conganhuyencamkhe16920/", "Công an xã Phú Khê tỉnh Phú Thọ")</f>
        <v>Công an xã Phú Khê tỉnh Phú Thọ</v>
      </c>
      <c r="C94" t="str">
        <v>https://www.facebook.com/conganhuyencamkhe16920/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7094</v>
      </c>
      <c r="B95" t="str">
        <f>HYPERLINK("https://camkhe.phutho.gov.vn/Chuyen-muc-tin/t/uy-ban-nhan-dan/ctitle/133", "UBND Ủy ban nhân dân xã Phú Khê tỉnh Phú Thọ")</f>
        <v>UBND Ủy ban nhân dân xã Phú Khê tỉnh Phú Thọ</v>
      </c>
      <c r="C95" t="str">
        <v>https://camkhe.phutho.gov.vn/Chuyen-muc-tin/t/uy-ban-nhan-dan/ctitle/133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7095</v>
      </c>
      <c r="B96" t="str">
        <f>HYPERLINK("https://www.facebook.com/p/C%C3%B4ng-an-x%C3%A3-S%C6%A1n-T%C3%ACnh-C%E1%BA%A9m-Kh%C3%AA-100072394080966/", "Công an xã Sơn Tình tỉnh Phú Thọ")</f>
        <v>Công an xã Sơn Tình tỉnh Phú Thọ</v>
      </c>
      <c r="C96" t="str">
        <v>https://www.facebook.com/p/C%C3%B4ng-an-x%C3%A3-S%C6%A1n-T%C3%ACnh-C%E1%BA%A9m-Kh%C3%AA-100072394080966/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7096</v>
      </c>
      <c r="B97" t="str">
        <f>HYPERLINK("https://sontinh.camkhe.phutho.gov.vn/Chuyen-muc-tin/Chi-tiet-tin/t/uy-ban-nhan-dan-xa-son-tinh/title/14695/ctitle/426", "UBND Ủy ban nhân dân xã Sơn Tình tỉnh Phú Thọ")</f>
        <v>UBND Ủy ban nhân dân xã Sơn Tình tỉnh Phú Thọ</v>
      </c>
      <c r="C97" t="str">
        <v>https://sontinh.camkhe.phutho.gov.vn/Chuyen-muc-tin/Chi-tiet-tin/t/uy-ban-nhan-dan-xa-son-tinh/title/14695/ctitle/426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7097</v>
      </c>
      <c r="B98" t="str">
        <f>HYPERLINK("https://www.facebook.com/p/THCS-Y%C3%AAn-T%E1%BA%ADp-C%E1%BA%A9m-Kh%C3%AA-Ph%C3%BA-Th%E1%BB%8D-100075878892306/", "Công an xã Yên Tập tỉnh Phú Thọ")</f>
        <v>Công an xã Yên Tập tỉnh Phú Thọ</v>
      </c>
      <c r="C98" t="str">
        <v>https://www.facebook.com/p/THCS-Y%C3%AAn-T%E1%BA%ADp-C%E1%BA%A9m-Kh%C3%AA-Ph%C3%BA-Th%E1%BB%8D-100075878892306/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7098</v>
      </c>
      <c r="B99" t="str">
        <f>HYPERLINK("http://congbao.phutho.gov.vn/cong-bao.html?a=1&amp;gazetteid=190587&amp;gazettetype=0&amp;publishyear=2023", "UBND Ủy ban nhân dân xã Yên Tập tỉnh Phú Thọ")</f>
        <v>UBND Ủy ban nhân dân xã Yên Tập tỉnh Phú Thọ</v>
      </c>
      <c r="C99" t="str">
        <v>http://congbao.phutho.gov.vn/cong-bao.html?a=1&amp;gazetteid=190587&amp;gazettetype=0&amp;publishyear=2023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7099</v>
      </c>
      <c r="B100" t="str">
        <f>HYPERLINK("https://www.facebook.com/Quytindunghuonglung/", "Công an xã Hương Lung tỉnh Phú Thọ")</f>
        <v>Công an xã Hương Lung tỉnh Phú Thọ</v>
      </c>
      <c r="C100" t="str">
        <v>https://www.facebook.com/Quytindunghuonglung/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7100</v>
      </c>
      <c r="B101" t="str">
        <f>HYPERLINK("https://huonglung.camkhe.phutho.gov.vn/Chuyen-muc-tin/t/uy-ban-nhan-dan/ctitle/330", "UBND Ủy ban nhân dân xã Hương Lung tỉnh Phú Thọ")</f>
        <v>UBND Ủy ban nhân dân xã Hương Lung tỉnh Phú Thọ</v>
      </c>
      <c r="C101" t="str">
        <v>https://huonglung.camkhe.phutho.gov.vn/Chuyen-muc-tin/t/uy-ban-nhan-dan/ctitle/330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7101</v>
      </c>
      <c r="B102" t="str">
        <f>HYPERLINK("https://www.facebook.com/p/C%C3%B4ng-an-x%C3%A3-T%E1%BA%A1-X%C3%A1-C%E1%BA%A9m-Kh%C3%AA-100069830776746/", "Công an xã Tạ Xá tỉnh Phú Thọ")</f>
        <v>Công an xã Tạ Xá tỉnh Phú Thọ</v>
      </c>
      <c r="C102" t="str">
        <v>https://www.facebook.com/p/C%C3%B4ng-an-x%C3%A3-T%E1%BA%A1-X%C3%A1-C%E1%BA%A9m-Kh%C3%AA-100069830776746/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7102</v>
      </c>
      <c r="B103" t="str">
        <f>HYPERLINK("https://camkhe.phutho.gov.vn/Chuyen-muc-tin/Chi-tiet-tin/t/xa-ta-xa-giao-lenh-goi-cong-dan-nhap-ngu-nam-2024-/title/18175/ctitle/123", "UBND Ủy ban nhân dân xã Tạ Xá tỉnh Phú Thọ")</f>
        <v>UBND Ủy ban nhân dân xã Tạ Xá tỉnh Phú Thọ</v>
      </c>
      <c r="C103" t="str">
        <v>https://camkhe.phutho.gov.vn/Chuyen-muc-tin/Chi-tiet-tin/t/xa-ta-xa-giao-lenh-goi-cong-dan-nhap-ngu-nam-2024-/title/18175/ctitle/123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7103</v>
      </c>
      <c r="B104" t="str">
        <f>HYPERLINK("https://www.facebook.com/p/C%C3%B4ng-an-x%C3%A3-Ph%C3%BA-L%E1%BA%A1c-C%E1%BA%A9m-Kh%C3%AA-100076441831588/", "Công an xã Phú Lạc tỉnh Phú Thọ")</f>
        <v>Công an xã Phú Lạc tỉnh Phú Thọ</v>
      </c>
      <c r="C104" t="str">
        <v>https://www.facebook.com/p/C%C3%B4ng-an-x%C3%A3-Ph%C3%BA-L%E1%BA%A1c-C%E1%BA%A9m-Kh%C3%AA-100076441831588/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7104</v>
      </c>
      <c r="B105" t="str">
        <f>HYPERLINK("https://camkhe.phutho.gov.vn/Chuyen-muc-tin/t/uy-ban-nhan-dan/ctitle/133", "UBND Ủy ban nhân dân xã Phú Lạc tỉnh Phú Thọ")</f>
        <v>UBND Ủy ban nhân dân xã Phú Lạc tỉnh Phú Thọ</v>
      </c>
      <c r="C105" t="str">
        <v>https://camkhe.phutho.gov.vn/Chuyen-muc-tin/t/uy-ban-nhan-dan/ctitle/133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7105</v>
      </c>
      <c r="B106" t="str">
        <v>Công an xã Tình Cương tỉnh Phú Thọ</v>
      </c>
      <c r="C106" t="str">
        <v>-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7106</v>
      </c>
      <c r="B107" t="str">
        <f>HYPERLINK("https://thocuong.trieuson.thanhhoa.gov.vn/", "UBND Ủy ban nhân dân xã Tình Cương tỉnh Phú Thọ")</f>
        <v>UBND Ủy ban nhân dân xã Tình Cương tỉnh Phú Thọ</v>
      </c>
      <c r="C107" t="str">
        <v>https://thocuong.trieuson.thanhhoa.gov.vn/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7107</v>
      </c>
      <c r="B108" t="str">
        <f>HYPERLINK("https://www.facebook.com/p/C%C3%B4ng-an-x%C3%A3-Ch%C6%B0%C6%A1ng-X%C3%A1-C%E1%BA%A9m-Kh%C3%AA-100080335749051/", "Công an xã Chương Xá tỉnh Phú Thọ")</f>
        <v>Công an xã Chương Xá tỉnh Phú Thọ</v>
      </c>
      <c r="C108" t="str">
        <v>https://www.facebook.com/p/C%C3%B4ng-an-x%C3%A3-Ch%C6%B0%C6%A1ng-X%C3%A1-C%E1%BA%A9m-Kh%C3%AA-100080335749051/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7108</v>
      </c>
      <c r="B109" t="str">
        <f>HYPERLINK("https://camkhe.phutho.gov.vn/Chuyen-muc-tin/t/uy-ban-nhan-dan/ctitle/133", "UBND Ủy ban nhân dân xã Chương Xá tỉnh Phú Thọ")</f>
        <v>UBND Ủy ban nhân dân xã Chương Xá tỉnh Phú Thọ</v>
      </c>
      <c r="C109" t="str">
        <v>https://camkhe.phutho.gov.vn/Chuyen-muc-tin/t/uy-ban-nhan-dan/ctitle/133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7109</v>
      </c>
      <c r="B110" t="str">
        <v>Công an xã Hiền Đa tỉnh Phú Thọ</v>
      </c>
      <c r="C110" t="str">
        <v>-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7110</v>
      </c>
      <c r="B111" t="str">
        <f>HYPERLINK("https://camkhe.phutho.gov.vn/Chuyen-muc-tin/Chi-tiet-tin/title/22005/ctitle/155?t=TR%C6%AF%E1%BB%9CNG%20THPT%20HI%E1%BB%80N%20%C4%90A:%2040%20N%C4%82M%20X%C3%82Y%20D%E1%BB%B0NG%20V%C3%80%20PH%C3%81T%20TRI%E1%BB%82N", "UBND Ủy ban nhân dân xã Hiền Đa tỉnh Phú Thọ")</f>
        <v>UBND Ủy ban nhân dân xã Hiền Đa tỉnh Phú Thọ</v>
      </c>
      <c r="C111" t="str">
        <v>https://camkhe.phutho.gov.vn/Chuyen-muc-tin/Chi-tiet-tin/title/22005/ctitle/155?t=TR%C6%AF%E1%BB%9CNG%20THPT%20HI%E1%BB%80N%20%C4%90A:%2040%20N%C4%82M%20X%C3%82Y%20D%E1%BB%B0NG%20V%C3%80%20PH%C3%81T%20TRI%E1%BB%82N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7111</v>
      </c>
      <c r="B112" t="str">
        <f>HYPERLINK("https://www.facebook.com/p/C%C3%B4ng-an-x%C3%A3-V%C4%83n-Kh%C3%BAc-C%E1%BA%A9m-Kh%C3%AA-100079548312114/", "Công an xã Văn Khúc tỉnh Phú Thọ")</f>
        <v>Công an xã Văn Khúc tỉnh Phú Thọ</v>
      </c>
      <c r="C112" t="str">
        <v>https://www.facebook.com/p/C%C3%B4ng-an-x%C3%A3-V%C4%83n-Kh%C3%BAc-C%E1%BA%A9m-Kh%C3%AA-100079548312114/</v>
      </c>
      <c r="D112" t="str">
        <v>-</v>
      </c>
      <c r="E112" t="str">
        <v/>
      </c>
      <c r="F112" t="str">
        <v>-</v>
      </c>
      <c r="G112" t="str">
        <v>-</v>
      </c>
    </row>
    <row r="113">
      <c r="A113">
        <v>7112</v>
      </c>
      <c r="B113" t="str">
        <f>HYPERLINK("https://camkhe.phutho.gov.vn/Chuyen-muc-tin/t/uy-ban-nhan-dan/ctitle/133", "UBND Ủy ban nhân dân xã Văn Khúc tỉnh Phú Thọ")</f>
        <v>UBND Ủy ban nhân dân xã Văn Khúc tỉnh Phú Thọ</v>
      </c>
      <c r="C113" t="str">
        <v>https://camkhe.phutho.gov.vn/Chuyen-muc-tin/t/uy-ban-nhan-dan/ctitle/133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7113</v>
      </c>
      <c r="B114" t="str">
        <v>Công an xã Yên Dưỡng tỉnh Phú Thọ</v>
      </c>
      <c r="C114" t="str">
        <v>-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7114</v>
      </c>
      <c r="B115" t="str">
        <f>HYPERLINK("https://camkhe.phutho.gov.vn/Chuyen-muc-tin/t/uy-ban-nhan-dan/ctitle/133", "UBND Ủy ban nhân dân xã Yên Dưỡng tỉnh Phú Thọ")</f>
        <v>UBND Ủy ban nhân dân xã Yên Dưỡng tỉnh Phú Thọ</v>
      </c>
      <c r="C115" t="str">
        <v>https://camkhe.phutho.gov.vn/Chuyen-muc-tin/t/uy-ban-nhan-dan/ctitle/133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7115</v>
      </c>
      <c r="B116" t="str">
        <f>HYPERLINK("https://www.facebook.com/p/C%C3%B4ng-an-th%C3%A0nh-ph%E1%BB%91-Vi%E1%BB%87t-Tr%C3%AC-100083326121614/", "Công an xã Cát Trù tỉnh Phú Thọ")</f>
        <v>Công an xã Cát Trù tỉnh Phú Thọ</v>
      </c>
      <c r="C116" t="str">
        <v>https://www.facebook.com/p/C%C3%B4ng-an-th%C3%A0nh-ph%E1%BB%91-Vi%E1%BB%87t-Tr%C3%AC-100083326121614/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7116</v>
      </c>
      <c r="B117" t="str">
        <f>HYPERLINK("https://camkhe.phutho.gov.vn/Chuyen-muc-tin/Chi-tiet-tin/t/chua-tro/title/16687/ctitle/154", "UBND Ủy ban nhân dân xã Cát Trù tỉnh Phú Thọ")</f>
        <v>UBND Ủy ban nhân dân xã Cát Trù tỉnh Phú Thọ</v>
      </c>
      <c r="C117" t="str">
        <v>https://camkhe.phutho.gov.vn/Chuyen-muc-tin/Chi-tiet-tin/t/chua-tro/title/16687/ctitle/154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7117</v>
      </c>
      <c r="B118" t="str">
        <f>HYPERLINK("https://www.facebook.com/CongantinhPhuTho19/", "Công an xã Điêu Lương tỉnh Phú Thọ")</f>
        <v>Công an xã Điêu Lương tỉnh Phú Thọ</v>
      </c>
      <c r="C118" t="str">
        <v>https://www.facebook.com/CongantinhPhuTho19/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7118</v>
      </c>
      <c r="B119" t="str">
        <v>UBND Ủy ban nhân dân xã Điêu Lương tỉnh Phú Thọ</v>
      </c>
      <c r="C119" t="str">
        <v>-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7119</v>
      </c>
      <c r="B120" t="str">
        <f>HYPERLINK("https://www.facebook.com/p/C%C3%B4ng-an-x%C3%A3-%C4%90%E1%BB%93ng-L%C6%B0%C6%A1ng-C%E1%BA%A9m-Kh%C3%AA-100071340708715/", "Công an xã Đồng Lương tỉnh Phú Thọ")</f>
        <v>Công an xã Đồng Lương tỉnh Phú Thọ</v>
      </c>
      <c r="C120" t="str">
        <v>https://www.facebook.com/p/C%C3%B4ng-an-x%C3%A3-%C4%90%E1%BB%93ng-L%C6%B0%C6%A1ng-C%E1%BA%A9m-Kh%C3%AA-100071340708715/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7120</v>
      </c>
      <c r="B121" t="str">
        <f>HYPERLINK("https://dongluong.camkhe.phutho.gov.vn/Chuyen-muc-tin/Chi-tiet-tin/t/ubnd-xa-dong-luong/title/16298/ctitle/497", "UBND Ủy ban nhân dân xã Đồng Lương tỉnh Phú Thọ")</f>
        <v>UBND Ủy ban nhân dân xã Đồng Lương tỉnh Phú Thọ</v>
      </c>
      <c r="C121" t="str">
        <v>https://dongluong.camkhe.phutho.gov.vn/Chuyen-muc-tin/Chi-tiet-tin/t/ubnd-xa-dong-luong/title/16298/ctitle/497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7121</v>
      </c>
      <c r="B122" t="str">
        <f>HYPERLINK("https://www.facebook.com/HungHoaTamNongPhuTho/?locale=vi_VN", "Công an thị trấn Hưng Hoá tỉnh Phú Thọ")</f>
        <v>Công an thị trấn Hưng Hoá tỉnh Phú Thọ</v>
      </c>
      <c r="C122" t="str">
        <v>https://www.facebook.com/HungHoaTamNongPhuTho/?locale=vi_VN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7122</v>
      </c>
      <c r="B123" t="str">
        <f>HYPERLINK("https://tamnong.phutho.gov.vn/Chuyen-muc-tin/Chi-tiet-tin/t/thi-tran-hung-hoa/title/251/ctitle/194", "UBND Ủy ban nhân dân thị trấn Hưng Hoá tỉnh Phú Thọ")</f>
        <v>UBND Ủy ban nhân dân thị trấn Hưng Hoá tỉnh Phú Thọ</v>
      </c>
      <c r="C123" t="str">
        <v>https://tamnong.phutho.gov.vn/Chuyen-muc-tin/Chi-tiet-tin/t/thi-tran-hung-hoa/title/251/ctitle/194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7123</v>
      </c>
      <c r="B124" t="str">
        <f>HYPERLINK("https://www.facebook.com/CongantinhPhuTho19/", "Công an xã Vực Trường tỉnh Phú Thọ")</f>
        <v>Công an xã Vực Trường tỉnh Phú Thọ</v>
      </c>
      <c r="C124" t="str">
        <v>https://www.facebook.com/CongantinhPhuTho19/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7124</v>
      </c>
      <c r="B125" t="str">
        <f>HYPERLINK("https://thanhthuy.phutho.gov.vn/", "UBND Ủy ban nhân dân xã Vực Trường tỉnh Phú Thọ")</f>
        <v>UBND Ủy ban nhân dân xã Vực Trường tỉnh Phú Thọ</v>
      </c>
      <c r="C125" t="str">
        <v>https://thanhthuy.phutho.gov.vn/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7125</v>
      </c>
      <c r="B126" t="str">
        <f>HYPERLINK("https://www.facebook.com/p/C%C3%B4ng-an-x%C3%A3-Hi%E1%BB%81n-Quan-huy%E1%BB%87n-Tam-N%C3%B4ng-T%E1%BB%89nh-Ph%C3%BA-Th%E1%BB%8D-100072248658440/", "Công an xã Hiền Quan tỉnh Phú Thọ")</f>
        <v>Công an xã Hiền Quan tỉnh Phú Thọ</v>
      </c>
      <c r="C126" t="str">
        <v>https://www.facebook.com/p/C%C3%B4ng-an-x%C3%A3-Hi%E1%BB%81n-Quan-huy%E1%BB%87n-Tam-N%C3%B4ng-T%E1%BB%89nh-Ph%C3%BA-Th%E1%BB%8D-100072248658440/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7126</v>
      </c>
      <c r="B127" t="str">
        <f>HYPERLINK("https://tamnong.phutho.gov.vn/Chuyen-muc-tin/Chi-tiet-tin/t/xa-hien-quan/title/248/ctitle/210", "UBND Ủy ban nhân dân xã Hiền Quan tỉnh Phú Thọ")</f>
        <v>UBND Ủy ban nhân dân xã Hiền Quan tỉnh Phú Thọ</v>
      </c>
      <c r="C127" t="str">
        <v>https://tamnong.phutho.gov.vn/Chuyen-muc-tin/Chi-tiet-tin/t/xa-hien-quan/title/248/ctitle/210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7127</v>
      </c>
      <c r="B128" t="str">
        <v>Công an xã Hương Nha tỉnh Phú Thọ</v>
      </c>
      <c r="C128" t="str">
        <v>-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7128</v>
      </c>
      <c r="B129" t="str">
        <f>HYPERLINK("https://thanhson.phutho.gov.vn/", "UBND Ủy ban nhân dân xã Hương Nha tỉnh Phú Thọ")</f>
        <v>UBND Ủy ban nhân dân xã Hương Nha tỉnh Phú Thọ</v>
      </c>
      <c r="C129" t="str">
        <v>https://thanhson.phutho.gov.vn/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7129</v>
      </c>
      <c r="B130" t="str">
        <f>HYPERLINK("https://www.facebook.com/p/C%C3%B4ng-an-x%C3%A3-Thanh-Uy%C3%AAn-100072281954778/", "Công an xã Thanh Uyên tỉnh Phú Thọ")</f>
        <v>Công an xã Thanh Uyên tỉnh Phú Thọ</v>
      </c>
      <c r="C130" t="str">
        <v>https://www.facebook.com/p/C%C3%B4ng-an-x%C3%A3-Thanh-Uy%C3%AAn-100072281954778/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7130</v>
      </c>
      <c r="B131" t="str">
        <f>HYPERLINK("https://tamnong.phutho.gov.vn/Chuyen-muc-tin/Chi-tiet-tin/t/xa-thanh-uyen/title/247/ctitle/208", "UBND Ủy ban nhân dân xã Thanh Uyên tỉnh Phú Thọ")</f>
        <v>UBND Ủy ban nhân dân xã Thanh Uyên tỉnh Phú Thọ</v>
      </c>
      <c r="C131" t="str">
        <v>https://tamnong.phutho.gov.vn/Chuyen-muc-tin/Chi-tiet-tin/t/xa-thanh-uyen/title/247/ctitle/208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7131</v>
      </c>
      <c r="B132" t="str">
        <f>HYPERLINK("https://www.facebook.com/doancongantinhphuyen/", "Công an xã Xuân Quang tỉnh Phú Thọ")</f>
        <v>Công an xã Xuân Quang tỉnh Phú Thọ</v>
      </c>
      <c r="C132" t="str">
        <v>https://www.facebook.com/doancongantinhphuyen/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7132</v>
      </c>
      <c r="B133" t="str">
        <f>HYPERLINK("https://tamnong.phutho.gov.vn/Chuyen-muc-tin/Chi-tiet-tin/t/xa-xuan-quang/title/234/ctitle/216", "UBND Ủy ban nhân dân xã Xuân Quang tỉnh Phú Thọ")</f>
        <v>UBND Ủy ban nhân dân xã Xuân Quang tỉnh Phú Thọ</v>
      </c>
      <c r="C133" t="str">
        <v>https://tamnong.phutho.gov.vn/Chuyen-muc-tin/Chi-tiet-tin/t/xa-xuan-quang/title/234/ctitle/216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7133</v>
      </c>
      <c r="B134" t="str">
        <v>Công an xã Tứ Mỹ tỉnh Phú Thọ</v>
      </c>
      <c r="C134" t="str">
        <v>-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7134</v>
      </c>
      <c r="B135" t="str">
        <f>HYPERLINK("http://congbao.phutho.gov.vn/tong-tap.html?classification=2&amp;unitid=2&amp;pageIndex=11", "UBND Ủy ban nhân dân xã Tứ Mỹ tỉnh Phú Thọ")</f>
        <v>UBND Ủy ban nhân dân xã Tứ Mỹ tỉnh Phú Thọ</v>
      </c>
      <c r="C135" t="str">
        <v>http://congbao.phutho.gov.vn/tong-tap.html?classification=2&amp;unitid=2&amp;pageIndex=11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7135</v>
      </c>
      <c r="B136" t="str">
        <f>HYPERLINK("https://www.facebook.com/groups/196257444333792/", "Công an xã Văn Lương tỉnh Phú Thọ")</f>
        <v>Công an xã Văn Lương tỉnh Phú Thọ</v>
      </c>
      <c r="C136" t="str">
        <v>https://www.facebook.com/groups/196257444333792/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7136</v>
      </c>
      <c r="B137" t="str">
        <f>HYPERLINK("https://tanson.phutho.gov.vn/Chuyen-muc-tin/Chi-tiet-tin/t/xa-van-luong/title/290/ctitle/78", "UBND Ủy ban nhân dân xã Văn Lương tỉnh Phú Thọ")</f>
        <v>UBND Ủy ban nhân dân xã Văn Lương tỉnh Phú Thọ</v>
      </c>
      <c r="C137" t="str">
        <v>https://tanson.phutho.gov.vn/Chuyen-muc-tin/Chi-tiet-tin/t/xa-van-luong/title/290/ctitle/78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7137</v>
      </c>
      <c r="B138" t="str">
        <f>HYPERLINK("https://www.facebook.com/p/C%C3%B4ng-an-th%C3%A0nh-ph%E1%BB%91-Vi%E1%BB%87t-Tr%C3%AC-100083326121614/", "Công an xã Hùng Đô tỉnh Phú Thọ")</f>
        <v>Công an xã Hùng Đô tỉnh Phú Thọ</v>
      </c>
      <c r="C138" t="str">
        <v>https://www.facebook.com/p/C%C3%B4ng-an-th%C3%A0nh-ph%E1%BB%91-Vi%E1%BB%87t-Tr%C3%AC-100083326121614/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7138</v>
      </c>
      <c r="B139" t="str">
        <f>HYPERLINK("https://doanhung.phutho.gov.vn/", "UBND Ủy ban nhân dân xã Hùng Đô tỉnh Phú Thọ")</f>
        <v>UBND Ủy ban nhân dân xã Hùng Đô tỉnh Phú Thọ</v>
      </c>
      <c r="C139" t="str">
        <v>https://doanhung.phutho.gov.vn/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7139</v>
      </c>
      <c r="B140" t="str">
        <f>HYPERLINK("https://www.facebook.com/433220207407849", "Công an xã Phương Thịnh tỉnh Phú Thọ")</f>
        <v>Công an xã Phương Thịnh tỉnh Phú Thọ</v>
      </c>
      <c r="C140" t="str">
        <v>https://www.facebook.com/433220207407849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7140</v>
      </c>
      <c r="B141" t="str">
        <f>HYPERLINK("http://congbao.phutho.gov.vn/van-ban/chi-tiet.html?docid=3744&amp;docgaid=5185456&amp;isstoredoc=false", "UBND Ủy ban nhân dân xã Phương Thịnh tỉnh Phú Thọ")</f>
        <v>UBND Ủy ban nhân dân xã Phương Thịnh tỉnh Phú Thọ</v>
      </c>
      <c r="C141" t="str">
        <v>http://congbao.phutho.gov.vn/van-ban/chi-tiet.html?docid=3744&amp;docgaid=5185456&amp;isstoredoc=false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7141</v>
      </c>
      <c r="B142" t="str">
        <v>Công an xã Tam Cường tỉnh Phú Thọ</v>
      </c>
      <c r="C142" t="str">
        <v>-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7142</v>
      </c>
      <c r="B143" t="str">
        <f>HYPERLINK("https://tamnong.phutho.gov.vn/Chuyen-muc-tin/Chi-tiet-tin/t/xa-tam-cuong/title/246/ctitle/206", "UBND Ủy ban nhân dân xã Tam Cường tỉnh Phú Thọ")</f>
        <v>UBND Ủy ban nhân dân xã Tam Cường tỉnh Phú Thọ</v>
      </c>
      <c r="C143" t="str">
        <v>https://tamnong.phutho.gov.vn/Chuyen-muc-tin/Chi-tiet-tin/t/xa-tam-cuong/title/246/ctitle/206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7143</v>
      </c>
      <c r="B144" t="str">
        <v>Công an xã Cổ Tiết tỉnh Phú Thọ</v>
      </c>
      <c r="C144" t="str">
        <v>-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7144</v>
      </c>
      <c r="B145" t="str">
        <f>HYPERLINK("https://tamnong.phutho.gov.vn/Chuyen-muc-tin/Chi-tiet-tin/title/1046/ctitle/203", "UBND Ủy ban nhân dân xã Cổ Tiết tỉnh Phú Thọ")</f>
        <v>UBND Ủy ban nhân dân xã Cổ Tiết tỉnh Phú Thọ</v>
      </c>
      <c r="C145" t="str">
        <v>https://tamnong.phutho.gov.vn/Chuyen-muc-tin/Chi-tiet-tin/title/1046/ctitle/203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7145</v>
      </c>
      <c r="B146" t="str">
        <f>HYPERLINK("https://www.facebook.com/ConganhuyenTamNong/", "Công an xã Quang Húc tỉnh Phú Thọ")</f>
        <v>Công an xã Quang Húc tỉnh Phú Thọ</v>
      </c>
      <c r="C146" t="str">
        <v>https://www.facebook.com/ConganhuyenTamNong/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7146</v>
      </c>
      <c r="B147" t="str">
        <f>HYPERLINK("https://tamnong.phutho.gov.vn/Chuyen-muc-tin/Chi-tiet-tin/t/chu-tich-ubnd-huyen-tam-nong-doi-thoai-voi-cac-ho-dan-tai-xa-quang-huc/title/38137/ctitle/21", "UBND Ủy ban nhân dân xã Quang Húc tỉnh Phú Thọ")</f>
        <v>UBND Ủy ban nhân dân xã Quang Húc tỉnh Phú Thọ</v>
      </c>
      <c r="C147" t="str">
        <v>https://tamnong.phutho.gov.vn/Chuyen-muc-tin/Chi-tiet-tin/t/chu-tich-ubnd-huyen-tam-nong-doi-thoai-voi-cac-ho-dan-tai-xa-quang-huc/title/38137/ctitle/21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7147</v>
      </c>
      <c r="B148" t="str">
        <f>HYPERLINK("https://www.facebook.com/p/C%C3%B4ng-an-x%C3%A3-H%C6%B0%C6%A1ng-N%E1%BB%99n-100072061436717/", "Công an xã Hương Nộn tỉnh Phú Thọ")</f>
        <v>Công an xã Hương Nộn tỉnh Phú Thọ</v>
      </c>
      <c r="C148" t="str">
        <v>https://www.facebook.com/p/C%C3%B4ng-an-x%C3%A3-H%C6%B0%C6%A1ng-N%E1%BB%99n-100072061436717/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7148</v>
      </c>
      <c r="B149" t="str">
        <f>HYPERLINK("https://tamnong.phutho.gov.vn/Chuyen-muc-tin/Chi-tiet-tin/t/xa-huong-non/title/243/ctitle/200", "UBND Ủy ban nhân dân xã Hương Nộn tỉnh Phú Thọ")</f>
        <v>UBND Ủy ban nhân dân xã Hương Nộn tỉnh Phú Thọ</v>
      </c>
      <c r="C149" t="str">
        <v>https://tamnong.phutho.gov.vn/Chuyen-muc-tin/Chi-tiet-tin/t/xa-huong-non/title/243/ctitle/200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7149</v>
      </c>
      <c r="B150" t="str">
        <v>Công an xã Tề Lễ tỉnh Phú Thọ</v>
      </c>
      <c r="C150" t="str">
        <v>-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7150</v>
      </c>
      <c r="B151" t="str">
        <f>HYPERLINK("https://tamnong.phutho.gov.vn/Chuyen-muc-tin/Chi-tiet-tin/t/xa-te-le/title/236/ctitle/226", "UBND Ủy ban nhân dân xã Tề Lễ tỉnh Phú Thọ")</f>
        <v>UBND Ủy ban nhân dân xã Tề Lễ tỉnh Phú Thọ</v>
      </c>
      <c r="C151" t="str">
        <v>https://tamnong.phutho.gov.vn/Chuyen-muc-tin/Chi-tiet-tin/t/xa-te-le/title/236/ctitle/226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7151</v>
      </c>
      <c r="B152" t="str">
        <v>Công an xã Thọ Văn tỉnh Phú Thọ</v>
      </c>
      <c r="C152" t="str">
        <v>-</v>
      </c>
      <c r="D152" t="str">
        <v>-</v>
      </c>
      <c r="E152" t="str">
        <v/>
      </c>
      <c r="F152" t="str">
        <v>-</v>
      </c>
      <c r="G152" t="str">
        <v>-</v>
      </c>
    </row>
    <row r="153">
      <c r="A153">
        <v>7152</v>
      </c>
      <c r="B153" t="str">
        <f>HYPERLINK("https://tamnong.phutho.gov.vn/Chuyen-muc-tin/Chi-tiet-tin/t/xa-tho-van/title/242/ctitle/198", "UBND Ủy ban nhân dân xã Thọ Văn tỉnh Phú Thọ")</f>
        <v>UBND Ủy ban nhân dân xã Thọ Văn tỉnh Phú Thọ</v>
      </c>
      <c r="C153" t="str">
        <v>https://tamnong.phutho.gov.vn/Chuyen-muc-tin/Chi-tiet-tin/t/xa-tho-van/title/242/ctitle/198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7153</v>
      </c>
      <c r="B154" t="str">
        <f>HYPERLINK("https://www.facebook.com/p/X%C3%A3-D%E1%BB%8B-N%E1%BA%ADu-Tam-N%C3%B4ng-Ph%C3%BA-Th%E1%BB%8D-100064871462902/", "Công an xã Dị Nậu tỉnh Phú Thọ")</f>
        <v>Công an xã Dị Nậu tỉnh Phú Thọ</v>
      </c>
      <c r="C154" t="str">
        <v>https://www.facebook.com/p/X%C3%A3-D%E1%BB%8B-N%E1%BA%ADu-Tam-N%C3%B4ng-Ph%C3%BA-Th%E1%BB%8D-100064871462902/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7154</v>
      </c>
      <c r="B155" t="str">
        <f>HYPERLINK("https://tamnong.phutho.gov.vn/Chuyen-muc-tin/Chi-tiet-tin/t/xa-di-nau/title/240/ctitle/196", "UBND Ủy ban nhân dân xã Dị Nậu tỉnh Phú Thọ")</f>
        <v>UBND Ủy ban nhân dân xã Dị Nậu tỉnh Phú Thọ</v>
      </c>
      <c r="C155" t="str">
        <v>https://tamnong.phutho.gov.vn/Chuyen-muc-tin/Chi-tiet-tin/t/xa-di-nau/title/240/ctitle/196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7155</v>
      </c>
      <c r="B156" t="str">
        <v>Công an xã Hồng Đà tỉnh Phú Thọ</v>
      </c>
      <c r="C156" t="str">
        <v>-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7156</v>
      </c>
      <c r="B157" t="str">
        <f>HYPERLINK("https://thanhthuy.phutho.gov.vn/", "UBND Ủy ban nhân dân xã Hồng Đà tỉnh Phú Thọ")</f>
        <v>UBND Ủy ban nhân dân xã Hồng Đà tỉnh Phú Thọ</v>
      </c>
      <c r="C157" t="str">
        <v>https://thanhthuy.phutho.gov.vn/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7157</v>
      </c>
      <c r="B158" t="str">
        <f>HYPERLINK("https://www.facebook.com/CongantinhPhuTho19/", "Công an xã Dậu Dương tỉnh Phú Thọ")</f>
        <v>Công an xã Dậu Dương tỉnh Phú Thọ</v>
      </c>
      <c r="C158" t="str">
        <v>https://www.facebook.com/CongantinhPhuTho19/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7158</v>
      </c>
      <c r="B159" t="str">
        <f>HYPERLINK("http://congbao.phutho.gov.vn/cong-bao.html?a=1&amp;gazetteid=132&amp;gazettetype=0&amp;publishyear=2013", "UBND Ủy ban nhân dân xã Dậu Dương tỉnh Phú Thọ")</f>
        <v>UBND Ủy ban nhân dân xã Dậu Dương tỉnh Phú Thọ</v>
      </c>
      <c r="C159" t="str">
        <v>http://congbao.phutho.gov.vn/cong-bao.html?a=1&amp;gazetteid=132&amp;gazettetype=0&amp;publishyear=2013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7159</v>
      </c>
      <c r="B160" t="str">
        <f>HYPERLINK("https://www.facebook.com/phuthotv.vn/videos/kh%E1%BA%AFc-ph%E1%BB%A5c-t%C3%ACnh-tr%E1%BA%A1ng-%C4%91%C6%B0%E1%BB%9Dng-t%E1%BB%89nh-316-xu%E1%BB%91ng-c%E1%BA%A5p-t%E1%BA%A1i-huy%E1%BB%87n-thanh-th%E1%BB%A7y/2547328728776350/", "Công an xã Thượng Nông tỉnh Phú Thọ")</f>
        <v>Công an xã Thượng Nông tỉnh Phú Thọ</v>
      </c>
      <c r="C160" t="str">
        <v>https://www.facebook.com/phuthotv.vn/videos/kh%E1%BA%AFc-ph%E1%BB%A5c-t%C3%ACnh-tr%E1%BA%A1ng-%C4%91%C6%B0%E1%BB%9Dng-t%E1%BB%89nh-316-xu%E1%BB%91ng-c%E1%BA%A5p-t%E1%BA%A1i-huy%E1%BB%87n-thanh-th%E1%BB%A7y/2547328728776350/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7160</v>
      </c>
      <c r="B161" t="str">
        <f>HYPERLINK("https://tamnong.phutho.gov.vn/Chuyen-muc-tin/Chi-tiet-tin/t/khu-2-xa-thuong-nong-huyen-tam-nong-don-bang-cong-nhan-dat-chuan-khu-dan-cu-nong-thon-moi-kieu-mau/title/11118/ctitle/155", "UBND Ủy ban nhân dân xã Thượng Nông tỉnh Phú Thọ")</f>
        <v>UBND Ủy ban nhân dân xã Thượng Nông tỉnh Phú Thọ</v>
      </c>
      <c r="C161" t="str">
        <v>https://tamnong.phutho.gov.vn/Chuyen-muc-tin/Chi-tiet-tin/t/khu-2-xa-thuong-nong-huyen-tam-nong-don-bang-cong-nhan-dat-chuan-khu-dan-cu-nong-thon-moi-kieu-mau/title/11118/ctitle/155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7161</v>
      </c>
      <c r="B162" t="str">
        <f>HYPERLINK("https://www.facebook.com/p/C%C3%B4ng-an-th%E1%BB%8B-tr%E1%BA%A5n-L%C3%A2m-Thao-100081296978934/", "Công an thị trấn Lâm Thao tỉnh Phú Thọ")</f>
        <v>Công an thị trấn Lâm Thao tỉnh Phú Thọ</v>
      </c>
      <c r="C162" t="str">
        <v>https://www.facebook.com/p/C%C3%B4ng-an-th%E1%BB%8B-tr%E1%BA%A5n-L%C3%A2m-Thao-100081296978934/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7162</v>
      </c>
      <c r="B163" t="str">
        <f>HYPERLINK("https://lamthao.phutho.gov.vn/", "UBND Ủy ban nhân dân thị trấn Lâm Thao tỉnh Phú Thọ")</f>
        <v>UBND Ủy ban nhân dân thị trấn Lâm Thao tỉnh Phú Thọ</v>
      </c>
      <c r="C163" t="str">
        <v>https://lamthao.phutho.gov.vn/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7163</v>
      </c>
      <c r="B164" t="str">
        <f>HYPERLINK("https://www.facebook.com/p/C%C3%B4ng-an-x%C3%A3-Ti%C3%AAn-Ki%C3%AAn-100077045024710/", "Công an xã Tiên Kiên tỉnh Phú Thọ")</f>
        <v>Công an xã Tiên Kiên tỉnh Phú Thọ</v>
      </c>
      <c r="C164" t="str">
        <v>https://www.facebook.com/p/C%C3%B4ng-an-x%C3%A3-Ti%C3%AAn-Ki%C3%AAn-100077045024710/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7164</v>
      </c>
      <c r="B165" t="str">
        <f>HYPERLINK("https://tienkien.lamthao.phutho.gov.vn/", "UBND Ủy ban nhân dân xã Tiên Kiên tỉnh Phú Thọ")</f>
        <v>UBND Ủy ban nhân dân xã Tiên Kiên tỉnh Phú Thọ</v>
      </c>
      <c r="C165" t="str">
        <v>https://tienkien.lamthao.phutho.gov.vn/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7165</v>
      </c>
      <c r="B166" t="str">
        <f>HYPERLINK("https://www.facebook.com/1741129299402593", "Công an thị trấn Hùng Sơn tỉnh Phú Thọ")</f>
        <v>Công an thị trấn Hùng Sơn tỉnh Phú Thọ</v>
      </c>
      <c r="C166" t="str">
        <v>https://www.facebook.com/1741129299402593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7166</v>
      </c>
      <c r="B167" t="str">
        <f>HYPERLINK("https://hungson.lamthao.phutho.gov.vn/", "UBND Ủy ban nhân dân thị trấn Hùng Sơn tỉnh Phú Thọ")</f>
        <v>UBND Ủy ban nhân dân thị trấn Hùng Sơn tỉnh Phú Thọ</v>
      </c>
      <c r="C167" t="str">
        <v>https://hungson.lamthao.phutho.gov.vn/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7167</v>
      </c>
      <c r="B168" t="str">
        <f>HYPERLINK("https://www.facebook.com/1741129299402593", "Công an xã Xuân Lũng tỉnh Phú Thọ")</f>
        <v>Công an xã Xuân Lũng tỉnh Phú Thọ</v>
      </c>
      <c r="C168" t="str">
        <v>https://www.facebook.com/1741129299402593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7168</v>
      </c>
      <c r="B169" t="str">
        <f>HYPERLINK("https://xuanlung.lamthao.phutho.gov.vn/", "UBND Ủy ban nhân dân xã Xuân Lũng tỉnh Phú Thọ")</f>
        <v>UBND Ủy ban nhân dân xã Xuân Lũng tỉnh Phú Thọ</v>
      </c>
      <c r="C169" t="str">
        <v>https://xuanlung.lamthao.phutho.gov.vn/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7169</v>
      </c>
      <c r="B170" t="str">
        <f>HYPERLINK("https://www.facebook.com/p/C%C3%B4ng-an-x%C3%A3-Xu%C3%A2n-Huy-100067791016460/", "Công an xã Xuân Huy tỉnh Phú Thọ")</f>
        <v>Công an xã Xuân Huy tỉnh Phú Thọ</v>
      </c>
      <c r="C170" t="str">
        <v>https://www.facebook.com/p/C%C3%B4ng-an-x%C3%A3-Xu%C3%A2n-Huy-100067791016460/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7170</v>
      </c>
      <c r="B171" t="str">
        <f>HYPERLINK("https://xuanhuy.lamthao.phutho.gov.vn/", "UBND Ủy ban nhân dân xã Xuân Huy tỉnh Phú Thọ")</f>
        <v>UBND Ủy ban nhân dân xã Xuân Huy tỉnh Phú Thọ</v>
      </c>
      <c r="C171" t="str">
        <v>https://xuanhuy.lamthao.phutho.gov.vn/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7171</v>
      </c>
      <c r="B172" t="str">
        <v>Công an xã Thạch Sơn tỉnh Phú Thọ</v>
      </c>
      <c r="C172" t="str">
        <v>-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7172</v>
      </c>
      <c r="B173" t="str">
        <f>HYPERLINK("https://thachson.lamthao.phutho.gov.vn/", "UBND Ủy ban nhân dân xã Thạch Sơn tỉnh Phú Thọ")</f>
        <v>UBND Ủy ban nhân dân xã Thạch Sơn tỉnh Phú Thọ</v>
      </c>
      <c r="C173" t="str">
        <v>https://thachson.lamthao.phutho.gov.vn/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7173</v>
      </c>
      <c r="B174" t="str">
        <f>HYPERLINK("https://www.facebook.com/p/C%C3%B4ng-an-x%C3%A3-S%C6%A1n-Vi-100091151049830/", "Công an xã Sơn Vi tỉnh Phú Thọ")</f>
        <v>Công an xã Sơn Vi tỉnh Phú Thọ</v>
      </c>
      <c r="C174" t="str">
        <v>https://www.facebook.com/p/C%C3%B4ng-an-x%C3%A3-S%C6%A1n-Vi-100091151049830/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7174</v>
      </c>
      <c r="B175" t="str">
        <f>HYPERLINK("https://sonvi.lamthao.phutho.gov.vn/", "UBND Ủy ban nhân dân xã Sơn Vi tỉnh Phú Thọ")</f>
        <v>UBND Ủy ban nhân dân xã Sơn Vi tỉnh Phú Thọ</v>
      </c>
      <c r="C175" t="str">
        <v>https://sonvi.lamthao.phutho.gov.vn/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7175</v>
      </c>
      <c r="B176" t="str">
        <v>Công an xã Hợp Hải tỉnh Phú Thọ</v>
      </c>
      <c r="C176" t="str">
        <v>-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7176</v>
      </c>
      <c r="B177" t="str">
        <f>HYPERLINK("https://doanhung.phutho.gov.vn/", "UBND Ủy ban nhân dân xã Hợp Hải tỉnh Phú Thọ")</f>
        <v>UBND Ủy ban nhân dân xã Hợp Hải tỉnh Phú Thọ</v>
      </c>
      <c r="C177" t="str">
        <v>https://doanhung.phutho.gov.vn/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7177</v>
      </c>
      <c r="B178" t="str">
        <v>Công an xã Sơn Dương tỉnh Phú Thọ</v>
      </c>
      <c r="C178" t="str">
        <v>-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7178</v>
      </c>
      <c r="B179" t="str">
        <f>HYPERLINK("http://www.tuyenquang.gov.vn/vi/post/cong-bo-quyet-dinh-cua-uy-ban-thuong-vu-quoc-hoi-thanh-lap-xa-hong-son?type=NEWS&amp;id=123580", "UBND Ủy ban nhân dân xã Sơn Dương tỉnh Phú Thọ")</f>
        <v>UBND Ủy ban nhân dân xã Sơn Dương tỉnh Phú Thọ</v>
      </c>
      <c r="C179" t="str">
        <v>http://www.tuyenquang.gov.vn/vi/post/cong-bo-quyet-dinh-cua-uy-ban-thuong-vu-quoc-hoi-thanh-lap-xa-hong-son?type=NEWS&amp;id=123580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7179</v>
      </c>
      <c r="B180" t="str">
        <f>HYPERLINK("https://www.facebook.com/p/C%C3%B4ng-an-x%C3%A3-Cao-X%C3%A1-100068215761399/", "Công an xã Cao Xá tỉnh Phú Thọ")</f>
        <v>Công an xã Cao Xá tỉnh Phú Thọ</v>
      </c>
      <c r="C180" t="str">
        <v>https://www.facebook.com/p/C%C3%B4ng-an-x%C3%A3-Cao-X%C3%A1-100068215761399/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7180</v>
      </c>
      <c r="B181" t="str">
        <f>HYPERLINK("https://caoxa.lamthao.phutho.gov.vn/", "UBND Ủy ban nhân dân xã Cao Xá tỉnh Phú Thọ")</f>
        <v>UBND Ủy ban nhân dân xã Cao Xá tỉnh Phú Thọ</v>
      </c>
      <c r="C181" t="str">
        <v>https://caoxa.lamthao.phutho.gov.vn/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7181</v>
      </c>
      <c r="B182" t="str">
        <v>Công an xã Kinh Kệ tỉnh Phú Thọ</v>
      </c>
      <c r="C182" t="str">
        <v>-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7182</v>
      </c>
      <c r="B183" t="str">
        <f>HYPERLINK("http://congbao.phutho.gov.vn/van-ban/chi-tiet.html?docid=851&amp;docgaid=851&amp;isstoredoc=false", "UBND Ủy ban nhân dân xã Kinh Kệ tỉnh Phú Thọ")</f>
        <v>UBND Ủy ban nhân dân xã Kinh Kệ tỉnh Phú Thọ</v>
      </c>
      <c r="C183" t="str">
        <v>http://congbao.phutho.gov.vn/van-ban/chi-tiet.html?docid=851&amp;docgaid=851&amp;isstoredoc=false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7183</v>
      </c>
      <c r="B184" t="str">
        <v>Công an xã Vĩnh Lại tỉnh Phú Thọ</v>
      </c>
      <c r="C184" t="str">
        <v>-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7184</v>
      </c>
      <c r="B185" t="str">
        <f>HYPERLINK("https://vinhlai.lamthao.phutho.gov.vn/Chuyen-muc-tin/Chi-tiet-tin/t/ubnd-xa-vinh-lai/title/51094/ctitle/543552", "UBND Ủy ban nhân dân xã Vĩnh Lại tỉnh Phú Thọ")</f>
        <v>UBND Ủy ban nhân dân xã Vĩnh Lại tỉnh Phú Thọ</v>
      </c>
      <c r="C185" t="str">
        <v>https://vinhlai.lamthao.phutho.gov.vn/Chuyen-muc-tin/Chi-tiet-tin/t/ubnd-xa-vinh-lai/title/51094/ctitle/543552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7185</v>
      </c>
      <c r="B186" t="str">
        <v>Công an xã Tứ xã tỉnh Phú Thọ</v>
      </c>
      <c r="C186" t="str">
        <v>-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7186</v>
      </c>
      <c r="B187" t="str">
        <f>HYPERLINK("https://tuxa.lamthao.phutho.gov.vn/Chuyen-muc-tin/Chi-tiet-tin/t/can-bo-cong-chuc-ubnd-xa-tu-xa/title/51356/ctitle/543450", "UBND Ủy ban nhân dân xã Tứ xã tỉnh Phú Thọ")</f>
        <v>UBND Ủy ban nhân dân xã Tứ xã tỉnh Phú Thọ</v>
      </c>
      <c r="C187" t="str">
        <v>https://tuxa.lamthao.phutho.gov.vn/Chuyen-muc-tin/Chi-tiet-tin/t/can-bo-cong-chuc-ubnd-xa-tu-xa/title/51356/ctitle/543450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7187</v>
      </c>
      <c r="B188" t="str">
        <f>HYPERLINK("https://www.facebook.com/groups/589201565808848/", "Công an xã Bản Nguyên tỉnh Phú Thọ")</f>
        <v>Công an xã Bản Nguyên tỉnh Phú Thọ</v>
      </c>
      <c r="C188" t="str">
        <v>https://www.facebook.com/groups/589201565808848/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7188</v>
      </c>
      <c r="B189" t="str">
        <f>HYPERLINK("https://bannguyen.lamthao.phutho.gov.vn/", "UBND Ủy ban nhân dân xã Bản Nguyên tỉnh Phú Thọ")</f>
        <v>UBND Ủy ban nhân dân xã Bản Nguyên tỉnh Phú Thọ</v>
      </c>
      <c r="C189" t="str">
        <v>https://bannguyen.lamthao.phutho.gov.vn/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7189</v>
      </c>
      <c r="B190" t="str">
        <f>HYPERLINK("https://www.facebook.com/p/C%C3%B4ng-an-huy%E1%BB%87n-Thanh-S%C6%A1n-100079872025889/", "Công an thị trấn Thanh Sơn tỉnh Phú Thọ")</f>
        <v>Công an thị trấn Thanh Sơn tỉnh Phú Thọ</v>
      </c>
      <c r="C190" t="str">
        <v>https://www.facebook.com/p/C%C3%B4ng-an-huy%E1%BB%87n-Thanh-S%C6%A1n-100079872025889/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7190</v>
      </c>
      <c r="B191" t="str">
        <f>HYPERLINK("https://thanhson.phutho.gov.vn/", "UBND Ủy ban nhân dân thị trấn Thanh Sơn tỉnh Phú Thọ")</f>
        <v>UBND Ủy ban nhân dân thị trấn Thanh Sơn tỉnh Phú Thọ</v>
      </c>
      <c r="C191" t="str">
        <v>https://thanhson.phutho.gov.vn/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7191</v>
      </c>
      <c r="B192" t="str">
        <f>HYPERLINK("https://www.facebook.com/p/Tr%C6%B0%E1%BB%9Dng-Ti%E1%BB%83u-h%E1%BB%8Dc-S%C6%A1n-H%C3%B9ng-100087194467171/", "Công an xã Sơn Hùng tỉnh Phú Thọ")</f>
        <v>Công an xã Sơn Hùng tỉnh Phú Thọ</v>
      </c>
      <c r="C192" t="str">
        <v>https://www.facebook.com/p/Tr%C6%B0%E1%BB%9Dng-Ti%E1%BB%83u-h%E1%BB%8Dc-S%C6%A1n-H%C3%B9ng-100087194467171/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7192</v>
      </c>
      <c r="B193" t="str">
        <f>HYPERLINK("https://sonhung.thanhson.phutho.gov.vn/tin-xa-hoi/thong-bao-tim-cha-me-bo-roi-tre-so-sinh-tai-dia-ban-xa-son-hung-215342", "UBND Ủy ban nhân dân xã Sơn Hùng tỉnh Phú Thọ")</f>
        <v>UBND Ủy ban nhân dân xã Sơn Hùng tỉnh Phú Thọ</v>
      </c>
      <c r="C193" t="str">
        <v>https://sonhung.thanhson.phutho.gov.vn/tin-xa-hoi/thong-bao-tim-cha-me-bo-roi-tre-so-sinh-tai-dia-ban-xa-son-hung-215342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7193</v>
      </c>
      <c r="B194" t="str">
        <f>HYPERLINK("https://www.facebook.com/p/Ph%C3%B2ng-C%E1%BA%A3nh-s%C3%A1t-H%C3%ACnh-S%E1%BB%B1-C%C3%B4ng-an-t%E1%BB%89nh-Ph%C3%BA-Th%E1%BB%8D-100063695286314/?locale=hi_IN", "Công an xã Địch Quả tỉnh Phú Thọ")</f>
        <v>Công an xã Địch Quả tỉnh Phú Thọ</v>
      </c>
      <c r="C194" t="str">
        <v>https://www.facebook.com/p/Ph%C3%B2ng-C%E1%BA%A3nh-s%C3%A1t-H%C3%ACnh-S%E1%BB%B1-C%C3%B4ng-an-t%E1%BB%89nh-Ph%C3%BA-Th%E1%BB%8D-100063695286314/?locale=hi_IN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7194</v>
      </c>
      <c r="B195" t="str">
        <f>HYPERLINK("http://congbao.phutho.gov.vn/van-ban/chi-tiet.html?docid=1825&amp;docgaid=1722&amp;isstoredoc=false", "UBND Ủy ban nhân dân xã Địch Quả tỉnh Phú Thọ")</f>
        <v>UBND Ủy ban nhân dân xã Địch Quả tỉnh Phú Thọ</v>
      </c>
      <c r="C195" t="str">
        <v>http://congbao.phutho.gov.vn/van-ban/chi-tiet.html?docid=1825&amp;docgaid=1722&amp;isstoredoc=false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7195</v>
      </c>
      <c r="B196" t="str">
        <f>HYPERLINK("https://www.facebook.com/p/C%E1%BB%99ng-%C4%90%E1%BB%93ng-X%C3%A3-Gi%C3%A1p-Lai-Huy%E1%BB%87n-Thanh-S%C6%A1n-T%E1%BB%89nh-Ph%C3%BA-Th%E1%BB%8D-100063084888472/", "Công an xã Giáp Lai tỉnh Phú Thọ")</f>
        <v>Công an xã Giáp Lai tỉnh Phú Thọ</v>
      </c>
      <c r="C196" t="str">
        <v>https://www.facebook.com/p/C%E1%BB%99ng-%C4%90%E1%BB%93ng-X%C3%A3-Gi%C3%A1p-Lai-Huy%E1%BB%87n-Thanh-S%C6%A1n-T%E1%BB%89nh-Ph%C3%BA-Th%E1%BB%8D-100063084888472/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7196</v>
      </c>
      <c r="B197" t="str">
        <f>HYPERLINK("http://congbao.phutho.gov.vn/cong-bao.html?a=1&amp;gazetteid=88&amp;gazettetype=0&amp;publishyear=2007", "UBND Ủy ban nhân dân xã Giáp Lai tỉnh Phú Thọ")</f>
        <v>UBND Ủy ban nhân dân xã Giáp Lai tỉnh Phú Thọ</v>
      </c>
      <c r="C197" t="str">
        <v>http://congbao.phutho.gov.vn/cong-bao.html?a=1&amp;gazetteid=88&amp;gazettetype=0&amp;publishyear=2007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7197</v>
      </c>
      <c r="B198" t="str">
        <v>Công an xã Thục Luyện tỉnh Phú Thọ</v>
      </c>
      <c r="C198" t="str">
        <v>-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7198</v>
      </c>
      <c r="B199" t="str">
        <f>HYPERLINK("http://congbao.phutho.gov.vn/van-ban/chi-tiet.html?docid=958&amp;docgaid=958&amp;isstoredoc=false", "UBND Ủy ban nhân dân xã Thục Luyện tỉnh Phú Thọ")</f>
        <v>UBND Ủy ban nhân dân xã Thục Luyện tỉnh Phú Thọ</v>
      </c>
      <c r="C199" t="str">
        <v>http://congbao.phutho.gov.vn/van-ban/chi-tiet.html?docid=958&amp;docgaid=958&amp;isstoredoc=false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7199</v>
      </c>
      <c r="B200" t="str">
        <f>HYPERLINK("https://www.facebook.com/p/C%C3%B4ng-an-x%C3%A3-V%C3%B5-Mi%E1%BA%BFu-100088561644750/", "Công an xã Võ Miếu tỉnh Phú Thọ")</f>
        <v>Công an xã Võ Miếu tỉnh Phú Thọ</v>
      </c>
      <c r="C200" t="str">
        <v>https://www.facebook.com/p/C%C3%B4ng-an-x%C3%A3-V%C3%B5-Mi%E1%BA%BFu-100088561644750/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7200</v>
      </c>
      <c r="B201" t="str">
        <f>HYPERLINK("https://vomieu.thanhson.phutho.gov.vn/uy-ban-nhan-dan", "UBND Ủy ban nhân dân xã Võ Miếu tỉnh Phú Thọ")</f>
        <v>UBND Ủy ban nhân dân xã Võ Miếu tỉnh Phú Thọ</v>
      </c>
      <c r="C201" t="str">
        <v>https://vomieu.thanhson.phutho.gov.vn/uy-ban-nhan-dan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7201</v>
      </c>
      <c r="B202" t="str">
        <f>HYPERLINK("https://www.facebook.com/phuthotv.vn/videos/x%C3%A3-th%E1%BA%A1ch-kho%C3%A1n-%C4%91%E1%BA%A1t-chu%E1%BA%A9n-n%C3%B4ng-th%C3%B4n-m%E1%BB%9Bi/559791950312618/", "Công an xã Thạch Khoán tỉnh Phú Thọ")</f>
        <v>Công an xã Thạch Khoán tỉnh Phú Thọ</v>
      </c>
      <c r="C202" t="str">
        <v>https://www.facebook.com/phuthotv.vn/videos/x%C3%A3-th%E1%BA%A1ch-kho%C3%A1n-%C4%91%E1%BA%A1t-chu%E1%BA%A9n-n%C3%B4ng-th%C3%B4n-m%E1%BB%9Bi/559791950312618/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7202</v>
      </c>
      <c r="B203" t="str">
        <f>HYPERLINK("https://thanhson.phutho.gov.vn/", "UBND Ủy ban nhân dân xã Thạch Khoán tỉnh Phú Thọ")</f>
        <v>UBND Ủy ban nhân dân xã Thạch Khoán tỉnh Phú Thọ</v>
      </c>
      <c r="C203" t="str">
        <v>https://thanhson.phutho.gov.vn/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7203</v>
      </c>
      <c r="B204" t="str">
        <f>HYPERLINK("https://www.facebook.com/trungsy.nguyen.100/", "Công an xã Cự Thắng tỉnh Phú Thọ")</f>
        <v>Công an xã Cự Thắng tỉnh Phú Thọ</v>
      </c>
      <c r="C204" t="str">
        <v>https://www.facebook.com/trungsy.nguyen.100/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7204</v>
      </c>
      <c r="B205" t="str">
        <f>HYPERLINK("https://dgts.moj.gov.vn/thong-bao-cong-khai-viec-dau-gia/gom-30-o-dat-tai-khu-7-xa-cu-thang-huyen-thanh-son-tinh-phu-thogom-30-o-dat-tai-khu-7-xa-cu-thang-huyen-thanh-son-tinh-phu-thogom-30-o-dat-tai-khu-7-xa-cu-thang-huyen-thanh-son-tinh-phu-tho-6266.html", "UBND Ủy ban nhân dân xã Cự Thắng tỉnh Phú Thọ")</f>
        <v>UBND Ủy ban nhân dân xã Cự Thắng tỉnh Phú Thọ</v>
      </c>
      <c r="C205" t="str">
        <v>https://dgts.moj.gov.vn/thong-bao-cong-khai-viec-dau-gia/gom-30-o-dat-tai-khu-7-xa-cu-thang-huyen-thanh-son-tinh-phu-thogom-30-o-dat-tai-khu-7-xa-cu-thang-huyen-thanh-son-tinh-phu-thogom-30-o-dat-tai-khu-7-xa-cu-thang-huyen-thanh-son-tinh-phu-tho-6266.html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7205</v>
      </c>
      <c r="B206" t="str">
        <f>HYPERLINK("https://www.facebook.com/p/ubnd-x%C3%A3-t%E1%BA%A5t-th%E1%BA%AFng-huy%E1%BB%87n-thanh-s%C6%A1n-t%E1%BB%89nh-ph%C3%BA-th%E1%BB%8D-100027725422911/", "Công an xã Tất Thắng tỉnh Phú Thọ")</f>
        <v>Công an xã Tất Thắng tỉnh Phú Thọ</v>
      </c>
      <c r="C206" t="str">
        <v>https://www.facebook.com/p/ubnd-x%C3%A3-t%E1%BA%A5t-th%E1%BA%AFng-huy%E1%BB%87n-thanh-s%C6%A1n-t%E1%BB%89nh-ph%C3%BA-th%E1%BB%8D-100027725422911/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7206</v>
      </c>
      <c r="B207" t="str">
        <f>HYPERLINK("https://tatthang.thanhson.phutho.gov.vn/uy-ban-nhan-dan", "UBND Ủy ban nhân dân xã Tất Thắng tỉnh Phú Thọ")</f>
        <v>UBND Ủy ban nhân dân xã Tất Thắng tỉnh Phú Thọ</v>
      </c>
      <c r="C207" t="str">
        <v>https://tatthang.thanhson.phutho.gov.vn/uy-ban-nhan-dan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7207</v>
      </c>
      <c r="B208" t="str">
        <v>Công an xã Văn Miếu tỉnh Phú Thọ</v>
      </c>
      <c r="C208" t="str">
        <v>-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7208</v>
      </c>
      <c r="B209" t="str">
        <f>HYPERLINK("http://congbao.phutho.gov.vn/cong-bao.html?a=1&amp;publishyear=2022", "UBND Ủy ban nhân dân xã Văn Miếu tỉnh Phú Thọ")</f>
        <v>UBND Ủy ban nhân dân xã Văn Miếu tỉnh Phú Thọ</v>
      </c>
      <c r="C209" t="str">
        <v>http://congbao.phutho.gov.vn/cong-bao.html?a=1&amp;publishyear=2022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7209</v>
      </c>
      <c r="B210" t="str">
        <v>Công an xã Cự Đồng tỉnh Phú Thọ</v>
      </c>
      <c r="C210" t="str">
        <v>-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7210</v>
      </c>
      <c r="B211" t="str">
        <f>HYPERLINK("https://thanhson.phutho.gov.vn/", "UBND Ủy ban nhân dân xã Cự Đồng tỉnh Phú Thọ")</f>
        <v>UBND Ủy ban nhân dân xã Cự Đồng tỉnh Phú Thọ</v>
      </c>
      <c r="C211" t="str">
        <v>https://thanhson.phutho.gov.vn/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7211</v>
      </c>
      <c r="B212" t="str">
        <v>Công an xã Thắng Sơn tỉnh Phú Thọ</v>
      </c>
      <c r="C212" t="str">
        <v>-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7212</v>
      </c>
      <c r="B213" t="str">
        <f>HYPERLINK("https://thanhson.phutho.gov.vn/", "UBND Ủy ban nhân dân xã Thắng Sơn tỉnh Phú Thọ")</f>
        <v>UBND Ủy ban nhân dân xã Thắng Sơn tỉnh Phú Thọ</v>
      </c>
      <c r="C213" t="str">
        <v>https://thanhson.phutho.gov.vn/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7213</v>
      </c>
      <c r="B214" t="str">
        <f>HYPERLINK("https://www.facebook.com/groups/399476294001404/", "Công an xã Tân Minh tỉnh Phú Thọ")</f>
        <v>Công an xã Tân Minh tỉnh Phú Thọ</v>
      </c>
      <c r="C214" t="str">
        <v>https://www.facebook.com/groups/399476294001404/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7214</v>
      </c>
      <c r="B215" t="str">
        <f>HYPERLINK("https://tanminh.thanhson.phutho.gov.vn/uy-ban-nhan-dan", "UBND Ủy ban nhân dân xã Tân Minh tỉnh Phú Thọ")</f>
        <v>UBND Ủy ban nhân dân xã Tân Minh tỉnh Phú Thọ</v>
      </c>
      <c r="C215" t="str">
        <v>https://tanminh.thanhson.phutho.gov.vn/uy-ban-nhan-dan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7215</v>
      </c>
      <c r="B216" t="str">
        <f>HYPERLINK("https://www.facebook.com/Ubndxahuongcan/?locale=vi_VN", "Công an xã Hương Cần tỉnh Phú Thọ")</f>
        <v>Công an xã Hương Cần tỉnh Phú Thọ</v>
      </c>
      <c r="C216" t="str">
        <v>https://www.facebook.com/Ubndxahuongcan/?locale=vi_VN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7216</v>
      </c>
      <c r="B217" t="str">
        <f>HYPERLINK("https://thanhson.phutho.gov.vn/", "UBND Ủy ban nhân dân xã Hương Cần tỉnh Phú Thọ")</f>
        <v>UBND Ủy ban nhân dân xã Hương Cần tỉnh Phú Thọ</v>
      </c>
      <c r="C217" t="str">
        <v>https://thanhson.phutho.gov.vn/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7217</v>
      </c>
      <c r="B218" t="str">
        <f>HYPERLINK("https://www.facebook.com/xakhacuu/?locale=vi_VN", "Công an xã Khả Cửu tỉnh Phú Thọ")</f>
        <v>Công an xã Khả Cửu tỉnh Phú Thọ</v>
      </c>
      <c r="C218" t="str">
        <v>https://www.facebook.com/xakhacuu/?locale=vi_VN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7218</v>
      </c>
      <c r="B219" t="str">
        <f>HYPERLINK("http://congbao.phutho.gov.vn/tong-tap.html?classification=2&amp;unitid=3&amp;pageIndex=26", "UBND Ủy ban nhân dân xã Khả Cửu tỉnh Phú Thọ")</f>
        <v>UBND Ủy ban nhân dân xã Khả Cửu tỉnh Phú Thọ</v>
      </c>
      <c r="C219" t="str">
        <v>http://congbao.phutho.gov.vn/tong-tap.html?classification=2&amp;unitid=3&amp;pageIndex=26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7219</v>
      </c>
      <c r="B220" t="str">
        <v>Công an xã Đông Cửu tỉnh Phú Thọ</v>
      </c>
      <c r="C220" t="str">
        <v>-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7220</v>
      </c>
      <c r="B221" t="str">
        <f>HYPERLINK("http://congbao.phutho.gov.vn/tong-tap.html?classification=2&amp;unitid=3&amp;pageIndex=42", "UBND Ủy ban nhân dân xã Đông Cửu tỉnh Phú Thọ")</f>
        <v>UBND Ủy ban nhân dân xã Đông Cửu tỉnh Phú Thọ</v>
      </c>
      <c r="C221" t="str">
        <v>http://congbao.phutho.gov.vn/tong-tap.html?classification=2&amp;unitid=3&amp;pageIndex=42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7221</v>
      </c>
      <c r="B222" t="str">
        <v>Công an xã Tân Lập tỉnh Phú Thọ</v>
      </c>
      <c r="C222" t="str">
        <v>-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7222</v>
      </c>
      <c r="B223" t="str">
        <f>HYPERLINK("https://tanlap.tinhbien.angiang.gov.vn/danh-ba-0", "UBND Ủy ban nhân dân xã Tân Lập tỉnh Phú Thọ")</f>
        <v>UBND Ủy ban nhân dân xã Tân Lập tỉnh Phú Thọ</v>
      </c>
      <c r="C223" t="str">
        <v>https://tanlap.tinhbien.angiang.gov.vn/danh-ba-0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7223</v>
      </c>
      <c r="B224" t="str">
        <v>Công an xã Yên Lãng tỉnh Phú Thọ</v>
      </c>
      <c r="C224" t="str">
        <v>-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7224</v>
      </c>
      <c r="B225" t="str">
        <f>HYPERLINK("https://yenlang.thanhson.phutho.gov.vn/", "UBND Ủy ban nhân dân xã Yên Lãng tỉnh Phú Thọ")</f>
        <v>UBND Ủy ban nhân dân xã Yên Lãng tỉnh Phú Thọ</v>
      </c>
      <c r="C225" t="str">
        <v>https://yenlang.thanhson.phutho.gov.vn/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7225</v>
      </c>
      <c r="B226" t="str">
        <v>Công an xã Yên Lương tỉnh Phú Thọ</v>
      </c>
      <c r="C226" t="str">
        <v>-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7226</v>
      </c>
      <c r="B227" t="str">
        <f>HYPERLINK("https://camkhe.phutho.gov.vn/Chuyen-muc-tin/t/uy-ban-nhan-dan/ctitle/133", "UBND Ủy ban nhân dân xã Yên Lương tỉnh Phú Thọ")</f>
        <v>UBND Ủy ban nhân dân xã Yên Lương tỉnh Phú Thọ</v>
      </c>
      <c r="C227" t="str">
        <v>https://camkhe.phutho.gov.vn/Chuyen-muc-tin/t/uy-ban-nhan-dan/ctitle/133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7227</v>
      </c>
      <c r="B228" t="str">
        <f>HYPERLINK("https://www.facebook.com/tuoitrecongansonla/?locale=hu_HU", "Công an xã Thượng Cửu tỉnh Phú Thọ")</f>
        <v>Công an xã Thượng Cửu tỉnh Phú Thọ</v>
      </c>
      <c r="C228" t="str">
        <v>https://www.facebook.com/tuoitrecongansonla/?locale=hu_HU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7228</v>
      </c>
      <c r="B229" t="str">
        <f>HYPERLINK("http://congbao.phutho.gov.vn/tong-tap.html?classification=2&amp;unitid=3&amp;pageIndex=26", "UBND Ủy ban nhân dân xã Thượng Cửu tỉnh Phú Thọ")</f>
        <v>UBND Ủy ban nhân dân xã Thượng Cửu tỉnh Phú Thọ</v>
      </c>
      <c r="C229" t="str">
        <v>http://congbao.phutho.gov.vn/tong-tap.html?classification=2&amp;unitid=3&amp;pageIndex=26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7229</v>
      </c>
      <c r="B230" t="str">
        <v>Công an xã Lương Nha tỉnh Phú Thọ</v>
      </c>
      <c r="C230" t="str">
        <v>-</v>
      </c>
      <c r="D230" t="str">
        <v>-</v>
      </c>
      <c r="E230" t="str">
        <v/>
      </c>
      <c r="F230" t="str">
        <v>-</v>
      </c>
      <c r="G230" t="str">
        <v>-</v>
      </c>
    </row>
    <row r="231">
      <c r="A231">
        <v>7230</v>
      </c>
      <c r="B231" t="str">
        <f>HYPERLINK("http://sogtvt.hatinh.gov.vn/imagess/seoworld/01-2024/phanluongcauluongnha.pdf", "UBND Ủy ban nhân dân xã Lương Nha tỉnh Phú Thọ")</f>
        <v>UBND Ủy ban nhân dân xã Lương Nha tỉnh Phú Thọ</v>
      </c>
      <c r="C231" t="str">
        <v>http://sogtvt.hatinh.gov.vn/imagess/seoworld/01-2024/phanluongcauluongnha.pdf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7231</v>
      </c>
      <c r="B232" t="str">
        <v>Công an xã Yên Sơn tỉnh Phú Thọ</v>
      </c>
      <c r="C232" t="str">
        <v>-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7232</v>
      </c>
      <c r="B233" t="str">
        <f>HYPERLINK("https://thanhson.phutho.gov.vn/", "UBND Ủy ban nhân dân xã Yên Sơn tỉnh Phú Thọ")</f>
        <v>UBND Ủy ban nhân dân xã Yên Sơn tỉnh Phú Thọ</v>
      </c>
      <c r="C233" t="str">
        <v>https://thanhson.phutho.gov.vn/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7233</v>
      </c>
      <c r="B234" t="str">
        <v>Công an xã Tinh Nhuệ tỉnh Phú Thọ</v>
      </c>
      <c r="C234" t="str">
        <v>-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7234</v>
      </c>
      <c r="B235" t="str">
        <f>HYPERLINK("https://tinhnhue.thanhson.phutho.gov.vn/", "UBND Ủy ban nhân dân xã Tinh Nhuệ tỉnh Phú Thọ")</f>
        <v>UBND Ủy ban nhân dân xã Tinh Nhuệ tỉnh Phú Thọ</v>
      </c>
      <c r="C235" t="str">
        <v>https://tinhnhue.thanhson.phutho.gov.vn/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7235</v>
      </c>
      <c r="B236" t="str">
        <f>HYPERLINK("https://www.facebook.com/p/TR%C6%AF%E1%BB%9CNG-TI%E1%BB%82U-H%E1%BB%8CC-%C4%90%C3%80O-X%C3%81-1-THANH-TH%E1%BB%A6Y-PH%C3%9A-TH%E1%BB%8C-100057656670643/", "Công an xã Đào Xá tỉnh Phú Thọ")</f>
        <v>Công an xã Đào Xá tỉnh Phú Thọ</v>
      </c>
      <c r="C236" t="str">
        <v>https://www.facebook.com/p/TR%C6%AF%E1%BB%9CNG-TI%E1%BB%82U-H%E1%BB%8CC-%C4%90%C3%80O-X%C3%81-1-THANH-TH%E1%BB%A6Y-PH%C3%9A-TH%E1%BB%8C-100057656670643/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7236</v>
      </c>
      <c r="B237" t="str">
        <f>HYPERLINK("https://phubinh.thainguyen.gov.vn/xa-dao-xa", "UBND Ủy ban nhân dân xã Đào Xá tỉnh Phú Thọ")</f>
        <v>UBND Ủy ban nhân dân xã Đào Xá tỉnh Phú Thọ</v>
      </c>
      <c r="C237" t="str">
        <v>https://phubinh.thainguyen.gov.vn/xa-dao-xa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7237</v>
      </c>
      <c r="B238" t="str">
        <v>Công an xã Thạch Đồng tỉnh Phú Thọ</v>
      </c>
      <c r="C238" t="str">
        <v>-</v>
      </c>
      <c r="D238" t="str">
        <v>-</v>
      </c>
      <c r="E238" t="str">
        <v/>
      </c>
      <c r="F238" t="str">
        <v>-</v>
      </c>
      <c r="G238" t="str">
        <v>-</v>
      </c>
    </row>
    <row r="239">
      <c r="A239">
        <v>7238</v>
      </c>
      <c r="B239" t="str">
        <f>HYPERLINK("https://thachdong.thachthanh.thanhhoa.gov.vn/", "UBND Ủy ban nhân dân xã Thạch Đồng tỉnh Phú Thọ")</f>
        <v>UBND Ủy ban nhân dân xã Thạch Đồng tỉnh Phú Thọ</v>
      </c>
      <c r="C239" t="str">
        <v>https://thachdong.thachthanh.thanhhoa.gov.vn/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7239</v>
      </c>
      <c r="B240" t="str">
        <f>HYPERLINK("https://www.facebook.com/1873105886179165", "Công an xã Xuân Lộc tỉnh Phú Thọ")</f>
        <v>Công an xã Xuân Lộc tỉnh Phú Thọ</v>
      </c>
      <c r="C240" t="str">
        <v>https://www.facebook.com/1873105886179165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7240</v>
      </c>
      <c r="B241" t="str">
        <f>HYPERLINK("https://thanhthuy.phutho.gov.vn/", "UBND Ủy ban nhân dân xã Xuân Lộc tỉnh Phú Thọ")</f>
        <v>UBND Ủy ban nhân dân xã Xuân Lộc tỉnh Phú Thọ</v>
      </c>
      <c r="C241" t="str">
        <v>https://thanhthuy.phutho.gov.vn/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7241</v>
      </c>
      <c r="B242" t="str">
        <f>HYPERLINK("https://www.facebook.com/p/C%C3%B4ng-an-x%C3%A3-T%C3%A2n-Ph%C6%B0%C6%A1ng-Huy%E1%BB%87n-Thanh-Thu%E1%BB%B7-100071832413990/", "Công an xã Tân Phương tỉnh Phú Thọ")</f>
        <v>Công an xã Tân Phương tỉnh Phú Thọ</v>
      </c>
      <c r="C242" t="str">
        <v>https://www.facebook.com/p/C%C3%B4ng-an-x%C3%A3-T%C3%A2n-Ph%C6%B0%C6%A1ng-Huy%E1%BB%87n-Thanh-Thu%E1%BB%B7-100071832413990/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7242</v>
      </c>
      <c r="B243" t="str">
        <f>HYPERLINK("https://thanhthuy.phutho.gov.vn/", "UBND Ủy ban nhân dân xã Tân Phương tỉnh Phú Thọ")</f>
        <v>UBND Ủy ban nhân dân xã Tân Phương tỉnh Phú Thọ</v>
      </c>
      <c r="C243" t="str">
        <v>https://thanhthuy.phutho.gov.vn/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7243</v>
      </c>
      <c r="B244" t="str">
        <f>HYPERLINK("https://www.facebook.com/p/C%C3%B4ng-an-huy%E1%BB%87n-Thanh-Thu%E1%BB%B7-100063605989453/", "Công an thị trấn Thanh Thủy tỉnh Phú Thọ")</f>
        <v>Công an thị trấn Thanh Thủy tỉnh Phú Thọ</v>
      </c>
      <c r="C244" t="str">
        <v>https://www.facebook.com/p/C%C3%B4ng-an-huy%E1%BB%87n-Thanh-Thu%E1%BB%B7-100063605989453/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7244</v>
      </c>
      <c r="B245" t="str">
        <f>HYPERLINK("https://thanhthuy.phutho.gov.vn/", "UBND Ủy ban nhân dân thị trấn Thanh Thủy tỉnh Phú Thọ")</f>
        <v>UBND Ủy ban nhân dân thị trấn Thanh Thủy tỉnh Phú Thọ</v>
      </c>
      <c r="C245" t="str">
        <v>https://thanhthuy.phutho.gov.vn/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7245</v>
      </c>
      <c r="B246" t="str">
        <f>HYPERLINK("https://www.facebook.com/p/C%C3%B4ng-an-huy%E1%BB%87n-Thanh-Thu%E1%BB%B7-100063605989453/?locale=vi_VN", "Công an xã Sơn Thủy tỉnh Phú Thọ")</f>
        <v>Công an xã Sơn Thủy tỉnh Phú Thọ</v>
      </c>
      <c r="C246" t="str">
        <v>https://www.facebook.com/p/C%C3%B4ng-an-huy%E1%BB%87n-Thanh-Thu%E1%BB%B7-100063605989453/?locale=vi_VN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7246</v>
      </c>
      <c r="B247" t="str">
        <f>HYPERLINK("https://thanhthuy.phutho.gov.vn/", "UBND Ủy ban nhân dân xã Sơn Thủy tỉnh Phú Thọ")</f>
        <v>UBND Ủy ban nhân dân xã Sơn Thủy tỉnh Phú Thọ</v>
      </c>
      <c r="C247" t="str">
        <v>https://thanhthuy.phutho.gov.vn/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7247</v>
      </c>
      <c r="B248" t="str">
        <f>HYPERLINK("https://www.facebook.com/p/C%C3%B4ng-an-x%C3%A3-B%E1%BA%A3o-Y%C3%AAn-Huy%E1%BB%87n-Thanh-Thu%E1%BB%B7-100083292519373/", "Công an xã Bảo Yên tỉnh Phú Thọ")</f>
        <v>Công an xã Bảo Yên tỉnh Phú Thọ</v>
      </c>
      <c r="C248" t="str">
        <v>https://www.facebook.com/p/C%C3%B4ng-an-x%C3%A3-B%E1%BA%A3o-Y%C3%AAn-Huy%E1%BB%87n-Thanh-Thu%E1%BB%B7-100083292519373/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7248</v>
      </c>
      <c r="B249" t="str">
        <f>HYPERLINK("https://baoyen.thanhthuy.phutho.gov.vn/", "UBND Ủy ban nhân dân xã Bảo Yên tỉnh Phú Thọ")</f>
        <v>UBND Ủy ban nhân dân xã Bảo Yên tỉnh Phú Thọ</v>
      </c>
      <c r="C249" t="str">
        <v>https://baoyen.thanhthuy.phutho.gov.vn/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7249</v>
      </c>
      <c r="B250" t="str">
        <v>Công an xã Đoan Hạ tỉnh Phú Thọ</v>
      </c>
      <c r="C250" t="str">
        <v>-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7250</v>
      </c>
      <c r="B251" t="str">
        <f>HYPERLINK("https://thanhthuy.phutho.gov.vn/", "UBND Ủy ban nhân dân xã Đoan Hạ tỉnh Phú Thọ")</f>
        <v>UBND Ủy ban nhân dân xã Đoan Hạ tỉnh Phú Thọ</v>
      </c>
      <c r="C251" t="str">
        <v>https://thanhthuy.phutho.gov.vn/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7251</v>
      </c>
      <c r="B252" t="str">
        <v>Công an xã Đồng Luận tỉnh Phú Thọ</v>
      </c>
      <c r="C252" t="str">
        <v>-</v>
      </c>
      <c r="D252" t="str">
        <v>-</v>
      </c>
      <c r="E252" t="str">
        <v/>
      </c>
      <c r="F252" t="str">
        <v>-</v>
      </c>
      <c r="G252" t="str">
        <v>-</v>
      </c>
    </row>
    <row r="253">
      <c r="A253">
        <v>7252</v>
      </c>
      <c r="B253" t="str">
        <f>HYPERLINK("http://congbao.phutho.gov.vn/tong-tap.html?classification=2&amp;unitid=3&amp;pageIndex=96", "UBND Ủy ban nhân dân xã Đồng Luận tỉnh Phú Thọ")</f>
        <v>UBND Ủy ban nhân dân xã Đồng Luận tỉnh Phú Thọ</v>
      </c>
      <c r="C253" t="str">
        <v>http://congbao.phutho.gov.vn/tong-tap.html?classification=2&amp;unitid=3&amp;pageIndex=96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7253</v>
      </c>
      <c r="B254" t="str">
        <f>HYPERLINK("https://www.facebook.com/p/C%C3%B4ng-an-x%C3%A3-Ho%C3%A0ng-X%C3%A1-C%C3%B4ng-an-huy%E1%BB%87n-Thanh-Thu%E1%BB%B7-100082460985003/", "Công an xã Hoàng Xá tỉnh Phú Thọ")</f>
        <v>Công an xã Hoàng Xá tỉnh Phú Thọ</v>
      </c>
      <c r="C254" t="str">
        <v>https://www.facebook.com/p/C%C3%B4ng-an-x%C3%A3-Ho%C3%A0ng-X%C3%A1-C%C3%B4ng-an-huy%E1%BB%87n-Thanh-Thu%E1%BB%B7-100082460985003/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7254</v>
      </c>
      <c r="B255" t="str">
        <f>HYPERLINK("https://phutho.baohiemxahoi.gov.vn/tintuc/Pages/dua-nghi-quyet-so-28-vao-cuoc-song.aspx?CateID=0&amp;ItemID=6367", "UBND Ủy ban nhân dân xã Hoàng Xá tỉnh Phú Thọ")</f>
        <v>UBND Ủy ban nhân dân xã Hoàng Xá tỉnh Phú Thọ</v>
      </c>
      <c r="C255" t="str">
        <v>https://phutho.baohiemxahoi.gov.vn/tintuc/Pages/dua-nghi-quyet-so-28-vao-cuoc-song.aspx?CateID=0&amp;ItemID=6367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7255</v>
      </c>
      <c r="B256" t="str">
        <f>HYPERLINK("https://www.facebook.com/p/%C4%90o%C3%A0n-tr%C6%B0%E1%BB%9Dng-thpt-Tr%C6%B0%E1%BB%9Dng-Th%E1%BB%8Bnh-100057749016031/", "Công an xã Trung Thịnh tỉnh Phú Thọ")</f>
        <v>Công an xã Trung Thịnh tỉnh Phú Thọ</v>
      </c>
      <c r="C256" t="str">
        <v>https://www.facebook.com/p/%C4%90o%C3%A0n-tr%C6%B0%E1%BB%9Dng-thpt-Tr%C6%B0%E1%BB%9Dng-Th%E1%BB%8Bnh-100057749016031/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7256</v>
      </c>
      <c r="B257" t="str">
        <f>HYPERLINK("http://congbao.phutho.gov.vn/tong-tap.html?classification=2&amp;unitid=2&amp;pageIndex=21", "UBND Ủy ban nhân dân xã Trung Thịnh tỉnh Phú Thọ")</f>
        <v>UBND Ủy ban nhân dân xã Trung Thịnh tỉnh Phú Thọ</v>
      </c>
      <c r="C257" t="str">
        <v>http://congbao.phutho.gov.vn/tong-tap.html?classification=2&amp;unitid=2&amp;pageIndex=21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7257</v>
      </c>
      <c r="B258" t="str">
        <f>HYPERLINK("https://www.facebook.com/CongantinhPhuTho19/", "Công an xã Trung Nghĩa tỉnh Phú Thọ")</f>
        <v>Công an xã Trung Nghĩa tỉnh Phú Thọ</v>
      </c>
      <c r="C258" t="str">
        <v>https://www.facebook.com/CongantinhPhuTho19/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7258</v>
      </c>
      <c r="B259" t="str">
        <f>HYPERLINK("https://thanhthuy.phutho.gov.vn/", "UBND Ủy ban nhân dân xã Trung Nghĩa tỉnh Phú Thọ")</f>
        <v>UBND Ủy ban nhân dân xã Trung Nghĩa tỉnh Phú Thọ</v>
      </c>
      <c r="C259" t="str">
        <v>https://thanhthuy.phutho.gov.vn/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7259</v>
      </c>
      <c r="B260" t="str">
        <f>HYPERLINK("https://www.facebook.com/thcsphuongmao.thanhthuy/", "Công an xã Phượng Mao tỉnh Phú Thọ")</f>
        <v>Công an xã Phượng Mao tỉnh Phú Thọ</v>
      </c>
      <c r="C260" t="str">
        <v>https://www.facebook.com/thcsphuongmao.thanhthuy/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7260</v>
      </c>
      <c r="B261" t="str">
        <f>HYPERLINK("http://congbao.phutho.gov.vn/van-ban/chi-tiet.html?docid=996&amp;docgaid=996&amp;isstoredoc=false", "UBND Ủy ban nhân dân xã Phượng Mao tỉnh Phú Thọ")</f>
        <v>UBND Ủy ban nhân dân xã Phượng Mao tỉnh Phú Thọ</v>
      </c>
      <c r="C261" t="str">
        <v>http://congbao.phutho.gov.vn/van-ban/chi-tiet.html?docid=996&amp;docgaid=996&amp;isstoredoc=false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7261</v>
      </c>
      <c r="B262" t="str">
        <f>HYPERLINK("https://www.facebook.com/p/Tu%E1%BB%95i-tr%E1%BA%BB-C%C3%B4ng-an-Th%C3%A0nh-ph%E1%BB%91-V%C4%A9nh-Y%C3%AAn-100066497717181/", "Công an xã Yến Mao tỉnh Phú Thọ")</f>
        <v>Công an xã Yến Mao tỉnh Phú Thọ</v>
      </c>
      <c r="C262" t="str">
        <v>https://www.facebook.com/p/Tu%E1%BB%95i-tr%E1%BA%BB-C%C3%B4ng-an-Th%C3%A0nh-ph%E1%BB%91-V%C4%A9nh-Y%C3%AAn-100066497717181/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7262</v>
      </c>
      <c r="B263" t="str">
        <f>HYPERLINK("http://congbao.phutho.gov.vn/cong-bao.html?a=1&amp;gazetteid=67&amp;gazettetype=0&amp;publishyear=2010", "UBND Ủy ban nhân dân xã Yến Mao tỉnh Phú Thọ")</f>
        <v>UBND Ủy ban nhân dân xã Yến Mao tỉnh Phú Thọ</v>
      </c>
      <c r="C263" t="str">
        <v>http://congbao.phutho.gov.vn/cong-bao.html?a=1&amp;gazetteid=67&amp;gazettetype=0&amp;publishyear=2010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7263</v>
      </c>
      <c r="B264" t="str">
        <f>HYPERLINK("https://www.facebook.com/p/C%C3%B4ng-an-x%C3%A3-Tu-V%C5%A9-C%C3%B4ng-an-huy%E1%BB%87n-Thanh-Thu%E1%BB%B7-100081964353541/", "Công an xã Tu Vũ tỉnh Phú Thọ")</f>
        <v>Công an xã Tu Vũ tỉnh Phú Thọ</v>
      </c>
      <c r="C264" t="str">
        <v>https://www.facebook.com/p/C%C3%B4ng-an-x%C3%A3-Tu-V%C5%A9-C%C3%B4ng-an-huy%E1%BB%87n-Thanh-Thu%E1%BB%B7-100081964353541/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7264</v>
      </c>
      <c r="B265" t="str">
        <f>HYPERLINK("https://thanhthuy.phutho.gov.vn/", "UBND Ủy ban nhân dân xã Tu Vũ tỉnh Phú Thọ")</f>
        <v>UBND Ủy ban nhân dân xã Tu Vũ tỉnh Phú Thọ</v>
      </c>
      <c r="C265" t="str">
        <v>https://thanhthuy.phutho.gov.vn/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7265</v>
      </c>
      <c r="B266" t="str">
        <f>HYPERLINK("https://www.facebook.com/p/C%C3%B4ng-an-x%C3%A3-Thu-C%C3%BAc-T%C3%A2n-S%C6%A1n-Ph%C3%BA-Th%E1%BB%8D-100067623113750/", "Công an xã Thu Cúc tỉnh Phú Thọ")</f>
        <v>Công an xã Thu Cúc tỉnh Phú Thọ</v>
      </c>
      <c r="C266" t="str">
        <v>https://www.facebook.com/p/C%C3%B4ng-an-x%C3%A3-Thu-C%C3%BAc-T%C3%A2n-S%C6%A1n-Ph%C3%BA-Th%E1%BB%8D-100067623113750/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7266</v>
      </c>
      <c r="B267" t="str">
        <f>HYPERLINK("https://tanson.phutho.gov.vn/Chuyen-muc-tin/Chi-tiet-tin/t/xa-thu-cuc/title/288/ctitle/543341", "UBND Ủy ban nhân dân xã Thu Cúc tỉnh Phú Thọ")</f>
        <v>UBND Ủy ban nhân dân xã Thu Cúc tỉnh Phú Thọ</v>
      </c>
      <c r="C267" t="str">
        <v>https://tanson.phutho.gov.vn/Chuyen-muc-tin/Chi-tiet-tin/t/xa-thu-cuc/title/288/ctitle/543341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7267</v>
      </c>
      <c r="B268" t="str">
        <f>HYPERLINK("https://www.facebook.com/p/C%C3%B4ng-an-x%C3%A3-Th%E1%BA%A1ch-Ki%E1%BB%87t-huy%E1%BB%87n-T%C3%A2n-S%C6%A1nt%E1%BB%89nh-Ph%C3%BA-Th%E1%BB%8D-100068784181253/", "Công an xã Thạch Kiệt tỉnh Phú Thọ")</f>
        <v>Công an xã Thạch Kiệt tỉnh Phú Thọ</v>
      </c>
      <c r="C268" t="str">
        <v>https://www.facebook.com/p/C%C3%B4ng-an-x%C3%A3-Th%E1%BA%A1ch-Ki%E1%BB%87t-huy%E1%BB%87n-T%C3%A2n-S%C6%A1nt%E1%BB%89nh-Ph%C3%BA-Th%E1%BB%8D-100068784181253/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7268</v>
      </c>
      <c r="B269" t="str">
        <f>HYPERLINK("https://tanson.phutho.gov.vn/Chuyen-muc-tin/Chi-tiet-tin/t/xa-thach-kiet/title/287/ctitle/78", "UBND Ủy ban nhân dân xã Thạch Kiệt tỉnh Phú Thọ")</f>
        <v>UBND Ủy ban nhân dân xã Thạch Kiệt tỉnh Phú Thọ</v>
      </c>
      <c r="C269" t="str">
        <v>https://tanson.phutho.gov.vn/Chuyen-muc-tin/Chi-tiet-tin/t/xa-thach-kiet/title/287/ctitle/78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7269</v>
      </c>
      <c r="B270" t="str">
        <f>HYPERLINK("https://www.facebook.com/p/C%C3%B4ng-an-x%C3%A3-Thu-Ng%E1%BA%A1c-huy%E1%BB%87n-T%C3%A2n-S%C6%A1n-t%E1%BB%89nh-Ph%C3%BA-Th%E1%BB%8D-100067684477304/", "Công an xã Thu Ngạc tỉnh Phú Thọ")</f>
        <v>Công an xã Thu Ngạc tỉnh Phú Thọ</v>
      </c>
      <c r="C270" t="str">
        <v>https://www.facebook.com/p/C%C3%B4ng-an-x%C3%A3-Thu-Ng%E1%BA%A1c-huy%E1%BB%87n-T%C3%A2n-S%C6%A1n-t%E1%BB%89nh-Ph%C3%BA-Th%E1%BB%8D-100067684477304/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7270</v>
      </c>
      <c r="B271" t="str">
        <f>HYPERLINK("https://tanson.phutho.gov.vn/Chuyen-muc-tin/Chi-tiet-tin/t/xa-thu-ngac/title/289/ctitle/78", "UBND Ủy ban nhân dân xã Thu Ngạc tỉnh Phú Thọ")</f>
        <v>UBND Ủy ban nhân dân xã Thu Ngạc tỉnh Phú Thọ</v>
      </c>
      <c r="C271" t="str">
        <v>https://tanson.phutho.gov.vn/Chuyen-muc-tin/Chi-tiet-tin/t/xa-thu-ngac/title/289/ctitle/78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7271</v>
      </c>
      <c r="B272" t="str">
        <f>HYPERLINK("https://www.facebook.com/huyendoantanson/", "Công an xã Kiệt Sơn tỉnh Phú Thọ")</f>
        <v>Công an xã Kiệt Sơn tỉnh Phú Thọ</v>
      </c>
      <c r="C272" t="str">
        <v>https://www.facebook.com/huyendoantanson/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7272</v>
      </c>
      <c r="B273" t="str">
        <f>HYPERLINK("https://tanson.phutho.gov.vn/Chuyen-muc-tin/Chi-tiet-tin/t/xa-kiet-son/title/279/ctitle/78", "UBND Ủy ban nhân dân xã Kiệt Sơn tỉnh Phú Thọ")</f>
        <v>UBND Ủy ban nhân dân xã Kiệt Sơn tỉnh Phú Thọ</v>
      </c>
      <c r="C273" t="str">
        <v>https://tanson.phutho.gov.vn/Chuyen-muc-tin/Chi-tiet-tin/t/xa-kiet-son/title/279/ctitle/78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7273</v>
      </c>
      <c r="B274" t="str">
        <v>Công an xã Đồng Sơn tỉnh Phú Thọ</v>
      </c>
      <c r="C274" t="str">
        <v>-</v>
      </c>
      <c r="D274" t="str">
        <v>-</v>
      </c>
      <c r="E274" t="str">
        <v/>
      </c>
      <c r="F274" t="str">
        <v>-</v>
      </c>
      <c r="G274" t="str">
        <v>-</v>
      </c>
    </row>
    <row r="275">
      <c r="A275">
        <v>7274</v>
      </c>
      <c r="B275" t="str">
        <f>HYPERLINK("https://tanson.phutho.gov.vn/Chuyen-muc-tin/Chi-tiet-tin/t/xa-dong-son/title/278/ctitle/78", "UBND Ủy ban nhân dân xã Đồng Sơn tỉnh Phú Thọ")</f>
        <v>UBND Ủy ban nhân dân xã Đồng Sơn tỉnh Phú Thọ</v>
      </c>
      <c r="C275" t="str">
        <v>https://tanson.phutho.gov.vn/Chuyen-muc-tin/Chi-tiet-tin/t/xa-dong-son/title/278/ctitle/78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7275</v>
      </c>
      <c r="B276" t="str">
        <f>HYPERLINK("https://www.facebook.com/262593062078286", "Công an xã Lai Đồng tỉnh Phú Thọ")</f>
        <v>Công an xã Lai Đồng tỉnh Phú Thọ</v>
      </c>
      <c r="C276" t="str">
        <v>https://www.facebook.com/262593062078286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7276</v>
      </c>
      <c r="B277" t="str">
        <f>HYPERLINK("https://tanson.phutho.gov.vn/Chuyen-muc-tin/Chi-tiet-tin/t/xa-lai-dong/title/281/ctitle/78", "UBND Ủy ban nhân dân xã Lai Đồng tỉnh Phú Thọ")</f>
        <v>UBND Ủy ban nhân dân xã Lai Đồng tỉnh Phú Thọ</v>
      </c>
      <c r="C277" t="str">
        <v>https://tanson.phutho.gov.vn/Chuyen-muc-tin/Chi-tiet-tin/t/xa-lai-dong/title/281/ctitle/78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7277</v>
      </c>
      <c r="B278" t="str">
        <f>HYPERLINK("https://www.facebook.com/huyendoantanson/", "Công an xã Tân Phú tỉnh Phú Thọ")</f>
        <v>Công an xã Tân Phú tỉnh Phú Thọ</v>
      </c>
      <c r="C278" t="str">
        <v>https://www.facebook.com/huyendoantanson/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7278</v>
      </c>
      <c r="B279" t="str">
        <f>HYPERLINK("https://phutho.phutan.angiang.gov.vn/", "UBND Ủy ban nhân dân xã Tân Phú tỉnh Phú Thọ")</f>
        <v>UBND Ủy ban nhân dân xã Tân Phú tỉnh Phú Thọ</v>
      </c>
      <c r="C279" t="str">
        <v>https://phutho.phutan.angiang.gov.vn/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7279</v>
      </c>
      <c r="B280" t="str">
        <f>HYPERLINK("https://www.facebook.com/p/C%C3%B4ng-An-X%C3%A3-M%E1%BB%B9-Thu%E1%BA%ADn-Huy%E1%BB%87n-T%C3%A2n-S%C6%A1n-100070419880943/", "Công an xã Mỹ Thuận tỉnh Phú Thọ")</f>
        <v>Công an xã Mỹ Thuận tỉnh Phú Thọ</v>
      </c>
      <c r="C280" t="str">
        <v>https://www.facebook.com/p/C%C3%B4ng-An-X%C3%A3-M%E1%BB%B9-Thu%E1%BA%ADn-Huy%E1%BB%87n-T%C3%A2n-S%C6%A1n-100070419880943/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7280</v>
      </c>
      <c r="B281" t="str">
        <f>HYPERLINK("https://tanson.phutho.gov.vn/Chuyen-muc-tin/Chi-tiet-tin/t/xa-my-thuan/title/283/ctitle/78", "UBND Ủy ban nhân dân xã Mỹ Thuận tỉnh Phú Thọ")</f>
        <v>UBND Ủy ban nhân dân xã Mỹ Thuận tỉnh Phú Thọ</v>
      </c>
      <c r="C281" t="str">
        <v>https://tanson.phutho.gov.vn/Chuyen-muc-tin/Chi-tiet-tin/t/xa-my-thuan/title/283/ctitle/78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7281</v>
      </c>
      <c r="B282" t="str">
        <f>HYPERLINK("https://www.facebook.com/congantanson/", "Công an xã Tân Sơn tỉnh Phú Thọ")</f>
        <v>Công an xã Tân Sơn tỉnh Phú Thọ</v>
      </c>
      <c r="C282" t="str">
        <v>https://www.facebook.com/congantanson/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7282</v>
      </c>
      <c r="B283" t="str">
        <f>HYPERLINK("https://tanson.phutho.gov.vn/", "UBND Ủy ban nhân dân xã Tân Sơn tỉnh Phú Thọ")</f>
        <v>UBND Ủy ban nhân dân xã Tân Sơn tỉnh Phú Thọ</v>
      </c>
      <c r="C283" t="str">
        <v>https://tanson.phutho.gov.vn/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7283</v>
      </c>
      <c r="B284" t="str">
        <f>HYPERLINK("https://www.facebook.com/doantruongthptminhdai/", "Công an xã Xuân Đài tỉnh Phú Thọ")</f>
        <v>Công an xã Xuân Đài tỉnh Phú Thọ</v>
      </c>
      <c r="C284" t="str">
        <v>https://www.facebook.com/doantruongthptminhdai/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7284</v>
      </c>
      <c r="B285" t="str">
        <f>HYPERLINK("https://tanson.phutho.gov.vn/Chuyen-muc-tin/Chi-tiet-tin/t/xa-xuan-dai/title/292/ctitle/78", "UBND Ủy ban nhân dân xã Xuân Đài tỉnh Phú Thọ")</f>
        <v>UBND Ủy ban nhân dân xã Xuân Đài tỉnh Phú Thọ</v>
      </c>
      <c r="C285" t="str">
        <v>https://tanson.phutho.gov.vn/Chuyen-muc-tin/Chi-tiet-tin/t/xa-xuan-dai/title/292/ctitle/78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7285</v>
      </c>
      <c r="B286" t="str">
        <f>HYPERLINK("https://www.facebook.com/p/C%C3%B4ng-an-x%C3%A3-Minh-%C4%90%C3%A0i-huy%E1%BB%87n-T%C3%A2n-S%C6%A1n-t%E1%BB%89nh-Ph%C3%BA-Th%E1%BB%8D-100091731201478/", "Công an xã Minh Đài tỉnh Phú Thọ")</f>
        <v>Công an xã Minh Đài tỉnh Phú Thọ</v>
      </c>
      <c r="C286" t="str">
        <v>https://www.facebook.com/p/C%C3%B4ng-an-x%C3%A3-Minh-%C4%90%C3%A0i-huy%E1%BB%87n-T%C3%A2n-S%C6%A1n-t%E1%BB%89nh-Ph%C3%BA-Th%E1%BB%8D-100091731201478/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7286</v>
      </c>
      <c r="B287" t="str">
        <f>HYPERLINK("https://tanson.phutho.gov.vn/Chuyen-muc-tin/Chi-tiet-tin/t/xa-minh-dai/title/282/ctitle/78", "UBND Ủy ban nhân dân xã Minh Đài tỉnh Phú Thọ")</f>
        <v>UBND Ủy ban nhân dân xã Minh Đài tỉnh Phú Thọ</v>
      </c>
      <c r="C287" t="str">
        <v>https://tanson.phutho.gov.vn/Chuyen-muc-tin/Chi-tiet-tin/t/xa-minh-dai/title/282/ctitle/78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7287</v>
      </c>
      <c r="B288" t="str">
        <f>HYPERLINK("https://www.facebook.com/groups/196257444333792/", "Công an xã Văn Luông tỉnh Phú Thọ")</f>
        <v>Công an xã Văn Luông tỉnh Phú Thọ</v>
      </c>
      <c r="C288" t="str">
        <v>https://www.facebook.com/groups/196257444333792/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7288</v>
      </c>
      <c r="B289" t="str">
        <f>HYPERLINK("https://tanson.phutho.gov.vn/Chuyen-muc-tin/Chi-tiet-tin/t/xa-van-luong/title/290/ctitle/78", "UBND Ủy ban nhân dân xã Văn Luông tỉnh Phú Thọ")</f>
        <v>UBND Ủy ban nhân dân xã Văn Luông tỉnh Phú Thọ</v>
      </c>
      <c r="C289" t="str">
        <v>https://tanson.phutho.gov.vn/Chuyen-muc-tin/Chi-tiet-tin/t/xa-van-luong/title/290/ctitle/78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7289</v>
      </c>
      <c r="B290" t="str">
        <f>HYPERLINK("https://www.facebook.com/DoanThanhNienTinhPhuTho/videos/n%E1%BA%BFu-sau-n%C3%A0y-ho%C3%A0-b%C3%ACnh-m%C3%A0-con-kh%C3%B4ng-tr%E1%BB%9F-v%E1%BB%81-m%E1%BA%B9-%C4%91%E1%BB%ABng-bu%E1%BB%93n-v%C3%AC-con-%C4%91%C3%A3-ho%C3%A0-v%C3%A0o-h%C3%ACnh-h%C3%A0i/592555603260484/", "Công an xã Xuân Sơn tỉnh Phú Thọ")</f>
        <v>Công an xã Xuân Sơn tỉnh Phú Thọ</v>
      </c>
      <c r="C290" t="str">
        <v>https://www.facebook.com/DoanThanhNienTinhPhuTho/videos/n%E1%BA%BFu-sau-n%C3%A0y-ho%C3%A0-b%C3%ACnh-m%C3%A0-con-kh%C3%B4ng-tr%E1%BB%9F-v%E1%BB%81-m%E1%BA%B9-%C4%91%E1%BB%ABng-bu%E1%BB%93n-v%C3%AC-con-%C4%91%C3%A3-ho%C3%A0-v%C3%A0o-h%C3%ACnh-h%C3%A0i/592555603260484/</v>
      </c>
      <c r="D290" t="str">
        <v>-</v>
      </c>
      <c r="E290" t="str">
        <v/>
      </c>
      <c r="F290" t="str">
        <v>-</v>
      </c>
      <c r="G290" t="str">
        <v>-</v>
      </c>
    </row>
    <row r="291">
      <c r="A291">
        <v>7290</v>
      </c>
      <c r="B291" t="str">
        <f>HYPERLINK("https://tanson.phutho.gov.vn/Chuyen-muc-tin/Chi-tiet-tin/t/xa-xuan-son/title/293/ctitle/78", "UBND Ủy ban nhân dân xã Xuân Sơn tỉnh Phú Thọ")</f>
        <v>UBND Ủy ban nhân dân xã Xuân Sơn tỉnh Phú Thọ</v>
      </c>
      <c r="C291" t="str">
        <v>https://tanson.phutho.gov.vn/Chuyen-muc-tin/Chi-tiet-tin/t/xa-xuan-son/title/293/ctitle/78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7291</v>
      </c>
      <c r="B292" t="str">
        <f>HYPERLINK("https://www.facebook.com/chinhha12321/", "Công an xã Long Cốc tỉnh Phú Thọ")</f>
        <v>Công an xã Long Cốc tỉnh Phú Thọ</v>
      </c>
      <c r="C292" t="str">
        <v>https://www.facebook.com/chinhha12321/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7292</v>
      </c>
      <c r="B293" t="str">
        <f>HYPERLINK("https://tanson.phutho.gov.vn/Chuyen-muc-tin/Chi-tiet-tin/t/xa-long-coc/title/1785/ctitle/78", "UBND Ủy ban nhân dân xã Long Cốc tỉnh Phú Thọ")</f>
        <v>UBND Ủy ban nhân dân xã Long Cốc tỉnh Phú Thọ</v>
      </c>
      <c r="C293" t="str">
        <v>https://tanson.phutho.gov.vn/Chuyen-muc-tin/Chi-tiet-tin/t/xa-long-coc/title/1785/ctitle/78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7293</v>
      </c>
      <c r="B294" t="str">
        <f>HYPERLINK("https://www.facebook.com/huyendoantanson/", "Công an xã Kim Thượng tỉnh Phú Thọ")</f>
        <v>Công an xã Kim Thượng tỉnh Phú Thọ</v>
      </c>
      <c r="C294" t="str">
        <v>https://www.facebook.com/huyendoantanson/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7294</v>
      </c>
      <c r="B295" t="str">
        <f>HYPERLINK("https://tanson.phutho.gov.vn/Chuyen-muc-tin/Chi-tiet-tin/t/xa-kim-thuong/title/280/ctitle/78", "UBND Ủy ban nhân dân xã Kim Thượng tỉnh Phú Thọ")</f>
        <v>UBND Ủy ban nhân dân xã Kim Thượng tỉnh Phú Thọ</v>
      </c>
      <c r="C295" t="str">
        <v>https://tanson.phutho.gov.vn/Chuyen-muc-tin/Chi-tiet-tin/t/xa-kim-thuong/title/280/ctitle/78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7295</v>
      </c>
      <c r="B296" t="str">
        <f>HYPERLINK("https://www.facebook.com/p/C%C3%B4ng-an-x%C3%A3-Tam-Thanh-T%C3%A2n-S%C6%A1n-Ph%C3%BA-Th%E1%BB%8D-100067551648585/", "Công an xã Tam Thanh tỉnh Phú Thọ")</f>
        <v>Công an xã Tam Thanh tỉnh Phú Thọ</v>
      </c>
      <c r="C296" t="str">
        <v>https://www.facebook.com/p/C%C3%B4ng-an-x%C3%A3-Tam-Thanh-T%C3%A2n-S%C6%A1n-Ph%C3%BA-Th%E1%BB%8D-100067551648585/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7296</v>
      </c>
      <c r="B297" t="str">
        <f>HYPERLINK("https://phuquy.binhthuan.gov.vn/ubnd-cac-xa/uy-ban-dan-dan-xa-tam-thanh-576869", "UBND Ủy ban nhân dân xã Tam Thanh tỉnh Phú Thọ")</f>
        <v>UBND Ủy ban nhân dân xã Tam Thanh tỉnh Phú Thọ</v>
      </c>
      <c r="C297" t="str">
        <v>https://phuquy.binhthuan.gov.vn/ubnd-cac-xa/uy-ban-dan-dan-xa-tam-thanh-576869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7297</v>
      </c>
      <c r="B298" t="str">
        <f>HYPERLINK("https://www.facebook.com/p/C%C3%B4ng-an-x%C3%A3-Vinh-Ti%E1%BB%81n-huy%E1%BB%87n-T%C3%A2n-S%C6%A1n-t%E1%BB%89nh-Ph%C3%BA-Th%E1%BB%8D-100067904854302/", "Công an xã Vinh Tiền tỉnh Phú Thọ")</f>
        <v>Công an xã Vinh Tiền tỉnh Phú Thọ</v>
      </c>
      <c r="C298" t="str">
        <v>https://www.facebook.com/p/C%C3%B4ng-an-x%C3%A3-Vinh-Ti%E1%BB%81n-huy%E1%BB%87n-T%C3%A2n-S%C6%A1n-t%E1%BB%89nh-Ph%C3%BA-Th%E1%BB%8D-100067904854302/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7298</v>
      </c>
      <c r="B299" t="str">
        <f>HYPERLINK("https://tanson.phutho.gov.vn/Chuyen-muc-tin/Chi-tiet-tin/t/xa-vinh-tien/title/291/ctitle/78", "UBND Ủy ban nhân dân xã Vinh Tiền tỉnh Phú Thọ")</f>
        <v>UBND Ủy ban nhân dân xã Vinh Tiền tỉnh Phú Thọ</v>
      </c>
      <c r="C299" t="str">
        <v>https://tanson.phutho.gov.vn/Chuyen-muc-tin/Chi-tiet-tin/t/xa-vinh-tien/title/291/ctitle/78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7299</v>
      </c>
      <c r="B300" t="str">
        <f>HYPERLINK("https://www.facebook.com/p/Tu%E1%BB%95i-tr%E1%BA%BB-C%C3%B4ng-an-Th%C3%A0nh-ph%E1%BB%91-V%C4%A9nh-Y%C3%AAn-100066497717181/", "Công an phường Tích Sơn tỉnh Vĩnh Phúc")</f>
        <v>Công an phường Tích Sơn tỉnh Vĩnh Phúc</v>
      </c>
      <c r="C300" t="str">
        <v>https://www.facebook.com/p/Tu%E1%BB%95i-tr%E1%BA%BB-C%C3%B4ng-an-Th%C3%A0nh-ph%E1%BB%91-V%C4%A9nh-Y%C3%AAn-100066497717181/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7300</v>
      </c>
      <c r="B301" t="str">
        <f>HYPERLINK("https://vinhyen.vinhphuc.gov.vn/ct/cms/hethongchinhtri/Lists/CacXaPhuong/view_detail.aspx?ItemID=55", "UBND Ủy ban nhân dân phường Tích Sơn tỉnh Vĩnh Phúc")</f>
        <v>UBND Ủy ban nhân dân phường Tích Sơn tỉnh Vĩnh Phúc</v>
      </c>
      <c r="C301" t="str">
        <v>https://vinhyen.vinhphuc.gov.vn/ct/cms/hethongchinhtri/Lists/CacXaPhuong/view_detail.aspx?ItemID=55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7301</v>
      </c>
      <c r="B302" t="str">
        <f>HYPERLINK("https://www.facebook.com/ConganphuongLienBao/", "Công an phường Liên Bảo tỉnh Vĩnh Phúc")</f>
        <v>Công an phường Liên Bảo tỉnh Vĩnh Phúc</v>
      </c>
      <c r="C302" t="str">
        <v>https://www.facebook.com/ConganphuongLienBao/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7302</v>
      </c>
      <c r="B303" t="str">
        <f>HYPERLINK("https://vinhyen.vinhphuc.gov.vn/ct/cms/hethongchinhtri/Lists/CacXaPhuong/view_detail.aspx?ItemID=57", "UBND Ủy ban nhân dân phường Liên Bảo tỉnh Vĩnh Phúc")</f>
        <v>UBND Ủy ban nhân dân phường Liên Bảo tỉnh Vĩnh Phúc</v>
      </c>
      <c r="C303" t="str">
        <v>https://vinhyen.vinhphuc.gov.vn/ct/cms/hethongchinhtri/Lists/CacXaPhuong/view_detail.aspx?ItemID=57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7303</v>
      </c>
      <c r="B304" t="str">
        <f>HYPERLINK("https://www.facebook.com/aNguyenvietcuong/", "Công an phường Hội Hợp tỉnh Vĩnh Phúc")</f>
        <v>Công an phường Hội Hợp tỉnh Vĩnh Phúc</v>
      </c>
      <c r="C304" t="str">
        <v>https://www.facebook.com/aNguyenvietcuong/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7304</v>
      </c>
      <c r="B305" t="str">
        <f>HYPERLINK("https://vinhyen.vinhphuc.gov.vn/ct/cms/hethongchinhtri/Lists/CacXaPhuong/view_detail.aspx?ItemID=59", "UBND Ủy ban nhân dân phường Hội Hợp tỉnh Vĩnh Phúc")</f>
        <v>UBND Ủy ban nhân dân phường Hội Hợp tỉnh Vĩnh Phúc</v>
      </c>
      <c r="C305" t="str">
        <v>https://vinhyen.vinhphuc.gov.vn/ct/cms/hethongchinhtri/Lists/CacXaPhuong/view_detail.aspx?ItemID=59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7305</v>
      </c>
      <c r="B306" t="str">
        <v>Công an phường Đống Đa tỉnh Vĩnh Phúc</v>
      </c>
      <c r="C306" t="str">
        <v>-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7306</v>
      </c>
      <c r="B307" t="str">
        <f>HYPERLINK("https://vinhyen.vinhphuc.gov.vn/ct/cms/hethongchinhtri/Lists/CacXaPhuong/view_detail.aspx?ItemID=53", "UBND Ủy ban nhân dân phường Đống Đa tỉnh Vĩnh Phúc")</f>
        <v>UBND Ủy ban nhân dân phường Đống Đa tỉnh Vĩnh Phúc</v>
      </c>
      <c r="C307" t="str">
        <v>https://vinhyen.vinhphuc.gov.vn/ct/cms/hethongchinhtri/Lists/CacXaPhuong/view_detail.aspx?ItemID=53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7307</v>
      </c>
      <c r="B308" t="str">
        <v>Công an phường Ngô Quyền tỉnh Vĩnh Phúc</v>
      </c>
      <c r="C308" t="str">
        <v>-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7308</v>
      </c>
      <c r="B309" t="str">
        <f>HYPERLINK("https://vinhyen.vinhphuc.gov.vn/ct/cms/hethongchinhtri/Lists/CacXaPhuong/view_detail.aspx?ItemID=60", "UBND Ủy ban nhân dân phường Ngô Quyền tỉnh Vĩnh Phúc")</f>
        <v>UBND Ủy ban nhân dân phường Ngô Quyền tỉnh Vĩnh Phúc</v>
      </c>
      <c r="C309" t="str">
        <v>https://vinhyen.vinhphuc.gov.vn/ct/cms/hethongchinhtri/Lists/CacXaPhuong/view_detail.aspx?ItemID=60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7309</v>
      </c>
      <c r="B310" t="str">
        <f>HYPERLINK("https://www.facebook.com/p/Tu%E1%BB%95i-tr%E1%BA%BB-C%C3%B4ng-an-Th%C3%A0nh-ph%E1%BB%91-V%C4%A9nh-Y%C3%AAn-100066497717181/", "Công an phường Đồng Tâm tỉnh Vĩnh Phúc")</f>
        <v>Công an phường Đồng Tâm tỉnh Vĩnh Phúc</v>
      </c>
      <c r="C310" t="str">
        <v>https://www.facebook.com/p/Tu%E1%BB%95i-tr%E1%BA%BB-C%C3%B4ng-an-Th%C3%A0nh-ph%E1%BB%91-V%C4%A9nh-Y%C3%AAn-100066497717181/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7310</v>
      </c>
      <c r="B311" t="str">
        <f>HYPERLINK("https://vinhyen.vinhphuc.gov.vn/ct/cms/hethongchinhtri/Lists/CacXaPhuong/view_detail.aspx?ItemID=56", "UBND Ủy ban nhân dân phường Đồng Tâm tỉnh Vĩnh Phúc")</f>
        <v>UBND Ủy ban nhân dân phường Đồng Tâm tỉnh Vĩnh Phúc</v>
      </c>
      <c r="C311" t="str">
        <v>https://vinhyen.vinhphuc.gov.vn/ct/cms/hethongchinhtri/Lists/CacXaPhuong/view_detail.aspx?ItemID=56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7311</v>
      </c>
      <c r="B312" t="str">
        <f>HYPERLINK("https://www.facebook.com/anttxadinhtrung/", "Công an xã Định Trung tỉnh Vĩnh Phúc")</f>
        <v>Công an xã Định Trung tỉnh Vĩnh Phúc</v>
      </c>
      <c r="C312" t="str">
        <v>https://www.facebook.com/anttxadinhtrung/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7312</v>
      </c>
      <c r="B313" t="str">
        <f>HYPERLINK("https://vinhyen.vinhphuc.gov.vn/ct/cms/hethongchinhtri/Lists/CacXaPhuong/view_detail.aspx?ItemID=58", "UBND Ủy ban nhân dân xã Định Trung tỉnh Vĩnh Phúc")</f>
        <v>UBND Ủy ban nhân dân xã Định Trung tỉnh Vĩnh Phúc</v>
      </c>
      <c r="C313" t="str">
        <v>https://vinhyen.vinhphuc.gov.vn/ct/cms/hethongchinhtri/Lists/CacXaPhuong/view_detail.aspx?ItemID=58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7313</v>
      </c>
      <c r="B314" t="str">
        <f>HYPERLINK("https://www.facebook.com/p/Tu%E1%BB%95i-tr%E1%BA%BB-C%C3%B4ng-an-Th%C3%A0nh-ph%E1%BB%91-V%C4%A9nh-Y%C3%AAn-100066497717181/", "Công an phường Khai Quang tỉnh Vĩnh Phúc")</f>
        <v>Công an phường Khai Quang tỉnh Vĩnh Phúc</v>
      </c>
      <c r="C314" t="str">
        <v>https://www.facebook.com/p/Tu%E1%BB%95i-tr%E1%BA%BB-C%C3%B4ng-an-Th%C3%A0nh-ph%E1%BB%91-V%C4%A9nh-Y%C3%AAn-100066497717181/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7314</v>
      </c>
      <c r="B315" t="str">
        <f>HYPERLINK("https://vinhyen.vinhphuc.gov.vn/ct/cms/hethongchinhtri/Lists/CacXaPhuong/view_detail.aspx?ItemID=54", "UBND Ủy ban nhân dân phường Khai Quang tỉnh Vĩnh Phúc")</f>
        <v>UBND Ủy ban nhân dân phường Khai Quang tỉnh Vĩnh Phúc</v>
      </c>
      <c r="C315" t="str">
        <v>https://vinhyen.vinhphuc.gov.vn/ct/cms/hethongchinhtri/Lists/CacXaPhuong/view_detail.aspx?ItemID=54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7315</v>
      </c>
      <c r="B316" t="str">
        <v>Công an xã Thanh Trù tỉnh Vĩnh Phúc</v>
      </c>
      <c r="C316" t="str">
        <v>-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7316</v>
      </c>
      <c r="B317" t="str">
        <f>HYPERLINK("https://vinhyen.vinhphuc.gov.vn/ct/cms/hethongchinhtri/Lists/CacXaPhuong/view_detail.aspx?ItemID=61", "UBND Ủy ban nhân dân xã Thanh Trù tỉnh Vĩnh Phúc")</f>
        <v>UBND Ủy ban nhân dân xã Thanh Trù tỉnh Vĩnh Phúc</v>
      </c>
      <c r="C317" t="str">
        <v>https://vinhyen.vinhphuc.gov.vn/ct/cms/hethongchinhtri/Lists/CacXaPhuong/view_detail.aspx?ItemID=61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7317</v>
      </c>
      <c r="B318" t="str">
        <f>HYPERLINK("https://www.facebook.com/media/set/?set=a.2197397987161828&amp;type=3&amp;comment_id=2212866078948352", "Công an phường Trưng Trắc tỉnh Vĩnh Phúc")</f>
        <v>Công an phường Trưng Trắc tỉnh Vĩnh Phúc</v>
      </c>
      <c r="C318" t="str">
        <v>https://www.facebook.com/media/set/?set=a.2197397987161828&amp;type=3&amp;comment_id=2212866078948352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7318</v>
      </c>
      <c r="B319" t="str">
        <f>HYPERLINK("https://phucyen.vinhphuc.gov.vn/noidung/tintuc/Lists/HeThongChinhTri/View_Detail.aspx?ItemID=5", "UBND Ủy ban nhân dân phường Trưng Trắc tỉnh Vĩnh Phúc")</f>
        <v>UBND Ủy ban nhân dân phường Trưng Trắc tỉnh Vĩnh Phúc</v>
      </c>
      <c r="C319" t="str">
        <v>https://phucyen.vinhphuc.gov.vn/noidung/tintuc/Lists/HeThongChinhTri/View_Detail.aspx?ItemID=5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7319</v>
      </c>
      <c r="B320" t="str">
        <f>HYPERLINK("https://www.facebook.com/hungvuong29ngogiatu/?locale=vi_VN", "Công an phường Hùng Vương tỉnh Vĩnh Phúc")</f>
        <v>Công an phường Hùng Vương tỉnh Vĩnh Phúc</v>
      </c>
      <c r="C320" t="str">
        <v>https://www.facebook.com/hungvuong29ngogiatu/?locale=vi_VN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7320</v>
      </c>
      <c r="B321" t="str">
        <f>HYPERLINK("https://phucyen.vinhphuc.gov.vn/noidung/tintuc/Lists/HeThongChinhTri/View_Detail.aspx?ItemID=5", "UBND Ủy ban nhân dân phường Hùng Vương tỉnh Vĩnh Phúc")</f>
        <v>UBND Ủy ban nhân dân phường Hùng Vương tỉnh Vĩnh Phúc</v>
      </c>
      <c r="C321" t="str">
        <v>https://phucyen.vinhphuc.gov.vn/noidung/tintuc/Lists/HeThongChinhTri/View_Detail.aspx?ItemID=5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7321</v>
      </c>
      <c r="B322" t="str">
        <f>HYPERLINK("https://www.facebook.com/p/An-ninh-tr%E1%BA%ADt-t%E1%BB%B1-ph%C6%B0%E1%BB%9Dng-Tr%C6%B0ng-Nh%E1%BB%8B-100079498219071/", "Công an phường Trưng Nhị tỉnh Vĩnh Phúc")</f>
        <v>Công an phường Trưng Nhị tỉnh Vĩnh Phúc</v>
      </c>
      <c r="C322" t="str">
        <v>https://www.facebook.com/p/An-ninh-tr%E1%BA%ADt-t%E1%BB%B1-ph%C6%B0%E1%BB%9Dng-Tr%C6%B0ng-Nh%E1%BB%8B-100079498219071/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7322</v>
      </c>
      <c r="B323" t="str">
        <f>HYPERLINK("https://phucyen.vinhphuc.gov.vn/noidung/tintuc/Lists/HeThongChinhTri/View_Detail.aspx?ItemID=5", "UBND Ủy ban nhân dân phường Trưng Nhị tỉnh Vĩnh Phúc")</f>
        <v>UBND Ủy ban nhân dân phường Trưng Nhị tỉnh Vĩnh Phúc</v>
      </c>
      <c r="C323" t="str">
        <v>https://phucyen.vinhphuc.gov.vn/noidung/tintuc/Lists/HeThongChinhTri/View_Detail.aspx?ItemID=5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7323</v>
      </c>
      <c r="B324" t="str">
        <v>Công an phường Phúc Thắng tỉnh Vĩnh Phúc</v>
      </c>
      <c r="C324" t="str">
        <v>-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7324</v>
      </c>
      <c r="B325" t="str">
        <f>HYPERLINK("https://vinhphuc.gov.vn/ct/cms/congdan/khieunaitc/Lists/NghienCuuTraoDoi/View_Detail.aspx?ItemID=1486", "UBND Ủy ban nhân dân phường Phúc Thắng tỉnh Vĩnh Phúc")</f>
        <v>UBND Ủy ban nhân dân phường Phúc Thắng tỉnh Vĩnh Phúc</v>
      </c>
      <c r="C325" t="str">
        <v>https://vinhphuc.gov.vn/ct/cms/congdan/khieunaitc/Lists/NghienCuuTraoDoi/View_Detail.aspx?ItemID=1486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7325</v>
      </c>
      <c r="B326" t="str">
        <v>Công an phường Xuân Hoà tỉnh Vĩnh Phúc</v>
      </c>
      <c r="C326" t="str">
        <v>-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7326</v>
      </c>
      <c r="B327" t="str">
        <f>HYPERLINK("https://phucyen.vinhphuc.gov.vn/noidung/tintuc/Lists/Gioithieucacxaphuong/View_Detail.aspx?ItemID=12", "UBND Ủy ban nhân dân phường Xuân Hoà tỉnh Vĩnh Phúc")</f>
        <v>UBND Ủy ban nhân dân phường Xuân Hoà tỉnh Vĩnh Phúc</v>
      </c>
      <c r="C327" t="str">
        <v>https://phucyen.vinhphuc.gov.vn/noidung/tintuc/Lists/Gioithieucacxaphuong/View_Detail.aspx?ItemID=12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7327</v>
      </c>
      <c r="B328" t="str">
        <f>HYPERLINK("https://www.facebook.com/p/Tu%E1%BB%95i-tr%E1%BA%BB-C%C3%B4ng-an-Th%C3%A0nh-ph%E1%BB%91-V%C4%A9nh-Y%C3%AAn-100066497717181/", "Công an phường Đồng Xuân tỉnh Vĩnh Phúc")</f>
        <v>Công an phường Đồng Xuân tỉnh Vĩnh Phúc</v>
      </c>
      <c r="C328" t="str">
        <v>https://www.facebook.com/p/Tu%E1%BB%95i-tr%E1%BA%BB-C%C3%B4ng-an-Th%C3%A0nh-ph%E1%BB%91-V%C4%A9nh-Y%C3%AAn-100066497717181/</v>
      </c>
      <c r="D328" t="str">
        <v>-</v>
      </c>
      <c r="E328" t="str">
        <v/>
      </c>
      <c r="F328" t="str">
        <v>-</v>
      </c>
      <c r="G328" t="str">
        <v>-</v>
      </c>
    </row>
    <row r="329">
      <c r="A329">
        <v>7328</v>
      </c>
      <c r="B329" t="str">
        <f>HYPERLINK("https://phucyen.vinhphuc.gov.vn/noidung/tintuc/Lists/Gioithieucacxaphuong/View_Detail.aspx?ItemID=20", "UBND Ủy ban nhân dân phường Đồng Xuân tỉnh Vĩnh Phúc")</f>
        <v>UBND Ủy ban nhân dân phường Đồng Xuân tỉnh Vĩnh Phúc</v>
      </c>
      <c r="C329" t="str">
        <v>https://phucyen.vinhphuc.gov.vn/noidung/tintuc/Lists/Gioithieucacxaphuong/View_Detail.aspx?ItemID=20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7329</v>
      </c>
      <c r="B330" t="str">
        <f>HYPERLINK("https://www.facebook.com/24hxangocthanhnews/", "Công an xã Ngọc Thanh tỉnh Vĩnh Phúc")</f>
        <v>Công an xã Ngọc Thanh tỉnh Vĩnh Phúc</v>
      </c>
      <c r="C330" t="str">
        <v>https://www.facebook.com/24hxangocthanhnews/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7330</v>
      </c>
      <c r="B331" t="str">
        <f>HYPERLINK("https://phucyen.vinhphuc.gov.vn/noidung/tintuc/Lists/Gioithieucacxaphuong/View_Detail.aspx?ItemID=11", "UBND Ủy ban nhân dân xã Ngọc Thanh tỉnh Vĩnh Phúc")</f>
        <v>UBND Ủy ban nhân dân xã Ngọc Thanh tỉnh Vĩnh Phúc</v>
      </c>
      <c r="C331" t="str">
        <v>https://phucyen.vinhphuc.gov.vn/noidung/tintuc/Lists/Gioithieucacxaphuong/View_Detail.aspx?ItemID=11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7331</v>
      </c>
      <c r="B332" t="str">
        <f>HYPERLINK("https://www.facebook.com/p/An-ninh-tr%E1%BA%ADt-t%E1%BB%B1-x%C3%A3-Cao-Minh-100071427229245/", "Công an xã Cao Minh tỉnh Vĩnh Phúc")</f>
        <v>Công an xã Cao Minh tỉnh Vĩnh Phúc</v>
      </c>
      <c r="C332" t="str">
        <v>https://www.facebook.com/p/An-ninh-tr%E1%BA%ADt-t%E1%BB%B1-x%C3%A3-Cao-Minh-100071427229245/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7332</v>
      </c>
      <c r="B333" t="str">
        <f>HYPERLINK("https://phucyen.vinhphuc.gov.vn/noidung/tintuc/Lists/Gioithieucacxaphuong/View_Detail.aspx?ItemID=18", "UBND Ủy ban nhân dân xã Cao Minh tỉnh Vĩnh Phúc")</f>
        <v>UBND Ủy ban nhân dân xã Cao Minh tỉnh Vĩnh Phúc</v>
      </c>
      <c r="C333" t="str">
        <v>https://phucyen.vinhphuc.gov.vn/noidung/tintuc/Lists/Gioithieucacxaphuong/View_Detail.aspx?ItemID=18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7333</v>
      </c>
      <c r="B334" t="str">
        <f>HYPERLINK("https://www.facebook.com/TuoitreConganVinhPhuc/?locale=hi_IN", "Công an xã Nam Viêm tỉnh Vĩnh Phúc")</f>
        <v>Công an xã Nam Viêm tỉnh Vĩnh Phúc</v>
      </c>
      <c r="C334" t="str">
        <v>https://www.facebook.com/TuoitreConganVinhPhuc/?locale=hi_IN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7334</v>
      </c>
      <c r="B335" t="str">
        <f>HYPERLINK("https://vpub.vinhphuc.gov.vn/portal/pages/2024-09-11/Pho-Chu-tich-UBND-tinh-Vu-Viet-Van-kiem-tra-chong-8zgzaqorvisa.aspx", "UBND Ủy ban nhân dân xã Nam Viêm tỉnh Vĩnh Phúc")</f>
        <v>UBND Ủy ban nhân dân xã Nam Viêm tỉnh Vĩnh Phúc</v>
      </c>
      <c r="C335" t="str">
        <v>https://vpub.vinhphuc.gov.vn/portal/pages/2024-09-11/Pho-Chu-tich-UBND-tinh-Vu-Viet-Van-kiem-tra-chong-8zgzaqorvisa.aspx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7335</v>
      </c>
      <c r="B336" t="str">
        <f>HYPERLINK("https://www.facebook.com/p/Tu%E1%BB%95i-tr%E1%BA%BB-C%C3%B4ng-an-Th%C3%A0nh-ph%E1%BB%91-V%C4%A9nh-Y%C3%AAn-100066497717181/?locale=nl_BE", "Công an xã Tiền Châu tỉnh Vĩnh Phúc")</f>
        <v>Công an xã Tiền Châu tỉnh Vĩnh Phúc</v>
      </c>
      <c r="C336" t="str">
        <v>https://www.facebook.com/p/Tu%E1%BB%95i-tr%E1%BA%BB-C%C3%B4ng-an-Th%C3%A0nh-ph%E1%BB%91-V%C4%A9nh-Y%C3%AAn-100066497717181/?locale=nl_BE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7336</v>
      </c>
      <c r="B337" t="str">
        <f>HYPERLINK("https://phucyen.vinhphuc.gov.vn/noidung/tintuc/Lists/Gioithieucacxaphuong/View_Detail.aspx?ItemID=17", "UBND Ủy ban nhân dân xã Tiền Châu tỉnh Vĩnh Phúc")</f>
        <v>UBND Ủy ban nhân dân xã Tiền Châu tỉnh Vĩnh Phúc</v>
      </c>
      <c r="C337" t="str">
        <v>https://phucyen.vinhphuc.gov.vn/noidung/tintuc/Lists/Gioithieucacxaphuong/View_Detail.aspx?ItemID=17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7337</v>
      </c>
      <c r="B338" t="str">
        <f>HYPERLINK("https://www.facebook.com/Conganhuyenlapthach/?locale=vi_VN", "Công an thị trấn Lập Thạch tỉnh Vĩnh Phúc")</f>
        <v>Công an thị trấn Lập Thạch tỉnh Vĩnh Phúc</v>
      </c>
      <c r="C338" t="str">
        <v>https://www.facebook.com/Conganhuyenlapthach/?locale=vi_VN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7338</v>
      </c>
      <c r="B339" t="str">
        <f>HYPERLINK("https://lapthach.vinhphuc.gov.vn/", "UBND Ủy ban nhân dân thị trấn Lập Thạch tỉnh Vĩnh Phúc")</f>
        <v>UBND Ủy ban nhân dân thị trấn Lập Thạch tỉnh Vĩnh Phúc</v>
      </c>
      <c r="C339" t="str">
        <v>https://lapthach.vinhphuc.gov.vn/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7339</v>
      </c>
      <c r="B340" t="str">
        <f>HYPERLINK("https://www.facebook.com/p/Tu%E1%BB%95i-tr%E1%BA%BB-C%C3%B4ng-an-Th%C3%A0nh-ph%E1%BB%91-V%C4%A9nh-Y%C3%AAn-100066497717181/", "Công an xã Quang Sơn tỉnh Vĩnh Phúc")</f>
        <v>Công an xã Quang Sơn tỉnh Vĩnh Phúc</v>
      </c>
      <c r="C340" t="str">
        <v>https://www.facebook.com/p/Tu%E1%BB%95i-tr%E1%BA%BB-C%C3%B4ng-an-Th%C3%A0nh-ph%E1%BB%91-V%C4%A9nh-Y%C3%AAn-100066497717181/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7340</v>
      </c>
      <c r="B341" t="str">
        <f>HYPERLINK("https://vinhphuc.gov.vn/ct/cms/HeThongChinhTriTinh/uybannhandan/Lists/QuyetDinh/View_Detail.aspx?ItemID=124", "UBND Ủy ban nhân dân xã Quang Sơn tỉnh Vĩnh Phúc")</f>
        <v>UBND Ủy ban nhân dân xã Quang Sơn tỉnh Vĩnh Phúc</v>
      </c>
      <c r="C341" t="str">
        <v>https://vinhphuc.gov.vn/ct/cms/HeThongChinhTriTinh/uybannhandan/Lists/QuyetDinh/View_Detail.aspx?ItemID=124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7341</v>
      </c>
      <c r="B342" t="str">
        <f>HYPERLINK("https://www.facebook.com/684810815444728", "Công an xã Ngọc Mỹ tỉnh Vĩnh Phúc")</f>
        <v>Công an xã Ngọc Mỹ tỉnh Vĩnh Phúc</v>
      </c>
      <c r="C342" t="str">
        <v>https://www.facebook.com/684810815444728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7342</v>
      </c>
      <c r="B343" t="str">
        <f>HYPERLINK("https://lapthach.vinhphuc.gov.vn/ct/cms/tintuc/Lists/GII1/View_Detail.aspx?ItemID=137", "UBND Ủy ban nhân dân xã Ngọc Mỹ tỉnh Vĩnh Phúc")</f>
        <v>UBND Ủy ban nhân dân xã Ngọc Mỹ tỉnh Vĩnh Phúc</v>
      </c>
      <c r="C343" t="str">
        <v>https://lapthach.vinhphuc.gov.vn/ct/cms/tintuc/Lists/GII1/View_Detail.aspx?ItemID=137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7343</v>
      </c>
      <c r="B344" t="str">
        <f>HYPERLINK("https://www.facebook.com/TuoitreConganVinhPhuc/", "Công an xã Hợp Lý tỉnh Vĩnh Phúc")</f>
        <v>Công an xã Hợp Lý tỉnh Vĩnh Phúc</v>
      </c>
      <c r="C344" t="str">
        <v>https://www.facebook.com/TuoitreConganVinhPhuc/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7344</v>
      </c>
      <c r="B345" t="str">
        <f>HYPERLINK("https://lapthach.vinhphuc.gov.vn/ct/cms/tintuc/Lists/GII1/View_Detail.aspx?ItemID=118", "UBND Ủy ban nhân dân xã Hợp Lý tỉnh Vĩnh Phúc")</f>
        <v>UBND Ủy ban nhân dân xã Hợp Lý tỉnh Vĩnh Phúc</v>
      </c>
      <c r="C345" t="str">
        <v>https://lapthach.vinhphuc.gov.vn/ct/cms/tintuc/Lists/GII1/View_Detail.aspx?ItemID=118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7345</v>
      </c>
      <c r="B346" t="str">
        <f>HYPERLINK("https://www.facebook.com/TuoitreConganVinhPhuc/?locale=vi_VN", "Công an xã Bắc Bình tỉnh Vĩnh Phúc")</f>
        <v>Công an xã Bắc Bình tỉnh Vĩnh Phúc</v>
      </c>
      <c r="C346" t="str">
        <v>https://www.facebook.com/TuoitreConganVinhPhuc/?locale=vi_VN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7346</v>
      </c>
      <c r="B347" t="str">
        <f>HYPERLINK("https://lapthach.vinhphuc.gov.vn/ct/cms/tintuc/Lists/GII1/View_Detail.aspx?ItemID=117", "UBND Ủy ban nhân dân xã Bắc Bình tỉnh Vĩnh Phúc")</f>
        <v>UBND Ủy ban nhân dân xã Bắc Bình tỉnh Vĩnh Phúc</v>
      </c>
      <c r="C347" t="str">
        <v>https://lapthach.vinhphuc.gov.vn/ct/cms/tintuc/Lists/GII1/View_Detail.aspx?ItemID=117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7347</v>
      </c>
      <c r="B348" t="str">
        <f>HYPERLINK("https://www.facebook.com/1460854430927731", "Công an xã Thái Hòa tỉnh Vĩnh Phúc")</f>
        <v>Công an xã Thái Hòa tỉnh Vĩnh Phúc</v>
      </c>
      <c r="C348" t="str">
        <v>https://www.facebook.com/1460854430927731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7348</v>
      </c>
      <c r="B349" t="str">
        <f>HYPERLINK("https://lapthach.vinhphuc.gov.vn/ct/cms/tintuc/Lists/GII1/View_Detail.aspx?ItemID=116", "UBND Ủy ban nhân dân xã Thái Hòa tỉnh Vĩnh Phúc")</f>
        <v>UBND Ủy ban nhân dân xã Thái Hòa tỉnh Vĩnh Phúc</v>
      </c>
      <c r="C349" t="str">
        <v>https://lapthach.vinhphuc.gov.vn/ct/cms/tintuc/Lists/GII1/View_Detail.aspx?ItemID=116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7349</v>
      </c>
      <c r="B350" t="str">
        <f>HYPERLINK("https://www.facebook.com/Hoason1368/", "Công an thị trấn Hoa Sơn tỉnh Vĩnh Phúc")</f>
        <v>Công an thị trấn Hoa Sơn tỉnh Vĩnh Phúc</v>
      </c>
      <c r="C350" t="str">
        <v>https://www.facebook.com/Hoason1368/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7350</v>
      </c>
      <c r="B351" t="str">
        <f>HYPERLINK("https://vinhphuc.gov.vn/ct/cms/HeThongChinhTriTinh/uybannhandan/Lists/QuyetDinh/View_Detail.aspx?ItemID=1032", "UBND Ủy ban nhân dân thị trấn Hoa Sơn tỉnh Vĩnh Phúc")</f>
        <v>UBND Ủy ban nhân dân thị trấn Hoa Sơn tỉnh Vĩnh Phúc</v>
      </c>
      <c r="C351" t="str">
        <v>https://vinhphuc.gov.vn/ct/cms/HeThongChinhTriTinh/uybannhandan/Lists/QuyetDinh/View_Detail.aspx?ItemID=1032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7351</v>
      </c>
      <c r="B352" t="str">
        <v>Công an xã Liễn Sơn tỉnh Vĩnh Phúc</v>
      </c>
      <c r="C352" t="str">
        <v>-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7352</v>
      </c>
      <c r="B353" t="str">
        <v>UBND Ủy ban nhân dân xã Liễn Sơn tỉnh Vĩnh Phúc</v>
      </c>
      <c r="C353" t="str">
        <v>-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7353</v>
      </c>
      <c r="B354" t="str">
        <f>HYPERLINK("https://www.facebook.com/TuoitreConganVinhPhuc/", "Công an xã Xuân Hòa tỉnh Vĩnh Phúc")</f>
        <v>Công an xã Xuân Hòa tỉnh Vĩnh Phúc</v>
      </c>
      <c r="C354" t="str">
        <v>https://www.facebook.com/TuoitreConganVinhPhuc/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7354</v>
      </c>
      <c r="B355" t="str">
        <f>HYPERLINK("https://phucyen.vinhphuc.gov.vn/noidung/tintuc/Lists/HeThongChinhTri/View_Detail.aspx?ItemID=5", "UBND Ủy ban nhân dân xã Xuân Hòa tỉnh Vĩnh Phúc")</f>
        <v>UBND Ủy ban nhân dân xã Xuân Hòa tỉnh Vĩnh Phúc</v>
      </c>
      <c r="C355" t="str">
        <v>https://phucyen.vinhphuc.gov.vn/noidung/tintuc/Lists/HeThongChinhTri/View_Detail.aspx?ItemID=5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7355</v>
      </c>
      <c r="B356" t="str">
        <f>HYPERLINK("https://www.facebook.com/684810815444728", "Công an xã Vân Trục tỉnh Vĩnh Phúc")</f>
        <v>Công an xã Vân Trục tỉnh Vĩnh Phúc</v>
      </c>
      <c r="C356" t="str">
        <v>https://www.facebook.com/684810815444728</v>
      </c>
      <c r="D356" t="str">
        <v>-</v>
      </c>
      <c r="E356" t="str">
        <v/>
      </c>
      <c r="F356" t="str">
        <v>-</v>
      </c>
      <c r="G356" t="str">
        <v>-</v>
      </c>
    </row>
    <row r="357">
      <c r="A357">
        <v>7356</v>
      </c>
      <c r="B357" t="str">
        <f>HYPERLINK("https://vinhphuc.gov.vn/ct/cms/HeThongChinhTriTinh/uybannhandan/Lists/QuyetDinh/View_Detail.aspx?ItemID=124", "UBND Ủy ban nhân dân xã Vân Trục tỉnh Vĩnh Phúc")</f>
        <v>UBND Ủy ban nhân dân xã Vân Trục tỉnh Vĩnh Phúc</v>
      </c>
      <c r="C357" t="str">
        <v>https://vinhphuc.gov.vn/ct/cms/HeThongChinhTriTinh/uybannhandan/Lists/QuyetDinh/View_Detail.aspx?ItemID=124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7357</v>
      </c>
      <c r="B358" t="str">
        <f>HYPERLINK("https://www.facebook.com/TuoitreConganVinhPhuc/", "Công an xã Liên Hòa tỉnh Vĩnh Phúc")</f>
        <v>Công an xã Liên Hòa tỉnh Vĩnh Phúc</v>
      </c>
      <c r="C358" t="str">
        <v>https://www.facebook.com/TuoitreConganVinhPhuc/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7358</v>
      </c>
      <c r="B359" t="str">
        <f>HYPERLINK("https://lapthach.vinhphuc.gov.vn/ct/cms/tintuc/Lists/GII1/View_Detail.aspx?ItemID=177", "UBND Ủy ban nhân dân xã Liên Hòa tỉnh Vĩnh Phúc")</f>
        <v>UBND Ủy ban nhân dân xã Liên Hòa tỉnh Vĩnh Phúc</v>
      </c>
      <c r="C359" t="str">
        <v>https://lapthach.vinhphuc.gov.vn/ct/cms/tintuc/Lists/GII1/View_Detail.aspx?ItemID=177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7359</v>
      </c>
      <c r="B360" t="str">
        <f>HYPERLINK("https://www.facebook.com/TuoitreConganVinhPhuc/?locale=vi_VN", "Công an xã Tử Du tỉnh Vĩnh Phúc")</f>
        <v>Công an xã Tử Du tỉnh Vĩnh Phúc</v>
      </c>
      <c r="C360" t="str">
        <v>https://www.facebook.com/TuoitreConganVinhPhuc/?locale=vi_VN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7360</v>
      </c>
      <c r="B361" t="str">
        <f>HYPERLINK("https://lapthach.vinhphuc.gov.vn/ct/cms/tintuc/Lists/GII1/View_Detail.aspx?ItemID=124", "UBND Ủy ban nhân dân xã Tử Du tỉnh Vĩnh Phúc")</f>
        <v>UBND Ủy ban nhân dân xã Tử Du tỉnh Vĩnh Phúc</v>
      </c>
      <c r="C361" t="str">
        <v>https://lapthach.vinhphuc.gov.vn/ct/cms/tintuc/Lists/GII1/View_Detail.aspx?ItemID=124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7361</v>
      </c>
      <c r="B362" t="str">
        <v>Công an xã Bàn Giản tỉnh Vĩnh Phúc</v>
      </c>
      <c r="C362" t="str">
        <v>-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7362</v>
      </c>
      <c r="B363" t="str">
        <f>HYPERLINK("https://vinhphuc.gov.vn/ct/cms/thongbao/Lists/ThongBao/View_Detail.aspx?ItemID=4140", "UBND Ủy ban nhân dân xã Bàn Giản tỉnh Vĩnh Phúc")</f>
        <v>UBND Ủy ban nhân dân xã Bàn Giản tỉnh Vĩnh Phúc</v>
      </c>
      <c r="C363" t="str">
        <v>https://vinhphuc.gov.vn/ct/cms/thongbao/Lists/ThongBao/View_Detail.aspx?ItemID=4140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7363</v>
      </c>
      <c r="B364" t="str">
        <f>HYPERLINK("https://www.facebook.com/TuoitreConganVinhPhuc/", "Công an xã Xuân Lôi tỉnh Vĩnh Phúc")</f>
        <v>Công an xã Xuân Lôi tỉnh Vĩnh Phúc</v>
      </c>
      <c r="C364" t="str">
        <v>https://www.facebook.com/TuoitreConganVinhPhuc/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7364</v>
      </c>
      <c r="B365" t="str">
        <f>HYPERLINK("https://lapthach.vinhphuc.gov.vn/ct/cms/tintuc/Lists/GII1/View_Detail.aspx?ItemID=170", "UBND Ủy ban nhân dân xã Xuân Lôi tỉnh Vĩnh Phúc")</f>
        <v>UBND Ủy ban nhân dân xã Xuân Lôi tỉnh Vĩnh Phúc</v>
      </c>
      <c r="C365" t="str">
        <v>https://lapthach.vinhphuc.gov.vn/ct/cms/tintuc/Lists/GII1/View_Detail.aspx?ItemID=170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7365</v>
      </c>
      <c r="B366" t="str">
        <v>Công an xã Đồng Ích tỉnh Vĩnh Phúc</v>
      </c>
      <c r="C366" t="str">
        <v>-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7366</v>
      </c>
      <c r="B367" t="str">
        <f>HYPERLINK("https://lapthach.vinhphuc.gov.vn/ct/cms/tintuc/Lists/GII1/View_Detail.aspx?ItemID=172", "UBND Ủy ban nhân dân xã Đồng Ích tỉnh Vĩnh Phúc")</f>
        <v>UBND Ủy ban nhân dân xã Đồng Ích tỉnh Vĩnh Phúc</v>
      </c>
      <c r="C367" t="str">
        <v>https://lapthach.vinhphuc.gov.vn/ct/cms/tintuc/Lists/GII1/View_Detail.aspx?ItemID=172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7367</v>
      </c>
      <c r="B368" t="str">
        <v>Công an xã Tiên Lữ tỉnh Vĩnh Phúc</v>
      </c>
      <c r="C368" t="str">
        <v>-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7368</v>
      </c>
      <c r="B369" t="str">
        <f>HYPERLINK("https://vinhphuc.gov.vn/ct/cms/thongbao/Lists/dauthau/View_Detail.aspx?ItemID=844", "UBND Ủy ban nhân dân xã Tiên Lữ tỉnh Vĩnh Phúc")</f>
        <v>UBND Ủy ban nhân dân xã Tiên Lữ tỉnh Vĩnh Phúc</v>
      </c>
      <c r="C369" t="str">
        <v>https://vinhphuc.gov.vn/ct/cms/thongbao/Lists/dauthau/View_Detail.aspx?ItemID=844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7369</v>
      </c>
      <c r="B370" t="str">
        <f>HYPERLINK("https://www.facebook.com/TuoitreConganVinhPhuc/", "Công an xã Văn Quán tỉnh Vĩnh Phúc")</f>
        <v>Công an xã Văn Quán tỉnh Vĩnh Phúc</v>
      </c>
      <c r="C370" t="str">
        <v>https://www.facebook.com/TuoitreConganVinhPhuc/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7370</v>
      </c>
      <c r="B371" t="str">
        <f>HYPERLINK("https://lapthach.vinhphuc.gov.vn/ct/cms/tintuc/Lists/GII1/View_Detail.aspx?ItemID=174", "UBND Ủy ban nhân dân xã Văn Quán tỉnh Vĩnh Phúc")</f>
        <v>UBND Ủy ban nhân dân xã Văn Quán tỉnh Vĩnh Phúc</v>
      </c>
      <c r="C371" t="str">
        <v>https://lapthach.vinhphuc.gov.vn/ct/cms/tintuc/Lists/GII1/View_Detail.aspx?ItemID=174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7371</v>
      </c>
      <c r="B372" t="str">
        <f>HYPERLINK("https://www.facebook.com/TuoitreConganVinhPhuc/", "Công an xã Đình Chu tỉnh Vĩnh Phúc")</f>
        <v>Công an xã Đình Chu tỉnh Vĩnh Phúc</v>
      </c>
      <c r="C372" t="str">
        <v>https://www.facebook.com/TuoitreConganVinhPhuc/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7372</v>
      </c>
      <c r="B373" t="str">
        <f>HYPERLINK("https://vinhyen.vinhphuc.gov.vn/ct/cms/hethongchinhtri/Lists/CacXaPhuong/view_detail.aspx?ItemID=58", "UBND Ủy ban nhân dân xã Đình Chu tỉnh Vĩnh Phúc")</f>
        <v>UBND Ủy ban nhân dân xã Đình Chu tỉnh Vĩnh Phúc</v>
      </c>
      <c r="C373" t="str">
        <v>https://vinhyen.vinhphuc.gov.vn/ct/cms/hethongchinhtri/Lists/CacXaPhuong/view_detail.aspx?ItemID=58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7373</v>
      </c>
      <c r="B374" t="str">
        <f>HYPERLINK("https://www.facebook.com/p/An-ninh-tr%E1%BA%ADt-t%E1%BB%B1-x%C3%A3-Tri%E1%BB%87u-%C4%90%E1%BB%81-100071828344045/", "Công an xã Triệu Đề tỉnh Vĩnh Phúc")</f>
        <v>Công an xã Triệu Đề tỉnh Vĩnh Phúc</v>
      </c>
      <c r="C374" t="str">
        <v>https://www.facebook.com/p/An-ninh-tr%E1%BA%ADt-t%E1%BB%B1-x%C3%A3-Tri%E1%BB%87u-%C4%90%E1%BB%81-100071828344045/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7374</v>
      </c>
      <c r="B375" t="str">
        <f>HYPERLINK("https://lapthach.vinhphuc.gov.vn/ct/cms/tintuc/Lists/GII1/View_Detail.aspx?ItemID=64", "UBND Ủy ban nhân dân xã Triệu Đề tỉnh Vĩnh Phúc")</f>
        <v>UBND Ủy ban nhân dân xã Triệu Đề tỉnh Vĩnh Phúc</v>
      </c>
      <c r="C375" t="str">
        <v>https://lapthach.vinhphuc.gov.vn/ct/cms/tintuc/Lists/GII1/View_Detail.aspx?ItemID=64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7375</v>
      </c>
      <c r="B376" t="str">
        <f>HYPERLINK("https://www.facebook.com/p/Tu%E1%BB%95i-tr%E1%BA%BB-C%C3%B4ng-an-Th%C3%A0nh-ph%E1%BB%91-V%C4%A9nh-Y%C3%AAn-100066497717181/", "Công an xã Sơn Đông tỉnh Vĩnh Phúc")</f>
        <v>Công an xã Sơn Đông tỉnh Vĩnh Phúc</v>
      </c>
      <c r="C376" t="str">
        <v>https://www.facebook.com/p/Tu%E1%BB%95i-tr%E1%BA%BB-C%C3%B4ng-an-Th%C3%A0nh-ph%E1%BB%91-V%C4%A9nh-Y%C3%AAn-100066497717181/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7376</v>
      </c>
      <c r="B377" t="str">
        <f>HYPERLINK("https://lapthach.vinhphuc.gov.vn/ct/cms/tintuc/Lists/GII1/View_Detail.aspx?ItemID=176", "UBND Ủy ban nhân dân xã Sơn Đông tỉnh Vĩnh Phúc")</f>
        <v>UBND Ủy ban nhân dân xã Sơn Đông tỉnh Vĩnh Phúc</v>
      </c>
      <c r="C377" t="str">
        <v>https://lapthach.vinhphuc.gov.vn/ct/cms/tintuc/Lists/GII1/View_Detail.aspx?ItemID=176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7377</v>
      </c>
      <c r="B378" t="str">
        <f>HYPERLINK("https://www.facebook.com/TuoitreConganVinhPhuc/", "Công an thị trấn Hợp Hòa tỉnh Vĩnh Phúc")</f>
        <v>Công an thị trấn Hợp Hòa tỉnh Vĩnh Phúc</v>
      </c>
      <c r="C378" t="str">
        <v>https://www.facebook.com/TuoitreConganVinhPhuc/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7378</v>
      </c>
      <c r="B379" t="str">
        <f>HYPERLINK("https://tamduong.vinhphuc.gov.vn/noidung/phong-ban/Lists/PhongBan/view_detail.aspx?ItemId=252", "UBND Ủy ban nhân dân thị trấn Hợp Hòa tỉnh Vĩnh Phúc")</f>
        <v>UBND Ủy ban nhân dân thị trấn Hợp Hòa tỉnh Vĩnh Phúc</v>
      </c>
      <c r="C379" t="str">
        <v>https://tamduong.vinhphuc.gov.vn/noidung/phong-ban/Lists/PhongBan/view_detail.aspx?ItemId=252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7379</v>
      </c>
      <c r="B380" t="str">
        <f>HYPERLINK("https://www.facebook.com/p/X%C3%A3-Ho%C3%A0ng-Hoa-Tam-D%C6%B0%C6%A1ng-V%C4%A9nh-Ph%C3%BAc-100069447398856/", "Công an xã Hoàng Hoa tỉnh Vĩnh Phúc")</f>
        <v>Công an xã Hoàng Hoa tỉnh Vĩnh Phúc</v>
      </c>
      <c r="C380" t="str">
        <v>https://www.facebook.com/p/X%C3%A3-Ho%C3%A0ng-Hoa-Tam-D%C6%B0%C6%A1ng-V%C4%A9nh-Ph%C3%BAc-100069447398856/</v>
      </c>
      <c r="D380" t="str">
        <v>-</v>
      </c>
      <c r="E380" t="str">
        <v/>
      </c>
      <c r="F380" t="str">
        <v>-</v>
      </c>
      <c r="G380" t="str">
        <v>-</v>
      </c>
    </row>
    <row r="381">
      <c r="A381">
        <v>7380</v>
      </c>
      <c r="B381" t="str">
        <f>HYPERLINK("http://votranh.phuluong.thainguyen.gov.vn/tin-tuc-su-kien/-/asset_publisher/rntMyNwZAIdK/content/ubnd-xa-vo-tranh-on-oan-ai-bieu-xa-hoang-hoa-huyen-tam-duong-tinh-vinh-phuc-en-tham-quan-hoc-tap-kinh-nghiem-xay-dung-nong-thon-moi-kieu-mau?inheritRedirect=false", "UBND Ủy ban nhân dân xã Hoàng Hoa tỉnh Vĩnh Phúc")</f>
        <v>UBND Ủy ban nhân dân xã Hoàng Hoa tỉnh Vĩnh Phúc</v>
      </c>
      <c r="C381" t="str">
        <v>http://votranh.phuluong.thainguyen.gov.vn/tin-tuc-su-kien/-/asset_publisher/rntMyNwZAIdK/content/ubnd-xa-vo-tranh-on-oan-ai-bieu-xa-hoang-hoa-huyen-tam-duong-tinh-vinh-phuc-en-tham-quan-hoc-tap-kinh-nghiem-xay-dung-nong-thon-moi-kieu-mau?inheritRedirect=false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7381</v>
      </c>
      <c r="B382" t="str">
        <f>HYPERLINK("https://www.facebook.com/TuoitreConganVinhPhuc/", "Công an xã Đồng Tĩnh tỉnh Vĩnh Phúc")</f>
        <v>Công an xã Đồng Tĩnh tỉnh Vĩnh Phúc</v>
      </c>
      <c r="C382" t="str">
        <v>https://www.facebook.com/TuoitreConganVinhPhuc/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7382</v>
      </c>
      <c r="B383" t="str">
        <f>HYPERLINK("https://dongphuc.yendung.bacgiang.gov.vn/", "UBND Ủy ban nhân dân xã Đồng Tĩnh tỉnh Vĩnh Phúc")</f>
        <v>UBND Ủy ban nhân dân xã Đồng Tĩnh tỉnh Vĩnh Phúc</v>
      </c>
      <c r="C383" t="str">
        <v>https://dongphuc.yendung.bacgiang.gov.vn/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7383</v>
      </c>
      <c r="B384" t="str">
        <f>HYPERLINK("https://www.facebook.com/p/Tu%E1%BB%95i-tr%E1%BA%BB-C%C3%B4ng-an-Th%C3%A0nh-ph%E1%BB%91-V%C4%A9nh-Y%C3%AAn-100066497717181/", "Công an xã Kim Long tỉnh Vĩnh Phúc")</f>
        <v>Công an xã Kim Long tỉnh Vĩnh Phúc</v>
      </c>
      <c r="C384" t="str">
        <v>https://www.facebook.com/p/Tu%E1%BB%95i-tr%E1%BA%BB-C%C3%B4ng-an-Th%C3%A0nh-ph%E1%BB%91-V%C4%A9nh-Y%C3%AAn-100066497717181/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7384</v>
      </c>
      <c r="B385" t="str">
        <f>HYPERLINK("https://vinhphuc.gov.vn/ct/cms/HeThongChinhTriTinh/uybannhandan/Lists/QuyetDinh/View_Detail.aspx?ItemID=50", "UBND Ủy ban nhân dân xã Kim Long tỉnh Vĩnh Phúc")</f>
        <v>UBND Ủy ban nhân dân xã Kim Long tỉnh Vĩnh Phúc</v>
      </c>
      <c r="C385" t="str">
        <v>https://vinhphuc.gov.vn/ct/cms/HeThongChinhTriTinh/uybannhandan/Lists/QuyetDinh/View_Detail.aspx?ItemID=50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7385</v>
      </c>
      <c r="B386" t="str">
        <v>Công an xã Hướng Đạo tỉnh Vĩnh Phúc</v>
      </c>
      <c r="C386" t="str">
        <v>-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7386</v>
      </c>
      <c r="B387" t="str">
        <f>HYPERLINK("https://tamduong.vinhphuc.gov.vn/noidung/phong-ban/Lists/PhongBan/view_detail.aspx?ItemId=250", "UBND Ủy ban nhân dân xã Hướng Đạo tỉnh Vĩnh Phúc")</f>
        <v>UBND Ủy ban nhân dân xã Hướng Đạo tỉnh Vĩnh Phúc</v>
      </c>
      <c r="C387" t="str">
        <v>https://tamduong.vinhphuc.gov.vn/noidung/phong-ban/Lists/PhongBan/view_detail.aspx?ItemId=250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7387</v>
      </c>
      <c r="B388" t="str">
        <f>HYPERLINK("https://www.facebook.com/ANTTDaoTru/", "Công an xã Đạo Tú tỉnh Vĩnh Phúc")</f>
        <v>Công an xã Đạo Tú tỉnh Vĩnh Phúc</v>
      </c>
      <c r="C388" t="str">
        <v>https://www.facebook.com/ANTTDaoTru/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7388</v>
      </c>
      <c r="B389" t="str">
        <f>HYPERLINK("https://tamdao.vinhphuc.gov.vn/ct/cms/hethongchinhtri/uybanhuyen/Lists/xathitran/View_Detail.aspx?ItemID=24", "UBND Ủy ban nhân dân xã Đạo Tú tỉnh Vĩnh Phúc")</f>
        <v>UBND Ủy ban nhân dân xã Đạo Tú tỉnh Vĩnh Phúc</v>
      </c>
      <c r="C389" t="str">
        <v>https://tamdao.vinhphuc.gov.vn/ct/cms/hethongchinhtri/uybanhuyen/Lists/xathitran/View_Detail.aspx?ItemID=24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7389</v>
      </c>
      <c r="B390" t="str">
        <f>HYPERLINK("https://www.facebook.com/TuoitreConganVinhPhuc/?locale=vi_VN", "Công an xã An Hòa tỉnh Vĩnh Phúc")</f>
        <v>Công an xã An Hòa tỉnh Vĩnh Phúc</v>
      </c>
      <c r="C390" t="str">
        <v>https://www.facebook.com/TuoitreConganVinhPhuc/?locale=vi_VN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7390</v>
      </c>
      <c r="B391" t="str">
        <f>HYPERLINK("https://tamduong.vinhphuc.gov.vn/ct/cms/tintuc/Lists/Thongtinchuyendoiso/View_Detail.aspx?ItemID=20", "UBND Ủy ban nhân dân xã An Hòa tỉnh Vĩnh Phúc")</f>
        <v>UBND Ủy ban nhân dân xã An Hòa tỉnh Vĩnh Phúc</v>
      </c>
      <c r="C391" t="str">
        <v>https://tamduong.vinhphuc.gov.vn/ct/cms/tintuc/Lists/Thongtinchuyendoiso/View_Detail.aspx?ItemID=20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7391</v>
      </c>
      <c r="B392" t="str">
        <f>HYPERLINK("https://www.facebook.com/Quanghieutdvp/", "Công an xã Thanh Vân tỉnh Vĩnh Phúc")</f>
        <v>Công an xã Thanh Vân tỉnh Vĩnh Phúc</v>
      </c>
      <c r="C392" t="str">
        <v>https://www.facebook.com/Quanghieutdvp/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7392</v>
      </c>
      <c r="B393" t="str">
        <f>HYPERLINK("http://tamduong.vinhphuc.gov.vn/noidung/phong-ban/lists/phongban/view_detail.aspx?itemid=254", "UBND Ủy ban nhân dân xã Thanh Vân tỉnh Vĩnh Phúc")</f>
        <v>UBND Ủy ban nhân dân xã Thanh Vân tỉnh Vĩnh Phúc</v>
      </c>
      <c r="C393" t="str">
        <v>http://tamduong.vinhphuc.gov.vn/noidung/phong-ban/lists/phongban/view_detail.aspx?itemid=254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7393</v>
      </c>
      <c r="B394" t="str">
        <f>HYPERLINK("https://www.facebook.com/p/An-ninh-tr%E1%BA%ADt-t%E1%BB%B1-x%C3%A3-Duy-Phi%C3%AAn-huy%E1%BB%87n-Tam-D%C6%B0%C6%A1ng-100085148905874/", "Công an xã Duy Phiên tỉnh Vĩnh Phúc")</f>
        <v>Công an xã Duy Phiên tỉnh Vĩnh Phúc</v>
      </c>
      <c r="C394" t="str">
        <v>https://www.facebook.com/p/An-ninh-tr%E1%BA%ADt-t%E1%BB%B1-x%C3%A3-Duy-Phi%C3%AAn-huy%E1%BB%87n-Tam-D%C6%B0%C6%A1ng-100085148905874/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7394</v>
      </c>
      <c r="B395" t="str">
        <f>HYPERLINK("https://tamduong.vinhphuc.gov.vn/SMPT_Publishing_UC/TinTuc/pPrintTinTuc.aspx?UrlList=/noidung/phong-ban/Lists/PhongBan&amp;ItemID=257", "UBND Ủy ban nhân dân xã Duy Phiên tỉnh Vĩnh Phúc")</f>
        <v>UBND Ủy ban nhân dân xã Duy Phiên tỉnh Vĩnh Phúc</v>
      </c>
      <c r="C395" t="str">
        <v>https://tamduong.vinhphuc.gov.vn/SMPT_Publishing_UC/TinTuc/pPrintTinTuc.aspx?UrlList=/noidung/phong-ban/Lists/PhongBan&amp;ItemID=257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7395</v>
      </c>
      <c r="B396" t="str">
        <f>HYPERLINK("https://www.facebook.com/TuoitreConganVinhPhuc/", "Công an xã Hoàng Đan tỉnh Vĩnh Phúc")</f>
        <v>Công an xã Hoàng Đan tỉnh Vĩnh Phúc</v>
      </c>
      <c r="C396" t="str">
        <v>https://www.facebook.com/TuoitreConganVinhPhuc/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7396</v>
      </c>
      <c r="B397" t="str">
        <f>HYPERLINK("https://dichvucong.gov.vn/p/phananhkiennghi/pakn-detail.html?id=168557", "UBND Ủy ban nhân dân xã Hoàng Đan tỉnh Vĩnh Phúc")</f>
        <v>UBND Ủy ban nhân dân xã Hoàng Đan tỉnh Vĩnh Phúc</v>
      </c>
      <c r="C397" t="str">
        <v>https://dichvucong.gov.vn/p/phananhkiennghi/pakn-detail.html?id=168557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7397</v>
      </c>
      <c r="B398" t="str">
        <f>HYPERLINK("https://www.facebook.com/832894947302980", "Công an xã Hoàng Lâu tỉnh Vĩnh Phúc")</f>
        <v>Công an xã Hoàng Lâu tỉnh Vĩnh Phúc</v>
      </c>
      <c r="C398" t="str">
        <v>https://www.facebook.com/832894947302980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7398</v>
      </c>
      <c r="B399" t="str">
        <f>HYPERLINK("https://tamduong.vinhphuc.gov.vn/SMPT_Publishing_UC/TinTuc/pPrintTinTuc.aspx?UrlList=/noidung/phong-ban/Lists/PhongBan&amp;ItemID=256", "UBND Ủy ban nhân dân xã Hoàng Lâu tỉnh Vĩnh Phúc")</f>
        <v>UBND Ủy ban nhân dân xã Hoàng Lâu tỉnh Vĩnh Phúc</v>
      </c>
      <c r="C399" t="str">
        <v>https://tamduong.vinhphuc.gov.vn/SMPT_Publishing_UC/TinTuc/pPrintTinTuc.aspx?UrlList=/noidung/phong-ban/Lists/PhongBan&amp;ItemID=256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7399</v>
      </c>
      <c r="B400" t="str">
        <f>HYPERLINK("https://www.facebook.com/TuoitreConganVinhPhuc/", "Công an xã Vân Hội tỉnh Vĩnh Phúc")</f>
        <v>Công an xã Vân Hội tỉnh Vĩnh Phúc</v>
      </c>
      <c r="C400" t="str">
        <v>https://www.facebook.com/TuoitreConganVinhPhuc/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7400</v>
      </c>
      <c r="B401" t="str">
        <f>HYPERLINK("https://tamduong.vinhphuc.gov.vn/Pages/VanBanDieuHanh.aspx?ItemID=2397", "UBND Ủy ban nhân dân xã Vân Hội tỉnh Vĩnh Phúc")</f>
        <v>UBND Ủy ban nhân dân xã Vân Hội tỉnh Vĩnh Phúc</v>
      </c>
      <c r="C401" t="str">
        <v>https://tamduong.vinhphuc.gov.vn/Pages/VanBanDieuHanh.aspx?ItemID=2397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7401</v>
      </c>
      <c r="B402" t="str">
        <f>HYPERLINK("https://www.facebook.com/p/C%C3%B4ng-an-X%C3%A3-H%E1%BB%A3p-Th%E1%BB%8Bnh-100072332965306/", "Công an xã Hợp Thịnh tỉnh Vĩnh Phúc")</f>
        <v>Công an xã Hợp Thịnh tỉnh Vĩnh Phúc</v>
      </c>
      <c r="C402" t="str">
        <v>https://www.facebook.com/p/C%C3%B4ng-an-X%C3%A3-H%E1%BB%A3p-Th%E1%BB%8Bnh-100072332965306/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7402</v>
      </c>
      <c r="B403" t="str">
        <f>HYPERLINK("https://vinhphuc.gov.vn/ct/cms/HeThongChinhTriTinh/uybannhandan/Lists/QuyetDinh/View_Detail.aspx?ItemID=217", "UBND Ủy ban nhân dân xã Hợp Thịnh tỉnh Vĩnh Phúc")</f>
        <v>UBND Ủy ban nhân dân xã Hợp Thịnh tỉnh Vĩnh Phúc</v>
      </c>
      <c r="C403" t="str">
        <v>https://vinhphuc.gov.vn/ct/cms/HeThongChinhTriTinh/uybannhandan/Lists/QuyetDinh/View_Detail.aspx?ItemID=217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7403</v>
      </c>
      <c r="B404" t="str">
        <f>HYPERLINK("https://www.facebook.com/antthuyentamdao/?locale=vi_VN", "Công an thị trấn Tam Đảo tỉnh Vĩnh Phúc")</f>
        <v>Công an thị trấn Tam Đảo tỉnh Vĩnh Phúc</v>
      </c>
      <c r="C404" t="str">
        <v>https://www.facebook.com/antthuyentamdao/?locale=vi_VN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7404</v>
      </c>
      <c r="B405" t="str">
        <f>HYPERLINK("https://tamdao.vinhphuc.gov.vn/ct/cms/hethongchinhtri/uybanhuyen/Lists/xathitran/View_Detail.aspx?ItemID=32", "UBND Ủy ban nhân dân thị trấn Tam Đảo tỉnh Vĩnh Phúc")</f>
        <v>UBND Ủy ban nhân dân thị trấn Tam Đảo tỉnh Vĩnh Phúc</v>
      </c>
      <c r="C405" t="str">
        <v>https://tamdao.vinhphuc.gov.vn/ct/cms/hethongchinhtri/uybanhuyen/Lists/xathitran/View_Detail.aspx?ItemID=32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7405</v>
      </c>
      <c r="B406" t="str">
        <f>HYPERLINK("https://www.facebook.com/p/UBND-Th%E1%BB%8B-Tr%E1%BA%A5n-H%E1%BB%A3p-Ch%C3%A2u-H-Tam-%C4%90%E1%BA%A3o-T-V%C4%A9nh-Ph%C3%BAc-100029658863765/", "Công an xã Hợp Châu tỉnh Vĩnh Phúc")</f>
        <v>Công an xã Hợp Châu tỉnh Vĩnh Phúc</v>
      </c>
      <c r="C406" t="str">
        <v>https://www.facebook.com/p/UBND-Th%E1%BB%8B-Tr%E1%BA%A5n-H%E1%BB%A3p-Ch%C3%A2u-H-Tam-%C4%90%E1%BA%A3o-T-V%C4%A9nh-Ph%C3%BAc-100029658863765/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7406</v>
      </c>
      <c r="B407" t="str">
        <f>HYPERLINK("http://tamdao.vinhphuc.gov.vn/ct/cms/hethongchinhtri/uybanhuyen/lists/cquantw/view_detail.aspx", "UBND Ủy ban nhân dân xã Hợp Châu tỉnh Vĩnh Phúc")</f>
        <v>UBND Ủy ban nhân dân xã Hợp Châu tỉnh Vĩnh Phúc</v>
      </c>
      <c r="C407" t="str">
        <v>http://tamdao.vinhphuc.gov.vn/ct/cms/hethongchinhtri/uybanhuyen/lists/cquantw/view_detail.aspx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7407</v>
      </c>
      <c r="B408" t="str">
        <f>HYPERLINK("https://www.facebook.com/ANTTDaoTru/", "Công an xã Đạo Trù tỉnh Vĩnh Phúc")</f>
        <v>Công an xã Đạo Trù tỉnh Vĩnh Phúc</v>
      </c>
      <c r="C408" t="str">
        <v>https://www.facebook.com/ANTTDaoTru/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7408</v>
      </c>
      <c r="B409" t="str">
        <f>HYPERLINK("https://tamdao.vinhphuc.gov.vn/ct/cms/hethongchinhtri/uybanhuyen/Lists/xathitran/View_Detail.aspx?ItemID=24", "UBND Ủy ban nhân dân xã Đạo Trù tỉnh Vĩnh Phúc")</f>
        <v>UBND Ủy ban nhân dân xã Đạo Trù tỉnh Vĩnh Phúc</v>
      </c>
      <c r="C409" t="str">
        <v>https://tamdao.vinhphuc.gov.vn/ct/cms/hethongchinhtri/uybanhuyen/Lists/xathitran/View_Detail.aspx?ItemID=24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7409</v>
      </c>
      <c r="B410" t="str">
        <f>HYPERLINK("https://www.facebook.com/p/An-ninh-tr%E1%BA%ADt-t%E1%BB%B1-x%C3%A3-Y%C3%AAn-D%C6%B0%C6%A1ng-huy%E1%BB%87n-Tam-%C4%90%E1%BA%A3o-t%E1%BB%89nh-V%C4%A9nh-Ph%C3%BAc-100071582881125/", "Công an xã Yên Dương tỉnh Vĩnh Phúc")</f>
        <v>Công an xã Yên Dương tỉnh Vĩnh Phúc</v>
      </c>
      <c r="C410" t="str">
        <v>https://www.facebook.com/p/An-ninh-tr%E1%BA%ADt-t%E1%BB%B1-x%C3%A3-Y%C3%AAn-D%C6%B0%C6%A1ng-huy%E1%BB%87n-Tam-%C4%90%E1%BA%A3o-t%E1%BB%89nh-V%C4%A9nh-Ph%C3%BAc-100071582881125/</v>
      </c>
      <c r="D410" t="str">
        <v>-</v>
      </c>
      <c r="E410" t="str">
        <v/>
      </c>
      <c r="F410" t="str">
        <v>-</v>
      </c>
      <c r="G410" t="str">
        <v>-</v>
      </c>
    </row>
    <row r="411">
      <c r="A411">
        <v>7410</v>
      </c>
      <c r="B411" t="str">
        <f>HYPERLINK("http://tamdao.vinhphuc.gov.vn/ct/cms/hethongchinhtri/uybanhuyen/lists/tochuck/view_detail.aspx", "UBND Ủy ban nhân dân xã Yên Dương tỉnh Vĩnh Phúc")</f>
        <v>UBND Ủy ban nhân dân xã Yên Dương tỉnh Vĩnh Phúc</v>
      </c>
      <c r="C411" t="str">
        <v>http://tamdao.vinhphuc.gov.vn/ct/cms/hethongchinhtri/uybanhuyen/lists/tochuck/view_detail.aspx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7411</v>
      </c>
      <c r="B412" t="str">
        <f>HYPERLINK("https://www.facebook.com/p/An-ninh-tr%E1%BA%ADt-t%E1%BB%B1-x%C3%A3-B%E1%BB%93-L%C3%BD-huy%E1%BB%87n-Tam-%C4%90%E1%BA%A3o-t%E1%BB%89nh-V%C4%A9nh-Ph%C3%BAc-100071376944152/", "Công an xã Bồ Lý tỉnh Vĩnh Phúc")</f>
        <v>Công an xã Bồ Lý tỉnh Vĩnh Phúc</v>
      </c>
      <c r="C412" t="str">
        <v>https://www.facebook.com/p/An-ninh-tr%E1%BA%ADt-t%E1%BB%B1-x%C3%A3-B%E1%BB%93-L%C3%BD-huy%E1%BB%87n-Tam-%C4%90%E1%BA%A3o-t%E1%BB%89nh-V%C4%A9nh-Ph%C3%BAc-100071376944152/</v>
      </c>
      <c r="D412" t="str">
        <v>-</v>
      </c>
      <c r="E412" t="str">
        <v/>
      </c>
      <c r="F412" t="str">
        <v>-</v>
      </c>
      <c r="G412" t="str">
        <v>-</v>
      </c>
    </row>
    <row r="413">
      <c r="A413">
        <v>7412</v>
      </c>
      <c r="B413" t="str">
        <f>HYPERLINK("https://tamdao.vinhphuc.gov.vn/ct/cms/hethongchinhtri/uybanhuyen/Lists/xathitran/View_Detail.aspx?ItemID=30", "UBND Ủy ban nhân dân xã Bồ Lý tỉnh Vĩnh Phúc")</f>
        <v>UBND Ủy ban nhân dân xã Bồ Lý tỉnh Vĩnh Phúc</v>
      </c>
      <c r="C413" t="str">
        <v>https://tamdao.vinhphuc.gov.vn/ct/cms/hethongchinhtri/uybanhuyen/Lists/xathitran/View_Detail.aspx?ItemID=30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7413</v>
      </c>
      <c r="B414" t="str">
        <f>HYPERLINK("https://www.facebook.com/thitrandaidinh/", "Công an xã Đại Đình tỉnh Vĩnh Phúc")</f>
        <v>Công an xã Đại Đình tỉnh Vĩnh Phúc</v>
      </c>
      <c r="C414" t="str">
        <v>https://www.facebook.com/thitrandaidinh/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7414</v>
      </c>
      <c r="B415" t="str">
        <f>HYPERLINK("https://tamdao.vinhphuc.gov.vn/ct/cms/hethongchinhtri/uybanhuyen/Lists/xathitran/View_Detail.aspx?ItemID=25", "UBND Ủy ban nhân dân xã Đại Đình tỉnh Vĩnh Phúc")</f>
        <v>UBND Ủy ban nhân dân xã Đại Đình tỉnh Vĩnh Phúc</v>
      </c>
      <c r="C415" t="str">
        <v>https://tamdao.vinhphuc.gov.vn/ct/cms/hethongchinhtri/uybanhuyen/Lists/xathitran/View_Detail.aspx?ItemID=25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7415</v>
      </c>
      <c r="B416" t="str">
        <f>HYPERLINK("https://www.facebook.com/TuoitreConganVinhPhuc/", "Công an xã Tam Quan tỉnh Vĩnh Phúc")</f>
        <v>Công an xã Tam Quan tỉnh Vĩnh Phúc</v>
      </c>
      <c r="C416" t="str">
        <v>https://www.facebook.com/TuoitreConganVinhPhuc/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7416</v>
      </c>
      <c r="B417" t="str">
        <f>HYPERLINK("https://tamdao.vinhphuc.gov.vn/ct/cms/hethongchinhtri/uybanhuyen/Lists/xathitran/View_Detail.aspx?ItemID=26", "UBND Ủy ban nhân dân xã Tam Quan tỉnh Vĩnh Phúc")</f>
        <v>UBND Ủy ban nhân dân xã Tam Quan tỉnh Vĩnh Phúc</v>
      </c>
      <c r="C417" t="str">
        <v>https://tamdao.vinhphuc.gov.vn/ct/cms/hethongchinhtri/uybanhuyen/Lists/xathitran/View_Detail.aspx?ItemID=26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7417</v>
      </c>
      <c r="B418" t="str">
        <f>HYPERLINK("https://www.facebook.com/p/Tu%E1%BB%95i-tr%E1%BA%BB-C%C3%B4ng-an-Th%C3%A0nh-ph%E1%BB%91-V%C4%A9nh-Y%C3%AAn-100066497717181/", "Công an xã Hồ Sơn tỉnh Vĩnh Phúc")</f>
        <v>Công an xã Hồ Sơn tỉnh Vĩnh Phúc</v>
      </c>
      <c r="C418" t="str">
        <v>https://www.facebook.com/p/Tu%E1%BB%95i-tr%E1%BA%BB-C%C3%B4ng-an-Th%C3%A0nh-ph%E1%BB%91-V%C4%A9nh-Y%C3%AAn-100066497717181/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7418</v>
      </c>
      <c r="B419" t="str">
        <f>HYPERLINK("https://tamdao.vinhphuc.gov.vn/ct/cms/hethongchinhtri/uybanhuyen/Lists/xathitran/View_Detail.aspx?ItemID=27", "UBND Ủy ban nhân dân xã Hồ Sơn tỉnh Vĩnh Phúc")</f>
        <v>UBND Ủy ban nhân dân xã Hồ Sơn tỉnh Vĩnh Phúc</v>
      </c>
      <c r="C419" t="str">
        <v>https://tamdao.vinhphuc.gov.vn/ct/cms/hethongchinhtri/uybanhuyen/Lists/xathitran/View_Detail.aspx?ItemID=27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7419</v>
      </c>
      <c r="B420" t="str">
        <f>HYPERLINK("https://www.facebook.com/p/Tu%E1%BB%95i-tr%E1%BA%BB-C%C3%B4ng-an-Th%C3%A0nh-ph%E1%BB%91-V%C4%A9nh-Y%C3%AAn-100066497717181/", "Công an xã Minh Quang tỉnh Vĩnh Phúc")</f>
        <v>Công an xã Minh Quang tỉnh Vĩnh Phúc</v>
      </c>
      <c r="C420" t="str">
        <v>https://www.facebook.com/p/Tu%E1%BB%95i-tr%E1%BA%BB-C%C3%B4ng-an-Th%C3%A0nh-ph%E1%BB%91-V%C4%A9nh-Y%C3%AAn-100066497717181/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7420</v>
      </c>
      <c r="B421" t="str">
        <f>HYPERLINK("http://tamdao.vinhphuc.gov.vn/ct/cms/hethongchinhtri/uybanhuyen/lists/tochuck/view_detail.aspx", "UBND Ủy ban nhân dân xã Minh Quang tỉnh Vĩnh Phúc")</f>
        <v>UBND Ủy ban nhân dân xã Minh Quang tỉnh Vĩnh Phúc</v>
      </c>
      <c r="C421" t="str">
        <v>http://tamdao.vinhphuc.gov.vn/ct/cms/hethongchinhtri/uybanhuyen/lists/tochuck/view_detail.aspx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7421</v>
      </c>
      <c r="B422" t="str">
        <f>HYPERLINK("https://www.facebook.com/congantthuongcanh/?locale=vi_VN", "Công an thị trấn Hương Canh tỉnh Vĩnh Phúc")</f>
        <v>Công an thị trấn Hương Canh tỉnh Vĩnh Phúc</v>
      </c>
      <c r="C422" t="str">
        <v>https://www.facebook.com/congantthuongcanh/?locale=vi_VN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7422</v>
      </c>
      <c r="B423" t="str">
        <f>HYPERLINK("https://binhxuyen.vinhphuc.gov.vn/ct/cms/tintuc/lists/bandangdoanthe/view_detail.aspx", "UBND Ủy ban nhân dân thị trấn Hương Canh tỉnh Vĩnh Phúc")</f>
        <v>UBND Ủy ban nhân dân thị trấn Hương Canh tỉnh Vĩnh Phúc</v>
      </c>
      <c r="C423" t="str">
        <v>https://binhxuyen.vinhphuc.gov.vn/ct/cms/tintuc/lists/bandangdoanthe/view_detail.aspx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7423</v>
      </c>
      <c r="B424" t="str">
        <v>Công an thị trấn Gia Khánh tỉnh Vĩnh Phúc</v>
      </c>
      <c r="C424" t="str">
        <v>-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7424</v>
      </c>
      <c r="B425" t="str">
        <f>HYPERLINK("https://binhxuyen.vinhphuc.gov.vn/ct/cms/tintuc/Lists/XaThiTrantrendiaban/View_Detail.aspx?ItemID=12", "UBND Ủy ban nhân dân thị trấn Gia Khánh tỉnh Vĩnh Phúc")</f>
        <v>UBND Ủy ban nhân dân thị trấn Gia Khánh tỉnh Vĩnh Phúc</v>
      </c>
      <c r="C425" t="str">
        <v>https://binhxuyen.vinhphuc.gov.vn/ct/cms/tintuc/Lists/XaThiTrantrendiaban/View_Detail.aspx?ItemID=12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7425</v>
      </c>
      <c r="B426" t="str">
        <f>HYPERLINK("https://www.facebook.com/p/Tu%E1%BB%95i-tr%E1%BA%BB-C%C3%B4ng-an-Th%C3%A0nh-ph%E1%BB%91-V%C4%A9nh-Y%C3%AAn-100066497717181/?locale=nl_BE", "Công an xã Trung Mỹ tỉnh Vĩnh Phúc")</f>
        <v>Công an xã Trung Mỹ tỉnh Vĩnh Phúc</v>
      </c>
      <c r="C426" t="str">
        <v>https://www.facebook.com/p/Tu%E1%BB%95i-tr%E1%BA%BB-C%C3%B4ng-an-Th%C3%A0nh-ph%E1%BB%91-V%C4%A9nh-Y%C3%AAn-100066497717181/?locale=nl_BE</v>
      </c>
      <c r="D426" t="str">
        <v>-</v>
      </c>
      <c r="E426" t="str">
        <v/>
      </c>
      <c r="F426" t="str">
        <v>-</v>
      </c>
      <c r="G426" t="str">
        <v>-</v>
      </c>
    </row>
    <row r="427">
      <c r="A427">
        <v>7426</v>
      </c>
      <c r="B427" t="str">
        <f>HYPERLINK("https://vinhphuc.gov.vn/ct/cms/congdan/khieunaitc/Lists/TinTucHoatDong/View_Detail.aspx?ItemID=66", "UBND Ủy ban nhân dân xã Trung Mỹ tỉnh Vĩnh Phúc")</f>
        <v>UBND Ủy ban nhân dân xã Trung Mỹ tỉnh Vĩnh Phúc</v>
      </c>
      <c r="C427" t="str">
        <v>https://vinhphuc.gov.vn/ct/cms/congdan/khieunaitc/Lists/TinTucHoatDong/View_Detail.aspx?ItemID=66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7427</v>
      </c>
      <c r="B428" t="str">
        <f>HYPERLINK("https://www.facebook.com/conganthitranbahien/?locale=br_FR", "Công an xã Bá Hiến tỉnh Vĩnh Phúc")</f>
        <v>Công an xã Bá Hiến tỉnh Vĩnh Phúc</v>
      </c>
      <c r="C428" t="str">
        <v>https://www.facebook.com/conganthitranbahien/?locale=br_FR</v>
      </c>
      <c r="D428" t="str">
        <v>-</v>
      </c>
      <c r="E428" t="str">
        <v/>
      </c>
      <c r="F428" t="str">
        <v>-</v>
      </c>
      <c r="G428" t="str">
        <v>-</v>
      </c>
    </row>
    <row r="429">
      <c r="A429">
        <v>7428</v>
      </c>
      <c r="B429" t="str">
        <f>HYPERLINK("https://vinhphuc.gov.vn/ct/cms/HeThongChinhTriTinh/uybannhandan/Lists/QuyetDinh/View_Detail.aspx?ItemID=216", "UBND Ủy ban nhân dân xã Bá Hiến tỉnh Vĩnh Phúc")</f>
        <v>UBND Ủy ban nhân dân xã Bá Hiến tỉnh Vĩnh Phúc</v>
      </c>
      <c r="C429" t="str">
        <v>https://vinhphuc.gov.vn/ct/cms/HeThongChinhTriTinh/uybannhandan/Lists/QuyetDinh/View_Detail.aspx?ItemID=216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7429</v>
      </c>
      <c r="B430" t="str">
        <f>HYPERLINK("https://www.facebook.com/C%C3%B4ng-an-x%C3%A3-Thi%E1%BB%87n-K%E1%BA%BF-106816967481208/", "Công an xã Thiện Kế tỉnh Vĩnh Phúc")</f>
        <v>Công an xã Thiện Kế tỉnh Vĩnh Phúc</v>
      </c>
      <c r="C430" t="str">
        <v>https://www.facebook.com/C%C3%B4ng-an-x%C3%A3-Thi%E1%BB%87n-K%E1%BA%BF-106816967481208/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7430</v>
      </c>
      <c r="B431" t="str">
        <f>HYPERLINK("https://vinhphuc.gov.vn/ct/cms/thongbao/Lists/dauthau/View_Detail.aspx?ItemID=1458", "UBND Ủy ban nhân dân xã Thiện Kế tỉnh Vĩnh Phúc")</f>
        <v>UBND Ủy ban nhân dân xã Thiện Kế tỉnh Vĩnh Phúc</v>
      </c>
      <c r="C431" t="str">
        <v>https://vinhphuc.gov.vn/ct/cms/thongbao/Lists/dauthau/View_Detail.aspx?ItemID=1458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7431</v>
      </c>
      <c r="B432" t="str">
        <f>HYPERLINK("https://www.facebook.com/TuoitreConganVinhPhuc/?locale=hi_IN", "Công an xã Hương Sơn tỉnh Vĩnh Phúc")</f>
        <v>Công an xã Hương Sơn tỉnh Vĩnh Phúc</v>
      </c>
      <c r="C432" t="str">
        <v>https://www.facebook.com/TuoitreConganVinhPhuc/?locale=hi_IN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7432</v>
      </c>
      <c r="B433" t="str">
        <f>HYPERLINK("https://binhxuyen.vinhphuc.gov.vn/ct/cms/tintuc/Lists/XaThiTrantrendiaban/View_Detail.aspx?ItemID=5", "UBND Ủy ban nhân dân xã Hương Sơn tỉnh Vĩnh Phúc")</f>
        <v>UBND Ủy ban nhân dân xã Hương Sơn tỉnh Vĩnh Phúc</v>
      </c>
      <c r="C433" t="str">
        <v>https://binhxuyen.vinhphuc.gov.vn/ct/cms/tintuc/Lists/XaThiTrantrendiaban/View_Detail.aspx?ItemID=5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7433</v>
      </c>
      <c r="B434" t="str">
        <f>HYPERLINK("https://www.facebook.com/p/Tr%C6%B0%E1%BB%9Dng-Ti%E1%BB%83u-H%E1%BB%8Dc-Tam-H%E1%BB%A3p-100076117967398/", "Công an xã Tam Hợp tỉnh Vĩnh Phúc")</f>
        <v>Công an xã Tam Hợp tỉnh Vĩnh Phúc</v>
      </c>
      <c r="C434" t="str">
        <v>https://www.facebook.com/p/Tr%C6%B0%E1%BB%9Dng-Ti%E1%BB%83u-H%E1%BB%8Dc-Tam-H%E1%BB%A3p-100076117967398/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7434</v>
      </c>
      <c r="B435" t="str">
        <f>HYPERLINK("https://binhxuyen.vinhphuc.gov.vn/ct/cms/tintuc/Lists/XaThiTrantrendiaban/View_Detail.aspx?ItemID=2", "UBND Ủy ban nhân dân xã Tam Hợp tỉnh Vĩnh Phúc")</f>
        <v>UBND Ủy ban nhân dân xã Tam Hợp tỉnh Vĩnh Phúc</v>
      </c>
      <c r="C435" t="str">
        <v>https://binhxuyen.vinhphuc.gov.vn/ct/cms/tintuc/Lists/XaThiTrantrendiaban/View_Detail.aspx?ItemID=2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7435</v>
      </c>
      <c r="B436" t="str">
        <v>Công an xã Quất Lưu tỉnh Vĩnh Phúc</v>
      </c>
      <c r="C436" t="str">
        <v>-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7436</v>
      </c>
      <c r="B437" t="str">
        <f>HYPERLINK("https://vinhphuc.gov.vn/ct/cms/HeThongChinhTriTinh/uybannhandan/Lists/QuyetDinh/View_Detail.aspx?ItemID=221", "UBND Ủy ban nhân dân xã Quất Lưu tỉnh Vĩnh Phúc")</f>
        <v>UBND Ủy ban nhân dân xã Quất Lưu tỉnh Vĩnh Phúc</v>
      </c>
      <c r="C437" t="str">
        <v>https://vinhphuc.gov.vn/ct/cms/HeThongChinhTriTinh/uybannhandan/Lists/QuyetDinh/View_Detail.aspx?ItemID=221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7437</v>
      </c>
      <c r="B438" t="str">
        <f>HYPERLINK("https://www.facebook.com/p/Tu%E1%BB%95i-tr%E1%BA%BB-C%C3%B4ng-an-Th%C3%A0nh-ph%E1%BB%91-V%C4%A9nh-Y%C3%AAn-100066497717181/?locale=nl_BE", "Công an xã Sơn Lôi tỉnh Vĩnh Phúc")</f>
        <v>Công an xã Sơn Lôi tỉnh Vĩnh Phúc</v>
      </c>
      <c r="C438" t="str">
        <v>https://www.facebook.com/p/Tu%E1%BB%95i-tr%E1%BA%BB-C%C3%B4ng-an-Th%C3%A0nh-ph%E1%BB%91-V%C4%A9nh-Y%C3%AAn-100066497717181/?locale=nl_BE</v>
      </c>
      <c r="D438" t="str">
        <v>-</v>
      </c>
      <c r="E438" t="str">
        <v/>
      </c>
      <c r="F438" t="str">
        <v>-</v>
      </c>
      <c r="G438" t="str">
        <v>-</v>
      </c>
    </row>
    <row r="439">
      <c r="A439">
        <v>7438</v>
      </c>
      <c r="B439" t="str">
        <f>HYPERLINK("https://binhxuyen.vinhphuc.gov.vn/ct/cms/tintuc/Lists/XaThiTrantrendiaban/View_Detail.aspx?ItemID=9", "UBND Ủy ban nhân dân xã Sơn Lôi tỉnh Vĩnh Phúc")</f>
        <v>UBND Ủy ban nhân dân xã Sơn Lôi tỉnh Vĩnh Phúc</v>
      </c>
      <c r="C439" t="str">
        <v>https://binhxuyen.vinhphuc.gov.vn/ct/cms/tintuc/Lists/XaThiTrantrendiaban/View_Detail.aspx?ItemID=9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7439</v>
      </c>
      <c r="B440" t="str">
        <f>HYPERLINK("https://www.facebook.com/groups/1424629867750993/", "Công an xã Đạo Đức tỉnh Vĩnh Phúc")</f>
        <v>Công an xã Đạo Đức tỉnh Vĩnh Phúc</v>
      </c>
      <c r="C440" t="str">
        <v>https://www.facebook.com/groups/1424629867750993/</v>
      </c>
      <c r="D440" t="str">
        <v>-</v>
      </c>
      <c r="E440" t="str">
        <v/>
      </c>
      <c r="F440" t="str">
        <v>-</v>
      </c>
      <c r="G440" t="str">
        <v>-</v>
      </c>
    </row>
    <row r="441">
      <c r="A441">
        <v>7440</v>
      </c>
      <c r="B441" t="str">
        <f>HYPERLINK("https://vinhphuc.gov.vn/ct/cms/HeThongChinhTriTinh/uybannhandan/Lists/QuyetDinh/View_Detail.aspx?ItemID=219", "UBND Ủy ban nhân dân xã Đạo Đức tỉnh Vĩnh Phúc")</f>
        <v>UBND Ủy ban nhân dân xã Đạo Đức tỉnh Vĩnh Phúc</v>
      </c>
      <c r="C441" t="str">
        <v>https://vinhphuc.gov.vn/ct/cms/HeThongChinhTriTinh/uybannhandan/Lists/QuyetDinh/View_Detail.aspx?ItemID=219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7441</v>
      </c>
      <c r="B442" t="str">
        <f>HYPERLINK("https://www.facebook.com/p/Tu%E1%BB%95i-tr%E1%BA%BB-C%C3%B4ng-an-Th%C3%A0nh-ph%E1%BB%91-V%C4%A9nh-Y%C3%AAn-100066497717181/", "Công an xã Tân Phong tỉnh Vĩnh Phúc")</f>
        <v>Công an xã Tân Phong tỉnh Vĩnh Phúc</v>
      </c>
      <c r="C442" t="str">
        <v>https://www.facebook.com/p/Tu%E1%BB%95i-tr%E1%BA%BB-C%C3%B4ng-an-Th%C3%A0nh-ph%E1%BB%91-V%C4%A9nh-Y%C3%AAn-100066497717181/</v>
      </c>
      <c r="D442" t="str">
        <v>-</v>
      </c>
      <c r="E442" t="str">
        <v/>
      </c>
      <c r="F442" t="str">
        <v>-</v>
      </c>
      <c r="G442" t="str">
        <v>-</v>
      </c>
    </row>
    <row r="443">
      <c r="A443">
        <v>7442</v>
      </c>
      <c r="B443" t="str">
        <f>HYPERLINK("https://vinhphuc.gov.vn/ct/cms/congdan/khieunaitc/Lists/TinTucHoatDong/View_Detail.aspx?ItemID=82", "UBND Ủy ban nhân dân xã Tân Phong tỉnh Vĩnh Phúc")</f>
        <v>UBND Ủy ban nhân dân xã Tân Phong tỉnh Vĩnh Phúc</v>
      </c>
      <c r="C443" t="str">
        <v>https://vinhphuc.gov.vn/ct/cms/congdan/khieunaitc/Lists/TinTucHoatDong/View_Detail.aspx?ItemID=82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7443</v>
      </c>
      <c r="B444" t="str">
        <v>Công an thị trấn Thanh Lãng tỉnh Vĩnh Phúc</v>
      </c>
      <c r="C444" t="str">
        <v>-</v>
      </c>
      <c r="D444" t="str">
        <v>-</v>
      </c>
      <c r="E444" t="str">
        <v/>
      </c>
      <c r="F444" t="str">
        <v>-</v>
      </c>
      <c r="G444" t="str">
        <v>-</v>
      </c>
    </row>
    <row r="445">
      <c r="A445">
        <v>7444</v>
      </c>
      <c r="B445" t="str">
        <f>HYPERLINK("https://vinhphuc.gov.vn/ct/cms/congdan/khieunaitc/Lists/TinTucHoatDong/View_Detail.aspx?ItemID=90", "UBND Ủy ban nhân dân thị trấn Thanh Lãng tỉnh Vĩnh Phúc")</f>
        <v>UBND Ủy ban nhân dân thị trấn Thanh Lãng tỉnh Vĩnh Phúc</v>
      </c>
      <c r="C445" t="str">
        <v>https://vinhphuc.gov.vn/ct/cms/congdan/khieunaitc/Lists/TinTucHoatDong/View_Detail.aspx?ItemID=90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7445</v>
      </c>
      <c r="B446" t="str">
        <f>HYPERLINK("https://www.facebook.com/TuoitreConganVinhPhuc/", "Công an xã Phú Xuân tỉnh Vĩnh Phúc")</f>
        <v>Công an xã Phú Xuân tỉnh Vĩnh Phúc</v>
      </c>
      <c r="C446" t="str">
        <v>https://www.facebook.com/TuoitreConganVinhPhuc/</v>
      </c>
      <c r="D446" t="str">
        <v>-</v>
      </c>
      <c r="E446" t="str">
        <v/>
      </c>
      <c r="F446" t="str">
        <v>-</v>
      </c>
      <c r="G446" t="str">
        <v>-</v>
      </c>
    </row>
    <row r="447">
      <c r="A447">
        <v>7446</v>
      </c>
      <c r="B447" t="str">
        <f>HYPERLINK("https://vpub.vinhphuc.gov.vn/portal/pages/2024-02-15/Pho-Chu-tich-UBND-tinh-Nguyen-Van-Khuoc-xuong-dong695uw26hpts6.aspx", "UBND Ủy ban nhân dân xã Phú Xuân tỉnh Vĩnh Phúc")</f>
        <v>UBND Ủy ban nhân dân xã Phú Xuân tỉnh Vĩnh Phúc</v>
      </c>
      <c r="C447" t="str">
        <v>https://vpub.vinhphuc.gov.vn/portal/pages/2024-02-15/Pho-Chu-tich-UBND-tinh-Nguyen-Van-Khuoc-xuong-dong695uw26hpts6.aspx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7447</v>
      </c>
      <c r="B448" t="str">
        <f>HYPERLINK("https://www.facebook.com/p/An-ninh-tr%E1%BA%ADt-t%E1%BB%B1-huy%E1%BB%87n-Y%C3%AAn-L%E1%BA%A1c-100071671720863/", "Công an thị trấn Yên Lạc tỉnh Vĩnh Phúc")</f>
        <v>Công an thị trấn Yên Lạc tỉnh Vĩnh Phúc</v>
      </c>
      <c r="C448" t="str">
        <v>https://www.facebook.com/p/An-ninh-tr%E1%BA%ADt-t%E1%BB%B1-huy%E1%BB%87n-Y%C3%AAn-L%E1%BA%A1c-100071671720863/</v>
      </c>
      <c r="D448" t="str">
        <v>-</v>
      </c>
      <c r="E448" t="str">
        <v/>
      </c>
      <c r="F448" t="str">
        <v>-</v>
      </c>
      <c r="G448" t="str">
        <v>-</v>
      </c>
    </row>
    <row r="449">
      <c r="A449">
        <v>7448</v>
      </c>
      <c r="B449" t="str">
        <f>HYPERLINK("https://yenlac.vinhphuc.gov.vn/ct/cms/tintuc/Lists/n/View_Detail.aspx?ItemID=18", "UBND Ủy ban nhân dân thị trấn Yên Lạc tỉnh Vĩnh Phúc")</f>
        <v>UBND Ủy ban nhân dân thị trấn Yên Lạc tỉnh Vĩnh Phúc</v>
      </c>
      <c r="C449" t="str">
        <v>https://yenlac.vinhphuc.gov.vn/ct/cms/tintuc/Lists/n/View_Detail.aspx?ItemID=18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7449</v>
      </c>
      <c r="B450" t="str">
        <f>HYPERLINK("https://www.facebook.com/doanxadongcuong1/", "Công an xã Đồng Cương tỉnh Vĩnh Phúc")</f>
        <v>Công an xã Đồng Cương tỉnh Vĩnh Phúc</v>
      </c>
      <c r="C450" t="str">
        <v>https://www.facebook.com/doanxadongcuong1/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7450</v>
      </c>
      <c r="B451" t="str">
        <f>HYPERLINK("https://yenlac.vinhphuc.gov.vn/ct/cms/tintuc/Lists/n/View_Detail.aspx?ItemID=26", "UBND Ủy ban nhân dân xã Đồng Cương tỉnh Vĩnh Phúc")</f>
        <v>UBND Ủy ban nhân dân xã Đồng Cương tỉnh Vĩnh Phúc</v>
      </c>
      <c r="C451" t="str">
        <v>https://yenlac.vinhphuc.gov.vn/ct/cms/tintuc/Lists/n/View_Detail.aspx?ItemID=26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7451</v>
      </c>
      <c r="B452" t="str">
        <f>HYPERLINK("https://www.facebook.com/TuoitreConganVinhPhuc/", "Công an xã Đồng Văn tỉnh Vĩnh Phúc")</f>
        <v>Công an xã Đồng Văn tỉnh Vĩnh Phúc</v>
      </c>
      <c r="C452" t="str">
        <v>https://www.facebook.com/TuoitreConganVinhPhuc/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7452</v>
      </c>
      <c r="B453" t="str">
        <f>HYPERLINK("https://songlo.vinhphuc.gov.vn/SMPT_Publishing_UC/TinTuc/pPrintTinTuc.aspx?UrlList=/ct/cms/tintuc/Lists/Hethongchinhtri&amp;ItemID=59", "UBND Ủy ban nhân dân xã Đồng Văn tỉnh Vĩnh Phúc")</f>
        <v>UBND Ủy ban nhân dân xã Đồng Văn tỉnh Vĩnh Phúc</v>
      </c>
      <c r="C453" t="str">
        <v>https://songlo.vinhphuc.gov.vn/SMPT_Publishing_UC/TinTuc/pPrintTinTuc.aspx?UrlList=/ct/cms/tintuc/Lists/Hethongchinhtri&amp;ItemID=59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7453</v>
      </c>
      <c r="B454" t="str">
        <f>HYPERLINK("https://www.facebook.com/TuoitreConganVinhPhuc/", "Công an xã Bình Định tỉnh Vĩnh Phúc")</f>
        <v>Công an xã Bình Định tỉnh Vĩnh Phúc</v>
      </c>
      <c r="C454" t="str">
        <v>https://www.facebook.com/TuoitreConganVinhPhuc/</v>
      </c>
      <c r="D454" t="str">
        <v>-</v>
      </c>
      <c r="E454" t="str">
        <v/>
      </c>
      <c r="F454" t="str">
        <v>-</v>
      </c>
      <c r="G454" t="str">
        <v>-</v>
      </c>
    </row>
    <row r="455">
      <c r="A455">
        <v>7454</v>
      </c>
      <c r="B455" t="str">
        <f>HYPERLINK("https://yenlac.vinhphuc.gov.vn/ct/cms/tintuc/Lists/n/View_Detail.aspx?ItemID=19", "UBND Ủy ban nhân dân xã Bình Định tỉnh Vĩnh Phúc")</f>
        <v>UBND Ủy ban nhân dân xã Bình Định tỉnh Vĩnh Phúc</v>
      </c>
      <c r="C455" t="str">
        <v>https://yenlac.vinhphuc.gov.vn/ct/cms/tintuc/Lists/n/View_Detail.aspx?ItemID=19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7455</v>
      </c>
      <c r="B456" t="str">
        <f>HYPERLINK("https://www.facebook.com/p/An-ninh-tr%C3%A2%CC%A3t-t%C6%B0%CC%A3-xa%CC%83-Trung-Nguy%C3%AAn-100079818357002/", "Công an xã Trung Nguyên tỉnh Vĩnh Phúc")</f>
        <v>Công an xã Trung Nguyên tỉnh Vĩnh Phúc</v>
      </c>
      <c r="C456" t="str">
        <v>https://www.facebook.com/p/An-ninh-tr%C3%A2%CC%A3t-t%C6%B0%CC%A3-xa%CC%83-Trung-Nguy%C3%AAn-100079818357002/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7456</v>
      </c>
      <c r="B457" t="str">
        <f>HYPERLINK("https://yenlac.vinhphuc.gov.vn/ct/cms/tintuc/Lists/n/View_Detail.aspx?ItemID=24", "UBND Ủy ban nhân dân xã Trung Nguyên tỉnh Vĩnh Phúc")</f>
        <v>UBND Ủy ban nhân dân xã Trung Nguyên tỉnh Vĩnh Phúc</v>
      </c>
      <c r="C457" t="str">
        <v>https://yenlac.vinhphuc.gov.vn/ct/cms/tintuc/Lists/n/View_Detail.aspx?ItemID=24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7457</v>
      </c>
      <c r="B458" t="str">
        <f>HYPERLINK("https://www.facebook.com/TuoitreConganVinhPhuc/videos/%C4%91%E1%BA%A1i-%C3%BAy-v%C5%A9-ch%C3%AD-c%C3%B4ng-tr%C6%B0%E1%BB%9Fng-c%C3%B4ng-an-x%C3%A3-t%E1%BB%81-l%E1%BB%97-g%C6%B0%C6%A1ng-m%E1%BA%B7t-tr%E1%BA%BB-ti%C3%AAu-bi%E1%BB%83u-t%E1%BB%89nh-v%C4%A9nh-ph%C3%BA/944333893802832/", "Công an xã Tề Lỗ tỉnh Vĩnh Phúc")</f>
        <v>Công an xã Tề Lỗ tỉnh Vĩnh Phúc</v>
      </c>
      <c r="C458" t="str">
        <v>https://www.facebook.com/TuoitreConganVinhPhuc/videos/%C4%91%E1%BA%A1i-%C3%BAy-v%C5%A9-ch%C3%AD-c%C3%B4ng-tr%C6%B0%E1%BB%9Fng-c%C3%B4ng-an-x%C3%A3-t%E1%BB%81-l%E1%BB%97-g%C6%B0%C6%A1ng-m%E1%BA%B7t-tr%E1%BA%BB-ti%C3%AAu-bi%E1%BB%83u-t%E1%BB%89nh-v%C4%A9nh-ph%C3%BA/944333893802832/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7458</v>
      </c>
      <c r="B459" t="str">
        <f>HYPERLINK("https://yenlac.vinhphuc.gov.vn/ct/cms/tintuc/Lists/n/View_Detail.aspx?ItemID=29", "UBND Ủy ban nhân dân xã Tề Lỗ tỉnh Vĩnh Phúc")</f>
        <v>UBND Ủy ban nhân dân xã Tề Lỗ tỉnh Vĩnh Phúc</v>
      </c>
      <c r="C459" t="str">
        <v>https://yenlac.vinhphuc.gov.vn/ct/cms/tintuc/Lists/n/View_Detail.aspx?ItemID=29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7459</v>
      </c>
      <c r="B460" t="str">
        <f>HYPERLINK("https://www.facebook.com/TuoitreConganVinhPhuc/", "Công an xã Tam Hồng tỉnh Vĩnh Phúc")</f>
        <v>Công an xã Tam Hồng tỉnh Vĩnh Phúc</v>
      </c>
      <c r="C460" t="str">
        <v>https://www.facebook.com/TuoitreConganVinhPhuc/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7460</v>
      </c>
      <c r="B461" t="str">
        <f>HYPERLINK("https://vinhphuc.gov.vn/ct/cms/HeThongChinhTriTinh/uybannhandan/Lists/QuyetDinh/View_Detail.aspx?ItemID=218", "UBND Ủy ban nhân dân xã Tam Hồng tỉnh Vĩnh Phúc")</f>
        <v>UBND Ủy ban nhân dân xã Tam Hồng tỉnh Vĩnh Phúc</v>
      </c>
      <c r="C461" t="str">
        <v>https://vinhphuc.gov.vn/ct/cms/HeThongChinhTriTinh/uybannhandan/Lists/QuyetDinh/View_Detail.aspx?ItemID=218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7461</v>
      </c>
      <c r="B462" t="str">
        <v>Công an xã Yên Đồng tỉnh Vĩnh Phúc</v>
      </c>
      <c r="C462" t="str">
        <v>-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7462</v>
      </c>
      <c r="B463" t="str">
        <v>UBND Ủy ban nhân dân xã Yên Đồng tỉnh Vĩnh Phúc</v>
      </c>
      <c r="C463" t="str">
        <v>-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7463</v>
      </c>
      <c r="B464" t="str">
        <f>HYPERLINK("https://www.facebook.com/TuoitreConganVinhPhuc/", "Công an xã Văn Tiến tỉnh Vĩnh Phúc")</f>
        <v>Công an xã Văn Tiến tỉnh Vĩnh Phúc</v>
      </c>
      <c r="C464" t="str">
        <v>https://www.facebook.com/TuoitreConganVinhPhuc/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7464</v>
      </c>
      <c r="B465" t="str">
        <f>HYPERLINK("https://congbao.vinhphuc.gov.vn/congbao/congbao.nsf/VanBan", "UBND Ủy ban nhân dân xã Văn Tiến tỉnh Vĩnh Phúc")</f>
        <v>UBND Ủy ban nhân dân xã Văn Tiến tỉnh Vĩnh Phúc</v>
      </c>
      <c r="C465" t="str">
        <v>https://congbao.vinhphuc.gov.vn/congbao/congbao.nsf/VanBan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7465</v>
      </c>
      <c r="B466" t="str">
        <f>HYPERLINK("https://www.facebook.com/Doanxanguyetduc/", "Công an xã Nguyệt Đức tỉnh Vĩnh Phúc")</f>
        <v>Công an xã Nguyệt Đức tỉnh Vĩnh Phúc</v>
      </c>
      <c r="C466" t="str">
        <v>https://www.facebook.com/Doanxanguyetduc/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7466</v>
      </c>
      <c r="B467" t="str">
        <f>HYPERLINK("https://yenlac.vinhphuc.gov.vn/ct/cms/tintuc/Lists/n/View_Detail.aspx?ItemID=28", "UBND Ủy ban nhân dân xã Nguyệt Đức tỉnh Vĩnh Phúc")</f>
        <v>UBND Ủy ban nhân dân xã Nguyệt Đức tỉnh Vĩnh Phúc</v>
      </c>
      <c r="C467" t="str">
        <v>https://yenlac.vinhphuc.gov.vn/ct/cms/tintuc/Lists/n/View_Detail.aspx?ItemID=28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7467</v>
      </c>
      <c r="B468" t="str">
        <f>HYPERLINK("https://www.facebook.com/TuoitreConganVinhPhuc/", "Công an xã Yên Phương tỉnh Vĩnh Phúc")</f>
        <v>Công an xã Yên Phương tỉnh Vĩnh Phúc</v>
      </c>
      <c r="C468" t="str">
        <v>https://www.facebook.com/TuoitreConganVinhPhuc/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7468</v>
      </c>
      <c r="B469" t="str">
        <f>HYPERLINK("https://yenlac.vinhphuc.gov.vn/ct/cms/tintuc/Lists/n/View_Detail.aspx?ItemID=27", "UBND Ủy ban nhân dân xã Yên Phương tỉnh Vĩnh Phúc")</f>
        <v>UBND Ủy ban nhân dân xã Yên Phương tỉnh Vĩnh Phúc</v>
      </c>
      <c r="C469" t="str">
        <v>https://yenlac.vinhphuc.gov.vn/ct/cms/tintuc/Lists/n/View_Detail.aspx?ItemID=27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7469</v>
      </c>
      <c r="B470" t="str">
        <f>HYPERLINK("https://www.facebook.com/reel/1161699361490211/?locale=vi_VN", "Công an xã Hồng Phương tỉnh Vĩnh Phúc")</f>
        <v>Công an xã Hồng Phương tỉnh Vĩnh Phúc</v>
      </c>
      <c r="C470" t="str">
        <v>https://www.facebook.com/reel/1161699361490211/?locale=vi_VN</v>
      </c>
      <c r="D470" t="str">
        <v>-</v>
      </c>
      <c r="E470" t="str">
        <v/>
      </c>
      <c r="F470" t="str">
        <v>-</v>
      </c>
      <c r="G470" t="str">
        <v>-</v>
      </c>
    </row>
    <row r="471">
      <c r="A471">
        <v>7470</v>
      </c>
      <c r="B471" t="str">
        <f>HYPERLINK("https://vinhphuc.gov.vn/ct/cms/congdan/khieunaitc/Lists/NghienCuuTraoDoi/View_Detail.aspx?ItemID=1401", "UBND Ủy ban nhân dân xã Hồng Phương tỉnh Vĩnh Phúc")</f>
        <v>UBND Ủy ban nhân dân xã Hồng Phương tỉnh Vĩnh Phúc</v>
      </c>
      <c r="C471" t="str">
        <v>https://vinhphuc.gov.vn/ct/cms/congdan/khieunaitc/Lists/NghienCuuTraoDoi/View_Detail.aspx?ItemID=1401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7471</v>
      </c>
      <c r="B472" t="str">
        <f>HYPERLINK("https://www.facebook.com/ConganVinhPhuc.Official/", "Công an xã Trung Kiên tỉnh Vĩnh Phúc")</f>
        <v>Công an xã Trung Kiên tỉnh Vĩnh Phúc</v>
      </c>
      <c r="C472" t="str">
        <v>https://www.facebook.com/ConganVinhPhuc.Official/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7472</v>
      </c>
      <c r="B473" t="str">
        <f>HYPERLINK("https://yenlac.vinhphuc.gov.vn/SMPT_Publishing_UC/TinTuc/pPrintTinTuc.aspx?UrlList=/ct/cms/tintuc/Lists/n&amp;ItemID=20", "UBND Ủy ban nhân dân xã Trung Kiên tỉnh Vĩnh Phúc")</f>
        <v>UBND Ủy ban nhân dân xã Trung Kiên tỉnh Vĩnh Phúc</v>
      </c>
      <c r="C473" t="str">
        <v>https://yenlac.vinhphuc.gov.vn/SMPT_Publishing_UC/TinTuc/pPrintTinTuc.aspx?UrlList=/ct/cms/tintuc/Lists/n&amp;ItemID=20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7473</v>
      </c>
      <c r="B474" t="str">
        <v>Công an xã Liên Châu tỉnh Vĩnh Phúc</v>
      </c>
      <c r="C474" t="str">
        <v>-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7474</v>
      </c>
      <c r="B475" t="str">
        <f>HYPERLINK("https://yenlac.vinhphuc.gov.vn/ct/cms/tintuc/Lists/n/View_Detail.aspx?ItemID=25", "UBND Ủy ban nhân dân xã Liên Châu tỉnh Vĩnh Phúc")</f>
        <v>UBND Ủy ban nhân dân xã Liên Châu tỉnh Vĩnh Phúc</v>
      </c>
      <c r="C475" t="str">
        <v>https://yenlac.vinhphuc.gov.vn/ct/cms/tintuc/Lists/n/View_Detail.aspx?ItemID=25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7475</v>
      </c>
      <c r="B476" t="str">
        <f>HYPERLINK("https://www.facebook.com/p/Tu%E1%BB%95i-tr%E1%BA%BB-C%C3%B4ng-an-Th%C3%A0nh-ph%E1%BB%91-V%C4%A9nh-Y%C3%AAn-100066497717181/", "Công an xã Đại Tự tỉnh Vĩnh Phúc")</f>
        <v>Công an xã Đại Tự tỉnh Vĩnh Phúc</v>
      </c>
      <c r="C476" t="str">
        <v>https://www.facebook.com/p/Tu%E1%BB%95i-tr%E1%BA%BB-C%C3%B4ng-an-Th%C3%A0nh-ph%E1%BB%91-V%C4%A9nh-Y%C3%AAn-100066497717181/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7476</v>
      </c>
      <c r="B477" t="str">
        <f>HYPERLINK("https://vinhphuc.gov.vn/ct/cms/HeThongChinhTriTinh/uybannhandan/Lists/QuyetDinh/View_Detail.aspx?ItemID=978", "UBND Ủy ban nhân dân xã Đại Tự tỉnh Vĩnh Phúc")</f>
        <v>UBND Ủy ban nhân dân xã Đại Tự tỉnh Vĩnh Phúc</v>
      </c>
      <c r="C477" t="str">
        <v>https://vinhphuc.gov.vn/ct/cms/HeThongChinhTriTinh/uybannhandan/Lists/QuyetDinh/View_Detail.aspx?ItemID=978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7477</v>
      </c>
      <c r="B478" t="str">
        <v>Công an xã Hồng Châu tỉnh Vĩnh Phúc</v>
      </c>
      <c r="C478" t="str">
        <v>-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7478</v>
      </c>
      <c r="B479" t="str">
        <f>HYPERLINK("https://yenlac.vinhphuc.gov.vn/ct/cms/tintuc/Lists/n/View_Detail.aspx?ItemID=31", "UBND Ủy ban nhân dân xã Hồng Châu tỉnh Vĩnh Phúc")</f>
        <v>UBND Ủy ban nhân dân xã Hồng Châu tỉnh Vĩnh Phúc</v>
      </c>
      <c r="C479" t="str">
        <v>https://yenlac.vinhphuc.gov.vn/ct/cms/tintuc/Lists/n/View_Detail.aspx?ItemID=31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7479</v>
      </c>
      <c r="B480" t="str">
        <f>HYPERLINK("https://www.facebook.com/TuoitreConganVinhPhuc/", "Công an xã Trung Hà tỉnh Vĩnh Phúc")</f>
        <v>Công an xã Trung Hà tỉnh Vĩnh Phúc</v>
      </c>
      <c r="C480" t="str">
        <v>https://www.facebook.com/TuoitreConganVinhPhuc/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7480</v>
      </c>
      <c r="B481" t="str">
        <f>HYPERLINK("https://yenlac.vinhphuc.gov.vn/ct/cms/tintuc/Lists/n/View_Detail.aspx?ItemID=32", "UBND Ủy ban nhân dân xã Trung Hà tỉnh Vĩnh Phúc")</f>
        <v>UBND Ủy ban nhân dân xã Trung Hà tỉnh Vĩnh Phúc</v>
      </c>
      <c r="C481" t="str">
        <v>https://yenlac.vinhphuc.gov.vn/ct/cms/tintuc/Lists/n/View_Detail.aspx?ItemID=32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7481</v>
      </c>
      <c r="B482" t="str">
        <f>HYPERLINK("https://www.facebook.com/ANTThuyenVinhTuong/", "Công an thị trấn Vĩnh Tường tỉnh Vĩnh Phúc")</f>
        <v>Công an thị trấn Vĩnh Tường tỉnh Vĩnh Phúc</v>
      </c>
      <c r="C482" t="str">
        <v>https://www.facebook.com/ANTThuyenVinhTuong/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7482</v>
      </c>
      <c r="B483" t="str">
        <f>HYPERLINK("https://vinhtuong.vinhphuc.gov.vn/ct/cms/tintuc/Lists/CACXATHITRAN/View_Detail.aspx?ItemID=43", "UBND Ủy ban nhân dân thị trấn Vĩnh Tường tỉnh Vĩnh Phúc")</f>
        <v>UBND Ủy ban nhân dân thị trấn Vĩnh Tường tỉnh Vĩnh Phúc</v>
      </c>
      <c r="C483" t="str">
        <v>https://vinhtuong.vinhphuc.gov.vn/ct/cms/tintuc/Lists/CACXATHITRAN/View_Detail.aspx?ItemID=43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7483</v>
      </c>
      <c r="B484" t="str">
        <f>HYPERLINK("https://www.facebook.com/p/An-ninh-tr%E1%BA%ADt-t%E1%BB%B1-x%C3%A3-Kim-X%C3%A1-100072483153744/", "Công an xã Kim Xá tỉnh Vĩnh Phúc")</f>
        <v>Công an xã Kim Xá tỉnh Vĩnh Phúc</v>
      </c>
      <c r="C484" t="str">
        <v>https://www.facebook.com/p/An-ninh-tr%E1%BA%ADt-t%E1%BB%B1-x%C3%A3-Kim-X%C3%A1-100072483153744/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7484</v>
      </c>
      <c r="B485" t="str">
        <f>HYPERLINK("https://vinhtuong.vinhphuc.gov.vn/ct/cms/tintuc/Lists/CACXATHITRAN/View_Detail.aspx?ItemID=17", "UBND Ủy ban nhân dân xã Kim Xá tỉnh Vĩnh Phúc")</f>
        <v>UBND Ủy ban nhân dân xã Kim Xá tỉnh Vĩnh Phúc</v>
      </c>
      <c r="C485" t="str">
        <v>https://vinhtuong.vinhphuc.gov.vn/ct/cms/tintuc/Lists/CACXATHITRAN/View_Detail.aspx?ItemID=17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7485</v>
      </c>
      <c r="B486" t="str">
        <f>HYPERLINK("https://www.facebook.com/TuoitreConganVinhPhuc/", "Công an xã Yên Bình tỉnh Vĩnh Phúc")</f>
        <v>Công an xã Yên Bình tỉnh Vĩnh Phúc</v>
      </c>
      <c r="C486" t="str">
        <v>https://www.facebook.com/TuoitreConganVinhPhuc/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7486</v>
      </c>
      <c r="B487" t="str">
        <f>HYPERLINK("https://vinhtuong.vinhphuc.gov.vn/ct/cms/tintuc/Lists/CACXATHITRAN/View_Detail.aspx?ItemID=34", "UBND Ủy ban nhân dân xã Yên Bình tỉnh Vĩnh Phúc")</f>
        <v>UBND Ủy ban nhân dân xã Yên Bình tỉnh Vĩnh Phúc</v>
      </c>
      <c r="C487" t="str">
        <v>https://vinhtuong.vinhphuc.gov.vn/ct/cms/tintuc/Lists/CACXATHITRAN/View_Detail.aspx?ItemID=34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7487</v>
      </c>
      <c r="B488" t="str">
        <f>HYPERLINK("https://www.facebook.com/TuoitreConganVinhPhuc/", "Công an xã Chấn Hưng tỉnh Vĩnh Phúc")</f>
        <v>Công an xã Chấn Hưng tỉnh Vĩnh Phúc</v>
      </c>
      <c r="C488" t="str">
        <v>https://www.facebook.com/TuoitreConganVinhPhuc/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7488</v>
      </c>
      <c r="B489" t="str">
        <f>HYPERLINK("https://vinhtuong.vinhphuc.gov.vn/ct/cms/tintuc/Lists/CACXATHITRAN/View_Detail.aspx?ItemID=44", "UBND Ủy ban nhân dân xã Chấn Hưng tỉnh Vĩnh Phúc")</f>
        <v>UBND Ủy ban nhân dân xã Chấn Hưng tỉnh Vĩnh Phúc</v>
      </c>
      <c r="C489" t="str">
        <v>https://vinhtuong.vinhphuc.gov.vn/ct/cms/tintuc/Lists/CACXATHITRAN/View_Detail.aspx?ItemID=44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7489</v>
      </c>
      <c r="B490" t="str">
        <f>HYPERLINK("https://www.facebook.com/732839230771634", "Công an xã Nghĩa Hưng tỉnh Vĩnh Phúc")</f>
        <v>Công an xã Nghĩa Hưng tỉnh Vĩnh Phúc</v>
      </c>
      <c r="C490" t="str">
        <v>https://www.facebook.com/732839230771634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7490</v>
      </c>
      <c r="B491" t="str">
        <f>HYPERLINK("https://vinhtuong.vinhphuc.gov.vn/ct/cms/tintuc/Lists/CACXATHITRAN/View_Detail.aspx?ItemID=31", "UBND Ủy ban nhân dân xã Nghĩa Hưng tỉnh Vĩnh Phúc")</f>
        <v>UBND Ủy ban nhân dân xã Nghĩa Hưng tỉnh Vĩnh Phúc</v>
      </c>
      <c r="C491" t="str">
        <v>https://vinhtuong.vinhphuc.gov.vn/ct/cms/tintuc/Lists/CACXATHITRAN/View_Detail.aspx?ItemID=31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7491</v>
      </c>
      <c r="B492" t="str">
        <f>HYPERLINK("https://www.facebook.com/p/UBND-X%C3%A3-Y%C3%AAn-L%E1%BA%ADp-100069068953005/", "Công an xã Yên Lập tỉnh Vĩnh Phúc")</f>
        <v>Công an xã Yên Lập tỉnh Vĩnh Phúc</v>
      </c>
      <c r="C492" t="str">
        <v>https://www.facebook.com/p/UBND-X%C3%A3-Y%C3%AAn-L%E1%BA%ADp-100069068953005/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7492</v>
      </c>
      <c r="B493" t="str">
        <f>HYPERLINK("https://vinhtuong.vinhphuc.gov.vn/ct/cms/tintuc/Lists/CACXATHITRAN/View_Detail.aspx?ItemID=37", "UBND Ủy ban nhân dân xã Yên Lập tỉnh Vĩnh Phúc")</f>
        <v>UBND Ủy ban nhân dân xã Yên Lập tỉnh Vĩnh Phúc</v>
      </c>
      <c r="C493" t="str">
        <v>https://vinhtuong.vinhphuc.gov.vn/ct/cms/tintuc/Lists/CACXATHITRAN/View_Detail.aspx?ItemID=37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7493</v>
      </c>
      <c r="B494" t="str">
        <f>HYPERLINK("https://www.facebook.com/TuoitreConganVinhPhuc/?locale=vi_VN", "Công an xã Việt Xuân tỉnh Vĩnh Phúc")</f>
        <v>Công an xã Việt Xuân tỉnh Vĩnh Phúc</v>
      </c>
      <c r="C494" t="str">
        <v>https://www.facebook.com/TuoitreConganVinhPhuc/?locale=vi_VN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7494</v>
      </c>
      <c r="B495" t="str">
        <f>HYPERLINK("https://vinhtuong.vinhphuc.gov.vn/ct/cms/tintuc/Lists/CACXATHITRAN/View_Detail.aspx?ItemID=16", "UBND Ủy ban nhân dân xã Việt Xuân tỉnh Vĩnh Phúc")</f>
        <v>UBND Ủy ban nhân dân xã Việt Xuân tỉnh Vĩnh Phúc</v>
      </c>
      <c r="C495" t="str">
        <v>https://vinhtuong.vinhphuc.gov.vn/ct/cms/tintuc/Lists/CACXATHITRAN/View_Detail.aspx?ItemID=16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7495</v>
      </c>
      <c r="B496" t="str">
        <f>HYPERLINK("https://www.facebook.com/TuoitreConganVinhPhuc/?locale=fa_IR", "Công an xã Bồ Sao tỉnh Vĩnh Phúc")</f>
        <v>Công an xã Bồ Sao tỉnh Vĩnh Phúc</v>
      </c>
      <c r="C496" t="str">
        <v>https://www.facebook.com/TuoitreConganVinhPhuc/?locale=fa_IR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7496</v>
      </c>
      <c r="B497" t="str">
        <f>HYPERLINK("https://vinhtuong.vinhphuc.gov.vn/ct/cms/tintuc/Lists/CACXATHITRAN/View_Detail.aspx?ItemID=40", "UBND Ủy ban nhân dân xã Bồ Sao tỉnh Vĩnh Phúc")</f>
        <v>UBND Ủy ban nhân dân xã Bồ Sao tỉnh Vĩnh Phúc</v>
      </c>
      <c r="C497" t="str">
        <v>https://vinhtuong.vinhphuc.gov.vn/ct/cms/tintuc/Lists/CACXATHITRAN/View_Detail.aspx?ItemID=40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7497</v>
      </c>
      <c r="B498" t="str">
        <f>HYPERLINK("https://www.facebook.com/TuoitreConganVinhPhuc/?locale=vi_VN", "Công an xã Đại Đồng tỉnh Vĩnh Phúc")</f>
        <v>Công an xã Đại Đồng tỉnh Vĩnh Phúc</v>
      </c>
      <c r="C498" t="str">
        <v>https://www.facebook.com/TuoitreConganVinhPhuc/?locale=vi_VN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7498</v>
      </c>
      <c r="B499" t="str">
        <f>HYPERLINK("https://vinhtuong.vinhphuc.gov.vn/ct/cms/tintuc/Lists/CACXATHITRAN/View_Detail.aspx?ItemID=48", "UBND Ủy ban nhân dân xã Đại Đồng tỉnh Vĩnh Phúc")</f>
        <v>UBND Ủy ban nhân dân xã Đại Đồng tỉnh Vĩnh Phúc</v>
      </c>
      <c r="C499" t="str">
        <v>https://vinhtuong.vinhphuc.gov.vn/ct/cms/tintuc/Lists/CACXATHITRAN/View_Detail.aspx?ItemID=48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7499</v>
      </c>
      <c r="B500" t="str">
        <f>HYPERLINK("https://www.facebook.com/p/Tu%E1%BB%95i-tr%E1%BA%BB-C%C3%B4ng-an-Th%C3%A0nh-ph%E1%BB%91-V%C4%A9nh-Y%C3%AAn-100066497717181/", "Công an xã Tân Tiến tỉnh Vĩnh Phúc")</f>
        <v>Công an xã Tân Tiến tỉnh Vĩnh Phúc</v>
      </c>
      <c r="C500" t="str">
        <v>https://www.facebook.com/p/Tu%E1%BB%95i-tr%E1%BA%BB-C%C3%B4ng-an-Th%C3%A0nh-ph%E1%BB%91-V%C4%A9nh-Y%C3%AAn-100066497717181/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7500</v>
      </c>
      <c r="B501" t="str">
        <f>HYPERLINK("https://vinhtuong.vinhphuc.gov.vn/ct/cms/tintuc/Lists/CACXATHITRAN/View_Detail.aspx?ItemID=46", "UBND Ủy ban nhân dân xã Tân Tiến tỉnh Vĩnh Phúc")</f>
        <v>UBND Ủy ban nhân dân xã Tân Tiến tỉnh Vĩnh Phúc</v>
      </c>
      <c r="C501" t="str">
        <v>https://vinhtuong.vinhphuc.gov.vn/ct/cms/tintuc/Lists/CACXATHITRAN/View_Detail.aspx?ItemID=46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7501</v>
      </c>
      <c r="B502" t="str">
        <v>Công an xã Lũng Hoà tỉnh Vĩnh Phúc</v>
      </c>
      <c r="C502" t="str">
        <v>-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7502</v>
      </c>
      <c r="B503" t="str">
        <f>HYPERLINK("https://vinhtuong.vinhphuc.gov.vn/ct/cms/tintuc/Lists/CACXATHITRAN/View_Detail.aspx?ItemID=45", "UBND Ủy ban nhân dân xã Lũng Hoà tỉnh Vĩnh Phúc")</f>
        <v>UBND Ủy ban nhân dân xã Lũng Hoà tỉnh Vĩnh Phúc</v>
      </c>
      <c r="C503" t="str">
        <v>https://vinhtuong.vinhphuc.gov.vn/ct/cms/tintuc/Lists/CACXATHITRAN/View_Detail.aspx?ItemID=45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7503</v>
      </c>
      <c r="B504" t="str">
        <f>HYPERLINK("https://www.facebook.com/p/Tu%E1%BB%95i-tr%E1%BA%BB-C%C3%B4ng-an-Th%C3%A0nh-ph%E1%BB%91-V%C4%A9nh-Y%C3%AAn-100066497717181/", "Công an xã Cao Đại tỉnh Vĩnh Phúc")</f>
        <v>Công an xã Cao Đại tỉnh Vĩnh Phúc</v>
      </c>
      <c r="C504" t="str">
        <v>https://www.facebook.com/p/Tu%E1%BB%95i-tr%E1%BA%BB-C%C3%B4ng-an-Th%C3%A0nh-ph%E1%BB%91-V%C4%A9nh-Y%C3%AAn-100066497717181/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7504</v>
      </c>
      <c r="B505" t="str">
        <f>HYPERLINK("https://vinhtuong.vinhphuc.gov.vn/ct/cms/tintuc/lists/cacxathitran/view_detail.aspx?itemid=15", "UBND Ủy ban nhân dân xã Cao Đại tỉnh Vĩnh Phúc")</f>
        <v>UBND Ủy ban nhân dân xã Cao Đại tỉnh Vĩnh Phúc</v>
      </c>
      <c r="C505" t="str">
        <v>https://vinhtuong.vinhphuc.gov.vn/ct/cms/tintuc/lists/cacxathitran/view_detail.aspx?itemid=15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7505</v>
      </c>
      <c r="B506" t="str">
        <f>HYPERLINK("https://www.facebook.com/TuoitreConganVinhPhuc/", "Công an thị trấn Thổ Tang tỉnh Vĩnh Phúc")</f>
        <v>Công an thị trấn Thổ Tang tỉnh Vĩnh Phúc</v>
      </c>
      <c r="C506" t="str">
        <v>https://www.facebook.com/TuoitreConganVinhPhuc/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7506</v>
      </c>
      <c r="B507" t="str">
        <f>HYPERLINK("https://vinhtuong.vinhphuc.gov.vn/ct/cms/tintuc/Lists/CACXATHITRAN/View_Detail.aspx?ItemID=39", "UBND Ủy ban nhân dân thị trấn Thổ Tang tỉnh Vĩnh Phúc")</f>
        <v>UBND Ủy ban nhân dân thị trấn Thổ Tang tỉnh Vĩnh Phúc</v>
      </c>
      <c r="C507" t="str">
        <v>https://vinhtuong.vinhphuc.gov.vn/ct/cms/tintuc/Lists/CACXATHITRAN/View_Detail.aspx?ItemID=39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7507</v>
      </c>
      <c r="B508" t="str">
        <f>HYPERLINK("https://www.facebook.com/p/C%C3%B4ng-an-x%C3%A3-V%C4%A9nh-S%C6%A1n-100039604761947/", "Công an xã Vĩnh Sơn tỉnh Vĩnh Phúc")</f>
        <v>Công an xã Vĩnh Sơn tỉnh Vĩnh Phúc</v>
      </c>
      <c r="C508" t="str">
        <v>https://www.facebook.com/p/C%C3%B4ng-an-x%C3%A3-V%C4%A9nh-S%C6%A1n-100039604761947/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7508</v>
      </c>
      <c r="B509" t="str">
        <f>HYPERLINK("https://vinhtuong.vinhphuc.gov.vn/ct/cms/tintuc/Lists/CACXATHITRAN/View_Detail.aspx?ItemID=41", "UBND Ủy ban nhân dân xã Vĩnh Sơn tỉnh Vĩnh Phúc")</f>
        <v>UBND Ủy ban nhân dân xã Vĩnh Sơn tỉnh Vĩnh Phúc</v>
      </c>
      <c r="C509" t="str">
        <v>https://vinhtuong.vinhphuc.gov.vn/ct/cms/tintuc/Lists/CACXATHITRAN/View_Detail.aspx?ItemID=41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7509</v>
      </c>
      <c r="B510" t="str">
        <f>HYPERLINK("https://www.facebook.com/TuoitreConganVinhPhuc/", "Công an xã Bình Dương tỉnh Vĩnh Phúc")</f>
        <v>Công an xã Bình Dương tỉnh Vĩnh Phúc</v>
      </c>
      <c r="C510" t="str">
        <v>https://www.facebook.com/TuoitreConganVinhPhuc/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7510</v>
      </c>
      <c r="B511" t="str">
        <f>HYPERLINK("https://vinhtuong.vinhphuc.gov.vn/ct/cms/tintuc/Lists/CACXATHITRAN/View_Detail.aspx?ItemID=30", "UBND Ủy ban nhân dân xã Bình Dương tỉnh Vĩnh Phúc")</f>
        <v>UBND Ủy ban nhân dân xã Bình Dương tỉnh Vĩnh Phúc</v>
      </c>
      <c r="C511" t="str">
        <v>https://vinhtuong.vinhphuc.gov.vn/ct/cms/tintuc/Lists/CACXATHITRAN/View_Detail.aspx?ItemID=30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7511</v>
      </c>
      <c r="B512" t="str">
        <f>HYPERLINK("https://www.facebook.com/p/Tu%E1%BB%95i-tr%E1%BA%BB-C%C3%B4ng-an-Th%C3%A0nh-ph%E1%BB%91-V%C4%A9nh-Y%C3%AAn-100066497717181/", "Công an xã Tân Cương tỉnh Vĩnh Phúc")</f>
        <v>Công an xã Tân Cương tỉnh Vĩnh Phúc</v>
      </c>
      <c r="C512" t="str">
        <v>https://www.facebook.com/p/Tu%E1%BB%95i-tr%E1%BA%BB-C%C3%B4ng-an-Th%C3%A0nh-ph%E1%BB%91-V%C4%A9nh-Y%C3%AAn-100066497717181/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7512</v>
      </c>
      <c r="B513" t="str">
        <f>HYPERLINK("https://sonoivu.vinhphuc.gov.vn/SMPT_Publishing_UC/TinTuc/pPrintTinTuc.aspx?UrlList=/ct/cms/chuyenmon/Lists/XayDungChinhQuyen&amp;ItemID=286", "UBND Ủy ban nhân dân xã Tân Cương tỉnh Vĩnh Phúc")</f>
        <v>UBND Ủy ban nhân dân xã Tân Cương tỉnh Vĩnh Phúc</v>
      </c>
      <c r="C513" t="str">
        <v>https://sonoivu.vinhphuc.gov.vn/SMPT_Publishing_UC/TinTuc/pPrintTinTuc.aspx?UrlList=/ct/cms/chuyenmon/Lists/XayDungChinhQuyen&amp;ItemID=286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7513</v>
      </c>
      <c r="B514" t="str">
        <f>HYPERLINK("https://www.facebook.com/p/Tu%E1%BB%95i-tr%E1%BA%BB-C%C3%B4ng-an-Th%C3%A0nh-ph%E1%BB%91-V%C4%A9nh-Y%C3%AAn-100066497717181/?locale=nl_BE", "Công an xã Phú Thịnh tỉnh Vĩnh Phúc")</f>
        <v>Công an xã Phú Thịnh tỉnh Vĩnh Phúc</v>
      </c>
      <c r="C514" t="str">
        <v>https://www.facebook.com/p/Tu%E1%BB%95i-tr%E1%BA%BB-C%C3%B4ng-an-Th%C3%A0nh-ph%E1%BB%91-V%C4%A9nh-Y%C3%AAn-100066497717181/?locale=nl_BE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7514</v>
      </c>
      <c r="B515" t="str">
        <f>HYPERLINK("https://sonoivu.vinhphuc.gov.vn/SMPT_Publishing_UC/TinTuc/pPrintTinTuc.aspx?UrlList=/ct/cms/chuyenmon/Lists/XayDungChinhQuyen&amp;ItemID=286", "UBND Ủy ban nhân dân xã Phú Thịnh tỉnh Vĩnh Phúc")</f>
        <v>UBND Ủy ban nhân dân xã Phú Thịnh tỉnh Vĩnh Phúc</v>
      </c>
      <c r="C515" t="str">
        <v>https://sonoivu.vinhphuc.gov.vn/SMPT_Publishing_UC/TinTuc/pPrintTinTuc.aspx?UrlList=/ct/cms/chuyenmon/Lists/XayDungChinhQuyen&amp;ItemID=286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7515</v>
      </c>
      <c r="B516" t="str">
        <v>Công an xã Thượng Trưng tỉnh Vĩnh Phúc</v>
      </c>
      <c r="C516" t="str">
        <v>-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7516</v>
      </c>
      <c r="B517" t="str">
        <f>HYPERLINK("https://vinhtuong.vinhphuc.gov.vn/ct/cms/tintuc/Lists/CACXATHITRAN/View_Detail.aspx?ItemID=42", "UBND Ủy ban nhân dân xã Thượng Trưng tỉnh Vĩnh Phúc")</f>
        <v>UBND Ủy ban nhân dân xã Thượng Trưng tỉnh Vĩnh Phúc</v>
      </c>
      <c r="C517" t="str">
        <v>https://vinhtuong.vinhphuc.gov.vn/ct/cms/tintuc/Lists/CACXATHITRAN/View_Detail.aspx?ItemID=42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7517</v>
      </c>
      <c r="B518" t="str">
        <f>HYPERLINK("https://www.facebook.com/TuoitreConganVinhPhuc/", "Công an xã Vũ Di tỉnh Vĩnh Phúc")</f>
        <v>Công an xã Vũ Di tỉnh Vĩnh Phúc</v>
      </c>
      <c r="C518" t="str">
        <v>https://www.facebook.com/TuoitreConganVinhPhuc/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7518</v>
      </c>
      <c r="B519" t="str">
        <f>HYPERLINK("https://vinhtuong.vinhphuc.gov.vn/ct/cms/tintuc/Lists/CACXATHITRAN/View_Detail.aspx?ItemID=32", "UBND Ủy ban nhân dân xã Vũ Di tỉnh Vĩnh Phúc")</f>
        <v>UBND Ủy ban nhân dân xã Vũ Di tỉnh Vĩnh Phúc</v>
      </c>
      <c r="C519" t="str">
        <v>https://vinhtuong.vinhphuc.gov.vn/ct/cms/tintuc/Lists/CACXATHITRAN/View_Detail.aspx?ItemID=32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7519</v>
      </c>
      <c r="B520" t="str">
        <f>HYPERLINK("https://www.facebook.com/TuoitreConganVinhPhuc/", "Công an xã Lý Nhân tỉnh Vĩnh Phúc")</f>
        <v>Công an xã Lý Nhân tỉnh Vĩnh Phúc</v>
      </c>
      <c r="C520" t="str">
        <v>https://www.facebook.com/TuoitreConganVinhPhuc/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7520</v>
      </c>
      <c r="B521" t="str">
        <f>HYPERLINK("https://vinhtuong.vinhphuc.gov.vn/ct/cms/tintuc/Lists/CACXATHITRAN/View_Detail.aspx?ItemID=47", "UBND Ủy ban nhân dân xã Lý Nhân tỉnh Vĩnh Phúc")</f>
        <v>UBND Ủy ban nhân dân xã Lý Nhân tỉnh Vĩnh Phúc</v>
      </c>
      <c r="C521" t="str">
        <v>https://vinhtuong.vinhphuc.gov.vn/ct/cms/tintuc/Lists/CACXATHITRAN/View_Detail.aspx?ItemID=47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7521</v>
      </c>
      <c r="B522" t="str">
        <f>HYPERLINK("https://www.facebook.com/TuoitreConganVinhPhuc/", "Công an xã Tuân Chính tỉnh Vĩnh Phúc")</f>
        <v>Công an xã Tuân Chính tỉnh Vĩnh Phúc</v>
      </c>
      <c r="C522" t="str">
        <v>https://www.facebook.com/TuoitreConganVinhPhuc/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7522</v>
      </c>
      <c r="B523" t="str">
        <f>HYPERLINK("https://vinhtuong.vinhphuc.gov.vn/ct/cms/tintuc/Lists/CACXATHITRAN/View_Detail.aspx?ItemID=50", "UBND Ủy ban nhân dân xã Tuân Chính tỉnh Vĩnh Phúc")</f>
        <v>UBND Ủy ban nhân dân xã Tuân Chính tỉnh Vĩnh Phúc</v>
      </c>
      <c r="C523" t="str">
        <v>https://vinhtuong.vinhphuc.gov.vn/ct/cms/tintuc/Lists/CACXATHITRAN/View_Detail.aspx?ItemID=50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7523</v>
      </c>
      <c r="B524" t="str">
        <f>HYPERLINK("https://www.facebook.com/TuoitreConganVinhPhuc/", "Công an xã Vân Xuân tỉnh Vĩnh Phúc")</f>
        <v>Công an xã Vân Xuân tỉnh Vĩnh Phúc</v>
      </c>
      <c r="C524" t="str">
        <v>https://www.facebook.com/TuoitreConganVinhPhuc/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7524</v>
      </c>
      <c r="B525" t="str">
        <f>HYPERLINK("https://vinhtuong.vinhphuc.gov.vn/ct/cms/tintuc/Lists/CACXATHITRAN/View_Detail.aspx?ItemID=1", "UBND Ủy ban nhân dân xã Vân Xuân tỉnh Vĩnh Phúc")</f>
        <v>UBND Ủy ban nhân dân xã Vân Xuân tỉnh Vĩnh Phúc</v>
      </c>
      <c r="C525" t="str">
        <v>https://vinhtuong.vinhphuc.gov.vn/ct/cms/tintuc/Lists/CACXATHITRAN/View_Detail.aspx?ItemID=1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7525</v>
      </c>
      <c r="B526" t="str">
        <f>HYPERLINK("https://www.facebook.com/TuoitreConganVinhPhuc/", "Công an xã Tam Phúc tỉnh Vĩnh Phúc")</f>
        <v>Công an xã Tam Phúc tỉnh Vĩnh Phúc</v>
      </c>
      <c r="C526" t="str">
        <v>https://www.facebook.com/TuoitreConganVinhPhuc/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7526</v>
      </c>
      <c r="B527" t="str">
        <f>HYPERLINK("https://vinhtuong.vinhphuc.gov.vn/ct/cms/tintuc/Lists/CACXATHITRAN/View_Detail.aspx?ItemID=33", "UBND Ủy ban nhân dân xã Tam Phúc tỉnh Vĩnh Phúc")</f>
        <v>UBND Ủy ban nhân dân xã Tam Phúc tỉnh Vĩnh Phúc</v>
      </c>
      <c r="C527" t="str">
        <v>https://vinhtuong.vinhphuc.gov.vn/ct/cms/tintuc/Lists/CACXATHITRAN/View_Detail.aspx?ItemID=33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7527</v>
      </c>
      <c r="B528" t="str">
        <v>Công an thị trấn Tứ Trưng tỉnh Vĩnh Phúc</v>
      </c>
      <c r="C528" t="str">
        <v>-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7528</v>
      </c>
      <c r="B529" t="str">
        <f>HYPERLINK("https://vinhtuong.vinhphuc.gov.vn/ct/cms/tintuc/Lists/CACXATHITRAN/View_Detail.aspx?ItemID=38", "UBND Ủy ban nhân dân thị trấn Tứ Trưng tỉnh Vĩnh Phúc")</f>
        <v>UBND Ủy ban nhân dân thị trấn Tứ Trưng tỉnh Vĩnh Phúc</v>
      </c>
      <c r="C529" t="str">
        <v>https://vinhtuong.vinhphuc.gov.vn/ct/cms/tintuc/Lists/CACXATHITRAN/View_Detail.aspx?ItemID=38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7529</v>
      </c>
      <c r="B530" t="str">
        <f>HYPERLINK("https://www.facebook.com/p/Tu%E1%BB%95i-tr%E1%BA%BB-C%C3%B4ng-an-Th%C3%A0nh-ph%E1%BB%91-V%C4%A9nh-Y%C3%AAn-100066497717181/", "Công an xã Ngũ Kiên tỉnh Vĩnh Phúc")</f>
        <v>Công an xã Ngũ Kiên tỉnh Vĩnh Phúc</v>
      </c>
      <c r="C530" t="str">
        <v>https://www.facebook.com/p/Tu%E1%BB%95i-tr%E1%BA%BB-C%C3%B4ng-an-Th%C3%A0nh-ph%E1%BB%91-V%C4%A9nh-Y%C3%AAn-100066497717181/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7530</v>
      </c>
      <c r="B531" t="str">
        <f>HYPERLINK("https://vinhtuong.vinhphuc.gov.vn/ct/cms/tintuc/Lists/CACXATHITRAN/View_Detail.aspx?ItemID=5", "UBND Ủy ban nhân dân xã Ngũ Kiên tỉnh Vĩnh Phúc")</f>
        <v>UBND Ủy ban nhân dân xã Ngũ Kiên tỉnh Vĩnh Phúc</v>
      </c>
      <c r="C531" t="str">
        <v>https://vinhtuong.vinhphuc.gov.vn/ct/cms/tintuc/Lists/CACXATHITRAN/View_Detail.aspx?ItemID=5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7531</v>
      </c>
      <c r="B532" t="str">
        <f>HYPERLINK("https://www.facebook.com/TuoitreConganVinhPhuc/", "Công an xã An Tường tỉnh Vĩnh Phúc")</f>
        <v>Công an xã An Tường tỉnh Vĩnh Phúc</v>
      </c>
      <c r="C532" t="str">
        <v>https://www.facebook.com/TuoitreConganVinhPhuc/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7532</v>
      </c>
      <c r="B533" t="str">
        <f>HYPERLINK("https://vinhtuong.vinhphuc.gov.vn/ct/cms/tintuc/Lists/CACXATHITRAN/View_Detail.aspx?ItemID=4", "UBND Ủy ban nhân dân xã An Tường tỉnh Vĩnh Phúc")</f>
        <v>UBND Ủy ban nhân dân xã An Tường tỉnh Vĩnh Phúc</v>
      </c>
      <c r="C533" t="str">
        <v>https://vinhtuong.vinhphuc.gov.vn/ct/cms/tintuc/Lists/CACXATHITRAN/View_Detail.aspx?ItemID=4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7533</v>
      </c>
      <c r="B534" t="str">
        <f>HYPERLINK("https://www.facebook.com/TuoitreConganVinhPhuc/?locale=vi_VN", "Công an xã Vĩnh Thịnh tỉnh Vĩnh Phúc")</f>
        <v>Công an xã Vĩnh Thịnh tỉnh Vĩnh Phúc</v>
      </c>
      <c r="C534" t="str">
        <v>https://www.facebook.com/TuoitreConganVinhPhuc/?locale=vi_VN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7534</v>
      </c>
      <c r="B535" t="str">
        <f>HYPERLINK("https://vinhtuong.vinhphuc.gov.vn/ct/cms/tintuc/Lists/CACXATHITRAN/View_Detail.aspx?ItemID=2", "UBND Ủy ban nhân dân xã Vĩnh Thịnh tỉnh Vĩnh Phúc")</f>
        <v>UBND Ủy ban nhân dân xã Vĩnh Thịnh tỉnh Vĩnh Phúc</v>
      </c>
      <c r="C535" t="str">
        <v>https://vinhtuong.vinhphuc.gov.vn/ct/cms/tintuc/Lists/CACXATHITRAN/View_Detail.aspx?ItemID=2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7535</v>
      </c>
      <c r="B536" t="str">
        <f>HYPERLINK("https://www.facebook.com/TuoitreConganVinhPhuc/", "Công an xã Phú Đa tỉnh Vĩnh Phúc")</f>
        <v>Công an xã Phú Đa tỉnh Vĩnh Phúc</v>
      </c>
      <c r="C536" t="str">
        <v>https://www.facebook.com/TuoitreConganVinhPhuc/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7536</v>
      </c>
      <c r="B537" t="str">
        <f>HYPERLINK("https://vinhtuong.vinhphuc.gov.vn/ct/cms/tintuc/Lists/CACXATHITRAN/View_Detail.aspx?ItemID=49", "UBND Ủy ban nhân dân xã Phú Đa tỉnh Vĩnh Phúc")</f>
        <v>UBND Ủy ban nhân dân xã Phú Đa tỉnh Vĩnh Phúc</v>
      </c>
      <c r="C537" t="str">
        <v>https://vinhtuong.vinhphuc.gov.vn/ct/cms/tintuc/Lists/CACXATHITRAN/View_Detail.aspx?ItemID=49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7537</v>
      </c>
      <c r="B538" t="str">
        <f>HYPERLINK("https://www.facebook.com/p/Tu%E1%BB%95i-tr%E1%BA%BB-C%C3%B4ng-an-Th%C3%A0nh-ph%E1%BB%91-V%C4%A9nh-Y%C3%AAn-100066497717181/", "Công an xã Vĩnh Ninh tỉnh Vĩnh Phúc")</f>
        <v>Công an xã Vĩnh Ninh tỉnh Vĩnh Phúc</v>
      </c>
      <c r="C538" t="str">
        <v>https://www.facebook.com/p/Tu%E1%BB%95i-tr%E1%BA%BB-C%C3%B4ng-an-Th%C3%A0nh-ph%E1%BB%91-V%C4%A9nh-Y%C3%AAn-100066497717181/</v>
      </c>
      <c r="D538" t="str">
        <v>-</v>
      </c>
      <c r="E538" t="str">
        <v/>
      </c>
      <c r="F538" t="str">
        <v>-</v>
      </c>
      <c r="G538" t="str">
        <v>-</v>
      </c>
    </row>
    <row r="539">
      <c r="A539">
        <v>7538</v>
      </c>
      <c r="B539" t="str">
        <f>HYPERLINK("https://vinhtuong.vinhphuc.gov.vn/ct/cms/tintuc/lists/cacxathitran/view_detail.aspx?itemid=3", "UBND Ủy ban nhân dân xã Vĩnh Ninh tỉnh Vĩnh Phúc")</f>
        <v>UBND Ủy ban nhân dân xã Vĩnh Ninh tỉnh Vĩnh Phúc</v>
      </c>
      <c r="C539" t="str">
        <v>https://vinhtuong.vinhphuc.gov.vn/ct/cms/tintuc/lists/cacxathitran/view_detail.aspx?itemid=3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7539</v>
      </c>
      <c r="B540" t="str">
        <f>HYPERLINK("https://www.facebook.com/TuoitreConganVinhPhuc/", "Công an xã Lãng Công tỉnh Vĩnh Phúc")</f>
        <v>Công an xã Lãng Công tỉnh Vĩnh Phúc</v>
      </c>
      <c r="C540" t="str">
        <v>https://www.facebook.com/TuoitreConganVinhPhuc/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7540</v>
      </c>
      <c r="B541" t="str">
        <f>HYPERLINK("https://songlo.vinhphuc.gov.vn/noidung/Lists/Hethongchinhtri/View_Detail.aspx?ItemID=58", "UBND Ủy ban nhân dân xã Lãng Công tỉnh Vĩnh Phúc")</f>
        <v>UBND Ủy ban nhân dân xã Lãng Công tỉnh Vĩnh Phúc</v>
      </c>
      <c r="C541" t="str">
        <v>https://songlo.vinhphuc.gov.vn/noidung/Lists/Hethongchinhtri/View_Detail.aspx?ItemID=58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7541</v>
      </c>
      <c r="B542" t="str">
        <f>HYPERLINK("https://www.facebook.com/p/Tu%E1%BB%95i-tr%E1%BA%BB-C%C3%B4ng-an-Th%C3%A0nh-ph%E1%BB%91-V%C4%A9nh-Y%C3%AAn-100066497717181/", "Công an xã Quang Yên tỉnh Vĩnh Phúc")</f>
        <v>Công an xã Quang Yên tỉnh Vĩnh Phúc</v>
      </c>
      <c r="C542" t="str">
        <v>https://www.facebook.com/p/Tu%E1%BB%95i-tr%E1%BA%BB-C%C3%B4ng-an-Th%C3%A0nh-ph%E1%BB%91-V%C4%A9nh-Y%C3%AAn-100066497717181/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7542</v>
      </c>
      <c r="B543" t="str">
        <f>HYPERLINK("https://songlo.vinhphuc.gov.vn/SMPT_Publishing_UC/TinTuc/pPrintTinTuc.aspx?UrlList=/ct/cms/tintuc/Lists/Hethongchinhtri&amp;ItemID=56", "UBND Ủy ban nhân dân xã Quang Yên tỉnh Vĩnh Phúc")</f>
        <v>UBND Ủy ban nhân dân xã Quang Yên tỉnh Vĩnh Phúc</v>
      </c>
      <c r="C543" t="str">
        <v>https://songlo.vinhphuc.gov.vn/SMPT_Publishing_UC/TinTuc/pPrintTinTuc.aspx?UrlList=/ct/cms/tintuc/Lists/Hethongchinhtri&amp;ItemID=56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7543</v>
      </c>
      <c r="B544" t="str">
        <f>HYPERLINK("https://www.facebook.com/TuoitreConganVinhPhuc/", "Công an xã Bạch Lưu tỉnh Vĩnh Phúc")</f>
        <v>Công an xã Bạch Lưu tỉnh Vĩnh Phúc</v>
      </c>
      <c r="C544" t="str">
        <v>https://www.facebook.com/TuoitreConganVinhPhuc/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7544</v>
      </c>
      <c r="B545" t="str">
        <f>HYPERLINK("https://songlo.vinhphuc.gov.vn/noidung/Lists/Hethongchinhtri/View_Detail.aspx?ItemID=47", "UBND Ủy ban nhân dân xã Bạch Lưu tỉnh Vĩnh Phúc")</f>
        <v>UBND Ủy ban nhân dân xã Bạch Lưu tỉnh Vĩnh Phúc</v>
      </c>
      <c r="C545" t="str">
        <v>https://songlo.vinhphuc.gov.vn/noidung/Lists/Hethongchinhtri/View_Detail.aspx?ItemID=47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7545</v>
      </c>
      <c r="B546" t="str">
        <f>HYPERLINK("https://www.facebook.com/p/An-ninh-tr%E1%BA%ADt-t%E1%BB%B1-x%C3%A3-H%E1%BA%A3i-L%E1%BB%B1u-100077994290426/", "Công an xã Hải Lựu tỉnh Vĩnh Phúc")</f>
        <v>Công an xã Hải Lựu tỉnh Vĩnh Phúc</v>
      </c>
      <c r="C546" t="str">
        <v>https://www.facebook.com/p/An-ninh-tr%E1%BA%ADt-t%E1%BB%B1-x%C3%A3-H%E1%BA%A3i-L%E1%BB%B1u-100077994290426/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7546</v>
      </c>
      <c r="B547" t="str">
        <f>HYPERLINK("https://songlo.vinhphuc.gov.vn/ct/cms/tintuc/Lists/Hethongchinhtri/View_Detail.aspx?ItemID=55", "UBND Ủy ban nhân dân xã Hải Lựu tỉnh Vĩnh Phúc")</f>
        <v>UBND Ủy ban nhân dân xã Hải Lựu tỉnh Vĩnh Phúc</v>
      </c>
      <c r="C547" t="str">
        <v>https://songlo.vinhphuc.gov.vn/ct/cms/tintuc/Lists/Hethongchinhtri/View_Detail.aspx?ItemID=55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7547</v>
      </c>
      <c r="B548" t="str">
        <f>HYPERLINK("https://www.facebook.com/vinhphuctuoidep/", "Công an xã Đồng Quế tỉnh Vĩnh Phúc")</f>
        <v>Công an xã Đồng Quế tỉnh Vĩnh Phúc</v>
      </c>
      <c r="C548" t="str">
        <v>https://www.facebook.com/vinhphuctuoidep/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7548</v>
      </c>
      <c r="B549" t="str">
        <f>HYPERLINK("https://songlo.vinhphuc.gov.vn/SMPT_Publishing_UC/TinTuc/pPrintTinTuc.aspx?UrlList=/ct/cms/tintuc/Lists/Hethongchinhtri&amp;ItemID=59", "UBND Ủy ban nhân dân xã Đồng Quế tỉnh Vĩnh Phúc")</f>
        <v>UBND Ủy ban nhân dân xã Đồng Quế tỉnh Vĩnh Phúc</v>
      </c>
      <c r="C549" t="str">
        <v>https://songlo.vinhphuc.gov.vn/SMPT_Publishing_UC/TinTuc/pPrintTinTuc.aspx?UrlList=/ct/cms/tintuc/Lists/Hethongchinhtri&amp;ItemID=59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7549</v>
      </c>
      <c r="B550" t="str">
        <f>HYPERLINK("https://www.facebook.com/p/An-ninh-tr%E1%BA%ADt-t%E1%BB%B1-x%C3%A3-Nh%C3%A2n-%C4%90%E1%BA%A1o-100066176750036/", "Công an xã Nhân Đạo tỉnh Vĩnh Phúc")</f>
        <v>Công an xã Nhân Đạo tỉnh Vĩnh Phúc</v>
      </c>
      <c r="C550" t="str">
        <v>https://www.facebook.com/p/An-ninh-tr%E1%BA%ADt-t%E1%BB%B1-x%C3%A3-Nh%C3%A2n-%C4%90%E1%BA%A1o-100066176750036/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7550</v>
      </c>
      <c r="B551" t="str">
        <f>HYPERLINK("https://songlo.vinhphuc.gov.vn/noidung/Lists/Hethongchinhtri/View_Detail.aspx?ItemID=49", "UBND Ủy ban nhân dân xã Nhân Đạo tỉnh Vĩnh Phúc")</f>
        <v>UBND Ủy ban nhân dân xã Nhân Đạo tỉnh Vĩnh Phúc</v>
      </c>
      <c r="C551" t="str">
        <v>https://songlo.vinhphuc.gov.vn/noidung/Lists/Hethongchinhtri/View_Detail.aspx?ItemID=49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7551</v>
      </c>
      <c r="B552" t="str">
        <f>HYPERLINK("https://www.facebook.com/XaDonNhanSongLoVinhPhuc/", "Công an xã Đôn Nhân tỉnh Vĩnh Phúc")</f>
        <v>Công an xã Đôn Nhân tỉnh Vĩnh Phúc</v>
      </c>
      <c r="C552" t="str">
        <v>https://www.facebook.com/XaDonNhanSongLoVinhPhuc/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7552</v>
      </c>
      <c r="B553" t="str">
        <f>HYPERLINK("https://songlo.vinhphuc.gov.vn/noidung/Lists/Hethongchinhtri/View_Detail.aspx?ItemID=62", "UBND Ủy ban nhân dân xã Đôn Nhân tỉnh Vĩnh Phúc")</f>
        <v>UBND Ủy ban nhân dân xã Đôn Nhân tỉnh Vĩnh Phúc</v>
      </c>
      <c r="C553" t="str">
        <v>https://songlo.vinhphuc.gov.vn/noidung/Lists/Hethongchinhtri/View_Detail.aspx?ItemID=62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7553</v>
      </c>
      <c r="B554" t="str">
        <f>HYPERLINK("https://www.facebook.com/TuoitreConganVinhPhuc/", "Công an xã Phương Khoan tỉnh Vĩnh Phúc")</f>
        <v>Công an xã Phương Khoan tỉnh Vĩnh Phúc</v>
      </c>
      <c r="C554" t="str">
        <v>https://www.facebook.com/TuoitreConganVinhPhuc/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7554</v>
      </c>
      <c r="B555" t="str">
        <f>HYPERLINK("https://songlo.vinhphuc.gov.vn/SMPT_Publishing_UC/TinTuc/pPrintTinTuc.aspx?UrlList=/noidung/Lists/Hethongchinhtri&amp;ItemID=57", "UBND Ủy ban nhân dân xã Phương Khoan tỉnh Vĩnh Phúc")</f>
        <v>UBND Ủy ban nhân dân xã Phương Khoan tỉnh Vĩnh Phúc</v>
      </c>
      <c r="C555" t="str">
        <v>https://songlo.vinhphuc.gov.vn/SMPT_Publishing_UC/TinTuc/pPrintTinTuc.aspx?UrlList=/noidung/Lists/Hethongchinhtri&amp;ItemID=57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7555</v>
      </c>
      <c r="B556" t="str">
        <f>HYPERLINK("https://www.facebook.com/TuoitreConganVinhPhuc/", "Công an xã Tân Lập tỉnh Vĩnh Phúc")</f>
        <v>Công an xã Tân Lập tỉnh Vĩnh Phúc</v>
      </c>
      <c r="C556" t="str">
        <v>https://www.facebook.com/TuoitreConganVinhPhuc/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7556</v>
      </c>
      <c r="B557" t="str">
        <f>HYPERLINK("https://songlo.vinhphuc.gov.vn/noidung/Lists/Hethongchinhtri/View_Detail.aspx?ItemID=50", "UBND Ủy ban nhân dân xã Tân Lập tỉnh Vĩnh Phúc")</f>
        <v>UBND Ủy ban nhân dân xã Tân Lập tỉnh Vĩnh Phúc</v>
      </c>
      <c r="C557" t="str">
        <v>https://songlo.vinhphuc.gov.vn/noidung/Lists/Hethongchinhtri/View_Detail.aspx?ItemID=50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7557</v>
      </c>
      <c r="B558" t="str">
        <v>Công an xã Nhạo Sơn tỉnh Vĩnh Phúc</v>
      </c>
      <c r="C558" t="str">
        <v>-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7558</v>
      </c>
      <c r="B559" t="str">
        <f>HYPERLINK("https://songlo.vinhphuc.gov.vn/noidung/Lists/Hethongchinhtri/View_Detail.aspx?ItemID=56", "UBND Ủy ban nhân dân xã Nhạo Sơn tỉnh Vĩnh Phúc")</f>
        <v>UBND Ủy ban nhân dân xã Nhạo Sơn tỉnh Vĩnh Phúc</v>
      </c>
      <c r="C559" t="str">
        <v>https://songlo.vinhphuc.gov.vn/noidung/Lists/Hethongchinhtri/View_Detail.aspx?ItemID=56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7559</v>
      </c>
      <c r="B560" t="str">
        <f>HYPERLINK("https://www.facebook.com/p/Huy%E1%BB%87n-S%C3%B4ng-l%C3%B4-Th%E1%BB%8B-tr%E1%BA%A5n-Tam-S%C6%A1n-100063580323871/", "Công an thị trấn Tam Sơn tỉnh Vĩnh Phúc")</f>
        <v>Công an thị trấn Tam Sơn tỉnh Vĩnh Phúc</v>
      </c>
      <c r="C560" t="str">
        <v>https://www.facebook.com/p/Huy%E1%BB%87n-S%C3%B4ng-l%C3%B4-Th%E1%BB%8B-tr%E1%BA%A5n-Tam-S%C6%A1n-100063580323871/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7560</v>
      </c>
      <c r="B561" t="str">
        <f>HYPERLINK("https://songlo.vinhphuc.gov.vn/noidung/Lists/Hethongchinhtri/View_Detail.aspx?ItemID=51", "UBND Ủy ban nhân dân thị trấn Tam Sơn tỉnh Vĩnh Phúc")</f>
        <v>UBND Ủy ban nhân dân thị trấn Tam Sơn tỉnh Vĩnh Phúc</v>
      </c>
      <c r="C561" t="str">
        <v>https://songlo.vinhphuc.gov.vn/noidung/Lists/Hethongchinhtri/View_Detail.aspx?ItemID=51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7561</v>
      </c>
      <c r="B562" t="str">
        <f>HYPERLINK("https://www.facebook.com/NhuthuySL.ANtt/", "Công an xã Như Thụy tỉnh Vĩnh Phúc")</f>
        <v>Công an xã Như Thụy tỉnh Vĩnh Phúc</v>
      </c>
      <c r="C562" t="str">
        <v>https://www.facebook.com/NhuthuySL.ANtt/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7562</v>
      </c>
      <c r="B563" t="str">
        <f>HYPERLINK("https://songlo.vinhphuc.gov.vn/noidung/Lists/Hethongchinhtri/View_Detail.aspx?ItemID=54", "UBND Ủy ban nhân dân xã Như Thụy tỉnh Vĩnh Phúc")</f>
        <v>UBND Ủy ban nhân dân xã Như Thụy tỉnh Vĩnh Phúc</v>
      </c>
      <c r="C563" t="str">
        <v>https://songlo.vinhphuc.gov.vn/noidung/Lists/Hethongchinhtri/View_Detail.aspx?ItemID=54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7563</v>
      </c>
      <c r="B564" t="str">
        <f>HYPERLINK("https://www.facebook.com/xayenthach/", "Công an xã Yên Thạch tỉnh Vĩnh Phúc")</f>
        <v>Công an xã Yên Thạch tỉnh Vĩnh Phúc</v>
      </c>
      <c r="C564" t="str">
        <v>https://www.facebook.com/xayenthach/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7564</v>
      </c>
      <c r="B565" t="str">
        <f>HYPERLINK("https://songlo.vinhphuc.gov.vn/noidung/Lists/Hethongchinhtri/View_Detail.aspx?ItemID=61", "UBND Ủy ban nhân dân xã Yên Thạch tỉnh Vĩnh Phúc")</f>
        <v>UBND Ủy ban nhân dân xã Yên Thạch tỉnh Vĩnh Phúc</v>
      </c>
      <c r="C565" t="str">
        <v>https://songlo.vinhphuc.gov.vn/noidung/Lists/Hethongchinhtri/View_Detail.aspx?ItemID=61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7565</v>
      </c>
      <c r="B566" t="str">
        <f>HYPERLINK("https://www.facebook.com/ANM.VINHPHUC/", "Công an xã Đồng Thịnh tỉnh Vĩnh Phúc")</f>
        <v>Công an xã Đồng Thịnh tỉnh Vĩnh Phúc</v>
      </c>
      <c r="C566" t="str">
        <v>https://www.facebook.com/ANM.VINHPHUC/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7566</v>
      </c>
      <c r="B567" t="str">
        <f>HYPERLINK("https://songlo.vinhphuc.gov.vn/noidung/Lists/Hethongchinhtri/View_Detail.aspx?ItemID=53", "UBND Ủy ban nhân dân xã Đồng Thịnh tỉnh Vĩnh Phúc")</f>
        <v>UBND Ủy ban nhân dân xã Đồng Thịnh tỉnh Vĩnh Phúc</v>
      </c>
      <c r="C567" t="str">
        <v>https://songlo.vinhphuc.gov.vn/noidung/Lists/Hethongchinhtri/View_Detail.aspx?ItemID=53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7567</v>
      </c>
      <c r="B568" t="str">
        <v>Công an xã Tứ Yên tỉnh Vĩnh Phúc</v>
      </c>
      <c r="C568" t="str">
        <v>-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7568</v>
      </c>
      <c r="B569" t="str">
        <f>HYPERLINK("https://songlo.vinhphuc.gov.vn/ct/cms/tintuc/Lists/Hethongchinhtri/View_Detail.aspx?ItemID=65", "UBND Ủy ban nhân dân xã Tứ Yên tỉnh Vĩnh Phúc")</f>
        <v>UBND Ủy ban nhân dân xã Tứ Yên tỉnh Vĩnh Phúc</v>
      </c>
      <c r="C569" t="str">
        <v>https://songlo.vinhphuc.gov.vn/ct/cms/tintuc/Lists/Hethongchinhtri/View_Detail.aspx?ItemID=65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7569</v>
      </c>
      <c r="B570" t="str">
        <v>Công an xã Đức Bác tỉnh Vĩnh Phúc</v>
      </c>
      <c r="C570" t="str">
        <v>-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7570</v>
      </c>
      <c r="B571" t="str">
        <f>HYPERLINK("https://songlo.vinhphuc.gov.vn/noidung/Lists/Hethongchinhtri/View_Detail.aspx?ItemID=59", "UBND Ủy ban nhân dân xã Đức Bác tỉnh Vĩnh Phúc")</f>
        <v>UBND Ủy ban nhân dân xã Đức Bác tỉnh Vĩnh Phúc</v>
      </c>
      <c r="C571" t="str">
        <v>https://songlo.vinhphuc.gov.vn/noidung/Lists/Hethongchinhtri/View_Detail.aspx?ItemID=59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7571</v>
      </c>
      <c r="B572" t="str">
        <f>HYPERLINK("https://www.facebook.com/Caophongsonglovinhphuc/?locale=vi_VN", "Công an xã Cao Phong tỉnh Vĩnh Phúc")</f>
        <v>Công an xã Cao Phong tỉnh Vĩnh Phúc</v>
      </c>
      <c r="C572" t="str">
        <v>https://www.facebook.com/Caophongsonglovinhphuc/?locale=vi_VN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7572</v>
      </c>
      <c r="B573" t="str">
        <f>HYPERLINK("https://songlo.vinhphuc.gov.vn/ct/cms/tintuc/Lists/Hethongchinhtri/View_Detail.aspx?ItemID=67", "UBND Ủy ban nhân dân xã Cao Phong tỉnh Vĩnh Phúc")</f>
        <v>UBND Ủy ban nhân dân xã Cao Phong tỉnh Vĩnh Phúc</v>
      </c>
      <c r="C573" t="str">
        <v>https://songlo.vinhphuc.gov.vn/ct/cms/tintuc/Lists/Hethongchinhtri/View_Detail.aspx?ItemID=67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7573</v>
      </c>
      <c r="B574" t="str">
        <f>HYPERLINK("https://www.facebook.com/p/C%C3%B4ng-an-Ph%C6%B0%E1%BB%9Dng-V%C5%A9-Ninh-th%C3%A0nh-ph%E1%BB%91-B%E1%BA%AFc-Ninh-100078442014482/?locale=vi_VN", "Công an phường Vũ Ninh tỉnh Bắc Ninh")</f>
        <v>Công an phường Vũ Ninh tỉnh Bắc Ninh</v>
      </c>
      <c r="C574" t="str">
        <v>https://www.facebook.com/p/C%C3%B4ng-an-Ph%C6%B0%E1%BB%9Dng-V%C5%A9-Ninh-th%C3%A0nh-ph%E1%BB%91-B%E1%BA%AFc-Ninh-100078442014482/?locale=vi_VN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7574</v>
      </c>
      <c r="B575" t="str">
        <f>HYPERLINK("https://tpbacninh.bacninh.gov.vn/ubnd-phuong-vu-ninh", "UBND Ủy ban nhân dân phường Vũ Ninh tỉnh Bắc Ninh")</f>
        <v>UBND Ủy ban nhân dân phường Vũ Ninh tỉnh Bắc Ninh</v>
      </c>
      <c r="C575" t="str">
        <v>https://tpbacninh.bacninh.gov.vn/ubnd-phuong-vu-ninh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7575</v>
      </c>
      <c r="B576" t="str">
        <f>HYPERLINK("https://www.facebook.com/100079518109703", "Công an phường Đáp Cầu tỉnh Bắc Ninh")</f>
        <v>Công an phường Đáp Cầu tỉnh Bắc Ninh</v>
      </c>
      <c r="C576" t="str">
        <v>https://www.facebook.com/100079518109703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7576</v>
      </c>
      <c r="B577" t="str">
        <f>HYPERLINK("https://www.bacninh.gov.vn/web/phuongdapcau/thong-tin-lien-he", "UBND Ủy ban nhân dân phường Đáp Cầu tỉnh Bắc Ninh")</f>
        <v>UBND Ủy ban nhân dân phường Đáp Cầu tỉnh Bắc Ninh</v>
      </c>
      <c r="C577" t="str">
        <v>https://www.bacninh.gov.vn/web/phuongdapcau/thong-tin-lien-he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7577</v>
      </c>
      <c r="B578" t="str">
        <f>HYPERLINK("https://www.facebook.com/p/C%C3%B4ng-an-Ph%C6%B0%E1%BB%9Dng-Th%E1%BB%8B-c%E1%BA%A7u-TP-B%E1%BA%AFc-Ninh-100079649779255/", "Công an phường Thị Cầu tỉnh Bắc Ninh")</f>
        <v>Công an phường Thị Cầu tỉnh Bắc Ninh</v>
      </c>
      <c r="C578" t="str">
        <v>https://www.facebook.com/p/C%C3%B4ng-an-Ph%C6%B0%E1%BB%9Dng-Th%E1%BB%8B-c%E1%BA%A7u-TP-B%E1%BA%AFc-Ninh-100079649779255/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7578</v>
      </c>
      <c r="B579" t="str">
        <f>HYPERLINK("https://tpbacninh.bacninh.gov.vn/ubnd-phuong-thi-cau", "UBND Ủy ban nhân dân phường Thị Cầu tỉnh Bắc Ninh")</f>
        <v>UBND Ủy ban nhân dân phường Thị Cầu tỉnh Bắc Ninh</v>
      </c>
      <c r="C579" t="str">
        <v>https://tpbacninh.bacninh.gov.vn/ubnd-phuong-thi-cau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7579</v>
      </c>
      <c r="B580" t="str">
        <f>HYPERLINK("https://www.facebook.com/p/CAP-Kinh-B%E1%BA%AFcTP-B%E1%BA%AFc-Ninh-100075973465654/", "Công an phường Kinh Bắc tỉnh Bắc Ninh")</f>
        <v>Công an phường Kinh Bắc tỉnh Bắc Ninh</v>
      </c>
      <c r="C580" t="str">
        <v>https://www.facebook.com/p/CAP-Kinh-B%E1%BA%AFcTP-B%E1%BA%AFc-Ninh-100075973465654/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7580</v>
      </c>
      <c r="B581" t="str">
        <f>HYPERLINK("https://www.bacninh.gov.vn/web/phuongkinhbac", "UBND Ủy ban nhân dân phường Kinh Bắc tỉnh Bắc Ninh")</f>
        <v>UBND Ủy ban nhân dân phường Kinh Bắc tỉnh Bắc Ninh</v>
      </c>
      <c r="C581" t="str">
        <v>https://www.bacninh.gov.vn/web/phuongkinhbac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7581</v>
      </c>
      <c r="B582" t="str">
        <v>Công an phường Vệ An tỉnh Bắc Ninh</v>
      </c>
      <c r="C582" t="str">
        <v>-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7582</v>
      </c>
      <c r="B583" t="str">
        <f>HYPERLINK("https://tpbacninh.bacninh.gov.vn/ubnd-phuong-ve-an", "UBND Ủy ban nhân dân phường Vệ An tỉnh Bắc Ninh")</f>
        <v>UBND Ủy ban nhân dân phường Vệ An tỉnh Bắc Ninh</v>
      </c>
      <c r="C583" t="str">
        <v>https://tpbacninh.bacninh.gov.vn/ubnd-phuong-ve-an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7583</v>
      </c>
      <c r="B584" t="str">
        <f>HYPERLINK("https://www.facebook.com/p/C%C3%B4ng-an-ph%C6%B0%E1%BB%9Dng-Ti%E1%BB%81n-An-100081063382467/", "Công an phường Tiền An tỉnh Bắc Ninh")</f>
        <v>Công an phường Tiền An tỉnh Bắc Ninh</v>
      </c>
      <c r="C584" t="str">
        <v>https://www.facebook.com/p/C%C3%B4ng-an-ph%C6%B0%E1%BB%9Dng-Ti%E1%BB%81n-An-100081063382467/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7584</v>
      </c>
      <c r="B585" t="str">
        <f>HYPERLINK("https://www.bacninh.gov.vn/web/phuongtienan/thong-tin-lien-he", "UBND Ủy ban nhân dân phường Tiền An tỉnh Bắc Ninh")</f>
        <v>UBND Ủy ban nhân dân phường Tiền An tỉnh Bắc Ninh</v>
      </c>
      <c r="C585" t="str">
        <v>https://www.bacninh.gov.vn/web/phuongtienan/thong-tin-lien-he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7585</v>
      </c>
      <c r="B586" t="str">
        <f>HYPERLINK("https://www.facebook.com/p/C%C3%B4ng-an-ph%C6%B0%E1%BB%9Dng-%C4%90%E1%BA%A1i-Ph%C3%BAc-100083094961399/", "Công an phường Đại Phúc tỉnh Bắc Ninh")</f>
        <v>Công an phường Đại Phúc tỉnh Bắc Ninh</v>
      </c>
      <c r="C586" t="str">
        <v>https://www.facebook.com/p/C%C3%B4ng-an-ph%C6%B0%E1%BB%9Dng-%C4%90%E1%BA%A1i-Ph%C3%BAc-100083094961399/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7586</v>
      </c>
      <c r="B587" t="str">
        <f>HYPERLINK("https://tpbacninh.bacninh.gov.vn/ubnd-phuong-ai-phuc", "UBND Ủy ban nhân dân phường Đại Phúc tỉnh Bắc Ninh")</f>
        <v>UBND Ủy ban nhân dân phường Đại Phúc tỉnh Bắc Ninh</v>
      </c>
      <c r="C587" t="str">
        <v>https://tpbacninh.bacninh.gov.vn/ubnd-phuong-ai-phuc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7587</v>
      </c>
      <c r="B588" t="str">
        <v>Công an phường Ninh Xá tỉnh Bắc Ninh</v>
      </c>
      <c r="C588" t="str">
        <v>-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7588</v>
      </c>
      <c r="B589" t="str">
        <f>HYPERLINK("https://www.bacninh.gov.vn/web/phuong-ninh-xa/thong-tin-lien-he", "UBND Ủy ban nhân dân phường Ninh Xá tỉnh Bắc Ninh")</f>
        <v>UBND Ủy ban nhân dân phường Ninh Xá tỉnh Bắc Ninh</v>
      </c>
      <c r="C589" t="str">
        <v>https://www.bacninh.gov.vn/web/phuong-ninh-xa/thong-tin-lien-he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7589</v>
      </c>
      <c r="B590" t="str">
        <f>HYPERLINK("https://www.facebook.com/CAPSuoiHoa.TPBN/", "Công an phường Suối Hoa tỉnh Bắc Ninh")</f>
        <v>Công an phường Suối Hoa tỉnh Bắc Ninh</v>
      </c>
      <c r="C590" t="str">
        <v>https://www.facebook.com/CAPSuoiHoa.TPBN/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7590</v>
      </c>
      <c r="B591" t="str">
        <f>HYPERLINK("https://www.bacninh.gov.vn/web/phuongsuoihoa/thong-tin-lien-he", "UBND Ủy ban nhân dân phường Suối Hoa tỉnh Bắc Ninh")</f>
        <v>UBND Ủy ban nhân dân phường Suối Hoa tỉnh Bắc Ninh</v>
      </c>
      <c r="C591" t="str">
        <v>https://www.bacninh.gov.vn/web/phuongsuoihoa/thong-tin-lien-he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7591</v>
      </c>
      <c r="B592" t="str">
        <v>Công an phường Võ Cường tỉnh Bắc Ninh</v>
      </c>
      <c r="C592" t="str">
        <v>-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7592</v>
      </c>
      <c r="B593" t="str">
        <f>HYPERLINK("https://www.bacninh.gov.vn/web/phuongvocuong/thong-tin-lien-he", "UBND Ủy ban nhân dân phường Võ Cường tỉnh Bắc Ninh")</f>
        <v>UBND Ủy ban nhân dân phường Võ Cường tỉnh Bắc Ninh</v>
      </c>
      <c r="C593" t="str">
        <v>https://www.bacninh.gov.vn/web/phuongvocuong/thong-tin-lien-he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7593</v>
      </c>
      <c r="B594" t="str">
        <v>Công an xã Hòa Long tỉnh Bắc Ninh</v>
      </c>
      <c r="C594" t="str">
        <v>-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7594</v>
      </c>
      <c r="B595" t="str">
        <f>HYPERLINK("https://www.bacninh.gov.vn/web/phuonghoalong/thong-tin-lien-he", "UBND Ủy ban nhân dân xã Hòa Long tỉnh Bắc Ninh")</f>
        <v>UBND Ủy ban nhân dân xã Hòa Long tỉnh Bắc Ninh</v>
      </c>
      <c r="C595" t="str">
        <v>https://www.bacninh.gov.vn/web/phuonghoalong/thong-tin-lien-he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7595</v>
      </c>
      <c r="B596" t="str">
        <f>HYPERLINK("https://www.facebook.com/p/C%C3%B4ng-an-th%C3%A0nh-ph%E1%BB%91-B%E1%BA%AFc-Ninh-100071529034036/?locale=pl_PL", "Công an phường Vạn An tỉnh Bắc Ninh")</f>
        <v>Công an phường Vạn An tỉnh Bắc Ninh</v>
      </c>
      <c r="C596" t="str">
        <v>https://www.facebook.com/p/C%C3%B4ng-an-th%C3%A0nh-ph%E1%BB%91-B%E1%BA%AFc-Ninh-100071529034036/?locale=pl_PL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7596</v>
      </c>
      <c r="B597" t="str">
        <f>HYPERLINK("https://tpbacninh.bacninh.gov.vn/ubnd-phuong-van-an", "UBND Ủy ban nhân dân phường Vạn An tỉnh Bắc Ninh")</f>
        <v>UBND Ủy ban nhân dân phường Vạn An tỉnh Bắc Ninh</v>
      </c>
      <c r="C597" t="str">
        <v>https://tpbacninh.bacninh.gov.vn/ubnd-phuong-van-an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7597</v>
      </c>
      <c r="B598" t="str">
        <v>Công an phường Khúc Xuyên tỉnh Bắc Ninh</v>
      </c>
      <c r="C598" t="str">
        <v>-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7598</v>
      </c>
      <c r="B599" t="str">
        <f>HYPERLINK("https://tpbacninh.bacninh.gov.vn/ubnd-phuong-khuc-xuyen", "UBND Ủy ban nhân dân phường Khúc Xuyên tỉnh Bắc Ninh")</f>
        <v>UBND Ủy ban nhân dân phường Khúc Xuyên tỉnh Bắc Ninh</v>
      </c>
      <c r="C599" t="str">
        <v>https://tpbacninh.bacninh.gov.vn/ubnd-phuong-khuc-xuyen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7599</v>
      </c>
      <c r="B600" t="str">
        <f>HYPERLINK("https://www.facebook.com/p/C%C3%B4ng-An-Ph%C6%B0%E1%BB%9Dng-Phong-Kh%C3%AA-100075935294364/", "Công an phường Phong Khê tỉnh Bắc Ninh")</f>
        <v>Công an phường Phong Khê tỉnh Bắc Ninh</v>
      </c>
      <c r="C600" t="str">
        <v>https://www.facebook.com/p/C%C3%B4ng-An-Ph%C6%B0%E1%BB%9Dng-Phong-Kh%C3%AA-100075935294364/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7600</v>
      </c>
      <c r="B601" t="str">
        <f>HYPERLINK("https://www.bacninh.gov.vn/web/phuongphongkhe/thong-tin-lien-he", "UBND Ủy ban nhân dân phường Phong Khê tỉnh Bắc Ninh")</f>
        <v>UBND Ủy ban nhân dân phường Phong Khê tỉnh Bắc Ninh</v>
      </c>
      <c r="C601" t="str">
        <v>https://www.bacninh.gov.vn/web/phuongphongkhe/thong-tin-lien-he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7601</v>
      </c>
      <c r="B602" t="str">
        <v>Công an xã Kim Chân tỉnh Bắc Ninh</v>
      </c>
      <c r="C602" t="str">
        <v>-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7602</v>
      </c>
      <c r="B603" t="str">
        <f>HYPERLINK("https://tpbacninh.bacninh.gov.vn/ubnd-xa-kim-chan", "UBND Ủy ban nhân dân xã Kim Chân tỉnh Bắc Ninh")</f>
        <v>UBND Ủy ban nhân dân xã Kim Chân tỉnh Bắc Ninh</v>
      </c>
      <c r="C603" t="str">
        <v>https://tpbacninh.bacninh.gov.vn/ubnd-xa-kim-chan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7603</v>
      </c>
      <c r="B604" t="str">
        <v>Công an phường Vân Dương tỉnh Bắc Ninh</v>
      </c>
      <c r="C604" t="str">
        <v>-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7604</v>
      </c>
      <c r="B605" t="str">
        <f>HYPERLINK("https://tpbacninh.bacninh.gov.vn/ubnd-phuong-van-duong", "UBND Ủy ban nhân dân phường Vân Dương tỉnh Bắc Ninh")</f>
        <v>UBND Ủy ban nhân dân phường Vân Dương tỉnh Bắc Ninh</v>
      </c>
      <c r="C605" t="str">
        <v>https://tpbacninh.bacninh.gov.vn/ubnd-phuong-van-duong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7605</v>
      </c>
      <c r="B606" t="str">
        <f>HYPERLINK("https://www.facebook.com/conganphuongnamson99/", "Công an xã Nam Sơn tỉnh Bắc Ninh")</f>
        <v>Công an xã Nam Sơn tỉnh Bắc Ninh</v>
      </c>
      <c r="C606" t="str">
        <v>https://www.facebook.com/conganphuongnamson99/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7606</v>
      </c>
      <c r="B607" t="str">
        <f>HYPERLINK("https://tpbacninh.bacninh.gov.vn/ubnd-xa-nam-son", "UBND Ủy ban nhân dân xã Nam Sơn tỉnh Bắc Ninh")</f>
        <v>UBND Ủy ban nhân dân xã Nam Sơn tỉnh Bắc Ninh</v>
      </c>
      <c r="C607" t="str">
        <v>https://tpbacninh.bacninh.gov.vn/ubnd-xa-nam-son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7607</v>
      </c>
      <c r="B608" t="str">
        <f>HYPERLINK("https://www.facebook.com/p/C%C3%B4ng-an-Ph%C6%B0%E1%BB%9Dng-Kh%E1%BA%AFc-Ni%E1%BB%87m-TPB%E1%BA%AFc-Ninh-100083348200972/", "Công an phường Khắc Niệm tỉnh Bắc Ninh")</f>
        <v>Công an phường Khắc Niệm tỉnh Bắc Ninh</v>
      </c>
      <c r="C608" t="str">
        <v>https://www.facebook.com/p/C%C3%B4ng-an-Ph%C6%B0%E1%BB%9Dng-Kh%E1%BA%AFc-Ni%E1%BB%87m-TPB%E1%BA%AFc-Ninh-100083348200972/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7608</v>
      </c>
      <c r="B609" t="str">
        <f>HYPERLINK("https://www.bacninh.gov.vn/web/phuongkhacniem/gioi-thieu-ubnd-phuong", "UBND Ủy ban nhân dân phường Khắc Niệm tỉnh Bắc Ninh")</f>
        <v>UBND Ủy ban nhân dân phường Khắc Niệm tỉnh Bắc Ninh</v>
      </c>
      <c r="C609" t="str">
        <v>https://www.bacninh.gov.vn/web/phuongkhacniem/gioi-thieu-ubnd-phuong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7609</v>
      </c>
      <c r="B610" t="str">
        <v>Công an phường Hạp Lĩnh tỉnh Bắc Ninh</v>
      </c>
      <c r="C610" t="str">
        <v>-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7610</v>
      </c>
      <c r="B611" t="str">
        <f>HYPERLINK("https://www.bacninh.gov.vn/web/phuonghaplinh/gioi-thieu-ubnd-phuong", "UBND Ủy ban nhân dân phường Hạp Lĩnh tỉnh Bắc Ninh")</f>
        <v>UBND Ủy ban nhân dân phường Hạp Lĩnh tỉnh Bắc Ninh</v>
      </c>
      <c r="C611" t="str">
        <v>https://www.bacninh.gov.vn/web/phuonghaplinh/gioi-thieu-ubnd-phuong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7611</v>
      </c>
      <c r="B612" t="str">
        <v>Công an thị trấn Chờ tỉnh Bắc Ninh</v>
      </c>
      <c r="C612" t="str">
        <v>-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7612</v>
      </c>
      <c r="B613" t="str">
        <f>HYPERLINK("https://www.bacninh.gov.vn/web/ubnd-thi-tran-cho", "UBND Ủy ban nhân dân thị trấn Chờ tỉnh Bắc Ninh")</f>
        <v>UBND Ủy ban nhân dân thị trấn Chờ tỉnh Bắc Ninh</v>
      </c>
      <c r="C613" t="str">
        <v>https://www.bacninh.gov.vn/web/ubnd-thi-tran-cho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7613</v>
      </c>
      <c r="B614" t="str">
        <v>Công an xã Dũng Liệt tỉnh Bắc Ninh</v>
      </c>
      <c r="C614" t="str">
        <v>-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7614</v>
      </c>
      <c r="B615" t="str">
        <f>HYPERLINK("https://www.bacninh.gov.vn/web/ubnd-xa-dung-liet/gioi-thieu-chung", "UBND Ủy ban nhân dân xã Dũng Liệt tỉnh Bắc Ninh")</f>
        <v>UBND Ủy ban nhân dân xã Dũng Liệt tỉnh Bắc Ninh</v>
      </c>
      <c r="C615" t="str">
        <v>https://www.bacninh.gov.vn/web/ubnd-xa-dung-liet/gioi-thieu-chung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7615</v>
      </c>
      <c r="B616" t="str">
        <f>HYPERLINK("https://www.facebook.com/conganxatamda/", "Công an xã Tam Đa tỉnh Bắc Ninh")</f>
        <v>Công an xã Tam Đa tỉnh Bắc Ninh</v>
      </c>
      <c r="C616" t="str">
        <v>https://www.facebook.com/conganxatamda/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7616</v>
      </c>
      <c r="B617" t="str">
        <f>HYPERLINK("https://www.bacninh.gov.vn/web/ubnd-xa-tam-a", "UBND Ủy ban nhân dân xã Tam Đa tỉnh Bắc Ninh")</f>
        <v>UBND Ủy ban nhân dân xã Tam Đa tỉnh Bắc Ninh</v>
      </c>
      <c r="C617" t="str">
        <v>https://www.bacninh.gov.vn/web/ubnd-xa-tam-a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7617</v>
      </c>
      <c r="B618" t="str">
        <f>HYPERLINK("https://www.facebook.com/caxtamgiangyenphongbn/", "Công an xã Tam Giang tỉnh Bắc Ninh")</f>
        <v>Công an xã Tam Giang tỉnh Bắc Ninh</v>
      </c>
      <c r="C618" t="str">
        <v>https://www.facebook.com/caxtamgiangyenphongbn/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7618</v>
      </c>
      <c r="B619" t="str">
        <f>HYPERLINK("https://www.bacninh.gov.vn/web/ubnd-xa-tam-giang", "UBND Ủy ban nhân dân xã Tam Giang tỉnh Bắc Ninh")</f>
        <v>UBND Ủy ban nhân dân xã Tam Giang tỉnh Bắc Ninh</v>
      </c>
      <c r="C619" t="str">
        <v>https://www.bacninh.gov.vn/web/ubnd-xa-tam-giang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7619</v>
      </c>
      <c r="B620" t="str">
        <f>HYPERLINK("https://www.facebook.com/conganxayentrung/", "Công an xã Yên Trung tỉnh Bắc Ninh")</f>
        <v>Công an xã Yên Trung tỉnh Bắc Ninh</v>
      </c>
      <c r="C620" t="str">
        <v>https://www.facebook.com/conganxayentrung/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7620</v>
      </c>
      <c r="B621" t="str">
        <f>HYPERLINK("https://www.bacninh.gov.vn/web/ubnd-xa-yen-trung", "UBND Ủy ban nhân dân xã Yên Trung tỉnh Bắc Ninh")</f>
        <v>UBND Ủy ban nhân dân xã Yên Trung tỉnh Bắc Ninh</v>
      </c>
      <c r="C621" t="str">
        <v>https://www.bacninh.gov.vn/web/ubnd-xa-yen-trung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7621</v>
      </c>
      <c r="B622" t="str">
        <f>HYPERLINK("https://www.facebook.com/p/C%C3%B4ng-an-x%C3%A3-Thu%E1%BB%B5-Ho%C3%A0-Y%C3%AAn-Phong-B%E1%BA%AFc-Ninh-61550645651706/", "Công an xã Thụy Hòa tỉnh Bắc Ninh")</f>
        <v>Công an xã Thụy Hòa tỉnh Bắc Ninh</v>
      </c>
      <c r="C622" t="str">
        <v>https://www.facebook.com/p/C%C3%B4ng-an-x%C3%A3-Thu%E1%BB%B5-Ho%C3%A0-Y%C3%AAn-Phong-B%E1%BA%AFc-Ninh-61550645651706/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7622</v>
      </c>
      <c r="B623" t="str">
        <f>HYPERLINK("https://www.bacninh.gov.vn/web/ubnd-xa-thuy-hoa/gioi-thieu-chung", "UBND Ủy ban nhân dân xã Thụy Hòa tỉnh Bắc Ninh")</f>
        <v>UBND Ủy ban nhân dân xã Thụy Hòa tỉnh Bắc Ninh</v>
      </c>
      <c r="C623" t="str">
        <v>https://www.bacninh.gov.vn/web/ubnd-xa-thuy-hoa/gioi-thieu-chung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7623</v>
      </c>
      <c r="B624" t="str">
        <f>HYPERLINK("https://www.facebook.com/TT.CAH.HV/", "Công an xã Hòa Tiến tỉnh Bắc Ninh")</f>
        <v>Công an xã Hòa Tiến tỉnh Bắc Ninh</v>
      </c>
      <c r="C624" t="str">
        <v>https://www.facebook.com/TT.CAH.HV/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7624</v>
      </c>
      <c r="B625" t="str">
        <f>HYPERLINK("https://www.bacninh.gov.vn/web/ubnd-xa-hoa-tien", "UBND Ủy ban nhân dân xã Hòa Tiến tỉnh Bắc Ninh")</f>
        <v>UBND Ủy ban nhân dân xã Hòa Tiến tỉnh Bắc Ninh</v>
      </c>
      <c r="C625" t="str">
        <v>https://www.bacninh.gov.vn/web/ubnd-xa-hoa-tien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7625</v>
      </c>
      <c r="B626" t="str">
        <f>HYPERLINK("https://www.facebook.com/p/C%C3%B4ng-an-x%C3%A3-%C4%90%C3%B4ng-Ti%E1%BA%BFn-huy%E1%BB%87n-Y%C3%AAn-Phong-t%E1%BB%89nh-B%E1%BA%AFc-Ninh-100076385404275/", "Công an xã Đông Tiến tỉnh Bắc Ninh")</f>
        <v>Công an xã Đông Tiến tỉnh Bắc Ninh</v>
      </c>
      <c r="C626" t="str">
        <v>https://www.facebook.com/p/C%C3%B4ng-an-x%C3%A3-%C4%90%C3%B4ng-Ti%E1%BA%BFn-huy%E1%BB%87n-Y%C3%AAn-Phong-t%E1%BB%89nh-B%E1%BA%AFc-Ninh-100076385404275/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7626</v>
      </c>
      <c r="B627" t="str">
        <f>HYPERLINK("https://www.bacninh.gov.vn/web/ubnd-xa-dong-tien", "UBND Ủy ban nhân dân xã Đông Tiến tỉnh Bắc Ninh")</f>
        <v>UBND Ủy ban nhân dân xã Đông Tiến tỉnh Bắc Ninh</v>
      </c>
      <c r="C627" t="str">
        <v>https://www.bacninh.gov.vn/web/ubnd-xa-dong-tien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7627</v>
      </c>
      <c r="B628" t="str">
        <f>HYPERLINK("https://www.facebook.com/p/C%C3%B4ng-an-x%C3%A3-Y%C3%AAn-Ph%E1%BB%A5-Y%C3%AAn-Phong-B%E1%BA%AFc-Ninh-100075965263068/", "Công an xã Yên Phụ tỉnh Bắc Ninh")</f>
        <v>Công an xã Yên Phụ tỉnh Bắc Ninh</v>
      </c>
      <c r="C628" t="str">
        <v>https://www.facebook.com/p/C%C3%B4ng-an-x%C3%A3-Y%C3%AAn-Ph%E1%BB%A5-Y%C3%AAn-Phong-B%E1%BA%AFc-Ninh-100075965263068/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7628</v>
      </c>
      <c r="B629" t="str">
        <f>HYPERLINK("https://www.bacninh.gov.vn/web/ubnd-xa-yen-phu/ubnd-xa-yen-phu", "UBND Ủy ban nhân dân xã Yên Phụ tỉnh Bắc Ninh")</f>
        <v>UBND Ủy ban nhân dân xã Yên Phụ tỉnh Bắc Ninh</v>
      </c>
      <c r="C629" t="str">
        <v>https://www.bacninh.gov.vn/web/ubnd-xa-yen-phu/ubnd-xa-yen-phu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7629</v>
      </c>
      <c r="B630" t="str">
        <f>HYPERLINK("https://www.facebook.com/p/C%C3%B4ng-an-x%C3%A3-Trung-Ngh%C4%A9a-100078959583797/", "Công an xã Trung Nghĩa tỉnh Bắc Ninh")</f>
        <v>Công an xã Trung Nghĩa tỉnh Bắc Ninh</v>
      </c>
      <c r="C630" t="str">
        <v>https://www.facebook.com/p/C%C3%B4ng-an-x%C3%A3-Trung-Ngh%C4%A9a-100078959583797/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7630</v>
      </c>
      <c r="B631" t="str">
        <f>HYPERLINK("https://www.bacninh.gov.vn/web/ubnd-xa-trung-nghia", "UBND Ủy ban nhân dân xã Trung Nghĩa tỉnh Bắc Ninh")</f>
        <v>UBND Ủy ban nhân dân xã Trung Nghĩa tỉnh Bắc Ninh</v>
      </c>
      <c r="C631" t="str">
        <v>https://www.bacninh.gov.vn/web/ubnd-xa-trung-nghia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7631</v>
      </c>
      <c r="B632" t="str">
        <f>HYPERLINK("https://www.facebook.com/p/C%C3%B4ng-an-x%C3%A3-%C4%90%C3%B4ng-Ti%E1%BA%BFn-huy%E1%BB%87n-Y%C3%AAn-Phong-t%E1%BB%89nh-B%E1%BA%AFc-Ninh-100076385404275/?locale=vi_VN", "Công an xã Đông Phong tỉnh Bắc Ninh")</f>
        <v>Công an xã Đông Phong tỉnh Bắc Ninh</v>
      </c>
      <c r="C632" t="str">
        <v>https://www.facebook.com/p/C%C3%B4ng-an-x%C3%A3-%C4%90%C3%B4ng-Ti%E1%BA%BFn-huy%E1%BB%87n-Y%C3%AAn-Phong-t%E1%BB%89nh-B%E1%BA%AFc-Ninh-100076385404275/?locale=vi_VN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7632</v>
      </c>
      <c r="B633" t="str">
        <f>HYPERLINK("https://www.bacninh.gov.vn/web/ubnd-xa-dong-phong", "UBND Ủy ban nhân dân xã Đông Phong tỉnh Bắc Ninh")</f>
        <v>UBND Ủy ban nhân dân xã Đông Phong tỉnh Bắc Ninh</v>
      </c>
      <c r="C633" t="str">
        <v>https://www.bacninh.gov.vn/web/ubnd-xa-dong-phong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7633</v>
      </c>
      <c r="B634" t="str">
        <f>HYPERLINK("https://www.facebook.com/CALongChauYP/", "Công an xã Long Châu tỉnh Bắc Ninh")</f>
        <v>Công an xã Long Châu tỉnh Bắc Ninh</v>
      </c>
      <c r="C634" t="str">
        <v>https://www.facebook.com/CALongChauYP/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7634</v>
      </c>
      <c r="B635" t="str">
        <f>HYPERLINK("https://www.bacninh.gov.vn/web/ubnd-xa-long-chau", "UBND Ủy ban nhân dân xã Long Châu tỉnh Bắc Ninh")</f>
        <v>UBND Ủy ban nhân dân xã Long Châu tỉnh Bắc Ninh</v>
      </c>
      <c r="C635" t="str">
        <v>https://www.bacninh.gov.vn/web/ubnd-xa-long-chau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7635</v>
      </c>
      <c r="B636" t="str">
        <v>Công an xã Văn Môn tỉnh Bắc Ninh</v>
      </c>
      <c r="C636" t="str">
        <v>-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7636</v>
      </c>
      <c r="B637" t="str">
        <f>HYPERLINK("https://www.bacninh.gov.vn/web/ubnd-xa-van-mon", "UBND Ủy ban nhân dân xã Văn Môn tỉnh Bắc Ninh")</f>
        <v>UBND Ủy ban nhân dân xã Văn Môn tỉnh Bắc Ninh</v>
      </c>
      <c r="C637" t="str">
        <v>https://www.bacninh.gov.vn/web/ubnd-xa-van-mon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7637</v>
      </c>
      <c r="B638" t="str">
        <v>Công an xã Đông Thọ tỉnh Bắc Ninh</v>
      </c>
      <c r="C638" t="str">
        <v>-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7638</v>
      </c>
      <c r="B639" t="str">
        <f>HYPERLINK("https://www.bacninh.gov.vn/web/ubnd-xa-dong-tho", "UBND Ủy ban nhân dân xã Đông Thọ tỉnh Bắc Ninh")</f>
        <v>UBND Ủy ban nhân dân xã Đông Thọ tỉnh Bắc Ninh</v>
      </c>
      <c r="C639" t="str">
        <v>https://www.bacninh.gov.vn/web/ubnd-xa-dong-tho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7639</v>
      </c>
      <c r="B640" t="str">
        <f>HYPERLINK("https://www.facebook.com/p/C%C3%B4ng-an-Ph%C6%B0%E1%BB%9Dng-Ph%E1%BB%91-M%E1%BB%9Bi-Qu%E1%BA%BF-V%C3%B5-B%E1%BA%AFc-Ninh-100079065079955/", "Công an thị trấn Phố Mới tỉnh Bắc Ninh")</f>
        <v>Công an thị trấn Phố Mới tỉnh Bắc Ninh</v>
      </c>
      <c r="C640" t="str">
        <v>https://www.facebook.com/p/C%C3%B4ng-an-Ph%C6%B0%E1%BB%9Dng-Ph%E1%BB%91-M%E1%BB%9Bi-Qu%E1%BA%BF-V%C3%B5-B%E1%BA%AFc-Ninh-100079065079955/</v>
      </c>
      <c r="D640" t="str">
        <v>-</v>
      </c>
      <c r="E640" t="str">
        <v/>
      </c>
      <c r="F640" t="str">
        <v>-</v>
      </c>
      <c r="G640" t="str">
        <v>-</v>
      </c>
    </row>
    <row r="641">
      <c r="A641">
        <v>7640</v>
      </c>
      <c r="B641" t="str">
        <f>HYPERLINK("https://quevo.bacninh.gov.vn/", "UBND Ủy ban nhân dân thị trấn Phố Mới tỉnh Bắc Ninh")</f>
        <v>UBND Ủy ban nhân dân thị trấn Phố Mới tỉnh Bắc Ninh</v>
      </c>
      <c r="C641" t="str">
        <v>https://quevo.bacninh.gov.vn/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7641</v>
      </c>
      <c r="B642" t="str">
        <v>Công an xã Việt Thống tỉnh Bắc Ninh</v>
      </c>
      <c r="C642" t="str">
        <v>-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7642</v>
      </c>
      <c r="B643" t="str">
        <f>HYPERLINK("https://bacninh.gov.vn/", "UBND Ủy ban nhân dân xã Việt Thống tỉnh Bắc Ninh")</f>
        <v>UBND Ủy ban nhân dân xã Việt Thống tỉnh Bắc Ninh</v>
      </c>
      <c r="C643" t="str">
        <v>https://bacninh.gov.vn/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7643</v>
      </c>
      <c r="B644" t="str">
        <f>HYPERLINK("https://www.facebook.com/tuoitrethanhphobacninh/", "Công an xã Đại Xuân tỉnh Bắc Ninh")</f>
        <v>Công an xã Đại Xuân tỉnh Bắc Ninh</v>
      </c>
      <c r="C644" t="str">
        <v>https://www.facebook.com/tuoitrethanhphobacninh/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7644</v>
      </c>
      <c r="B645" t="str">
        <f>HYPERLINK("https://quevo.bacninh.gov.vn/news/-/details/22344/xa-ai-xuan", "UBND Ủy ban nhân dân xã Đại Xuân tỉnh Bắc Ninh")</f>
        <v>UBND Ủy ban nhân dân xã Đại Xuân tỉnh Bắc Ninh</v>
      </c>
      <c r="C645" t="str">
        <v>https://quevo.bacninh.gov.vn/news/-/details/22344/xa-ai-xuan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7645</v>
      </c>
      <c r="B646" t="str">
        <v>Công an xã Nhân Hòa tỉnh Bắc Ninh</v>
      </c>
      <c r="C646" t="str">
        <v>-</v>
      </c>
      <c r="D646" t="str">
        <v>-</v>
      </c>
      <c r="E646" t="str">
        <v/>
      </c>
      <c r="F646" t="str">
        <v>-</v>
      </c>
      <c r="G646" t="str">
        <v>-</v>
      </c>
    </row>
    <row r="647">
      <c r="A647">
        <v>7646</v>
      </c>
      <c r="B647" t="str">
        <f>HYPERLINK("https://quevo.bacninh.gov.vn/news/-/details/22344/xa-nhan-hoa", "UBND Ủy ban nhân dân xã Nhân Hòa tỉnh Bắc Ninh")</f>
        <v>UBND Ủy ban nhân dân xã Nhân Hòa tỉnh Bắc Ninh</v>
      </c>
      <c r="C647" t="str">
        <v>https://quevo.bacninh.gov.vn/news/-/details/22344/xa-nhan-hoa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7647</v>
      </c>
      <c r="B648" t="str">
        <f>HYPERLINK("https://www.facebook.com/p/C%C3%B4ng-An-T%E1%BB%89nh-B%E1%BA%AFc-Ninh-100067184832103/", "Công an xã Bằng An tỉnh Bắc Ninh")</f>
        <v>Công an xã Bằng An tỉnh Bắc Ninh</v>
      </c>
      <c r="C648" t="str">
        <v>https://www.facebook.com/p/C%C3%B4ng-An-T%E1%BB%89nh-B%E1%BA%AFc-Ninh-100067184832103/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7648</v>
      </c>
      <c r="B649" t="str">
        <f>HYPERLINK("https://www.bacninh.gov.vn/web/xa-dong-cuu/uy-ban-nhan-dan-xa", "UBND Ủy ban nhân dân xã Bằng An tỉnh Bắc Ninh")</f>
        <v>UBND Ủy ban nhân dân xã Bằng An tỉnh Bắc Ninh</v>
      </c>
      <c r="C649" t="str">
        <v>https://www.bacninh.gov.vn/web/xa-dong-cuu/uy-ban-nhan-dan-xa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7649</v>
      </c>
      <c r="B650" t="str">
        <f>HYPERLINK("https://www.facebook.com/p/C%C3%B4ng-An-Ph%C6%B0%E1%BB%9Dng-Ph%C6%B0%C6%A1ng-Li%E1%BB%85u-100076593765460/", "Công an xã Phương Liễu tỉnh Bắc Ninh")</f>
        <v>Công an xã Phương Liễu tỉnh Bắc Ninh</v>
      </c>
      <c r="C650" t="str">
        <v>https://www.facebook.com/p/C%C3%B4ng-An-Ph%C6%B0%E1%BB%9Dng-Ph%C6%B0%C6%A1ng-Li%E1%BB%85u-100076593765460/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7650</v>
      </c>
      <c r="B651" t="str">
        <f>HYPERLINK("https://quevo.bacninh.gov.vn/news/-/details/22344/phuong-phuong-lieu-4584664", "UBND Ủy ban nhân dân xã Phương Liễu tỉnh Bắc Ninh")</f>
        <v>UBND Ủy ban nhân dân xã Phương Liễu tỉnh Bắc Ninh</v>
      </c>
      <c r="C651" t="str">
        <v>https://quevo.bacninh.gov.vn/news/-/details/22344/phuong-phuong-lieu-4584664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7651</v>
      </c>
      <c r="B652" t="str">
        <f>HYPERLINK("https://www.facebook.com/conganphuongquetan/", "Công an xã Quế Tân tỉnh Bắc Ninh")</f>
        <v>Công an xã Quế Tân tỉnh Bắc Ninh</v>
      </c>
      <c r="C652" t="str">
        <v>https://www.facebook.com/conganphuongquetan/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7652</v>
      </c>
      <c r="B653" t="str">
        <f>HYPERLINK("https://quevo.bacninh.gov.vn/", "UBND Ủy ban nhân dân xã Quế Tân tỉnh Bắc Ninh")</f>
        <v>UBND Ủy ban nhân dân xã Quế Tân tỉnh Bắc Ninh</v>
      </c>
      <c r="C653" t="str">
        <v>https://quevo.bacninh.gov.vn/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7653</v>
      </c>
      <c r="B654" t="str">
        <v>Công an xã Phù Lương tỉnh Bắc Ninh</v>
      </c>
      <c r="C654" t="str">
        <v>-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7654</v>
      </c>
      <c r="B655" t="str">
        <f>HYPERLINK("https://www.bacninh.gov.vn/web/xa-phu-luong", "UBND Ủy ban nhân dân xã Phù Lương tỉnh Bắc Ninh")</f>
        <v>UBND Ủy ban nhân dân xã Phù Lương tỉnh Bắc Ninh</v>
      </c>
      <c r="C655" t="str">
        <v>https://www.bacninh.gov.vn/web/xa-phu-luong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7655</v>
      </c>
      <c r="B656" t="str">
        <f>HYPERLINK("https://www.facebook.com/caxphulang/", "Công an xã Phù Lãng tỉnh Bắc Ninh")</f>
        <v>Công an xã Phù Lãng tỉnh Bắc Ninh</v>
      </c>
      <c r="C656" t="str">
        <v>https://www.facebook.com/caxphulang/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7656</v>
      </c>
      <c r="B657" t="str">
        <f>HYPERLINK("https://quevo.bacninh.gov.vn/news/-/details/22344/xa-phu-lang", "UBND Ủy ban nhân dân xã Phù Lãng tỉnh Bắc Ninh")</f>
        <v>UBND Ủy ban nhân dân xã Phù Lãng tỉnh Bắc Ninh</v>
      </c>
      <c r="C657" t="str">
        <v>https://quevo.bacninh.gov.vn/news/-/details/22344/xa-phu-lang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7657</v>
      </c>
      <c r="B658" t="str">
        <v>Công an xã Phượng Mao tỉnh Bắc Ninh</v>
      </c>
      <c r="C658" t="str">
        <v>-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7658</v>
      </c>
      <c r="B659" t="str">
        <f>HYPERLINK("https://quevo.bacninh.gov.vn/news/-/details/22344/phuong-phuong-mao-4584674", "UBND Ủy ban nhân dân xã Phượng Mao tỉnh Bắc Ninh")</f>
        <v>UBND Ủy ban nhân dân xã Phượng Mao tỉnh Bắc Ninh</v>
      </c>
      <c r="C659" t="str">
        <v>https://quevo.bacninh.gov.vn/news/-/details/22344/phuong-phuong-mao-4584674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7659</v>
      </c>
      <c r="B660" t="str">
        <f>HYPERLINK("https://www.facebook.com/p/C%C3%B4ng-an-x%C3%A3-Vi%E1%BB%87t-H%C3%B9ng-Qu%E1%BA%BF-V%C3%B5-B%E1%BA%AFc-Ninh-100080269400368/", "Công an xã Việt Hùng tỉnh Bắc Ninh")</f>
        <v>Công an xã Việt Hùng tỉnh Bắc Ninh</v>
      </c>
      <c r="C660" t="str">
        <v>https://www.facebook.com/p/C%C3%B4ng-an-x%C3%A3-Vi%E1%BB%87t-H%C3%B9ng-Qu%E1%BA%BF-V%C3%B5-B%E1%BA%AFc-Ninh-100080269400368/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7660</v>
      </c>
      <c r="B661" t="str">
        <f>HYPERLINK("https://www.bacninh.gov.vn/web/viet-hung/lien-he", "UBND Ủy ban nhân dân xã Việt Hùng tỉnh Bắc Ninh")</f>
        <v>UBND Ủy ban nhân dân xã Việt Hùng tỉnh Bắc Ninh</v>
      </c>
      <c r="C661" t="str">
        <v>https://www.bacninh.gov.vn/web/viet-hung/lien-he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7661</v>
      </c>
      <c r="B662" t="str">
        <f>HYPERLINK("https://www.facebook.com/p/C%C3%B4ng-an-x%C3%A3-ng%E1%BB%8Dc-x%C3%A1-huy%E1%BB%87n-qu%E1%BA%BF-v%C3%B5-t%E1%BB%89nh-b%E1%BA%AFc-ninh-100076229295858/", "Công an xã Ngọc Xá tỉnh Bắc Ninh")</f>
        <v>Công an xã Ngọc Xá tỉnh Bắc Ninh</v>
      </c>
      <c r="C662" t="str">
        <v>https://www.facebook.com/p/C%C3%B4ng-an-x%C3%A3-ng%E1%BB%8Dc-x%C3%A1-huy%E1%BB%87n-qu%E1%BA%BF-v%C3%B5-t%E1%BB%89nh-b%E1%BA%AFc-ninh-100076229295858/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7662</v>
      </c>
      <c r="B663" t="str">
        <f>HYPERLINK("https://quevo.bacninh.gov.vn/news/-/details/22344/xa-ngoc-xa", "UBND Ủy ban nhân dân xã Ngọc Xá tỉnh Bắc Ninh")</f>
        <v>UBND Ủy ban nhân dân xã Ngọc Xá tỉnh Bắc Ninh</v>
      </c>
      <c r="C663" t="str">
        <v>https://quevo.bacninh.gov.vn/news/-/details/22344/xa-ngoc-xa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7663</v>
      </c>
      <c r="B664" t="str">
        <f>HYPERLINK("https://www.facebook.com/caxchauphong/", "Công an xã Châu Phong tỉnh Bắc Ninh")</f>
        <v>Công an xã Châu Phong tỉnh Bắc Ninh</v>
      </c>
      <c r="C664" t="str">
        <v>https://www.facebook.com/caxchauphong/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7664</v>
      </c>
      <c r="B665" t="str">
        <f>HYPERLINK("https://quevo.bacninh.gov.vn/news/-/details/22344/xa-chau-phong", "UBND Ủy ban nhân dân xã Châu Phong tỉnh Bắc Ninh")</f>
        <v>UBND Ủy ban nhân dân xã Châu Phong tỉnh Bắc Ninh</v>
      </c>
      <c r="C665" t="str">
        <v>https://quevo.bacninh.gov.vn/news/-/details/22344/xa-chau-phong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7665</v>
      </c>
      <c r="B666" t="str">
        <v>Công an xã Bồng Lai tỉnh Bắc Ninh</v>
      </c>
      <c r="C666" t="str">
        <v>-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7666</v>
      </c>
      <c r="B667" t="str">
        <f>HYPERLINK("https://www.bacninh.gov.vn/web/bong-lai/gioi-thieu-chung", "UBND Ủy ban nhân dân xã Bồng Lai tỉnh Bắc Ninh")</f>
        <v>UBND Ủy ban nhân dân xã Bồng Lai tỉnh Bắc Ninh</v>
      </c>
      <c r="C667" t="str">
        <v>https://www.bacninh.gov.vn/web/bong-lai/gioi-thieu-chung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7667</v>
      </c>
      <c r="B668" t="str">
        <f>HYPERLINK("https://www.facebook.com/groups/864889650632559/", "Công an xã Cách Bi tỉnh Bắc Ninh")</f>
        <v>Công an xã Cách Bi tỉnh Bắc Ninh</v>
      </c>
      <c r="C668" t="str">
        <v>https://www.facebook.com/groups/864889650632559/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7668</v>
      </c>
      <c r="B669" t="str">
        <f>HYPERLINK("https://www.bacninh.gov.vn/web/cach-bi", "UBND Ủy ban nhân dân xã Cách Bi tỉnh Bắc Ninh")</f>
        <v>UBND Ủy ban nhân dân xã Cách Bi tỉnh Bắc Ninh</v>
      </c>
      <c r="C669" t="str">
        <v>https://www.bacninh.gov.vn/web/cach-bi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7669</v>
      </c>
      <c r="B670" t="str">
        <f>HYPERLINK("https://www.facebook.com/p/C%C3%B4ng-an-X%C3%A3-%C4%90%C3%A0o-Vi%C3%AAn-Th%E1%BB%8B-x%C3%A3-Qu%E1%BA%BF-V%C3%B5-100082317493607/", "Công an xã Đào Viên tỉnh Bắc Ninh")</f>
        <v>Công an xã Đào Viên tỉnh Bắc Ninh</v>
      </c>
      <c r="C670" t="str">
        <v>https://www.facebook.com/p/C%C3%B4ng-an-X%C3%A3-%C4%90%C3%A0o-Vi%C3%AAn-Th%E1%BB%8B-x%C3%A3-Qu%E1%BA%BF-V%C3%B5-100082317493607/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7670</v>
      </c>
      <c r="B671" t="str">
        <f>HYPERLINK("https://www.bacninh.gov.vn/web/dao-vien/gioi-thieu-chung", "UBND Ủy ban nhân dân xã Đào Viên tỉnh Bắc Ninh")</f>
        <v>UBND Ủy ban nhân dân xã Đào Viên tỉnh Bắc Ninh</v>
      </c>
      <c r="C671" t="str">
        <v>https://www.bacninh.gov.vn/web/dao-vien/gioi-thieu-chung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7671</v>
      </c>
      <c r="B672" t="str">
        <v>Công an xã Yên Giả tỉnh Bắc Ninh</v>
      </c>
      <c r="C672" t="str">
        <v>-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7672</v>
      </c>
      <c r="B673" t="str">
        <f>HYPERLINK("https://quevo.bacninh.gov.vn/news/-/details/22344/xa-yen-gia", "UBND Ủy ban nhân dân xã Yên Giả tỉnh Bắc Ninh")</f>
        <v>UBND Ủy ban nhân dân xã Yên Giả tỉnh Bắc Ninh</v>
      </c>
      <c r="C673" t="str">
        <v>https://quevo.bacninh.gov.vn/news/-/details/22344/xa-yen-gia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7673</v>
      </c>
      <c r="B674" t="str">
        <f>HYPERLINK("https://www.facebook.com/TrucO.Village/?locale=vi_VN", "Công an xã Mộ Đạo tỉnh Bắc Ninh")</f>
        <v>Công an xã Mộ Đạo tỉnh Bắc Ninh</v>
      </c>
      <c r="C674" t="str">
        <v>https://www.facebook.com/TrucO.Village/?locale=vi_VN</v>
      </c>
      <c r="D674" t="str">
        <v>-</v>
      </c>
      <c r="E674" t="str">
        <v/>
      </c>
      <c r="F674" t="str">
        <v>-</v>
      </c>
      <c r="G674" t="str">
        <v>-</v>
      </c>
    </row>
    <row r="675">
      <c r="A675">
        <v>7674</v>
      </c>
      <c r="B675" t="str">
        <f>HYPERLINK("https://quevo.bacninh.gov.vn/news/-/details/22344/xa-mo-ao", "UBND Ủy ban nhân dân xã Mộ Đạo tỉnh Bắc Ninh")</f>
        <v>UBND Ủy ban nhân dân xã Mộ Đạo tỉnh Bắc Ninh</v>
      </c>
      <c r="C675" t="str">
        <v>https://quevo.bacninh.gov.vn/news/-/details/22344/xa-mo-ao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7675</v>
      </c>
      <c r="B676" t="str">
        <v>Công an xã Đức Long tỉnh Bắc Ninh</v>
      </c>
      <c r="C676" t="str">
        <v>-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7676</v>
      </c>
      <c r="B677" t="str">
        <f>HYPERLINK("https://quevo.bacninh.gov.vn/news/-/details/22344/xa-uc-long", "UBND Ủy ban nhân dân xã Đức Long tỉnh Bắc Ninh")</f>
        <v>UBND Ủy ban nhân dân xã Đức Long tỉnh Bắc Ninh</v>
      </c>
      <c r="C677" t="str">
        <v>https://quevo.bacninh.gov.vn/news/-/details/22344/xa-uc-long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7677</v>
      </c>
      <c r="B678" t="str">
        <f>HYPERLINK("https://www.facebook.com/p/Truy%E1%BB%81n-th%C3%B4ng-x%C3%A3-Chi-L%C4%83ng-Th%E1%BB%8B-x%C3%A3-Qu%E1%BA%BF-V%C3%B5-100080295351001/", "Công an xã Chi Lăng tỉnh Bắc Ninh")</f>
        <v>Công an xã Chi Lăng tỉnh Bắc Ninh</v>
      </c>
      <c r="C678" t="str">
        <v>https://www.facebook.com/p/Truy%E1%BB%81n-th%C3%B4ng-x%C3%A3-Chi-L%C4%83ng-Th%E1%BB%8B-x%C3%A3-Qu%E1%BA%BF-V%C3%B5-100080295351001/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7678</v>
      </c>
      <c r="B679" t="str">
        <f>HYPERLINK("https://www.bacninh.gov.vn/web/chi-lang/lien-he", "UBND Ủy ban nhân dân xã Chi Lăng tỉnh Bắc Ninh")</f>
        <v>UBND Ủy ban nhân dân xã Chi Lăng tỉnh Bắc Ninh</v>
      </c>
      <c r="C679" t="str">
        <v>https://www.bacninh.gov.vn/web/chi-lang/lien-he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7679</v>
      </c>
      <c r="B680" t="str">
        <v>Công an xã Hán Quảng tỉnh Bắc Ninh</v>
      </c>
      <c r="C680" t="str">
        <v>-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7680</v>
      </c>
      <c r="B681" t="str">
        <f>HYPERLINK("https://quevo.bacninh.gov.vn/news/-/details/22344/xa-han-quang", "UBND Ủy ban nhân dân xã Hán Quảng tỉnh Bắc Ninh")</f>
        <v>UBND Ủy ban nhân dân xã Hán Quảng tỉnh Bắc Ninh</v>
      </c>
      <c r="C681" t="str">
        <v>https://quevo.bacninh.gov.vn/news/-/details/22344/xa-han-quang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7681</v>
      </c>
      <c r="B682" t="str">
        <f>HYPERLINK("https://www.facebook.com/p/Tu%E1%BB%95i-tr%E1%BA%BB-C%C3%B4ng-an-huy%E1%BB%87n-Ninh-Ph%C6%B0%E1%BB%9Bc-100068114569027/", "Công an thị trấn Lim tỉnh Bắc Ninh")</f>
        <v>Công an thị trấn Lim tỉnh Bắc Ninh</v>
      </c>
      <c r="C682" t="str">
        <v>https://www.facebook.com/p/Tu%E1%BB%95i-tr%E1%BA%BB-C%C3%B4ng-an-huy%E1%BB%87n-Ninh-Ph%C6%B0%E1%BB%9Bc-100068114569027/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7682</v>
      </c>
      <c r="B683" t="str">
        <f>HYPERLINK("https://www.bacninh.gov.vn/web/thi-tran-lim", "UBND Ủy ban nhân dân thị trấn Lim tỉnh Bắc Ninh")</f>
        <v>UBND Ủy ban nhân dân thị trấn Lim tỉnh Bắc Ninh</v>
      </c>
      <c r="C683" t="str">
        <v>https://www.bacninh.gov.vn/web/thi-tran-lim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7683</v>
      </c>
      <c r="B684" t="str">
        <f>HYPERLINK("https://www.facebook.com/p/C%C3%B4ng-an-x%C3%A3-Ph%C3%BA-L%C3%A2m-100081836477317/", "Công an xã Phú Lâm tỉnh Bắc Ninh")</f>
        <v>Công an xã Phú Lâm tỉnh Bắc Ninh</v>
      </c>
      <c r="C684" t="str">
        <v>https://www.facebook.com/p/C%C3%B4ng-an-x%C3%A3-Ph%C3%BA-L%C3%A2m-100081836477317/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7684</v>
      </c>
      <c r="B685" t="str">
        <f>HYPERLINK("https://www.bacninh.gov.vn/web/xa-phu-lam", "UBND Ủy ban nhân dân xã Phú Lâm tỉnh Bắc Ninh")</f>
        <v>UBND Ủy ban nhân dân xã Phú Lâm tỉnh Bắc Ninh</v>
      </c>
      <c r="C685" t="str">
        <v>https://www.bacninh.gov.vn/web/xa-phu-lam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7685</v>
      </c>
      <c r="B686" t="str">
        <v>Công an xã Nội Duệ tỉnh Bắc Ninh</v>
      </c>
      <c r="C686" t="str">
        <v>-</v>
      </c>
      <c r="D686" t="str">
        <v>-</v>
      </c>
      <c r="E686" t="str">
        <v/>
      </c>
      <c r="F686" t="str">
        <v>-</v>
      </c>
      <c r="G686" t="str">
        <v>-</v>
      </c>
    </row>
    <row r="687">
      <c r="A687">
        <v>7686</v>
      </c>
      <c r="B687" t="str">
        <f>HYPERLINK("https://www.bacninh.gov.vn/web/xa-noi-due", "UBND Ủy ban nhân dân xã Nội Duệ tỉnh Bắc Ninh")</f>
        <v>UBND Ủy ban nhân dân xã Nội Duệ tỉnh Bắc Ninh</v>
      </c>
      <c r="C687" t="str">
        <v>https://www.bacninh.gov.vn/web/xa-noi-due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7687</v>
      </c>
      <c r="B688" t="str">
        <v>Công an xã Liên Bão tỉnh Bắc Ninh</v>
      </c>
      <c r="C688" t="str">
        <v>-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7688</v>
      </c>
      <c r="B689" t="str">
        <f>HYPERLINK("https://www.bacninh.gov.vn/web/xa-lien-bao", "UBND Ủy ban nhân dân xã Liên Bão tỉnh Bắc Ninh")</f>
        <v>UBND Ủy ban nhân dân xã Liên Bão tỉnh Bắc Ninh</v>
      </c>
      <c r="C689" t="str">
        <v>https://www.bacninh.gov.vn/web/xa-lien-bao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7689</v>
      </c>
      <c r="B690" t="str">
        <f>HYPERLINK("https://www.facebook.com/myretreat.hienvan/", "Công an xã Hiên Vân tỉnh Bắc Ninh")</f>
        <v>Công an xã Hiên Vân tỉnh Bắc Ninh</v>
      </c>
      <c r="C690" t="str">
        <v>https://www.facebook.com/myretreat.hienvan/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7690</v>
      </c>
      <c r="B691" t="str">
        <f>HYPERLINK("https://www.bacninh.gov.vn/web/xa-hien-van", "UBND Ủy ban nhân dân xã Hiên Vân tỉnh Bắc Ninh")</f>
        <v>UBND Ủy ban nhân dân xã Hiên Vân tỉnh Bắc Ninh</v>
      </c>
      <c r="C691" t="str">
        <v>https://www.bacninh.gov.vn/web/xa-hien-van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7691</v>
      </c>
      <c r="B692" t="str">
        <f>HYPERLINK("https://www.facebook.com/p/C%C3%B4ng-an-x%C3%A3-Ho%C3%A0n-S%C6%A1n-100083331667792/", "Công an xã Hoàn Sơn tỉnh Bắc Ninh")</f>
        <v>Công an xã Hoàn Sơn tỉnh Bắc Ninh</v>
      </c>
      <c r="C692" t="str">
        <v>https://www.facebook.com/p/C%C3%B4ng-an-x%C3%A3-Ho%C3%A0n-S%C6%A1n-100083331667792/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7692</v>
      </c>
      <c r="B693" t="str">
        <f>HYPERLINK("https://www.bacninh.gov.vn/web/xa-hoan-son", "UBND Ủy ban nhân dân xã Hoàn Sơn tỉnh Bắc Ninh")</f>
        <v>UBND Ủy ban nhân dân xã Hoàn Sơn tỉnh Bắc Ninh</v>
      </c>
      <c r="C693" t="str">
        <v>https://www.bacninh.gov.vn/web/xa-hoan-son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7693</v>
      </c>
      <c r="B694" t="str">
        <f>HYPERLINK("https://www.facebook.com/conganxaLacVe/?locale=vi_VN", "Công an xã Lạc Vệ tỉnh Bắc Ninh")</f>
        <v>Công an xã Lạc Vệ tỉnh Bắc Ninh</v>
      </c>
      <c r="C694" t="str">
        <v>https://www.facebook.com/conganxaLacVe/?locale=vi_VN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7694</v>
      </c>
      <c r="B695" t="str">
        <v>UBND Ủy ban nhân dân xã Lạc Vệ tỉnh Bắc Ninh</v>
      </c>
      <c r="C695" t="str">
        <v>-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7695</v>
      </c>
      <c r="B696" t="str">
        <f>HYPERLINK("https://www.facebook.com/TinhdoanBN/", "Công an xã Việt Đoàn tỉnh Bắc Ninh")</f>
        <v>Công an xã Việt Đoàn tỉnh Bắc Ninh</v>
      </c>
      <c r="C696" t="str">
        <v>https://www.facebook.com/TinhdoanBN/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7696</v>
      </c>
      <c r="B697" t="str">
        <f>HYPERLINK("https://www.bacninh.gov.vn/web/xa-viet-oan", "UBND Ủy ban nhân dân xã Việt Đoàn tỉnh Bắc Ninh")</f>
        <v>UBND Ủy ban nhân dân xã Việt Đoàn tỉnh Bắc Ninh</v>
      </c>
      <c r="C697" t="str">
        <v>https://www.bacninh.gov.vn/web/xa-viet-oan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7697</v>
      </c>
      <c r="B698" t="str">
        <f>HYPERLINK("https://www.facebook.com/caxpt/?locale=tr_TR", "Công an xã Phật Tích tỉnh Bắc Ninh")</f>
        <v>Công an xã Phật Tích tỉnh Bắc Ninh</v>
      </c>
      <c r="C698" t="str">
        <v>https://www.facebook.com/caxpt/?locale=tr_TR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7698</v>
      </c>
      <c r="B699" t="str">
        <f>HYPERLINK("https://www.bacninh.gov.vn/web/xa-phat-tich", "UBND Ủy ban nhân dân xã Phật Tích tỉnh Bắc Ninh")</f>
        <v>UBND Ủy ban nhân dân xã Phật Tích tỉnh Bắc Ninh</v>
      </c>
      <c r="C699" t="str">
        <v>https://www.bacninh.gov.vn/web/xa-phat-tich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7699</v>
      </c>
      <c r="B700" t="str">
        <f>HYPERLINK("https://www.facebook.com/conganxatanchi/", "Công an xã Tân Chi tỉnh Bắc Ninh")</f>
        <v>Công an xã Tân Chi tỉnh Bắc Ninh</v>
      </c>
      <c r="C700" t="str">
        <v>https://www.facebook.com/conganxatanchi/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7700</v>
      </c>
      <c r="B701" t="str">
        <f>HYPERLINK("https://www.bacninh.gov.vn/web/xa-tan-chi", "UBND Ủy ban nhân dân xã Tân Chi tỉnh Bắc Ninh")</f>
        <v>UBND Ủy ban nhân dân xã Tân Chi tỉnh Bắc Ninh</v>
      </c>
      <c r="C701" t="str">
        <v>https://www.bacninh.gov.vn/web/xa-tan-chi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7701</v>
      </c>
      <c r="B702" t="str">
        <f>HYPERLINK("https://www.facebook.com/p/C%C3%B4ng-an-x%C3%A3-%C4%90%E1%BA%A1i-%C4%90%E1%BB%93ng-Ti%C3%AAn-Du-B%E1%BA%AFc-Ninh-100083357761724/?locale=vi_VN", "Công an xã Đại Đồng tỉnh Bắc Ninh")</f>
        <v>Công an xã Đại Đồng tỉnh Bắc Ninh</v>
      </c>
      <c r="C702" t="str">
        <v>https://www.facebook.com/p/C%C3%B4ng-an-x%C3%A3-%C4%90%E1%BA%A1i-%C4%90%E1%BB%93ng-Ti%C3%AAn-Du-B%E1%BA%AFc-Ninh-100083357761724/?locale=vi_VN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7702</v>
      </c>
      <c r="B703" t="str">
        <f>HYPERLINK("https://www.bacninh.gov.vn/web/xa-ai-ong/to-chuc-bo-may", "UBND Ủy ban nhân dân xã Đại Đồng tỉnh Bắc Ninh")</f>
        <v>UBND Ủy ban nhân dân xã Đại Đồng tỉnh Bắc Ninh</v>
      </c>
      <c r="C703" t="str">
        <v>https://www.bacninh.gov.vn/web/xa-ai-ong/to-chuc-bo-may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7703</v>
      </c>
      <c r="B704" t="str">
        <f>HYPERLINK("https://www.facebook.com/p/C%C3%B4ng-an-x%C3%A3-Tri-Ph%C6%B0%C6%A1ng-Ti%C3%AAn-Du-B%E1%BA%AFc-Ninh-100083233423887/", "Công an xã Tri Phương tỉnh Bắc Ninh")</f>
        <v>Công an xã Tri Phương tỉnh Bắc Ninh</v>
      </c>
      <c r="C704" t="str">
        <v>https://www.facebook.com/p/C%C3%B4ng-an-x%C3%A3-Tri-Ph%C6%B0%C6%A1ng-Ti%C3%AAn-Du-B%E1%BA%AFc-Ninh-100083233423887/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7704</v>
      </c>
      <c r="B705" t="str">
        <f>HYPERLINK("https://www.bacninh.gov.vn/web/xa-tri-phuong", "UBND Ủy ban nhân dân xã Tri Phương tỉnh Bắc Ninh")</f>
        <v>UBND Ủy ban nhân dân xã Tri Phương tỉnh Bắc Ninh</v>
      </c>
      <c r="C705" t="str">
        <v>https://www.bacninh.gov.vn/web/xa-tri-phuong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7705</v>
      </c>
      <c r="B706" t="str">
        <v>Công an xã Minh Đạo tỉnh Bắc Ninh</v>
      </c>
      <c r="C706" t="str">
        <v>-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7706</v>
      </c>
      <c r="B707" t="str">
        <f>HYPERLINK("https://www.bacninh.gov.vn/web/xa-minh-ao/gioi-thieu-chung", "UBND Ủy ban nhân dân xã Minh Đạo tỉnh Bắc Ninh")</f>
        <v>UBND Ủy ban nhân dân xã Minh Đạo tỉnh Bắc Ninh</v>
      </c>
      <c r="C707" t="str">
        <v>https://www.bacninh.gov.vn/web/xa-minh-ao/gioi-thieu-chung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7707</v>
      </c>
      <c r="B708" t="str">
        <f>HYPERLINK("https://www.facebook.com/canhhung24h/", "Công an xã Cảnh Hưng tỉnh Bắc Ninh")</f>
        <v>Công an xã Cảnh Hưng tỉnh Bắc Ninh</v>
      </c>
      <c r="C708" t="str">
        <v>https://www.facebook.com/canhhung24h/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7708</v>
      </c>
      <c r="B709" t="str">
        <f>HYPERLINK("https://www.bacninh.gov.vn/web/xa-canh-hung", "UBND Ủy ban nhân dân xã Cảnh Hưng tỉnh Bắc Ninh")</f>
        <v>UBND Ủy ban nhân dân xã Cảnh Hưng tỉnh Bắc Ninh</v>
      </c>
      <c r="C709" t="str">
        <v>https://www.bacninh.gov.vn/web/xa-canh-hung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7709</v>
      </c>
      <c r="B710" t="str">
        <f>HYPERLINK("https://www.facebook.com/p/C%C3%B4ng-an-ph%C6%B0%E1%BB%9Dng-%C4%90%C3%B4ng-Ng%C3%A0n-th%C3%A0nh-ph%E1%BB%91-T%E1%BB%AB-S%C6%A1n-100079447881075/", "Công an phường Đông Ngàn tỉnh Bắc Ninh")</f>
        <v>Công an phường Đông Ngàn tỉnh Bắc Ninh</v>
      </c>
      <c r="C710" t="str">
        <v>https://www.facebook.com/p/C%C3%B4ng-an-ph%C6%B0%E1%BB%9Dng-%C4%90%C3%B4ng-Ng%C3%A0n-th%C3%A0nh-ph%E1%BB%91-T%E1%BB%AB-S%C6%A1n-100079447881075/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7710</v>
      </c>
      <c r="B711" t="str">
        <f>HYPERLINK("https://www.bacninh.gov.vn/web/phuong-ong-ngan", "UBND Ủy ban nhân dân phường Đông Ngàn tỉnh Bắc Ninh")</f>
        <v>UBND Ủy ban nhân dân phường Đông Ngàn tỉnh Bắc Ninh</v>
      </c>
      <c r="C711" t="str">
        <v>https://www.bacninh.gov.vn/web/phuong-ong-ngan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7711</v>
      </c>
      <c r="B712" t="str">
        <f>HYPERLINK("https://www.facebook.com/p/C%C3%B4ng-an-ph%C6%B0%E1%BB%9Dng-Tam-S%C6%A1n-100074968975753/", "Công an xã Tam Sơn tỉnh Bắc Ninh")</f>
        <v>Công an xã Tam Sơn tỉnh Bắc Ninh</v>
      </c>
      <c r="C712" t="str">
        <v>https://www.facebook.com/p/C%C3%B4ng-an-ph%C6%B0%E1%BB%9Dng-Tam-S%C6%A1n-100074968975753/</v>
      </c>
      <c r="D712" t="str">
        <v>-</v>
      </c>
      <c r="E712" t="str">
        <v/>
      </c>
      <c r="F712" t="str">
        <v>-</v>
      </c>
      <c r="G712" t="str">
        <v>-</v>
      </c>
    </row>
    <row r="713">
      <c r="A713">
        <v>7712</v>
      </c>
      <c r="B713" t="str">
        <f>HYPERLINK("https://www.bacninh.gov.vn/web/xa-tam-son/lien-he", "UBND Ủy ban nhân dân xã Tam Sơn tỉnh Bắc Ninh")</f>
        <v>UBND Ủy ban nhân dân xã Tam Sơn tỉnh Bắc Ninh</v>
      </c>
      <c r="C713" t="str">
        <v>https://www.bacninh.gov.vn/web/xa-tam-son/lien-he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7713</v>
      </c>
      <c r="B714" t="str">
        <f>HYPERLINK("https://www.facebook.com/TPTuSon/?locale=vi_VN", "Công an xã Hương Mạc tỉnh Bắc Ninh")</f>
        <v>Công an xã Hương Mạc tỉnh Bắc Ninh</v>
      </c>
      <c r="C714" t="str">
        <v>https://www.facebook.com/TPTuSon/?locale=vi_VN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7714</v>
      </c>
      <c r="B715" t="str">
        <f>HYPERLINK("https://www.bacninh.gov.vn/web/xa-huong-mac", "UBND Ủy ban nhân dân xã Hương Mạc tỉnh Bắc Ninh")</f>
        <v>UBND Ủy ban nhân dân xã Hương Mạc tỉnh Bắc Ninh</v>
      </c>
      <c r="C715" t="str">
        <v>https://www.bacninh.gov.vn/web/xa-huong-mac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7715</v>
      </c>
      <c r="B716" t="str">
        <f>HYPERLINK("https://www.facebook.com/media/set/?vanity=DUYENGIACNGO&amp;set=a.744598935743939", "Công an xã Tương Giang tỉnh Bắc Ninh")</f>
        <v>Công an xã Tương Giang tỉnh Bắc Ninh</v>
      </c>
      <c r="C716" t="str">
        <v>https://www.facebook.com/media/set/?vanity=DUYENGIACNGO&amp;set=a.744598935743939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7716</v>
      </c>
      <c r="B717" t="str">
        <f>HYPERLINK("https://www.bacninh.gov.vn/web/xa-tuong-giang", "UBND Ủy ban nhân dân xã Tương Giang tỉnh Bắc Ninh")</f>
        <v>UBND Ủy ban nhân dân xã Tương Giang tỉnh Bắc Ninh</v>
      </c>
      <c r="C717" t="str">
        <v>https://www.bacninh.gov.vn/web/xa-tuong-giang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7717</v>
      </c>
      <c r="B718" t="str">
        <v>Công an xã Phù Khê tỉnh Bắc Ninh</v>
      </c>
      <c r="C718" t="str">
        <v>-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7718</v>
      </c>
      <c r="B719" t="str">
        <f>HYPERLINK("https://www.bacninh.gov.vn/web/xa-phu-khe", "UBND Ủy ban nhân dân xã Phù Khê tỉnh Bắc Ninh")</f>
        <v>UBND Ủy ban nhân dân xã Phù Khê tỉnh Bắc Ninh</v>
      </c>
      <c r="C719" t="str">
        <v>https://www.bacninh.gov.vn/web/xa-phu-khe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7719</v>
      </c>
      <c r="B720" t="str">
        <f>HYPERLINK("https://www.facebook.com/p/C%C3%B4ng-An-Ph%C6%B0%E1%BB%9Dng-%C4%90%E1%BB%93ng-K%E1%BB%B5-100083218455836/?locale=hi_IN", "Công an phường Đồng Kỵ tỉnh Bắc Ninh")</f>
        <v>Công an phường Đồng Kỵ tỉnh Bắc Ninh</v>
      </c>
      <c r="C720" t="str">
        <v>https://www.facebook.com/p/C%C3%B4ng-An-Ph%C6%B0%E1%BB%9Dng-%C4%90%E1%BB%93ng-K%E1%BB%B5-100083218455836/?locale=hi_IN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7720</v>
      </c>
      <c r="B721" t="str">
        <f>HYPERLINK("https://www.bacninh.gov.vn/web/phuong-ong-ky", "UBND Ủy ban nhân dân phường Đồng Kỵ tỉnh Bắc Ninh")</f>
        <v>UBND Ủy ban nhân dân phường Đồng Kỵ tỉnh Bắc Ninh</v>
      </c>
      <c r="C721" t="str">
        <v>https://www.bacninh.gov.vn/web/phuong-ong-ky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7721</v>
      </c>
      <c r="B722" t="str">
        <f>HYPERLINK("https://www.facebook.com/p/C%C3%B4ng-an-ph%C6%B0%E1%BB%9Dng-Trang-H%E1%BA%A1-100080629711280/", "Công an phường Trang Hạ tỉnh Bắc Ninh")</f>
        <v>Công an phường Trang Hạ tỉnh Bắc Ninh</v>
      </c>
      <c r="C722" t="str">
        <v>https://www.facebook.com/p/C%C3%B4ng-an-ph%C6%B0%E1%BB%9Dng-Trang-H%E1%BA%A1-100080629711280/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7722</v>
      </c>
      <c r="B723" t="str">
        <f>HYPERLINK("https://bacninh.gov.vn/van-ban-quy-pham-phap-luat/-/l/legal-detail/869224", "UBND Ủy ban nhân dân phường Trang Hạ tỉnh Bắc Ninh")</f>
        <v>UBND Ủy ban nhân dân phường Trang Hạ tỉnh Bắc Ninh</v>
      </c>
      <c r="C723" t="str">
        <v>https://bacninh.gov.vn/van-ban-quy-pham-phap-luat/-/l/legal-detail/869224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7723</v>
      </c>
      <c r="B724" t="str">
        <f>HYPERLINK("https://www.facebook.com/p/C%C3%B4ng-an-ph%C6%B0%E1%BB%9Dng-%C4%90%E1%BB%93ng-Nguy%C3%AAn-100075808868726/", "Công an phường Đồng Nguyên tỉnh Bắc Ninh")</f>
        <v>Công an phường Đồng Nguyên tỉnh Bắc Ninh</v>
      </c>
      <c r="C724" t="str">
        <v>https://www.facebook.com/p/C%C3%B4ng-an-ph%C6%B0%E1%BB%9Dng-%C4%90%E1%BB%93ng-Nguy%C3%AAn-100075808868726/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7724</v>
      </c>
      <c r="B725" t="str">
        <f>HYPERLINK("https://www.bacninh.gov.vn/web/phuong-ong-nguyen", "UBND Ủy ban nhân dân phường Đồng Nguyên tỉnh Bắc Ninh")</f>
        <v>UBND Ủy ban nhân dân phường Đồng Nguyên tỉnh Bắc Ninh</v>
      </c>
      <c r="C725" t="str">
        <v>https://www.bacninh.gov.vn/web/phuong-ong-nguyen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7725</v>
      </c>
      <c r="B726" t="str">
        <v>Công an phường Châu Khê tỉnh Bắc Ninh</v>
      </c>
      <c r="C726" t="str">
        <v>-</v>
      </c>
      <c r="D726" t="str">
        <v>-</v>
      </c>
      <c r="E726" t="str">
        <v/>
      </c>
      <c r="F726" t="str">
        <v>-</v>
      </c>
      <c r="G726" t="str">
        <v>-</v>
      </c>
    </row>
    <row r="727">
      <c r="A727">
        <v>7726</v>
      </c>
      <c r="B727" t="str">
        <f>HYPERLINK("https://www.bacninh.gov.vn/web/phuong-chau-khe", "UBND Ủy ban nhân dân phường Châu Khê tỉnh Bắc Ninh")</f>
        <v>UBND Ủy ban nhân dân phường Châu Khê tỉnh Bắc Ninh</v>
      </c>
      <c r="C727" t="str">
        <v>https://www.bacninh.gov.vn/web/phuong-chau-khe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7727</v>
      </c>
      <c r="B728" t="str">
        <v>Công an phường Tân Hồng tỉnh Bắc Ninh</v>
      </c>
      <c r="C728" t="str">
        <v>-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7728</v>
      </c>
      <c r="B729" t="str">
        <f>HYPERLINK("https://www.bacninh.gov.vn/web/phuong-tan-hong", "UBND Ủy ban nhân dân phường Tân Hồng tỉnh Bắc Ninh")</f>
        <v>UBND Ủy ban nhân dân phường Tân Hồng tỉnh Bắc Ninh</v>
      </c>
      <c r="C729" t="str">
        <v>https://www.bacninh.gov.vn/web/phuong-tan-hong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7729</v>
      </c>
      <c r="B730" t="str">
        <f>HYPERLINK("https://www.facebook.com/p/C%C3%B4ng-an-ph%C6%B0%E1%BB%9Dng-%C4%90%C3%ACnh-B%E1%BA%A3ng-100081900827209/", "Công an phường Đình Bảng tỉnh Bắc Ninh")</f>
        <v>Công an phường Đình Bảng tỉnh Bắc Ninh</v>
      </c>
      <c r="C730" t="str">
        <v>https://www.facebook.com/p/C%C3%B4ng-an-ph%C6%B0%E1%BB%9Dng-%C4%90%C3%ACnh-B%E1%BA%A3ng-100081900827209/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7730</v>
      </c>
      <c r="B731" t="str">
        <f>HYPERLINK("https://www.bacninh.gov.vn/web/phuong-inh-bang", "UBND Ủy ban nhân dân phường Đình Bảng tỉnh Bắc Ninh")</f>
        <v>UBND Ủy ban nhân dân phường Đình Bảng tỉnh Bắc Ninh</v>
      </c>
      <c r="C731" t="str">
        <v>https://www.bacninh.gov.vn/web/phuong-inh-bang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7731</v>
      </c>
      <c r="B732" t="str">
        <f>HYPERLINK("https://www.facebook.com/p/C%C3%B4ng-an-ph%C6%B0%E1%BB%9Dng-Ph%C3%B9-Ch%E1%BA%A9n-Th%C3%A0nh-ph%E1%BB%91-T%E1%BB%AB-S%C6%A1n-100080058803298/", "Công an xã Phù Chẩn tỉnh Bắc Ninh")</f>
        <v>Công an xã Phù Chẩn tỉnh Bắc Ninh</v>
      </c>
      <c r="C732" t="str">
        <v>https://www.facebook.com/p/C%C3%B4ng-an-ph%C6%B0%E1%BB%9Dng-Ph%C3%B9-Ch%E1%BA%A9n-Th%C3%A0nh-ph%E1%BB%91-T%E1%BB%AB-S%C6%A1n-100080058803298/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7732</v>
      </c>
      <c r="B733" t="str">
        <f>HYPERLINK("https://tuson.bacninh.gov.vn/ubnd-phuong-phu-chan", "UBND Ủy ban nhân dân xã Phù Chẩn tỉnh Bắc Ninh")</f>
        <v>UBND Ủy ban nhân dân xã Phù Chẩn tỉnh Bắc Ninh</v>
      </c>
      <c r="C733" t="str">
        <v>https://tuson.bacninh.gov.vn/ubnd-phuong-phu-chan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7733</v>
      </c>
      <c r="B734" t="str">
        <f>HYPERLINK("https://www.facebook.com/p/Tu%E1%BB%95i-tr%E1%BA%BB-C%C3%B4ng-an-huy%E1%BB%87n-Ninh-Ph%C6%B0%E1%BB%9Bc-100068114569027/", "Công an thị trấn Hồ tỉnh Bắc Ninh")</f>
        <v>Công an thị trấn Hồ tỉnh Bắc Ninh</v>
      </c>
      <c r="C734" t="str">
        <v>https://www.facebook.com/p/Tu%E1%BB%95i-tr%E1%BA%BB-C%C3%B4ng-an-huy%E1%BB%87n-Ninh-Ph%C6%B0%E1%BB%9Bc-100068114569027/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7734</v>
      </c>
      <c r="B735" t="str">
        <f>HYPERLINK("https://www.bacninh.gov.vn/web/thi-tran-ho/news/-/details/20827131/to-chuc-bo-may-thi-tran-ho", "UBND Ủy ban nhân dân thị trấn Hồ tỉnh Bắc Ninh")</f>
        <v>UBND Ủy ban nhân dân thị trấn Hồ tỉnh Bắc Ninh</v>
      </c>
      <c r="C735" t="str">
        <v>https://www.bacninh.gov.vn/web/thi-tran-ho/news/-/details/20827131/to-chuc-bo-may-thi-tran-ho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7735</v>
      </c>
      <c r="B736" t="str">
        <f>HYPERLINK("https://www.facebook.com/wquynh2395/?locale=vi_VN", "Công an xã Hoài Thượng tỉnh Bắc Ninh")</f>
        <v>Công an xã Hoài Thượng tỉnh Bắc Ninh</v>
      </c>
      <c r="C736" t="str">
        <v>https://www.facebook.com/wquynh2395/?locale=vi_VN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7736</v>
      </c>
      <c r="B737" t="str">
        <f>HYPERLINK("https://www.bacninh.gov.vn/web/xa-hoai-thuong", "UBND Ủy ban nhân dân xã Hoài Thượng tỉnh Bắc Ninh")</f>
        <v>UBND Ủy ban nhân dân xã Hoài Thượng tỉnh Bắc Ninh</v>
      </c>
      <c r="C737" t="str">
        <v>https://www.bacninh.gov.vn/web/xa-hoai-thuong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7737</v>
      </c>
      <c r="B738" t="str">
        <v>Công an xã Đại Đồng Thành tỉnh Bắc Ninh</v>
      </c>
      <c r="C738" t="str">
        <v>-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7738</v>
      </c>
      <c r="B739" t="str">
        <f>HYPERLINK("https://www.bacninh.gov.vn/web/xa-ai-ong-thanh", "UBND Ủy ban nhân dân xã Đại Đồng Thành tỉnh Bắc Ninh")</f>
        <v>UBND Ủy ban nhân dân xã Đại Đồng Thành tỉnh Bắc Ninh</v>
      </c>
      <c r="C739" t="str">
        <v>https://www.bacninh.gov.vn/web/xa-ai-ong-thanh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7739</v>
      </c>
      <c r="B740" t="str">
        <f>HYPERLINK("https://www.facebook.com/p/C%C3%B4ng-an-x%C3%A3-M%C3%A3o-%C4%90i%E1%BB%81n-100080507744459/", "Công an xã Mão Điền tỉnh Bắc Ninh")</f>
        <v>Công an xã Mão Điền tỉnh Bắc Ninh</v>
      </c>
      <c r="C740" t="str">
        <v>https://www.facebook.com/p/C%C3%B4ng-an-x%C3%A3-M%C3%A3o-%C4%90i%E1%BB%81n-100080507744459/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7740</v>
      </c>
      <c r="B741" t="str">
        <f>HYPERLINK("https://www.bacninh.gov.vn/web/xa-mao-ien", "UBND Ủy ban nhân dân xã Mão Điền tỉnh Bắc Ninh")</f>
        <v>UBND Ủy ban nhân dân xã Mão Điền tỉnh Bắc Ninh</v>
      </c>
      <c r="C741" t="str">
        <v>https://www.bacninh.gov.vn/web/xa-mao-ien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7741</v>
      </c>
      <c r="B742" t="str">
        <v>Công an xã Song Hồ tỉnh Bắc Ninh</v>
      </c>
      <c r="C742" t="str">
        <v>-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7742</v>
      </c>
      <c r="B743" t="str">
        <f>HYPERLINK("https://www.bacninh.gov.vn/web/ubnd-xa-song-ho", "UBND Ủy ban nhân dân xã Song Hồ tỉnh Bắc Ninh")</f>
        <v>UBND Ủy ban nhân dân xã Song Hồ tỉnh Bắc Ninh</v>
      </c>
      <c r="C743" t="str">
        <v>https://www.bacninh.gov.vn/web/ubnd-xa-song-ho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7743</v>
      </c>
      <c r="B744" t="str">
        <f>HYPERLINK("https://www.facebook.com/p/C%C3%B4ng-an-x%C3%A3-%C4%90%C3%ACnh-T%E1%BB%95-Thu%E1%BA%ADn-Th%C3%A0nh-B%E1%BA%AFc-Ninh-100072506943134/", "Công an xã Đình Tổ tỉnh Bắc Ninh")</f>
        <v>Công an xã Đình Tổ tỉnh Bắc Ninh</v>
      </c>
      <c r="C744" t="str">
        <v>https://www.facebook.com/p/C%C3%B4ng-an-x%C3%A3-%C4%90%C3%ACnh-T%E1%BB%95-Thu%E1%BA%ADn-Th%C3%A0nh-B%E1%BA%AFc-Ninh-100072506943134/</v>
      </c>
      <c r="D744" t="str">
        <v>-</v>
      </c>
      <c r="E744" t="str">
        <v/>
      </c>
      <c r="F744" t="str">
        <v>-</v>
      </c>
      <c r="G744" t="str">
        <v>-</v>
      </c>
    </row>
    <row r="745">
      <c r="A745">
        <v>7744</v>
      </c>
      <c r="B745" t="str">
        <f>HYPERLINK("https://www.bacninh.gov.vn/web/xa-inh-to/news/-/details/20940945/to-chuc-bo-may-xa-inh-to", "UBND Ủy ban nhân dân xã Đình Tổ tỉnh Bắc Ninh")</f>
        <v>UBND Ủy ban nhân dân xã Đình Tổ tỉnh Bắc Ninh</v>
      </c>
      <c r="C745" t="str">
        <v>https://www.bacninh.gov.vn/web/xa-inh-to/news/-/details/20940945/to-chuc-bo-may-xa-inh-to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7745</v>
      </c>
      <c r="B746" t="str">
        <f>HYPERLINK("https://www.facebook.com/p/C%C3%B4ng-an-ph%C6%B0%E1%BB%9Dng-An-B%C3%ACnh-Thu%E1%BA%ADn-Th%C3%A0nh-B%E1%BA%AFc-Ninh-100072396103209/", "Công an xã An Bình tỉnh Bắc Ninh")</f>
        <v>Công an xã An Bình tỉnh Bắc Ninh</v>
      </c>
      <c r="C746" t="str">
        <v>https://www.facebook.com/p/C%C3%B4ng-an-ph%C6%B0%E1%BB%9Dng-An-B%C3%ACnh-Thu%E1%BA%ADn-Th%C3%A0nh-B%E1%BA%AFc-Ninh-100072396103209/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7746</v>
      </c>
      <c r="B747" t="str">
        <f>HYPERLINK("https://www.bacninh.gov.vn/web/xa-binh-duong/uy-ban-nhan-dan-xa", "UBND Ủy ban nhân dân xã An Bình tỉnh Bắc Ninh")</f>
        <v>UBND Ủy ban nhân dân xã An Bình tỉnh Bắc Ninh</v>
      </c>
      <c r="C747" t="str">
        <v>https://www.bacninh.gov.vn/web/xa-binh-duong/uy-ban-nhan-dan-xa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7747</v>
      </c>
      <c r="B748" t="str">
        <v>Công an xã Trí Quả tỉnh Bắc Ninh</v>
      </c>
      <c r="C748" t="str">
        <v>-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7748</v>
      </c>
      <c r="B749" t="str">
        <f>HYPERLINK("https://thuanthanh.bacninh.gov.vn/news/-/details/22340/xa-tri-qua-on-nhan-co-thi-ua-cua-chinh-phu-44901428", "UBND Ủy ban nhân dân xã Trí Quả tỉnh Bắc Ninh")</f>
        <v>UBND Ủy ban nhân dân xã Trí Quả tỉnh Bắc Ninh</v>
      </c>
      <c r="C749" t="str">
        <v>https://thuanthanh.bacninh.gov.vn/news/-/details/22340/xa-tri-qua-on-nhan-co-thi-ua-cua-chinh-phu-44901428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7749</v>
      </c>
      <c r="B750" t="str">
        <f>HYPERLINK("https://www.facebook.com/p/C%C3%B4ng-an-ph%C6%B0%E1%BB%9Dng-Gia-%C4%90%C3%B4ng-100077406635810/", "Công an xã Gia Đông tỉnh Bắc Ninh")</f>
        <v>Công an xã Gia Đông tỉnh Bắc Ninh</v>
      </c>
      <c r="C750" t="str">
        <v>https://www.facebook.com/p/C%C3%B4ng-an-ph%C6%B0%E1%BB%9Dng-Gia-%C4%90%C3%B4ng-100077406635810/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7750</v>
      </c>
      <c r="B751" t="str">
        <f>HYPERLINK("https://www.bacninh.gov.vn/web/xa-gia-ong/news/-/details/20933686/to-chuc-bo-may-xa-gia-ong", "UBND Ủy ban nhân dân xã Gia Đông tỉnh Bắc Ninh")</f>
        <v>UBND Ủy ban nhân dân xã Gia Đông tỉnh Bắc Ninh</v>
      </c>
      <c r="C751" t="str">
        <v>https://www.bacninh.gov.vn/web/xa-gia-ong/news/-/details/20933686/to-chuc-bo-may-xa-gia-ong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7751</v>
      </c>
      <c r="B752" t="str">
        <f>HYPERLINK("https://www.facebook.com/p/C%C3%B4ng-an-Ph%C6%B0%E1%BB%9Dng-Thanh-Kh%C6%B0%C6%A1ng-100072198469052/", "Công an xã Thanh Khương tỉnh Bắc Ninh")</f>
        <v>Công an xã Thanh Khương tỉnh Bắc Ninh</v>
      </c>
      <c r="C752" t="str">
        <v>https://www.facebook.com/p/C%C3%B4ng-an-Ph%C6%B0%E1%BB%9Dng-Thanh-Kh%C6%B0%C6%A1ng-100072198469052/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7752</v>
      </c>
      <c r="B753" t="str">
        <f>HYPERLINK("https://www.bacninh.gov.vn/web/xa-thanh-khuong", "UBND Ủy ban nhân dân xã Thanh Khương tỉnh Bắc Ninh")</f>
        <v>UBND Ủy ban nhân dân xã Thanh Khương tỉnh Bắc Ninh</v>
      </c>
      <c r="C753" t="str">
        <v>https://www.bacninh.gov.vn/web/xa-thanh-khuong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7753</v>
      </c>
      <c r="B754" t="str">
        <f>HYPERLINK("https://www.facebook.com/p/C%C3%B4ng-an-Ph%C6%B0%E1%BB%9Dng-Tr%E1%BA%A1m-L%E1%BB%99-100079657826075/", "Công an xã Trạm Lộ tỉnh Bắc Ninh")</f>
        <v>Công an xã Trạm Lộ tỉnh Bắc Ninh</v>
      </c>
      <c r="C754" t="str">
        <v>https://www.facebook.com/p/C%C3%B4ng-an-Ph%C6%B0%E1%BB%9Dng-Tr%E1%BA%A1m-L%E1%BB%99-100079657826075/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7754</v>
      </c>
      <c r="B755" t="str">
        <f>HYPERLINK("https://bacninh.gov.vn/van-ban-quy-pham-phap-luat/-/l/legal-detail/985623", "UBND Ủy ban nhân dân xã Trạm Lộ tỉnh Bắc Ninh")</f>
        <v>UBND Ủy ban nhân dân xã Trạm Lộ tỉnh Bắc Ninh</v>
      </c>
      <c r="C755" t="str">
        <v>https://bacninh.gov.vn/van-ban-quy-pham-phap-luat/-/l/legal-detail/985623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7755</v>
      </c>
      <c r="B756" t="str">
        <v>Công an xã Xuân Lâm tỉnh Bắc Ninh</v>
      </c>
      <c r="C756" t="str">
        <v>-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7756</v>
      </c>
      <c r="B757" t="str">
        <f>HYPERLINK("https://www.bacninh.gov.vn/web/xa-xuan-lam/news/-/details/20940549/to-chuc-bo-may-xa-xuan-lam", "UBND Ủy ban nhân dân xã Xuân Lâm tỉnh Bắc Ninh")</f>
        <v>UBND Ủy ban nhân dân xã Xuân Lâm tỉnh Bắc Ninh</v>
      </c>
      <c r="C757" t="str">
        <v>https://www.bacninh.gov.vn/web/xa-xuan-lam/news/-/details/20940549/to-chuc-bo-may-xa-xuan-lam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7757</v>
      </c>
      <c r="B758" t="str">
        <f>HYPERLINK("https://www.facebook.com/p/C%C3%B4ng-an-ph%C6%B0%E1%BB%9Dng-H%C3%A0-M%C3%A3n-100076818243596/", "Công an xã Hà Mãn tỉnh Bắc Ninh")</f>
        <v>Công an xã Hà Mãn tỉnh Bắc Ninh</v>
      </c>
      <c r="C758" t="str">
        <v>https://www.facebook.com/p/C%C3%B4ng-an-ph%C6%B0%E1%BB%9Dng-H%C3%A0-M%C3%A3n-100076818243596/</v>
      </c>
      <c r="D758" t="str">
        <v>-</v>
      </c>
      <c r="E758" t="str">
        <v/>
      </c>
      <c r="F758" t="str">
        <v>-</v>
      </c>
      <c r="G758" t="str">
        <v>-</v>
      </c>
    </row>
    <row r="759">
      <c r="A759">
        <v>7758</v>
      </c>
      <c r="B759" t="str">
        <f>HYPERLINK("https://www.bacninh.gov.vn/web/xa-ha-man", "UBND Ủy ban nhân dân xã Hà Mãn tỉnh Bắc Ninh")</f>
        <v>UBND Ủy ban nhân dân xã Hà Mãn tỉnh Bắc Ninh</v>
      </c>
      <c r="C759" t="str">
        <v>https://www.bacninh.gov.vn/web/xa-ha-man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7759</v>
      </c>
      <c r="B760" t="str">
        <f>HYPERLINK("https://www.facebook.com/p/C%C3%B4ng-An-X%C3%A3-Ng%C5%A9-Th%C3%A1i-100071665820804/", "Công an xã Ngũ Thái tỉnh Bắc Ninh")</f>
        <v>Công an xã Ngũ Thái tỉnh Bắc Ninh</v>
      </c>
      <c r="C760" t="str">
        <v>https://www.facebook.com/p/C%C3%B4ng-An-X%C3%A3-Ng%C5%A9-Th%C3%A1i-100071665820804/</v>
      </c>
      <c r="D760" t="str">
        <v>-</v>
      </c>
      <c r="E760" t="str">
        <v/>
      </c>
      <c r="F760" t="str">
        <v>-</v>
      </c>
      <c r="G760" t="str">
        <v>-</v>
      </c>
    </row>
    <row r="761">
      <c r="A761">
        <v>7760</v>
      </c>
      <c r="B761" t="str">
        <f>HYPERLINK("https://www.bacninh.gov.vn/web/xa-ngu-thai/news/-/details/20940343/to-chuc-bo-may-xa-ngu-thai", "UBND Ủy ban nhân dân xã Ngũ Thái tỉnh Bắc Ninh")</f>
        <v>UBND Ủy ban nhân dân xã Ngũ Thái tỉnh Bắc Ninh</v>
      </c>
      <c r="C761" t="str">
        <v>https://www.bacninh.gov.vn/web/xa-ngu-thai/news/-/details/20940343/to-chuc-bo-may-xa-ngu-thai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7761</v>
      </c>
      <c r="B762" t="str">
        <f>HYPERLINK("https://www.facebook.com/783773319193116", "Công an xã Nguyệt Đức tỉnh Bắc Ninh")</f>
        <v>Công an xã Nguyệt Đức tỉnh Bắc Ninh</v>
      </c>
      <c r="C762" t="str">
        <v>https://www.facebook.com/783773319193116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7762</v>
      </c>
      <c r="B763" t="str">
        <f>HYPERLINK("https://www.bacninh.gov.vn/web/xa-nguyet-uc", "UBND Ủy ban nhân dân xã Nguyệt Đức tỉnh Bắc Ninh")</f>
        <v>UBND Ủy ban nhân dân xã Nguyệt Đức tỉnh Bắc Ninh</v>
      </c>
      <c r="C763" t="str">
        <v>https://www.bacninh.gov.vn/web/xa-nguyet-uc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7763</v>
      </c>
      <c r="B764" t="str">
        <v>Công an xã Ninh Xá tỉnh Bắc Ninh</v>
      </c>
      <c r="C764" t="str">
        <v>-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7764</v>
      </c>
      <c r="B765" t="str">
        <f>HYPERLINK("https://www.bacninh.gov.vn/web/phuong-ninh-xa/thong-tin-lien-he", "UBND Ủy ban nhân dân xã Ninh Xá tỉnh Bắc Ninh")</f>
        <v>UBND Ủy ban nhân dân xã Ninh Xá tỉnh Bắc Ninh</v>
      </c>
      <c r="C765" t="str">
        <v>https://www.bacninh.gov.vn/web/phuong-ninh-xa/thong-tin-lien-he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7765</v>
      </c>
      <c r="B766" t="str">
        <f>HYPERLINK("https://www.facebook.com/783773319193116", "Công an xã Nghĩa Đạo tỉnh Bắc Ninh")</f>
        <v>Công an xã Nghĩa Đạo tỉnh Bắc Ninh</v>
      </c>
      <c r="C766" t="str">
        <v>https://www.facebook.com/783773319193116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7766</v>
      </c>
      <c r="B767" t="str">
        <f>HYPERLINK("https://www.bacninh.gov.vn/web/xa-nghia-ao/news/-/details/20939601/to-chuc-bo-may-xa-nghia-ao", "UBND Ủy ban nhân dân xã Nghĩa Đạo tỉnh Bắc Ninh")</f>
        <v>UBND Ủy ban nhân dân xã Nghĩa Đạo tỉnh Bắc Ninh</v>
      </c>
      <c r="C767" t="str">
        <v>https://www.bacninh.gov.vn/web/xa-nghia-ao/news/-/details/20939601/to-chuc-bo-may-xa-nghia-ao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7767</v>
      </c>
      <c r="B768" t="str">
        <v>Công an xã Song Liễu tỉnh Bắc Ninh</v>
      </c>
      <c r="C768" t="str">
        <v>-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7768</v>
      </c>
      <c r="B769" t="str">
        <f>HYPERLINK("https://www.bacninh.gov.vn/web/xa-song-lieu/news/-/details/20940204/to-chuc-bo-may-xa-song-lieu", "UBND Ủy ban nhân dân xã Song Liễu tỉnh Bắc Ninh")</f>
        <v>UBND Ủy ban nhân dân xã Song Liễu tỉnh Bắc Ninh</v>
      </c>
      <c r="C769" t="str">
        <v>https://www.bacninh.gov.vn/web/xa-song-lieu/news/-/details/20940204/to-chuc-bo-may-xa-song-lieu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7769</v>
      </c>
      <c r="B770" t="str">
        <f>HYPERLINK("https://www.facebook.com/p/C%C3%B4ng-an-huy%E1%BB%87n-Gia-B%C3%ACnh-100075950866118/", "Công an thị trấn Gia Bình tỉnh Bắc Ninh")</f>
        <v>Công an thị trấn Gia Bình tỉnh Bắc Ninh</v>
      </c>
      <c r="C770" t="str">
        <v>https://www.facebook.com/p/C%C3%B4ng-an-huy%E1%BB%87n-Gia-B%C3%ACnh-100075950866118/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7770</v>
      </c>
      <c r="B771" t="str">
        <f>HYPERLINK("https://giabinh.bacninh.gov.vn/", "UBND Ủy ban nhân dân thị trấn Gia Bình tỉnh Bắc Ninh")</f>
        <v>UBND Ủy ban nhân dân thị trấn Gia Bình tỉnh Bắc Ninh</v>
      </c>
      <c r="C771" t="str">
        <v>https://giabinh.bacninh.gov.vn/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7771</v>
      </c>
      <c r="B772" t="str">
        <v>Công an xã Vạn Ninh tỉnh Bắc Ninh</v>
      </c>
      <c r="C772" t="str">
        <v>-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7772</v>
      </c>
      <c r="B773" t="str">
        <f>HYPERLINK("https://www.bacninh.gov.vn/web/xa-van-ninh", "UBND Ủy ban nhân dân xã Vạn Ninh tỉnh Bắc Ninh")</f>
        <v>UBND Ủy ban nhân dân xã Vạn Ninh tỉnh Bắc Ninh</v>
      </c>
      <c r="C773" t="str">
        <v>https://www.bacninh.gov.vn/web/xa-van-ninh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7773</v>
      </c>
      <c r="B774" t="str">
        <f>HYPERLINK("https://www.facebook.com/caxthaibao/", "Công an xã Thái Bảo tỉnh Bắc Ninh")</f>
        <v>Công an xã Thái Bảo tỉnh Bắc Ninh</v>
      </c>
      <c r="C774" t="str">
        <v>https://www.facebook.com/caxthaibao/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7774</v>
      </c>
      <c r="B775" t="str">
        <f>HYPERLINK("https://www.bacninh.gov.vn/web/xa-thai-bao", "UBND Ủy ban nhân dân xã Thái Bảo tỉnh Bắc Ninh")</f>
        <v>UBND Ủy ban nhân dân xã Thái Bảo tỉnh Bắc Ninh</v>
      </c>
      <c r="C775" t="str">
        <v>https://www.bacninh.gov.vn/web/xa-thai-bao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7775</v>
      </c>
      <c r="B776" t="str">
        <v>Công an xã Giang Sơn tỉnh Bắc Ninh</v>
      </c>
      <c r="C776" t="str">
        <v>-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7776</v>
      </c>
      <c r="B777" t="str">
        <f>HYPERLINK("https://www.bacninh.gov.vn/web/xa-giang-son", "UBND Ủy ban nhân dân xã Giang Sơn tỉnh Bắc Ninh")</f>
        <v>UBND Ủy ban nhân dân xã Giang Sơn tỉnh Bắc Ninh</v>
      </c>
      <c r="C777" t="str">
        <v>https://www.bacninh.gov.vn/web/xa-giang-son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7777</v>
      </c>
      <c r="B778" t="str">
        <f>HYPERLINK("https://www.facebook.com/p/C%C3%B4ng-an-x%C3%A3-Cao-%C4%90%E1%BB%A9c-100074969410380/", "Công an xã Cao Đức tỉnh Bắc Ninh")</f>
        <v>Công an xã Cao Đức tỉnh Bắc Ninh</v>
      </c>
      <c r="C778" t="str">
        <v>https://www.facebook.com/p/C%C3%B4ng-an-x%C3%A3-Cao-%C4%90%E1%BB%A9c-100074969410380/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7778</v>
      </c>
      <c r="B779" t="str">
        <f>HYPERLINK("https://www.bacninh.gov.vn/web/xa-cao-duc", "UBND Ủy ban nhân dân xã Cao Đức tỉnh Bắc Ninh")</f>
        <v>UBND Ủy ban nhân dân xã Cao Đức tỉnh Bắc Ninh</v>
      </c>
      <c r="C779" t="str">
        <v>https://www.bacninh.gov.vn/web/xa-cao-duc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7779</v>
      </c>
      <c r="B780" t="str">
        <f>HYPERLINK("https://www.facebook.com/p/C%C3%B4ng-an-x%C3%A3-%C4%90%E1%BA%A1i-Lai-Gia-B%C3%ACnh-B%E1%BA%AFc-Ninh-100077303622626/", "Công an xã Đại Lai tỉnh Bắc Ninh")</f>
        <v>Công an xã Đại Lai tỉnh Bắc Ninh</v>
      </c>
      <c r="C780" t="str">
        <v>https://www.facebook.com/p/C%C3%B4ng-an-x%C3%A3-%C4%90%E1%BA%A1i-Lai-Gia-B%C3%ACnh-B%E1%BA%AFc-Ninh-100077303622626/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7780</v>
      </c>
      <c r="B781" t="str">
        <f>HYPERLINK("https://www.bacninh.gov.vn/web/xa-dai-lai", "UBND Ủy ban nhân dân xã Đại Lai tỉnh Bắc Ninh")</f>
        <v>UBND Ủy ban nhân dân xã Đại Lai tỉnh Bắc Ninh</v>
      </c>
      <c r="C781" t="str">
        <v>https://www.bacninh.gov.vn/web/xa-dai-lai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7781</v>
      </c>
      <c r="B782" t="str">
        <v>Công an xã Song Giang tỉnh Bắc Ninh</v>
      </c>
      <c r="C782" t="str">
        <v>-</v>
      </c>
      <c r="D782" t="str">
        <v>-</v>
      </c>
      <c r="E782" t="str">
        <v/>
      </c>
      <c r="F782" t="str">
        <v>-</v>
      </c>
      <c r="G782" t="str">
        <v>-</v>
      </c>
    </row>
    <row r="783">
      <c r="A783">
        <v>7782</v>
      </c>
      <c r="B783" t="str">
        <f>HYPERLINK("https://www.bacninh.gov.vn/web/xa-song-giang", "UBND Ủy ban nhân dân xã Song Giang tỉnh Bắc Ninh")</f>
        <v>UBND Ủy ban nhân dân xã Song Giang tỉnh Bắc Ninh</v>
      </c>
      <c r="C783" t="str">
        <v>https://www.bacninh.gov.vn/web/xa-song-giang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7783</v>
      </c>
      <c r="B784" t="str">
        <f>HYPERLINK("https://www.facebook.com/p/C%C3%B4ng-an-x%C3%A3-B%C3%ACnh-D%C6%B0%C6%A1ng-100075696564710/", "Công an xã Bình Dương tỉnh Bắc Ninh")</f>
        <v>Công an xã Bình Dương tỉnh Bắc Ninh</v>
      </c>
      <c r="C784" t="str">
        <v>https://www.facebook.com/p/C%C3%B4ng-an-x%C3%A3-B%C3%ACnh-D%C6%B0%C6%A1ng-100075696564710/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7784</v>
      </c>
      <c r="B785" t="str">
        <f>HYPERLINK("https://www.bacninh.gov.vn/web/xa-binh-duong/uy-ban-nhan-dan-xa", "UBND Ủy ban nhân dân xã Bình Dương tỉnh Bắc Ninh")</f>
        <v>UBND Ủy ban nhân dân xã Bình Dương tỉnh Bắc Ninh</v>
      </c>
      <c r="C785" t="str">
        <v>https://www.bacninh.gov.vn/web/xa-binh-duong/uy-ban-nhan-dan-xa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7785</v>
      </c>
      <c r="B786" t="str">
        <f>HYPERLINK("https://www.facebook.com/p/C%C3%B4ng-an-x%C3%A3-L%C3%A3ng-Ng%C3%A2m-100075829493020/", "Công an xã Lãng Ngâm tỉnh Bắc Ninh")</f>
        <v>Công an xã Lãng Ngâm tỉnh Bắc Ninh</v>
      </c>
      <c r="C786" t="str">
        <v>https://www.facebook.com/p/C%C3%B4ng-an-x%C3%A3-L%C3%A3ng-Ng%C3%A2m-100075829493020/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7786</v>
      </c>
      <c r="B787" t="str">
        <f>HYPERLINK("https://www.bacninh.gov.vn/web/xa-lang-ngam/uy-ban-nhan-dan-xa", "UBND Ủy ban nhân dân xã Lãng Ngâm tỉnh Bắc Ninh")</f>
        <v>UBND Ủy ban nhân dân xã Lãng Ngâm tỉnh Bắc Ninh</v>
      </c>
      <c r="C787" t="str">
        <v>https://www.bacninh.gov.vn/web/xa-lang-ngam/uy-ban-nhan-dan-xa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7787</v>
      </c>
      <c r="B788" t="str">
        <v>Công an xã Nhân Thắng tỉnh Bắc Ninh</v>
      </c>
      <c r="C788" t="str">
        <v>-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7788</v>
      </c>
      <c r="B789" t="str">
        <f>HYPERLINK("https://www.bacninh.gov.vn/web/xa-nhan-thang", "UBND Ủy ban nhân dân xã Nhân Thắng tỉnh Bắc Ninh")</f>
        <v>UBND Ủy ban nhân dân xã Nhân Thắng tỉnh Bắc Ninh</v>
      </c>
      <c r="C789" t="str">
        <v>https://www.bacninh.gov.vn/web/xa-nhan-thang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7789</v>
      </c>
      <c r="B790" t="str">
        <v>Công an xã Xuân Lai tỉnh Bắc Ninh</v>
      </c>
      <c r="C790" t="str">
        <v>-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7790</v>
      </c>
      <c r="B791" t="str">
        <f>HYPERLINK("https://www.bacninh.gov.vn/web/xa-xuan-lai", "UBND Ủy ban nhân dân xã Xuân Lai tỉnh Bắc Ninh")</f>
        <v>UBND Ủy ban nhân dân xã Xuân Lai tỉnh Bắc Ninh</v>
      </c>
      <c r="C791" t="str">
        <v>https://www.bacninh.gov.vn/web/xa-xuan-lai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7791</v>
      </c>
      <c r="B792" t="str">
        <v>Công an xã Đông Cứu tỉnh Bắc Ninh</v>
      </c>
      <c r="C792" t="str">
        <v>-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7792</v>
      </c>
      <c r="B793" t="str">
        <f>HYPERLINK("https://www.bacninh.gov.vn/web/xa-dong-cuu/uy-ban-nhan-dan-xa", "UBND Ủy ban nhân dân xã Đông Cứu tỉnh Bắc Ninh")</f>
        <v>UBND Ủy ban nhân dân xã Đông Cứu tỉnh Bắc Ninh</v>
      </c>
      <c r="C793" t="str">
        <v>https://www.bacninh.gov.vn/web/xa-dong-cuu/uy-ban-nhan-dan-xa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7793</v>
      </c>
      <c r="B794" t="str">
        <f>HYPERLINK("https://www.facebook.com/Conganxadaibai/", "Công an xã Đại Bái tỉnh Bắc Ninh")</f>
        <v>Công an xã Đại Bái tỉnh Bắc Ninh</v>
      </c>
      <c r="C794" t="str">
        <v>https://www.facebook.com/Conganxadaibai/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7794</v>
      </c>
      <c r="B795" t="str">
        <f>HYPERLINK("https://www.bacninh.gov.vn/web/xa-dai-bai/to-chuc-bo-may1", "UBND Ủy ban nhân dân xã Đại Bái tỉnh Bắc Ninh")</f>
        <v>UBND Ủy ban nhân dân xã Đại Bái tỉnh Bắc Ninh</v>
      </c>
      <c r="C795" t="str">
        <v>https://www.bacninh.gov.vn/web/xa-dai-bai/to-chuc-bo-may1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7795</v>
      </c>
      <c r="B796" t="str">
        <v>Công an xã Quỳnh Phú tỉnh Bắc Ninh</v>
      </c>
      <c r="C796" t="str">
        <v>-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7796</v>
      </c>
      <c r="B797" t="str">
        <f>HYPERLINK("https://www.bacninh.gov.vn/web/xa-quynh-phu", "UBND Ủy ban nhân dân xã Quỳnh Phú tỉnh Bắc Ninh")</f>
        <v>UBND Ủy ban nhân dân xã Quỳnh Phú tỉnh Bắc Ninh</v>
      </c>
      <c r="C797" t="str">
        <v>https://www.bacninh.gov.vn/web/xa-quynh-phu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7797</v>
      </c>
      <c r="B798" t="str">
        <f>HYPERLINK("https://www.facebook.com/tuoitreconganthuathienhue/", "Công an thị trấn Thứa tỉnh Bắc Ninh")</f>
        <v>Công an thị trấn Thứa tỉnh Bắc Ninh</v>
      </c>
      <c r="C798" t="str">
        <v>https://www.facebook.com/tuoitreconganthuathienhue/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7798</v>
      </c>
      <c r="B799" t="str">
        <f>HYPERLINK("https://www.bacninh.gov.vn/web/thi-tran-thua/co-cau-to-chuc2", "UBND Ủy ban nhân dân thị trấn Thứa tỉnh Bắc Ninh")</f>
        <v>UBND Ủy ban nhân dân thị trấn Thứa tỉnh Bắc Ninh</v>
      </c>
      <c r="C799" t="str">
        <v>https://www.bacninh.gov.vn/web/thi-tran-thua/co-cau-to-chuc2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7799</v>
      </c>
      <c r="B800" t="str">
        <v>Công an xã An Thịnh tỉnh Bắc Ninh</v>
      </c>
      <c r="C800" t="str">
        <v>-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7800</v>
      </c>
      <c r="B801" t="str">
        <f>HYPERLINK("https://www.bacninh.gov.vn/web/xa-an-thinh/co-cau-to-chuc2", "UBND Ủy ban nhân dân xã An Thịnh tỉnh Bắc Ninh")</f>
        <v>UBND Ủy ban nhân dân xã An Thịnh tỉnh Bắc Ninh</v>
      </c>
      <c r="C801" t="str">
        <v>https://www.bacninh.gov.vn/web/xa-an-thinh/co-cau-to-chuc2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7801</v>
      </c>
      <c r="B802" t="str">
        <f>HYPERLINK("https://www.facebook.com/tuoitrethanhphobacninh/", "Công an xã Trung Kênh tỉnh Bắc Ninh")</f>
        <v>Công an xã Trung Kênh tỉnh Bắc Ninh</v>
      </c>
      <c r="C802" t="str">
        <v>https://www.facebook.com/tuoitrethanhphobacninh/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7802</v>
      </c>
      <c r="B803" t="str">
        <f>HYPERLINK("https://www.bacninh.gov.vn/web/xa-trung-kenh/uy-ban-nhan-dan", "UBND Ủy ban nhân dân xã Trung Kênh tỉnh Bắc Ninh")</f>
        <v>UBND Ủy ban nhân dân xã Trung Kênh tỉnh Bắc Ninh</v>
      </c>
      <c r="C803" t="str">
        <v>https://www.bacninh.gov.vn/web/xa-trung-kenh/uy-ban-nhan-dan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7803</v>
      </c>
      <c r="B804" t="str">
        <f>HYPERLINK("https://www.facebook.com/p/C%C3%B4ng-an-x%C3%A3-Ph%C3%BA-Ho%C3%A0-L%C6%B0%C6%A1ng-T%C3%A0i-B%E1%BA%AFc-Ninh-100082897110745/", "Công an xã Phú Hòa tỉnh Bắc Ninh")</f>
        <v>Công an xã Phú Hòa tỉnh Bắc Ninh</v>
      </c>
      <c r="C804" t="str">
        <v>https://www.facebook.com/p/C%C3%B4ng-an-x%C3%A3-Ph%C3%BA-Ho%C3%A0-L%C6%B0%C6%A1ng-T%C3%A0i-B%E1%BA%AFc-Ninh-100082897110745/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7804</v>
      </c>
      <c r="B805" t="str">
        <f>HYPERLINK("https://www.bacninh.gov.vn/web/xa-phu-hoa/uy-ban-nhan-dan", "UBND Ủy ban nhân dân xã Phú Hòa tỉnh Bắc Ninh")</f>
        <v>UBND Ủy ban nhân dân xã Phú Hòa tỉnh Bắc Ninh</v>
      </c>
      <c r="C805" t="str">
        <v>https://www.bacninh.gov.vn/web/xa-phu-hoa/uy-ban-nhan-dan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7805</v>
      </c>
      <c r="B806" t="str">
        <f>HYPERLINK("https://www.facebook.com/p/C%C3%B4ng-an-x%C3%A3-M%E1%BB%B9-H%C6%B0%C6%A1ng-Huy%E1%BB%87n-L%C6%B0%C6%A1ng-T%C3%A0i-t%E1%BB%89nh-B%E1%BA%AFc-Ninh-100083056556091/", "Công an xã Mỹ Hương tỉnh Bắc Ninh")</f>
        <v>Công an xã Mỹ Hương tỉnh Bắc Ninh</v>
      </c>
      <c r="C806" t="str">
        <v>https://www.facebook.com/p/C%C3%B4ng-an-x%C3%A3-M%E1%BB%B9-H%C6%B0%C6%A1ng-Huy%E1%BB%87n-L%C6%B0%C6%A1ng-T%C3%A0i-t%E1%BB%89nh-B%E1%BA%AFc-Ninh-100083056556091/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7806</v>
      </c>
      <c r="B807" t="str">
        <f>HYPERLINK("https://www.bacninh.gov.vn/web/xa-my-huong/uy-ban-nhan-dan", "UBND Ủy ban nhân dân xã Mỹ Hương tỉnh Bắc Ninh")</f>
        <v>UBND Ủy ban nhân dân xã Mỹ Hương tỉnh Bắc Ninh</v>
      </c>
      <c r="C807" t="str">
        <v>https://www.bacninh.gov.vn/web/xa-my-huong/uy-ban-nhan-dan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7807</v>
      </c>
      <c r="B808" t="str">
        <v>Công an xã Tân Lãng tỉnh Bắc Ninh</v>
      </c>
      <c r="C808" t="str">
        <v>-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7808</v>
      </c>
      <c r="B809" t="str">
        <f>HYPERLINK("https://www.bacninh.gov.vn/web/xa-tan-lang", "UBND Ủy ban nhân dân xã Tân Lãng tỉnh Bắc Ninh")</f>
        <v>UBND Ủy ban nhân dân xã Tân Lãng tỉnh Bắc Ninh</v>
      </c>
      <c r="C809" t="str">
        <v>https://www.bacninh.gov.vn/web/xa-tan-lang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7809</v>
      </c>
      <c r="B810" t="str">
        <v>Công an xã Quảng Phú tỉnh Bắc Ninh</v>
      </c>
      <c r="C810" t="str">
        <v>-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7810</v>
      </c>
      <c r="B811" t="str">
        <f>HYPERLINK("https://www.bacninh.gov.vn/web/xa-quang-phu/uy-ban-nhan-dan", "UBND Ủy ban nhân dân xã Quảng Phú tỉnh Bắc Ninh")</f>
        <v>UBND Ủy ban nhân dân xã Quảng Phú tỉnh Bắc Ninh</v>
      </c>
      <c r="C811" t="str">
        <v>https://www.bacninh.gov.vn/web/xa-quang-phu/uy-ban-nhan-dan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7811</v>
      </c>
      <c r="B812" t="str">
        <v>Công an xã Trừng Xá tỉnh Bắc Ninh</v>
      </c>
      <c r="C812" t="str">
        <v>-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7812</v>
      </c>
      <c r="B813" t="str">
        <f>HYPERLINK("https://www.bacninh.gov.vn/web/xa-trung-xa/uy-ban-nhan-dan", "UBND Ủy ban nhân dân xã Trừng Xá tỉnh Bắc Ninh")</f>
        <v>UBND Ủy ban nhân dân xã Trừng Xá tỉnh Bắc Ninh</v>
      </c>
      <c r="C813" t="str">
        <v>https://www.bacninh.gov.vn/web/xa-trung-xa/uy-ban-nhan-dan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7813</v>
      </c>
      <c r="B814" t="str">
        <f>HYPERLINK("https://www.facebook.com/p/C%C3%B4ng-an-x%C3%A3-Lai-H%E1%BA%A1-L%C6%B0%C6%A1ng-T%C3%A0i-B%E1%BA%AFc-Ninh-100082897224141/", "Công an xã Lai Hạ tỉnh Bắc Ninh")</f>
        <v>Công an xã Lai Hạ tỉnh Bắc Ninh</v>
      </c>
      <c r="C814" t="str">
        <v>https://www.facebook.com/p/C%C3%B4ng-an-x%C3%A3-Lai-H%E1%BA%A1-L%C6%B0%C6%A1ng-T%C3%A0i-B%E1%BA%AFc-Ninh-100082897224141/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7814</v>
      </c>
      <c r="B815" t="str">
        <f>HYPERLINK("https://www.bacninh.gov.vn/web/xa-lai-ha", "UBND Ủy ban nhân dân xã Lai Hạ tỉnh Bắc Ninh")</f>
        <v>UBND Ủy ban nhân dân xã Lai Hạ tỉnh Bắc Ninh</v>
      </c>
      <c r="C815" t="str">
        <v>https://www.bacninh.gov.vn/web/xa-lai-ha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7815</v>
      </c>
      <c r="B816" t="str">
        <v>Công an xã Trung Chính tỉnh Bắc Ninh</v>
      </c>
      <c r="C816" t="str">
        <v>-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7816</v>
      </c>
      <c r="B817" t="str">
        <f>HYPERLINK("https://www.bacninh.gov.vn/web/xa-trung-chinh/co-cau-to-chuc2", "UBND Ủy ban nhân dân xã Trung Chính tỉnh Bắc Ninh")</f>
        <v>UBND Ủy ban nhân dân xã Trung Chính tỉnh Bắc Ninh</v>
      </c>
      <c r="C817" t="str">
        <v>https://www.bacninh.gov.vn/web/xa-trung-chinh/co-cau-to-chuc2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7817</v>
      </c>
      <c r="B818" t="str">
        <v>Công an xã Minh Tân tỉnh Bắc Ninh</v>
      </c>
      <c r="C818" t="str">
        <v>-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7818</v>
      </c>
      <c r="B819" t="str">
        <f>HYPERLINK("https://www.bacninh.gov.vn/web/xa-minh-tan/uy-ban-nhan-dan", "UBND Ủy ban nhân dân xã Minh Tân tỉnh Bắc Ninh")</f>
        <v>UBND Ủy ban nhân dân xã Minh Tân tỉnh Bắc Ninh</v>
      </c>
      <c r="C819" t="str">
        <v>https://www.bacninh.gov.vn/web/xa-minh-tan/uy-ban-nhan-dan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7819</v>
      </c>
      <c r="B820" t="str">
        <f>HYPERLINK("https://www.facebook.com/p/C%C3%B4ng-an-x%C3%A3-B%C3%ACnh-%C4%90%E1%BB%8Bnh-L%C6%B0%C6%A1ng-T%C3%A0i-B%E1%BA%AFc-Ninh-100075978814082/", "Công an xã Bình Định tỉnh Bắc Ninh")</f>
        <v>Công an xã Bình Định tỉnh Bắc Ninh</v>
      </c>
      <c r="C820" t="str">
        <v>https://www.facebook.com/p/C%C3%B4ng-an-x%C3%A3-B%C3%ACnh-%C4%90%E1%BB%8Bnh-L%C6%B0%C6%A1ng-T%C3%A0i-B%E1%BA%AFc-Ninh-100075978814082/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7820</v>
      </c>
      <c r="B821" t="str">
        <f>HYPERLINK("https://www.bacninh.gov.vn/web/xa-binh-dinh/uy-ban-nhan-dan", "UBND Ủy ban nhân dân xã Bình Định tỉnh Bắc Ninh")</f>
        <v>UBND Ủy ban nhân dân xã Bình Định tỉnh Bắc Ninh</v>
      </c>
      <c r="C821" t="str">
        <v>https://www.bacninh.gov.vn/web/xa-binh-dinh/uy-ban-nhan-dan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7821</v>
      </c>
      <c r="B822" t="str">
        <f>HYPERLINK("https://www.facebook.com/huyhien88/", "Công an xã Phú Lương tỉnh Bắc Ninh")</f>
        <v>Công an xã Phú Lương tỉnh Bắc Ninh</v>
      </c>
      <c r="C822" t="str">
        <v>https://www.facebook.com/huyhien88/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7822</v>
      </c>
      <c r="B823" t="str">
        <f>HYPERLINK("https://www.bacninh.gov.vn/web/xa-phu-luong", "UBND Ủy ban nhân dân xã Phú Lương tỉnh Bắc Ninh")</f>
        <v>UBND Ủy ban nhân dân xã Phú Lương tỉnh Bắc Ninh</v>
      </c>
      <c r="C823" t="str">
        <v>https://www.bacninh.gov.vn/web/xa-phu-luong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7823</v>
      </c>
      <c r="B824" t="str">
        <v>Công an xã Lâm Thao tỉnh Bắc Ninh</v>
      </c>
      <c r="C824" t="str">
        <v>-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7824</v>
      </c>
      <c r="B825" t="str">
        <f>HYPERLINK("https://www.bacninh.gov.vn/web/xa-lam-thao/uy-ban-nhan-dan", "UBND Ủy ban nhân dân xã Lâm Thao tỉnh Bắc Ninh")</f>
        <v>UBND Ủy ban nhân dân xã Lâm Thao tỉnh Bắc Ninh</v>
      </c>
      <c r="C825" t="str">
        <v>https://www.bacninh.gov.vn/web/xa-lam-thao/uy-ban-nhan-dan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7825</v>
      </c>
      <c r="B826" t="str">
        <f>HYPERLINK("https://www.facebook.com/p/C%C3%B4ng-an-ph%C6%B0%E1%BB%9Dng-C%E1%BA%A9m-Th%C6%B0%E1%BB%A3ng-CATP-H%E1%BA%A3i-D%C6%B0%C6%A1ng-100081628454582/", "Công an phường Cẩm Thượng tỉnh Hải Dương")</f>
        <v>Công an phường Cẩm Thượng tỉnh Hải Dương</v>
      </c>
      <c r="C826" t="str">
        <v>https://www.facebook.com/p/C%C3%B4ng-an-ph%C6%B0%E1%BB%9Dng-C%E1%BA%A9m-Th%C6%B0%E1%BB%A3ng-CATP-H%E1%BA%A3i-D%C6%B0%C6%A1ng-100081628454582/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7826</v>
      </c>
      <c r="B827" t="str">
        <f>HYPERLINK("http://camthuong.tphaiduong.haiduong.gov.vn/", "UBND Ủy ban nhân dân phường Cẩm Thượng tỉnh Hải Dương")</f>
        <v>UBND Ủy ban nhân dân phường Cẩm Thượng tỉnh Hải Dương</v>
      </c>
      <c r="C827" t="str">
        <v>http://camthuong.tphaiduong.haiduong.gov.vn/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7827</v>
      </c>
      <c r="B828" t="str">
        <f>HYPERLINK("https://www.facebook.com/binhhantphaiduong/", "Công an phường Bình Hàn tỉnh Hải Dương")</f>
        <v>Công an phường Bình Hàn tỉnh Hải Dương</v>
      </c>
      <c r="C828" t="str">
        <v>https://www.facebook.com/binhhantphaiduong/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7828</v>
      </c>
      <c r="B829" t="str">
        <f>HYPERLINK("http://binhhan.tphaiduong.haiduong.gov.vn/", "UBND Ủy ban nhân dân phường Bình Hàn tỉnh Hải Dương")</f>
        <v>UBND Ủy ban nhân dân phường Bình Hàn tỉnh Hải Dương</v>
      </c>
      <c r="C829" t="str">
        <v>http://binhhan.tphaiduong.haiduong.gov.vn/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7829</v>
      </c>
      <c r="B830" t="str">
        <f>HYPERLINK("https://www.facebook.com/p/C%C3%B4ng-An-Ph%C6%B0%E1%BB%9Dng-Ng%E1%BB%8Dc-Ch%C3%A2u-Th%C3%A0nh-Ph%E1%BB%91-H%E1%BA%A3i-D%C6%B0%C6%A1ng-100068965069044/", "Công an phường Ngọc Châu tỉnh Hải Dương")</f>
        <v>Công an phường Ngọc Châu tỉnh Hải Dương</v>
      </c>
      <c r="C830" t="str">
        <v>https://www.facebook.com/p/C%C3%B4ng-An-Ph%C6%B0%E1%BB%9Dng-Ng%E1%BB%8Dc-Ch%C3%A2u-Th%C3%A0nh-Ph%E1%BB%91-H%E1%BA%A3i-D%C6%B0%C6%A1ng-100068965069044/</v>
      </c>
      <c r="D830" t="str">
        <v>-</v>
      </c>
      <c r="E830" t="str">
        <v/>
      </c>
      <c r="F830" t="str">
        <v>-</v>
      </c>
      <c r="G830" t="str">
        <v>-</v>
      </c>
    </row>
    <row r="831">
      <c r="A831">
        <v>7830</v>
      </c>
      <c r="B831" t="str">
        <f>HYPERLINK("http://ngocchau.tphaiduong.haiduong.gov.vn/", "UBND Ủy ban nhân dân phường Ngọc Châu tỉnh Hải Dương")</f>
        <v>UBND Ủy ban nhân dân phường Ngọc Châu tỉnh Hải Dương</v>
      </c>
      <c r="C831" t="str">
        <v>http://ngocchau.tphaiduong.haiduong.gov.vn/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7831</v>
      </c>
      <c r="B832" t="str">
        <v>Công an phường Nhị Châu tỉnh Hải Dương</v>
      </c>
      <c r="C832" t="str">
        <v>-</v>
      </c>
      <c r="D832" t="str">
        <v>-</v>
      </c>
      <c r="E832" t="str">
        <v/>
      </c>
      <c r="F832" t="str">
        <v>-</v>
      </c>
      <c r="G832" t="str">
        <v>-</v>
      </c>
    </row>
    <row r="833">
      <c r="A833">
        <v>7832</v>
      </c>
      <c r="B833" t="str">
        <f>HYPERLINK("http://nhichau.tphaiduong.haiduong.gov.vn/", "UBND Ủy ban nhân dân phường Nhị Châu tỉnh Hải Dương")</f>
        <v>UBND Ủy ban nhân dân phường Nhị Châu tỉnh Hải Dương</v>
      </c>
      <c r="C833" t="str">
        <v>http://nhichau.tphaiduong.haiduong.gov.vn/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7833</v>
      </c>
      <c r="B834" t="str">
        <f>HYPERLINK("https://www.facebook.com/p/C%C3%B4ng-an-Ph%C6%B0%E1%BB%9Dng-Quang-Trung-Th%C3%A0nh-ph%E1%BB%91-H%E1%BA%A3i-D%C6%B0%C6%A1ng-100090836208177/?locale=vi_VN", "Công an phường Quang Trung tỉnh Hải Dương")</f>
        <v>Công an phường Quang Trung tỉnh Hải Dương</v>
      </c>
      <c r="C834" t="str">
        <v>https://www.facebook.com/p/C%C3%B4ng-an-Ph%C6%B0%E1%BB%9Dng-Quang-Trung-Th%C3%A0nh-ph%E1%BB%91-H%E1%BA%A3i-D%C6%B0%C6%A1ng-100090836208177/?locale=vi_VN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7834</v>
      </c>
      <c r="B835" t="str">
        <f>HYPERLINK("http://quangtrung.tphaiduong.haiduong.gov.vn/", "UBND Ủy ban nhân dân phường Quang Trung tỉnh Hải Dương")</f>
        <v>UBND Ủy ban nhân dân phường Quang Trung tỉnh Hải Dương</v>
      </c>
      <c r="C835" t="str">
        <v>http://quangtrung.tphaiduong.haiduong.gov.vn/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7835</v>
      </c>
      <c r="B836" t="str">
        <f>HYPERLINK("https://www.facebook.com/p/C%C3%B4ng-an-ph%C6%B0%E1%BB%9Dng-Nguy%E1%BB%85n-Tr%C3%A3i-100077644723207/", "Công an phường Nguyễn Trãi tỉnh Hải Dương")</f>
        <v>Công an phường Nguyễn Trãi tỉnh Hải Dương</v>
      </c>
      <c r="C836" t="str">
        <v>https://www.facebook.com/p/C%C3%B4ng-an-ph%C6%B0%E1%BB%9Dng-Nguy%E1%BB%85n-Tr%C3%A3i-100077644723207/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7836</v>
      </c>
      <c r="B837" t="str">
        <f>HYPERLINK("http://nguyentrai.tphaiduong.haiduong.gov.vn/", "UBND Ủy ban nhân dân phường Nguyễn Trãi tỉnh Hải Dương")</f>
        <v>UBND Ủy ban nhân dân phường Nguyễn Trãi tỉnh Hải Dương</v>
      </c>
      <c r="C837" t="str">
        <v>http://nguyentrai.tphaiduong.haiduong.gov.vn/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7837</v>
      </c>
      <c r="B838" t="str">
        <f>HYPERLINK("https://www.facebook.com/p/C%C3%B4ng-An-Ph%C6%B0%E1%BB%9Dng-Ph%E1%BA%A1m-Ng%C5%A9-L%C3%A3o-Th%C3%A0nh-Ph%E1%BB%91-H%E1%BA%A3i-D%C6%B0%C6%A1ng-100068982131245/", "Công an phường Phạm Ngũ Lão tỉnh Hải Dương")</f>
        <v>Công an phường Phạm Ngũ Lão tỉnh Hải Dương</v>
      </c>
      <c r="C838" t="str">
        <v>https://www.facebook.com/p/C%C3%B4ng-An-Ph%C6%B0%E1%BB%9Dng-Ph%E1%BA%A1m-Ng%C5%A9-L%C3%A3o-Th%C3%A0nh-Ph%E1%BB%91-H%E1%BA%A3i-D%C6%B0%C6%A1ng-100068982131245/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7838</v>
      </c>
      <c r="B839" t="str">
        <f>HYPERLINK("http://phamngulao.tphaiduong.haiduong.gov.vn/", "UBND Ủy ban nhân dân phường Phạm Ngũ Lão tỉnh Hải Dương")</f>
        <v>UBND Ủy ban nhân dân phường Phạm Ngũ Lão tỉnh Hải Dương</v>
      </c>
      <c r="C839" t="str">
        <v>http://phamngulao.tphaiduong.haiduong.gov.vn/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7839</v>
      </c>
      <c r="B840" t="str">
        <f>HYPERLINK("https://www.facebook.com/p/C%C3%B4ng-an-ph%C6%B0%E1%BB%9Dng-Tr%E1%BA%A7n-H%C6%B0ng-%C4%90%E1%BA%A1o-TP-H%E1%BA%A3i-D%C6%B0%C6%A1ng-100066903541828/", "Công an phường Trần Hưng Đạo tỉnh Hải Dương")</f>
        <v>Công an phường Trần Hưng Đạo tỉnh Hải Dương</v>
      </c>
      <c r="C840" t="str">
        <v>https://www.facebook.com/p/C%C3%B4ng-an-ph%C6%B0%E1%BB%9Dng-Tr%E1%BA%A7n-H%C6%B0ng-%C4%90%E1%BA%A1o-TP-H%E1%BA%A3i-D%C6%B0%C6%A1ng-100066903541828/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7840</v>
      </c>
      <c r="B841" t="str">
        <f>HYPERLINK("http://tranhungdao.tphaiduong.haiduong.gov.vn/", "UBND Ủy ban nhân dân phường Trần Hưng Đạo tỉnh Hải Dương")</f>
        <v>UBND Ủy ban nhân dân phường Trần Hưng Đạo tỉnh Hải Dương</v>
      </c>
      <c r="C841" t="str">
        <v>http://tranhungdao.tphaiduong.haiduong.gov.vn/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7841</v>
      </c>
      <c r="B842" t="str">
        <f>HYPERLINK("https://www.facebook.com/phuongtranphucaptp/", "Công an phường Trần Phú tỉnh Hải Dương")</f>
        <v>Công an phường Trần Phú tỉnh Hải Dương</v>
      </c>
      <c r="C842" t="str">
        <v>https://www.facebook.com/phuongtranphucaptp/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7842</v>
      </c>
      <c r="B843" t="str">
        <f>HYPERLINK("http://tranphu.tphaiduong.haiduong.gov.vn/", "UBND Ủy ban nhân dân phường Trần Phú tỉnh Hải Dương")</f>
        <v>UBND Ủy ban nhân dân phường Trần Phú tỉnh Hải Dương</v>
      </c>
      <c r="C843" t="str">
        <v>http://tranphu.tphaiduong.haiduong.gov.vn/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7843</v>
      </c>
      <c r="B844" t="str">
        <f>HYPERLINK("https://www.facebook.com/people/C%C3%B4ng-An-Ph%C6%B0%E1%BB%9Dng-Thanh-B%C3%ACnh/100066390800608/", "Công an phường Thanh Bình tỉnh Hải Dương")</f>
        <v>Công an phường Thanh Bình tỉnh Hải Dương</v>
      </c>
      <c r="C844" t="str">
        <v>https://www.facebook.com/people/C%C3%B4ng-An-Ph%C6%B0%E1%BB%9Dng-Thanh-B%C3%ACnh/100066390800608/</v>
      </c>
      <c r="D844" t="str">
        <v>-</v>
      </c>
      <c r="E844" t="str">
        <v>+2203891725</v>
      </c>
      <c r="F844" t="str">
        <v>-</v>
      </c>
      <c r="G844" t="str">
        <v>-</v>
      </c>
    </row>
    <row r="845">
      <c r="A845">
        <v>7844</v>
      </c>
      <c r="B845" t="str">
        <f>HYPERLINK("http://thanhbinh.tphaiduong.haiduong.gov.vn/", "UBND Ủy ban nhân dân phường Thanh Bình tỉnh Hải Dương")</f>
        <v>UBND Ủy ban nhân dân phường Thanh Bình tỉnh Hải Dương</v>
      </c>
      <c r="C845" t="str">
        <v>http://thanhbinh.tphaiduong.haiduong.gov.vn/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7845</v>
      </c>
      <c r="B846" t="str">
        <f>HYPERLINK("https://www.facebook.com/p/C%C3%B4ng-an-ph%C6%B0%E1%BB%9Dng-T%C3%A2n-B%C3%ACnh-Th%C3%A0nh-ph%E1%BB%91-H%E1%BA%A3i-D%C6%B0%C6%A1ng-100085191315277/", "Công an phường Tân Bình tỉnh Hải Dương")</f>
        <v>Công an phường Tân Bình tỉnh Hải Dương</v>
      </c>
      <c r="C846" t="str">
        <v>https://www.facebook.com/p/C%C3%B4ng-an-ph%C6%B0%E1%BB%9Dng-T%C3%A2n-B%C3%ACnh-Th%C3%A0nh-ph%E1%BB%91-H%E1%BA%A3i-D%C6%B0%C6%A1ng-100085191315277/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7846</v>
      </c>
      <c r="B847" t="str">
        <f>HYPERLINK("http://tanbinh.tphaiduong.haiduong.gov.vn/", "UBND Ủy ban nhân dân phường Tân Bình tỉnh Hải Dương")</f>
        <v>UBND Ủy ban nhân dân phường Tân Bình tỉnh Hải Dương</v>
      </c>
      <c r="C847" t="str">
        <v>http://tanbinh.tphaiduong.haiduong.gov.vn/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7847</v>
      </c>
      <c r="B848" t="str">
        <f>HYPERLINK("https://www.facebook.com/p/C%C3%B4ng-An-Ph%C6%B0%E1%BB%9Dng-L%C3%AA-Thanh-Ngh%E1%BB%8B-Th%C3%A0nh-Ph%E1%BB%91-H%E1%BA%A3i-D%C6%B0%C6%A1ng-100069020777657/", "Công an phường Lê Thanh Nghị tỉnh Hải Dương")</f>
        <v>Công an phường Lê Thanh Nghị tỉnh Hải Dương</v>
      </c>
      <c r="C848" t="str">
        <v>https://www.facebook.com/p/C%C3%B4ng-An-Ph%C6%B0%E1%BB%9Dng-L%C3%AA-Thanh-Ngh%E1%BB%8B-Th%C3%A0nh-Ph%E1%BB%91-H%E1%BA%A3i-D%C6%B0%C6%A1ng-100069020777657/</v>
      </c>
      <c r="D848" t="str">
        <v>-</v>
      </c>
      <c r="E848" t="str">
        <v/>
      </c>
      <c r="F848" t="str">
        <v>-</v>
      </c>
      <c r="G848" t="str">
        <v>-</v>
      </c>
    </row>
    <row r="849">
      <c r="A849">
        <v>7848</v>
      </c>
      <c r="B849" t="str">
        <f>HYPERLINK("http://lethanhnghi.tphaiduong.haiduong.gov.vn/", "UBND Ủy ban nhân dân phường Lê Thanh Nghị tỉnh Hải Dương")</f>
        <v>UBND Ủy ban nhân dân phường Lê Thanh Nghị tỉnh Hải Dương</v>
      </c>
      <c r="C849" t="str">
        <v>http://lethanhnghi.tphaiduong.haiduong.gov.vn/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7849</v>
      </c>
      <c r="B850" t="str">
        <f>HYPERLINK("https://www.facebook.com/p/C%C3%B4ng-an-Ph%C6%B0%E1%BB%9Dng-H%E1%BA%A3i-T%C3%A2n-th%C3%A0nh-ph%E1%BB%91-H%E1%BA%A3i-D%C6%B0%C6%A1ng-100070095602812/", "Công an phường Hải Tân tỉnh Hải Dương")</f>
        <v>Công an phường Hải Tân tỉnh Hải Dương</v>
      </c>
      <c r="C850" t="str">
        <v>https://www.facebook.com/p/C%C3%B4ng-an-Ph%C6%B0%E1%BB%9Dng-H%E1%BA%A3i-T%C3%A2n-th%C3%A0nh-ph%E1%BB%91-H%E1%BA%A3i-D%C6%B0%C6%A1ng-100070095602812/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7850</v>
      </c>
      <c r="B851" t="str">
        <f>HYPERLINK("http://haitan.tphaiduong.haiduong.gov.vn/", "UBND Ủy ban nhân dân phường Hải Tân tỉnh Hải Dương")</f>
        <v>UBND Ủy ban nhân dân phường Hải Tân tỉnh Hải Dương</v>
      </c>
      <c r="C851" t="str">
        <v>http://haitan.tphaiduong.haiduong.gov.vn/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7851</v>
      </c>
      <c r="B852" t="str">
        <f>HYPERLINK("https://www.facebook.com/TieuHocTuMinh/", "Công an phường Tứ Minh tỉnh Hải Dương")</f>
        <v>Công an phường Tứ Minh tỉnh Hải Dương</v>
      </c>
      <c r="C852" t="str">
        <v>https://www.facebook.com/TieuHocTuMinh/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7852</v>
      </c>
      <c r="B853" t="str">
        <f>HYPERLINK("http://tuminh.tphaiduong.haiduong.gov.vn/", "UBND Ủy ban nhân dân phường Tứ Minh tỉnh Hải Dương")</f>
        <v>UBND Ủy ban nhân dân phường Tứ Minh tỉnh Hải Dương</v>
      </c>
      <c r="C853" t="str">
        <v>http://tuminh.tphaiduong.haiduong.gov.vn/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7853</v>
      </c>
      <c r="B854" t="str">
        <f>HYPERLINK("https://www.facebook.com/p/C%C3%B4ng-an-ph%C6%B0%E1%BB%9Dng-Vi%E1%BB%87t-H%C3%B2a-th%C3%A0nh-ph%E1%BB%91-H%E1%BA%A3i-D%C6%B0%C6%A1ng-100090819788887/", "Công an phường Việt Hoà tỉnh Hải Dương")</f>
        <v>Công an phường Việt Hoà tỉnh Hải Dương</v>
      </c>
      <c r="C854" t="str">
        <v>https://www.facebook.com/p/C%C3%B4ng-an-ph%C6%B0%E1%BB%9Dng-Vi%E1%BB%87t-H%C3%B2a-th%C3%A0nh-ph%E1%BB%91-H%E1%BA%A3i-D%C6%B0%C6%A1ng-100090819788887/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7854</v>
      </c>
      <c r="B855" t="str">
        <f>HYPERLINK("http://viethoa.tphaiduong.haiduong.gov.vn/", "UBND Ủy ban nhân dân phường Việt Hoà tỉnh Hải Dương")</f>
        <v>UBND Ủy ban nhân dân phường Việt Hoà tỉnh Hải Dương</v>
      </c>
      <c r="C855" t="str">
        <v>http://viethoa.tphaiduong.haiduong.gov.vn/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7855</v>
      </c>
      <c r="B856" t="str">
        <f>HYPERLINK("https://www.facebook.com/p/C%C3%B4ng-An-Ph%C6%B0%E1%BB%9Dng-%C3%81i-Qu%E1%BB%91c-100071510344170/", "Công an phường Ái Quốc tỉnh Hải Dương")</f>
        <v>Công an phường Ái Quốc tỉnh Hải Dương</v>
      </c>
      <c r="C856" t="str">
        <v>https://www.facebook.com/p/C%C3%B4ng-An-Ph%C6%B0%E1%BB%9Dng-%C3%81i-Qu%E1%BB%91c-100071510344170/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7856</v>
      </c>
      <c r="B857" t="str">
        <f>HYPERLINK("http://aiquoc.tphaiduong.haiduong.gov.vn/", "UBND Ủy ban nhân dân phường Ái Quốc tỉnh Hải Dương")</f>
        <v>UBND Ủy ban nhân dân phường Ái Quốc tỉnh Hải Dương</v>
      </c>
      <c r="C857" t="str">
        <v>http://aiquoc.tphaiduong.haiduong.gov.vn/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7857</v>
      </c>
      <c r="B858" t="str">
        <v>Công an xã An Châu tỉnh Hải Dương</v>
      </c>
      <c r="C858" t="str">
        <v>-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7858</v>
      </c>
      <c r="B859" t="str">
        <f>HYPERLINK("https://cathai.haiphong.gov.vn/", "UBND Ủy ban nhân dân xã An Châu tỉnh Hải Dương")</f>
        <v>UBND Ủy ban nhân dân xã An Châu tỉnh Hải Dương</v>
      </c>
      <c r="C859" t="str">
        <v>https://cathai.haiphong.gov.vn/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7859</v>
      </c>
      <c r="B860" t="str">
        <f>HYPERLINK("https://www.facebook.com/509572763109785", "Công an xã Thượng Đạt tỉnh Hải Dương")</f>
        <v>Công an xã Thượng Đạt tỉnh Hải Dương</v>
      </c>
      <c r="C860" t="str">
        <v>https://www.facebook.com/509572763109785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7860</v>
      </c>
      <c r="B861" t="str">
        <f>HYPERLINK("https://lucngan.bacgiang.gov.vn/chi-tiet-tin-tuc/-/asset_publisher/Enp27vgshTez/content/thon-thuong-vu-ky-niem-60-nam-ngay-thanh-lap", "UBND Ủy ban nhân dân xã Thượng Đạt tỉnh Hải Dương")</f>
        <v>UBND Ủy ban nhân dân xã Thượng Đạt tỉnh Hải Dương</v>
      </c>
      <c r="C861" t="str">
        <v>https://lucngan.bacgiang.gov.vn/chi-tiet-tin-tuc/-/asset_publisher/Enp27vgshTez/content/thon-thuong-vu-ky-niem-60-nam-ngay-thanh-lap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7861</v>
      </c>
      <c r="B862" t="str">
        <f>HYPERLINK("https://www.facebook.com/p/C%C3%B4ng-an-Ph%C6%B0%E1%BB%9Dng-Nam-%C4%90%E1%BB%93ng-Th%C3%A0nh-Ph%E1%BB%91-H%E1%BA%A3i-D%C6%B0%C6%A1ng-100069444347092/", "Công an xã Nam Đồng tỉnh Hải Dương")</f>
        <v>Công an xã Nam Đồng tỉnh Hải Dương</v>
      </c>
      <c r="C862" t="str">
        <v>https://www.facebook.com/p/C%C3%B4ng-an-Ph%C6%B0%E1%BB%9Dng-Nam-%C4%90%E1%BB%93ng-Th%C3%A0nh-Ph%E1%BB%91-H%E1%BA%A3i-D%C6%B0%C6%A1ng-100069444347092/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7862</v>
      </c>
      <c r="B863" t="str">
        <f>HYPERLINK("https://web01.haiduong.gov.vn/Trang/danh-sach-van-ban-phap-quy.aspx", "UBND Ủy ban nhân dân xã Nam Đồng tỉnh Hải Dương")</f>
        <v>UBND Ủy ban nhân dân xã Nam Đồng tỉnh Hải Dương</v>
      </c>
      <c r="C863" t="str">
        <v>https://web01.haiduong.gov.vn/Trang/danh-sach-van-ban-phap-quy.aspx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7863</v>
      </c>
      <c r="B864" t="str">
        <v>Công an phường Thạch Khôi tỉnh Hải Dương</v>
      </c>
      <c r="C864" t="str">
        <v>-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7864</v>
      </c>
      <c r="B865" t="str">
        <f>HYPERLINK("http://thachkhoi.tphaiduong.haiduong.gov.vn/", "UBND Ủy ban nhân dân phường Thạch Khôi tỉnh Hải Dương")</f>
        <v>UBND Ủy ban nhân dân phường Thạch Khôi tỉnh Hải Dương</v>
      </c>
      <c r="C865" t="str">
        <v>http://thachkhoi.tphaiduong.haiduong.gov.vn/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7865</v>
      </c>
      <c r="B866" t="str">
        <f>HYPERLINK("https://www.facebook.com/ubndphuongtanhung/", "Công an xã Tân Hưng tỉnh Hải Dương")</f>
        <v>Công an xã Tân Hưng tỉnh Hải Dương</v>
      </c>
      <c r="C866" t="str">
        <v>https://www.facebook.com/ubndphuongtanhung/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7866</v>
      </c>
      <c r="B867" t="str">
        <f>HYPERLINK("http://tanhung.tphaiduong.haiduong.gov.vn/", "UBND Ủy ban nhân dân xã Tân Hưng tỉnh Hải Dương")</f>
        <v>UBND Ủy ban nhân dân xã Tân Hưng tỉnh Hải Dương</v>
      </c>
      <c r="C867" t="str">
        <v>http://tanhung.tphaiduong.haiduong.gov.vn/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7867</v>
      </c>
      <c r="B868" t="str">
        <f>HYPERLINK("https://www.facebook.com/p/C%C3%B4ng-An-Ph%C6%B0%E1%BB%9Dng-Ph%E1%BA%A3-L%E1%BA%A1i-100071708696305/", "Công an phường Phả Lại tỉnh Hải Dương")</f>
        <v>Công an phường Phả Lại tỉnh Hải Dương</v>
      </c>
      <c r="C868" t="str">
        <v>https://www.facebook.com/p/C%C3%B4ng-An-Ph%C6%B0%E1%BB%9Dng-Ph%E1%BA%A3-L%E1%BA%A1i-100071708696305/</v>
      </c>
      <c r="D868" t="str">
        <v>-</v>
      </c>
      <c r="E868" t="str">
        <v/>
      </c>
      <c r="F868" t="str">
        <v>-</v>
      </c>
      <c r="G868" t="str">
        <v>-</v>
      </c>
    </row>
    <row r="869">
      <c r="A869">
        <v>7868</v>
      </c>
      <c r="B869" t="str">
        <f>HYPERLINK("http://phalai.chilinh.haiduong.gov.vn/", "UBND Ủy ban nhân dân phường Phả Lại tỉnh Hải Dương")</f>
        <v>UBND Ủy ban nhân dân phường Phả Lại tỉnh Hải Dương</v>
      </c>
      <c r="C869" t="str">
        <v>http://phalai.chilinh.haiduong.gov.vn/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7869</v>
      </c>
      <c r="B870" t="str">
        <f>HYPERLINK("https://www.facebook.com/265963428377240", "Công an phường Sao Đỏ tỉnh Hải Dương")</f>
        <v>Công an phường Sao Đỏ tỉnh Hải Dương</v>
      </c>
      <c r="C870" t="str">
        <v>https://www.facebook.com/265963428377240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7870</v>
      </c>
      <c r="B871" t="str">
        <f>HYPERLINK("http://saodo.chilinh.haiduong.gov.vn/", "UBND Ủy ban nhân dân phường Sao Đỏ tỉnh Hải Dương")</f>
        <v>UBND Ủy ban nhân dân phường Sao Đỏ tỉnh Hải Dương</v>
      </c>
      <c r="C871" t="str">
        <v>http://saodo.chilinh.haiduong.gov.vn/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7871</v>
      </c>
      <c r="B872" t="str">
        <f>HYPERLINK("https://www.facebook.com/p/C%C3%B4ng-an-ph%C6%B0%E1%BB%9Dng-B%E1%BA%BFn-T%E1%BA%AFm-TP-Ch%C3%AD-Linh-T%E1%BB%89nh-H%E1%BA%A3i-D%C6%B0%C6%A1ng-100080061605100/", "Công an phường Bến Tắm tỉnh Hải Dương")</f>
        <v>Công an phường Bến Tắm tỉnh Hải Dương</v>
      </c>
      <c r="C872" t="str">
        <v>https://www.facebook.com/p/C%C3%B4ng-an-ph%C6%B0%E1%BB%9Dng-B%E1%BA%BFn-T%E1%BA%AFm-TP-Ch%C3%AD-Linh-T%E1%BB%89nh-H%E1%BA%A3i-D%C6%B0%C6%A1ng-100080061605100/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7872</v>
      </c>
      <c r="B873" t="str">
        <f>HYPERLINK("http://bentam.chilinh.haiduong.gov.vn/", "UBND Ủy ban nhân dân phường Bến Tắm tỉnh Hải Dương")</f>
        <v>UBND Ủy ban nhân dân phường Bến Tắm tỉnh Hải Dương</v>
      </c>
      <c r="C873" t="str">
        <v>http://bentam.chilinh.haiduong.gov.vn/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7873</v>
      </c>
      <c r="B874" t="str">
        <f>HYPERLINK("https://www.facebook.com/p/%C4%90%C3%A0i-Ph%C3%A1t-thanh-truy%E1%BB%81n-h%C3%ACnh-Ch%C3%AD-Linh-100053886278083/?locale=pt_BR", "Công an xã Hoàng Hoa Thám tỉnh Hải Dương")</f>
        <v>Công an xã Hoàng Hoa Thám tỉnh Hải Dương</v>
      </c>
      <c r="C874" t="str">
        <v>https://www.facebook.com/p/%C4%90%C3%A0i-Ph%C3%A1t-thanh-truy%E1%BB%81n-h%C3%ACnh-Ch%C3%AD-Linh-100053886278083/?locale=pt_BR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7874</v>
      </c>
      <c r="B875" t="str">
        <f>HYPERLINK("https://hoanghoatham.chilinh.haiduong.gov.vn/vi-vn/gioi-thieu/Trang/uy-ban-nhan-dan.aspx", "UBND Ủy ban nhân dân xã Hoàng Hoa Thám tỉnh Hải Dương")</f>
        <v>UBND Ủy ban nhân dân xã Hoàng Hoa Thám tỉnh Hải Dương</v>
      </c>
      <c r="C875" t="str">
        <v>https://hoanghoatham.chilinh.haiduong.gov.vn/vi-vn/gioi-thieu/Trang/uy-ban-nhan-dan.aspx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7875</v>
      </c>
      <c r="B876" t="str">
        <f>HYPERLINK("https://www.facebook.com/caxbacan/", "Công an xã Bắc An tỉnh Hải Dương")</f>
        <v>Công an xã Bắc An tỉnh Hải Dương</v>
      </c>
      <c r="C876" t="str">
        <v>https://www.facebook.com/caxbacan/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7876</v>
      </c>
      <c r="B877" t="str">
        <f>HYPERLINK("http://bacan.chilinh.haiduong.gov.vn/", "UBND Ủy ban nhân dân xã Bắc An tỉnh Hải Dương")</f>
        <v>UBND Ủy ban nhân dân xã Bắc An tỉnh Hải Dương</v>
      </c>
      <c r="C877" t="str">
        <v>http://bacan.chilinh.haiduong.gov.vn/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7877</v>
      </c>
      <c r="B878" t="str">
        <f>HYPERLINK("https://www.facebook.com/p/%C4%90%E1%BA%A3ng-%E1%BB%A7y-H%C4%90ND-UBND-x%C3%A3-H%C6%B0ng-%C4%90%E1%BA%A1o-huy%E1%BB%87n-T%E1%BB%A9-K%E1%BB%B3-t%E1%BB%89nh-H%E1%BA%A3i-D%C6%B0%C6%A1ng-100064615695242/", "Công an xã Hưng Đạo tỉnh Hải Dương")</f>
        <v>Công an xã Hưng Đạo tỉnh Hải Dương</v>
      </c>
      <c r="C878" t="str">
        <v>https://www.facebook.com/p/%C4%90%E1%BA%A3ng-%E1%BB%A7y-H%C4%90ND-UBND-x%C3%A3-H%C6%B0ng-%C4%90%E1%BA%A1o-huy%E1%BB%87n-T%E1%BB%A9-K%E1%BB%B3-t%E1%BB%89nh-H%E1%BA%A3i-D%C6%B0%C6%A1ng-100064615695242/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7878</v>
      </c>
      <c r="B879" t="str">
        <f>HYPERLINK("http://hungdao.tuky.haiduong.gov.vn/", "UBND Ủy ban nhân dân xã Hưng Đạo tỉnh Hải Dương")</f>
        <v>UBND Ủy ban nhân dân xã Hưng Đạo tỉnh Hải Dương</v>
      </c>
      <c r="C879" t="str">
        <v>http://hungdao.tuky.haiduong.gov.vn/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7879</v>
      </c>
      <c r="B880" t="str">
        <f>HYPERLINK("https://www.facebook.com/p/C%C3%B4ng-an-x%C3%A3-L%C3%AA-L%E1%BB%A3i-huy%E1%BB%87n-Gia-L%E1%BB%99c-t%E1%BB%89nh-H%E1%BA%A3i-D%C6%B0%C6%A1ng-100071374940838/", "Công an xã Lê Lợi tỉnh Hải Dương")</f>
        <v>Công an xã Lê Lợi tỉnh Hải Dương</v>
      </c>
      <c r="C880" t="str">
        <v>https://www.facebook.com/p/C%C3%B4ng-an-x%C3%A3-L%C3%AA-L%E1%BB%A3i-huy%E1%BB%87n-Gia-L%E1%BB%99c-t%E1%BB%89nh-H%E1%BA%A3i-D%C6%B0%C6%A1ng-100071374940838/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7880</v>
      </c>
      <c r="B881" t="str">
        <f>HYPERLINK("https://leloi.anduong.haiphong.gov.vn/", "UBND Ủy ban nhân dân xã Lê Lợi tỉnh Hải Dương")</f>
        <v>UBND Ủy ban nhân dân xã Lê Lợi tỉnh Hải Dương</v>
      </c>
      <c r="C881" t="str">
        <v>https://leloi.anduong.haiphong.gov.vn/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7881</v>
      </c>
      <c r="B882" t="str">
        <f>HYPERLINK("https://www.facebook.com/265963428377240", "Công an xã Hoàng Tiến tỉnh Hải Dương")</f>
        <v>Công an xã Hoàng Tiến tỉnh Hải Dương</v>
      </c>
      <c r="C882" t="str">
        <v>https://www.facebook.com/265963428377240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7882</v>
      </c>
      <c r="B883" t="str">
        <f>HYPERLINK("https://hoangtien.hoanghoa.thanhhoa.gov.vn/", "UBND Ủy ban nhân dân xã Hoàng Tiến tỉnh Hải Dương")</f>
        <v>UBND Ủy ban nhân dân xã Hoàng Tiến tỉnh Hải Dương</v>
      </c>
      <c r="C883" t="str">
        <v>https://hoangtien.hoanghoa.thanhhoa.gov.vn/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7883</v>
      </c>
      <c r="B884" t="str">
        <f>HYPERLINK("https://www.facebook.com/116085730402722", "Công an phường Cộng Hoà tỉnh Hải Dương")</f>
        <v>Công an phường Cộng Hoà tỉnh Hải Dương</v>
      </c>
      <c r="C884" t="str">
        <v>https://www.facebook.com/116085730402722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7884</v>
      </c>
      <c r="B885" t="str">
        <f>HYPERLINK("https://www.quangninh.gov.vn/donvi/TXQuangYen/Trang/ChiTietBVGioiThieu.aspx?bvid=199", "UBND Ủy ban nhân dân phường Cộng Hoà tỉnh Hải Dương")</f>
        <v>UBND Ủy ban nhân dân phường Cộng Hoà tỉnh Hải Dương</v>
      </c>
      <c r="C885" t="str">
        <v>https://www.quangninh.gov.vn/donvi/TXQuangYen/Trang/ChiTietBVGioiThieu.aspx?bvid=199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7885</v>
      </c>
      <c r="B886" t="str">
        <f>HYPERLINK("https://www.facebook.com/p/C%C3%B4ng-An-Ph%C6%B0%E1%BB%9Dng-Ho%C3%A0ng-T%C3%A2n-100083561311218/", "Công an phường Hoàng Tân tỉnh Hải Dương")</f>
        <v>Công an phường Hoàng Tân tỉnh Hải Dương</v>
      </c>
      <c r="C886" t="str">
        <v>https://www.facebook.com/p/C%C3%B4ng-An-Ph%C6%B0%E1%BB%9Dng-Ho%C3%A0ng-T%C3%A2n-100083561311218/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7886</v>
      </c>
      <c r="B887" t="str">
        <f>HYPERLINK("http://hoangtan.chilinh.haiduong.gov.vn/", "UBND Ủy ban nhân dân phường Hoàng Tân tỉnh Hải Dương")</f>
        <v>UBND Ủy ban nhân dân phường Hoàng Tân tỉnh Hải Dương</v>
      </c>
      <c r="C887" t="str">
        <v>http://hoangtan.chilinh.haiduong.gov.vn/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7887</v>
      </c>
      <c r="B888" t="str">
        <f>HYPERLINK("https://www.facebook.com/p/C%C3%B4ng-an-ph%C6%B0%E1%BB%9Dng-C%E1%BB%95-Th%C3%A0nh-th%C3%A0nh-ph%E1%BB%91-Ch%C3%AD-Linh-t%E1%BB%89nh-H%E1%BA%A3i-D%C6%B0%C6%A1ng-100078858011288/", "Công an xã Cổ Thành tỉnh Hải Dương")</f>
        <v>Công an xã Cổ Thành tỉnh Hải Dương</v>
      </c>
      <c r="C888" t="str">
        <v>https://www.facebook.com/p/C%C3%B4ng-an-ph%C6%B0%E1%BB%9Dng-C%E1%BB%95-Th%C3%A0nh-th%C3%A0nh-ph%E1%BB%91-Ch%C3%AD-Linh-t%E1%BB%89nh-H%E1%BA%A3i-D%C6%B0%C6%A1ng-100078858011288/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7888</v>
      </c>
      <c r="B889" t="str">
        <f>HYPERLINK("http://cothanh.chilinh.haiduong.gov.vn/", "UBND Ủy ban nhân dân xã Cổ Thành tỉnh Hải Dương")</f>
        <v>UBND Ủy ban nhân dân xã Cổ Thành tỉnh Hải Dương</v>
      </c>
      <c r="C889" t="str">
        <v>http://cothanh.chilinh.haiduong.gov.vn/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7889</v>
      </c>
      <c r="B890" t="str">
        <f>HYPERLINK("https://www.facebook.com/p/C%C3%B4ng-an-ph%C6%B0%E1%BB%9Dng-V%C4%83n-An-100072224207903/", "Công an phường Văn An tỉnh Hải Dương")</f>
        <v>Công an phường Văn An tỉnh Hải Dương</v>
      </c>
      <c r="C890" t="str">
        <v>https://www.facebook.com/p/C%C3%B4ng-an-ph%C6%B0%E1%BB%9Dng-V%C4%83n-An-100072224207903/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7890</v>
      </c>
      <c r="B891" t="str">
        <f>HYPERLINK("http://vanan.chilinh.haiduong.gov.vn/", "UBND Ủy ban nhân dân phường Văn An tỉnh Hải Dương")</f>
        <v>UBND Ủy ban nhân dân phường Văn An tỉnh Hải Dương</v>
      </c>
      <c r="C891" t="str">
        <v>http://vanan.chilinh.haiduong.gov.vn/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7891</v>
      </c>
      <c r="B892" t="str">
        <f>HYPERLINK("https://www.facebook.com/conganphuongchiminh/", "Công an phường Chí Minh tỉnh Hải Dương")</f>
        <v>Công an phường Chí Minh tỉnh Hải Dương</v>
      </c>
      <c r="C892" t="str">
        <v>https://www.facebook.com/conganphuongchiminh/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7892</v>
      </c>
      <c r="B893" t="str">
        <f>HYPERLINK("https://chilinh2.haiduong.gov.vn/vi-vn/2024/Documents/74%20LO%20VUON%20MAI-%20CHI%20MINH.pdf", "UBND Ủy ban nhân dân phường Chí Minh tỉnh Hải Dương")</f>
        <v>UBND Ủy ban nhân dân phường Chí Minh tỉnh Hải Dương</v>
      </c>
      <c r="C893" t="str">
        <v>https://chilinh2.haiduong.gov.vn/vi-vn/2024/Documents/74%20LO%20VUON%20MAI-%20CHI%20MINH.pdf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7893</v>
      </c>
      <c r="B894" t="str">
        <f>HYPERLINK("https://www.facebook.com/265963428377240", "Công an xã Văn Đức tỉnh Hải Dương")</f>
        <v>Công an xã Văn Đức tỉnh Hải Dương</v>
      </c>
      <c r="C894" t="str">
        <v>https://www.facebook.com/265963428377240</v>
      </c>
      <c r="D894" t="str">
        <v>-</v>
      </c>
      <c r="E894" t="str">
        <v/>
      </c>
      <c r="F894" t="str">
        <v>-</v>
      </c>
      <c r="G894" t="str">
        <v>-</v>
      </c>
    </row>
    <row r="895">
      <c r="A895">
        <v>7894</v>
      </c>
      <c r="B895" t="str">
        <f>HYPERLINK("http://vanduc.chilinh.haiduong.gov.vn/", "UBND Ủy ban nhân dân xã Văn Đức tỉnh Hải Dương")</f>
        <v>UBND Ủy ban nhân dân xã Văn Đức tỉnh Hải Dương</v>
      </c>
      <c r="C895" t="str">
        <v>http://vanduc.chilinh.haiduong.gov.vn/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7895</v>
      </c>
      <c r="B896" t="str">
        <f>HYPERLINK("https://www.facebook.com/people/C%C3%B4ng-an-ph%C6%B0%E1%BB%9Dng-Th%C3%A1i-H%E1%BB%8Dc-Catp-Ch%C3%AD-Linh/100063359462804/", "Công an phường Thái Học tỉnh Hải Dương")</f>
        <v>Công an phường Thái Học tỉnh Hải Dương</v>
      </c>
      <c r="C896" t="str">
        <v>https://www.facebook.com/people/C%C3%B4ng-an-ph%C6%B0%E1%BB%9Dng-Th%C3%A1i-H%E1%BB%8Dc-Catp-Ch%C3%AD-Linh/100063359462804/</v>
      </c>
      <c r="D896" t="str">
        <v>-</v>
      </c>
      <c r="E896" t="str">
        <v/>
      </c>
      <c r="F896" t="str">
        <f>HYPERLINK("mailto:conganphuongthaihoc34@gmail.com", "conganphuongthaihoc34@gmail.com")</f>
        <v>conganphuongthaihoc34@gmail.com</v>
      </c>
      <c r="G896" t="str">
        <v>-</v>
      </c>
    </row>
    <row r="897">
      <c r="A897">
        <v>7896</v>
      </c>
      <c r="B897" t="str">
        <f>HYPERLINK("http://thaihoc.chilinh.haiduong.gov.vn/", "UBND Ủy ban nhân dân phường Thái Học tỉnh Hải Dương")</f>
        <v>UBND Ủy ban nhân dân phường Thái Học tỉnh Hải Dương</v>
      </c>
      <c r="C897" t="str">
        <v>http://thaihoc.chilinh.haiduong.gov.vn/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7897</v>
      </c>
      <c r="B898" t="str">
        <v>Công an xã Nhân Huệ tỉnh Hải Dương</v>
      </c>
      <c r="C898" t="str">
        <v>-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7898</v>
      </c>
      <c r="B899" t="str">
        <f>HYPERLINK("http://nhanhue.chilinh.haiduong.gov.vn/", "UBND Ủy ban nhân dân xã Nhân Huệ tỉnh Hải Dương")</f>
        <v>UBND Ủy ban nhân dân xã Nhân Huệ tỉnh Hải Dương</v>
      </c>
      <c r="C899" t="str">
        <v>http://nhanhue.chilinh.haiduong.gov.vn/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7899</v>
      </c>
      <c r="B900" t="str">
        <f>HYPERLINK("https://www.facebook.com/p/C%C3%B4ng-an-X%C3%A3-H%E1%BB%93ng-L%E1%BA%A1c-Thanh-H%C3%A0-H%E1%BA%A3i-D%C6%B0%C6%A1ng-100070707106111/", "Công an xã An Lạc tỉnh Hải Dương")</f>
        <v>Công an xã An Lạc tỉnh Hải Dương</v>
      </c>
      <c r="C900" t="str">
        <v>https://www.facebook.com/p/C%C3%B4ng-an-X%C3%A3-H%E1%BB%93ng-L%E1%BA%A1c-Thanh-H%C3%A0-H%E1%BA%A3i-D%C6%B0%C6%A1ng-100070707106111/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7900</v>
      </c>
      <c r="B901" t="str">
        <f>HYPERLINK("https://lamdong.gov.vn/sites/lacduong/van-ban", "UBND Ủy ban nhân dân xã An Lạc tỉnh Hải Dương")</f>
        <v>UBND Ủy ban nhân dân xã An Lạc tỉnh Hải Dương</v>
      </c>
      <c r="C901" t="str">
        <v>https://lamdong.gov.vn/sites/lacduong/van-ban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7901</v>
      </c>
      <c r="B902" t="str">
        <f>HYPERLINK("https://www.facebook.com/dtncatphp/", "Công an xã Kênh Giang tỉnh Hải Dương")</f>
        <v>Công an xã Kênh Giang tỉnh Hải Dương</v>
      </c>
      <c r="C902" t="str">
        <v>https://www.facebook.com/dtncatphp/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7902</v>
      </c>
      <c r="B903" t="str">
        <f>HYPERLINK("https://www.quangninh.gov.vn/donvi/xanguyenhue/Trang/ChiTietTinTuc.aspx?nid=351", "UBND Ủy ban nhân dân xã Kênh Giang tỉnh Hải Dương")</f>
        <v>UBND Ủy ban nhân dân xã Kênh Giang tỉnh Hải Dương</v>
      </c>
      <c r="C903" t="str">
        <v>https://www.quangninh.gov.vn/donvi/xanguyenhue/Trang/ChiTietTinTuc.aspx?nid=351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7903</v>
      </c>
      <c r="B904" t="str">
        <f>HYPERLINK("https://www.facebook.com/p/C%C3%B4ng-an-x%C3%A3-%C4%90%E1%BB%93ng-L%E1%BA%A1c-Nam-S%C3%A1ch-100072499323496/", "Công an xã Đồng Lạc tỉnh Hải Dương")</f>
        <v>Công an xã Đồng Lạc tỉnh Hải Dương</v>
      </c>
      <c r="C904" t="str">
        <v>https://www.facebook.com/p/C%C3%B4ng-an-x%C3%A3-%C4%90%E1%BB%93ng-L%E1%BA%A1c-Nam-S%C3%A1ch-100072499323496/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7904</v>
      </c>
      <c r="B905" t="str">
        <f>HYPERLINK("http://donglac.namsach.haiduong.gov.vn/", "UBND Ủy ban nhân dân xã Đồng Lạc tỉnh Hải Dương")</f>
        <v>UBND Ủy ban nhân dân xã Đồng Lạc tỉnh Hải Dương</v>
      </c>
      <c r="C905" t="str">
        <v>http://donglac.namsach.haiduong.gov.vn/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7905</v>
      </c>
      <c r="B906" t="str">
        <f>HYPERLINK("https://www.facebook.com/dtncatphp/", "Công an xã Tân Dân tỉnh Hải Dương")</f>
        <v>Công an xã Tân Dân tỉnh Hải Dương</v>
      </c>
      <c r="C906" t="str">
        <v>https://www.facebook.com/dtncatphp/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7906</v>
      </c>
      <c r="B907" t="str">
        <f>HYPERLINK("http://tandan.chilinh.haiduong.gov.vn/", "UBND Ủy ban nhân dân xã Tân Dân tỉnh Hải Dương")</f>
        <v>UBND Ủy ban nhân dân xã Tân Dân tỉnh Hải Dương</v>
      </c>
      <c r="C907" t="str">
        <v>http://tandan.chilinh.haiduong.gov.vn/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7907</v>
      </c>
      <c r="B908" t="str">
        <f>HYPERLINK("https://www.facebook.com/p/C%C3%B4ng-an-huy%E1%BB%87n-Nam-S%C3%A1ch-H%E1%BA%A3i-D%C6%B0%C6%A1ng-100071442241264/", "Công an thị trấn Nam Sách tỉnh Hải Dương")</f>
        <v>Công an thị trấn Nam Sách tỉnh Hải Dương</v>
      </c>
      <c r="C908" t="str">
        <v>https://www.facebook.com/p/C%C3%B4ng-an-huy%E1%BB%87n-Nam-S%C3%A1ch-H%E1%BA%A3i-D%C6%B0%C6%A1ng-100071442241264/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7908</v>
      </c>
      <c r="B909" t="str">
        <f>HYPERLINK("http://thitrannamsach.namsach.haiduong.gov.vn/", "UBND Ủy ban nhân dân thị trấn Nam Sách tỉnh Hải Dương")</f>
        <v>UBND Ủy ban nhân dân thị trấn Nam Sách tỉnh Hải Dương</v>
      </c>
      <c r="C909" t="str">
        <v>http://thitrannamsach.namsach.haiduong.gov.vn/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7909</v>
      </c>
      <c r="B910" t="str">
        <v>Công an xã Nam Hưng tỉnh Hải Dương</v>
      </c>
      <c r="C910" t="str">
        <v>-</v>
      </c>
      <c r="D910" t="str">
        <v>-</v>
      </c>
      <c r="E910" t="str">
        <v/>
      </c>
      <c r="F910" t="str">
        <v>-</v>
      </c>
      <c r="G910" t="str">
        <v>-</v>
      </c>
    </row>
    <row r="911">
      <c r="A911">
        <v>7910</v>
      </c>
      <c r="B911" t="str">
        <f>HYPERLINK("http://namhung.namsach.haiduong.gov.vn/", "UBND Ủy ban nhân dân xã Nam Hưng tỉnh Hải Dương")</f>
        <v>UBND Ủy ban nhân dân xã Nam Hưng tỉnh Hải Dương</v>
      </c>
      <c r="C911" t="str">
        <v>http://namhung.namsach.haiduong.gov.vn/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7911</v>
      </c>
      <c r="B912" t="str">
        <v>Công an xã Nam Tân tỉnh Hải Dương</v>
      </c>
      <c r="C912" t="str">
        <v>-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7912</v>
      </c>
      <c r="B913" t="str">
        <f>HYPERLINK("http://namtan.namsach.haiduong.gov.vn/", "UBND Ủy ban nhân dân xã Nam Tân tỉnh Hải Dương")</f>
        <v>UBND Ủy ban nhân dân xã Nam Tân tỉnh Hải Dương</v>
      </c>
      <c r="C913" t="str">
        <v>http://namtan.namsach.haiduong.gov.vn/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7913</v>
      </c>
      <c r="B914" t="str">
        <f>HYPERLINK("https://www.facebook.com/dtncatphp/", "Công an xã Hợp Tiến tỉnh Hải Dương")</f>
        <v>Công an xã Hợp Tiến tỉnh Hải Dương</v>
      </c>
      <c r="C914" t="str">
        <v>https://www.facebook.com/dtncatphp/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7914</v>
      </c>
      <c r="B915" t="str">
        <f>HYPERLINK("http://hoptien.namsach.haiduong.gov.vn/", "UBND Ủy ban nhân dân xã Hợp Tiến tỉnh Hải Dương")</f>
        <v>UBND Ủy ban nhân dân xã Hợp Tiến tỉnh Hải Dương</v>
      </c>
      <c r="C915" t="str">
        <v>http://hoptien.namsach.haiduong.gov.vn/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7915</v>
      </c>
      <c r="B916" t="str">
        <f>HYPERLINK("https://www.facebook.com/p/C%C3%B4ng-an-x%C3%A3-Hi%E1%BB%87p-C%C3%A1t-Nam-S%C3%A1ch-H%E1%BA%A3i-D%C6%B0%C6%A1ng-100072440046533/", "Công an xã Hiệp Cát tỉnh Hải Dương")</f>
        <v>Công an xã Hiệp Cát tỉnh Hải Dương</v>
      </c>
      <c r="C916" t="str">
        <v>https://www.facebook.com/p/C%C3%B4ng-an-x%C3%A3-Hi%E1%BB%87p-C%C3%A1t-Nam-S%C3%A1ch-H%E1%BA%A3i-D%C6%B0%C6%A1ng-100072440046533/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7916</v>
      </c>
      <c r="B917" t="str">
        <f>HYPERLINK("http://hiepcat.namsach.haiduong.gov.vn/", "UBND Ủy ban nhân dân xã Hiệp Cát tỉnh Hải Dương")</f>
        <v>UBND Ủy ban nhân dân xã Hiệp Cát tỉnh Hải Dương</v>
      </c>
      <c r="C917" t="str">
        <v>http://hiepcat.namsach.haiduong.gov.vn/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7917</v>
      </c>
      <c r="B918" t="str">
        <f>HYPERLINK("https://www.facebook.com/p/C%C3%B4ng-an-x%C3%A3-Thanh-Quang-Thanh-H%C3%A0-H%E1%BA%A3i-D%C6%B0%C6%A1ng-100065220074602/", "Công an xã Thanh Quang tỉnh Hải Dương")</f>
        <v>Công an xã Thanh Quang tỉnh Hải Dương</v>
      </c>
      <c r="C918" t="str">
        <v>https://www.facebook.com/p/C%C3%B4ng-an-x%C3%A3-Thanh-Quang-Thanh-H%C3%A0-H%E1%BA%A3i-D%C6%B0%C6%A1ng-100065220074602/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7918</v>
      </c>
      <c r="B919" t="str">
        <f>HYPERLINK("http://thanhquang.namsach.haiduong.gov.vn/", "UBND Ủy ban nhân dân xã Thanh Quang tỉnh Hải Dương")</f>
        <v>UBND Ủy ban nhân dân xã Thanh Quang tỉnh Hải Dương</v>
      </c>
      <c r="C919" t="str">
        <v>http://thanhquang.namsach.haiduong.gov.vn/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7919</v>
      </c>
      <c r="B920" t="str">
        <f>HYPERLINK("https://www.facebook.com/p/C%C3%B4ng-an-x%C3%A3-Qu%E1%BB%91c-Tu%E1%BA%A5n-Nam-S%C3%A1ch-H%E1%BA%A3i-D%C6%B0%C6%A1ng-100072003198396/", "Công an xã Quốc Tuấn tỉnh Hải Dương")</f>
        <v>Công an xã Quốc Tuấn tỉnh Hải Dương</v>
      </c>
      <c r="C920" t="str">
        <v>https://www.facebook.com/p/C%C3%B4ng-an-x%C3%A3-Qu%E1%BB%91c-Tu%E1%BA%A5n-Nam-S%C3%A1ch-H%E1%BA%A3i-D%C6%B0%C6%A1ng-100072003198396/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7920</v>
      </c>
      <c r="B921" t="str">
        <f>HYPERLINK("http://quoctuan.namsach.haiduong.gov.vn/", "UBND Ủy ban nhân dân xã Quốc Tuấn tỉnh Hải Dương")</f>
        <v>UBND Ủy ban nhân dân xã Quốc Tuấn tỉnh Hải Dương</v>
      </c>
      <c r="C921" t="str">
        <v>http://quoctuan.namsach.haiduong.gov.vn/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7921</v>
      </c>
      <c r="B922" t="str">
        <f>HYPERLINK("https://www.facebook.com/dtncatphp/", "Công an xã Nam Chính tỉnh Hải Dương")</f>
        <v>Công an xã Nam Chính tỉnh Hải Dương</v>
      </c>
      <c r="C922" t="str">
        <v>https://www.facebook.com/dtncatphp/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7922</v>
      </c>
      <c r="B923" t="str">
        <f>HYPERLINK("http://namchinh.namsach.haiduong.gov.vn/", "UBND Ủy ban nhân dân xã Nam Chính tỉnh Hải Dương")</f>
        <v>UBND Ủy ban nhân dân xã Nam Chính tỉnh Hải Dương</v>
      </c>
      <c r="C923" t="str">
        <v>http://namchinh.namsach.haiduong.gov.vn/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7923</v>
      </c>
      <c r="B924" t="str">
        <f>HYPERLINK("https://www.facebook.com/p/C%C3%B4ng-an-huy%E1%BB%87n-B%C3%ACnh-Giang-H%E1%BA%A3i-D%C6%B0%C6%A1ng-100070047815358/?locale=vi_VN", "Công an xã An Bình tỉnh Hải Dương")</f>
        <v>Công an xã An Bình tỉnh Hải Dương</v>
      </c>
      <c r="C924" t="str">
        <v>https://www.facebook.com/p/C%C3%B4ng-an-huy%E1%BB%87n-B%C3%ACnh-Giang-H%E1%BA%A3i-D%C6%B0%C6%A1ng-100070047815358/?locale=vi_VN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7924</v>
      </c>
      <c r="B925" t="str">
        <f>HYPERLINK("http://binhlang.tuky.haiduong.gov.vn/", "UBND Ủy ban nhân dân xã An Bình tỉnh Hải Dương")</f>
        <v>UBND Ủy ban nhân dân xã An Bình tỉnh Hải Dương</v>
      </c>
      <c r="C925" t="str">
        <v>http://binhlang.tuky.haiduong.gov.vn/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7925</v>
      </c>
      <c r="B926" t="str">
        <f>HYPERLINK("https://www.facebook.com/dtncatphp/", "Công an xã Nam Trung tỉnh Hải Dương")</f>
        <v>Công an xã Nam Trung tỉnh Hải Dương</v>
      </c>
      <c r="C926" t="str">
        <v>https://www.facebook.com/dtncatphp/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7926</v>
      </c>
      <c r="B927" t="str">
        <f>HYPERLINK("http://namtrung.namsach.haiduong.gov.vn/", "UBND Ủy ban nhân dân xã Nam Trung tỉnh Hải Dương")</f>
        <v>UBND Ủy ban nhân dân xã Nam Trung tỉnh Hải Dương</v>
      </c>
      <c r="C927" t="str">
        <v>http://namtrung.namsach.haiduong.gov.vn/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7927</v>
      </c>
      <c r="B928" t="str">
        <f>HYPERLINK("https://www.facebook.com/p/Tu%E1%BB%95i-tr%E1%BA%BB-C%C3%B4ng-an-th%E1%BB%8B-x%C3%A3-S%C6%A1n-T%C3%A2y-100040884909606/", "Công an xã An Sơn tỉnh Hải Dương")</f>
        <v>Công an xã An Sơn tỉnh Hải Dương</v>
      </c>
      <c r="C928" t="str">
        <v>https://www.facebook.com/p/Tu%E1%BB%95i-tr%E1%BA%BB-C%C3%B4ng-an-th%E1%BB%8B-x%C3%A3-S%C6%A1n-T%C3%A2y-100040884909606/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7928</v>
      </c>
      <c r="B929" t="str">
        <f>HYPERLINK("http://anson.namsach.haiduong.gov.vn/", "UBND Ủy ban nhân dân xã An Sơn tỉnh Hải Dương")</f>
        <v>UBND Ủy ban nhân dân xã An Sơn tỉnh Hải Dương</v>
      </c>
      <c r="C929" t="str">
        <v>http://anson.namsach.haiduong.gov.vn/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7929</v>
      </c>
      <c r="B930" t="str">
        <f>HYPERLINK("https://www.facebook.com/p/%C4%90o%C3%A0n-Thanh-Ni%C3%AAn-x%C3%A3-C%E1%BB%99ng-H%C3%B2a-Kim-Th%C3%A0nh-H%E1%BA%A3i-D%C6%B0%C6%A1ng-100071578211124/", "Công an xã Cộng Hòa tỉnh Hải Dương")</f>
        <v>Công an xã Cộng Hòa tỉnh Hải Dương</v>
      </c>
      <c r="C930" t="str">
        <v>https://www.facebook.com/p/%C4%90o%C3%A0n-Thanh-Ni%C3%AAn-x%C3%A3-C%E1%BB%99ng-H%C3%B2a-Kim-Th%C3%A0nh-H%E1%BA%A3i-D%C6%B0%C6%A1ng-100071578211124/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7930</v>
      </c>
      <c r="B931" t="str">
        <f>HYPERLINK("http://conghoa.namsach.haiduong.gov.vn/", "UBND Ủy ban nhân dân xã Cộng Hòa tỉnh Hải Dương")</f>
        <v>UBND Ủy ban nhân dân xã Cộng Hòa tỉnh Hải Dương</v>
      </c>
      <c r="C931" t="str">
        <v>http://conghoa.namsach.haiduong.gov.vn/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7931</v>
      </c>
      <c r="B932" t="str">
        <f>HYPERLINK("https://www.facebook.com/p/C%C3%B4ng-an-x%C3%A3-Th%C3%A1i-T%C3%A2n-Huy%E1%BB%87n-Nam-S%C3%A1ch-T%E1%BB%89nh-H%E1%BA%A3i-D%C6%B0%C6%A1ng-100083052713048/", "Công an xã Thái Tân tỉnh Hải Dương")</f>
        <v>Công an xã Thái Tân tỉnh Hải Dương</v>
      </c>
      <c r="C932" t="str">
        <v>https://www.facebook.com/p/C%C3%B4ng-an-x%C3%A3-Th%C3%A1i-T%C3%A2n-Huy%E1%BB%87n-Nam-S%C3%A1ch-T%E1%BB%89nh-H%E1%BA%A3i-D%C6%B0%C6%A1ng-100083052713048/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7932</v>
      </c>
      <c r="B933" t="str">
        <f>HYPERLINK("http://thaitan.namsach.haiduong.gov.vn/", "UBND Ủy ban nhân dân xã Thái Tân tỉnh Hải Dương")</f>
        <v>UBND Ủy ban nhân dân xã Thái Tân tỉnh Hải Dương</v>
      </c>
      <c r="C933" t="str">
        <v>http://thaitan.namsach.haiduong.gov.vn/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7933</v>
      </c>
      <c r="B934" t="str">
        <f>HYPERLINK("https://www.facebook.com/dtncatphp/", "Công an xã An Lâm tỉnh Hải Dương")</f>
        <v>Công an xã An Lâm tỉnh Hải Dương</v>
      </c>
      <c r="C934" t="str">
        <v>https://www.facebook.com/dtncatphp/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7934</v>
      </c>
      <c r="B935" t="str">
        <f>HYPERLINK("http://anlam.namsach.haiduong.gov.vn/", "UBND Ủy ban nhân dân xã An Lâm tỉnh Hải Dương")</f>
        <v>UBND Ủy ban nhân dân xã An Lâm tỉnh Hải Dương</v>
      </c>
      <c r="C935" t="str">
        <v>http://anlam.namsach.haiduong.gov.vn/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7935</v>
      </c>
      <c r="B936" t="str">
        <f>HYPERLINK("https://www.facebook.com/ConganxaPhuDien/", "Công an xã Phú Điền tỉnh Hải Dương")</f>
        <v>Công an xã Phú Điền tỉnh Hải Dương</v>
      </c>
      <c r="C936" t="str">
        <v>https://www.facebook.com/ConganxaPhuDien/</v>
      </c>
      <c r="D936" t="str">
        <v>-</v>
      </c>
      <c r="E936" t="str">
        <v/>
      </c>
      <c r="F936" t="str">
        <v>-</v>
      </c>
      <c r="G936" t="str">
        <v>-</v>
      </c>
    </row>
    <row r="937">
      <c r="A937">
        <v>7936</v>
      </c>
      <c r="B937" t="str">
        <f>HYPERLINK("https://phudien.namsach.haiduong.gov.vn/vi-vn/gioi-thieu/Trang/uy-ban-nhan-dan.aspx", "UBND Ủy ban nhân dân xã Phú Điền tỉnh Hải Dương")</f>
        <v>UBND Ủy ban nhân dân xã Phú Điền tỉnh Hải Dương</v>
      </c>
      <c r="C937" t="str">
        <v>https://phudien.namsach.haiduong.gov.vn/vi-vn/gioi-thieu/Trang/uy-ban-nhan-dan.aspx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7937</v>
      </c>
      <c r="B938" t="str">
        <f>HYPERLINK("https://www.facebook.com/CAXNH/", "Công an xã Nam Hồng tỉnh Hải Dương")</f>
        <v>Công an xã Nam Hồng tỉnh Hải Dương</v>
      </c>
      <c r="C938" t="str">
        <v>https://www.facebook.com/CAXNH/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7938</v>
      </c>
      <c r="B939" t="str">
        <f>HYPERLINK("http://namhong.namsach.haiduong.gov.vn/", "UBND Ủy ban nhân dân xã Nam Hồng tỉnh Hải Dương")</f>
        <v>UBND Ủy ban nhân dân xã Nam Hồng tỉnh Hải Dương</v>
      </c>
      <c r="C939" t="str">
        <v>http://namhong.namsach.haiduong.gov.vn/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7939</v>
      </c>
      <c r="B940" t="str">
        <f>HYPERLINK("https://www.facebook.com/p/C%C3%B4ng-An-x%C3%A3-H%E1%BB%93ng-Phong-Huy%E1%BB%87n-An-D%C6%B0%C6%A1ng-TP-H%E1%BA%A3i-Ph%C3%B2ng-100069379315113/", "Công an xã Hồng Phong tỉnh Hải Dương")</f>
        <v>Công an xã Hồng Phong tỉnh Hải Dương</v>
      </c>
      <c r="C940" t="str">
        <v>https://www.facebook.com/p/C%C3%B4ng-An-x%C3%A3-H%E1%BB%93ng-Phong-Huy%E1%BB%87n-An-D%C6%B0%C6%A1ng-TP-H%E1%BA%A3i-Ph%C3%B2ng-100069379315113/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7940</v>
      </c>
      <c r="B941" t="str">
        <f>HYPERLINK("https://hongphong.anduong.haiphong.gov.vn/", "UBND Ủy ban nhân dân xã Hồng Phong tỉnh Hải Dương")</f>
        <v>UBND Ủy ban nhân dân xã Hồng Phong tỉnh Hải Dương</v>
      </c>
      <c r="C941" t="str">
        <v>https://hongphong.anduong.haiphong.gov.vn/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7941</v>
      </c>
      <c r="B942" t="str">
        <f>HYPERLINK("https://www.facebook.com/p/C%C3%B4ng-an-x%C3%A3-%C4%90%E1%BB%93ng-L%E1%BA%A1c-Nam-S%C3%A1ch-100072499323496/", "Công an xã Đồng Lạc tỉnh Hải Dương")</f>
        <v>Công an xã Đồng Lạc tỉnh Hải Dương</v>
      </c>
      <c r="C942" t="str">
        <v>https://www.facebook.com/p/C%C3%B4ng-an-x%C3%A3-%C4%90%E1%BB%93ng-L%E1%BA%A1c-Nam-S%C3%A1ch-100072499323496/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7942</v>
      </c>
      <c r="B943" t="str">
        <f>HYPERLINK("http://donglac.namsach.haiduong.gov.vn/", "UBND Ủy ban nhân dân xã Đồng Lạc tỉnh Hải Dương")</f>
        <v>UBND Ủy ban nhân dân xã Đồng Lạc tỉnh Hải Dương</v>
      </c>
      <c r="C943" t="str">
        <v>http://donglac.namsach.haiduong.gov.vn/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7943</v>
      </c>
      <c r="B944" t="str">
        <f>HYPERLINK("https://www.facebook.com/p/C%C3%B4ng-an-ph%C6%B0%E1%BB%9Dng-Minh-T%C3%A2n-th%E1%BB%8B-x%C3%A3-Kinh-M%C3%B4n-H%E1%BA%A3i-D%C6%B0%C6%A1ng-100071388816168/", "Công an xã Minh Tân tỉnh Hải Dương")</f>
        <v>Công an xã Minh Tân tỉnh Hải Dương</v>
      </c>
      <c r="C944" t="str">
        <v>https://www.facebook.com/p/C%C3%B4ng-an-ph%C6%B0%E1%BB%9Dng-Minh-T%C3%A2n-th%E1%BB%8B-x%C3%A3-Kinh-M%C3%B4n-H%E1%BA%A3i-D%C6%B0%C6%A1ng-100071388816168/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7944</v>
      </c>
      <c r="B945" t="str">
        <f>HYPERLINK("https://kienthuy.haiphong.gov.vn/cac-xa-thi-tran/xa-minh-tan-308392", "UBND Ủy ban nhân dân xã Minh Tân tỉnh Hải Dương")</f>
        <v>UBND Ủy ban nhân dân xã Minh Tân tỉnh Hải Dương</v>
      </c>
      <c r="C945" t="str">
        <v>https://kienthuy.haiphong.gov.vn/cac-xa-thi-tran/xa-minh-tan-308392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7945</v>
      </c>
      <c r="B946" t="str">
        <f>HYPERLINK("https://www.facebook.com/CATX.KM/", "Công an thị trấn Kinh Môn tỉnh Hải Dương")</f>
        <v>Công an thị trấn Kinh Môn tỉnh Hải Dương</v>
      </c>
      <c r="C946" t="str">
        <v>https://www.facebook.com/CATX.KM/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7946</v>
      </c>
      <c r="B947" t="str">
        <f>HYPERLINK("https://kinhmon.haiduong.gov.vn/", "UBND Ủy ban nhân dân thị trấn Kinh Môn tỉnh Hải Dương")</f>
        <v>UBND Ủy ban nhân dân thị trấn Kinh Môn tỉnh Hải Dương</v>
      </c>
      <c r="C947" t="str">
        <v>https://kinhmon.haiduong.gov.vn/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7947</v>
      </c>
      <c r="B948" t="str">
        <f>HYPERLINK("https://www.facebook.com/1756498071190743", "Công an xã Bạch Đằng tỉnh Hải Dương")</f>
        <v>Công an xã Bạch Đằng tỉnh Hải Dương</v>
      </c>
      <c r="C948" t="str">
        <v>https://www.facebook.com/1756498071190743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7948</v>
      </c>
      <c r="B949" t="str">
        <f>HYPERLINK("http://bachdang.kinhmon.haiduong.gov.vn/", "UBND Ủy ban nhân dân xã Bạch Đằng tỉnh Hải Dương")</f>
        <v>UBND Ủy ban nhân dân xã Bạch Đằng tỉnh Hải Dương</v>
      </c>
      <c r="C949" t="str">
        <v>http://bachdang.kinhmon.haiduong.gov.vn/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7949</v>
      </c>
      <c r="B950" t="str">
        <v>Công an xã Thất Hùng tỉnh Hải Dương</v>
      </c>
      <c r="C950" t="str">
        <v>-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7950</v>
      </c>
      <c r="B951" t="str">
        <f>HYPERLINK("https://congcu.haiduong.gov.vn/Trang/danh-sach-van-ban-phap-quy.aspx?Page=86", "UBND Ủy ban nhân dân xã Thất Hùng tỉnh Hải Dương")</f>
        <v>UBND Ủy ban nhân dân xã Thất Hùng tỉnh Hải Dương</v>
      </c>
      <c r="C951" t="str">
        <v>https://congcu.haiduong.gov.vn/Trang/danh-sach-van-ban-phap-quy.aspx?Page=86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7951</v>
      </c>
      <c r="B952" t="str">
        <f>HYPERLINK("https://www.facebook.com/ThongtinxaLeninh/", "Công an xã Lê Ninh tỉnh Hải Dương")</f>
        <v>Công an xã Lê Ninh tỉnh Hải Dương</v>
      </c>
      <c r="C952" t="str">
        <v>https://www.facebook.com/ThongtinxaLeninh/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7952</v>
      </c>
      <c r="B953" t="str">
        <f>HYPERLINK("http://leninh.kinhmon.haiduong.gov.vn/", "UBND Ủy ban nhân dân xã Lê Ninh tỉnh Hải Dương")</f>
        <v>UBND Ủy ban nhân dân xã Lê Ninh tỉnh Hải Dương</v>
      </c>
      <c r="C953" t="str">
        <v>http://leninh.kinhmon.haiduong.gov.vn/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7953</v>
      </c>
      <c r="B954" t="str">
        <f>HYPERLINK("https://www.facebook.com/p/C%C3%B4ng-an-x%C3%A3-Ho%C3%A0nh-S%C6%A1n-100072124191595/", "Công an xã Hoành Sơn tỉnh Hải Dương")</f>
        <v>Công an xã Hoành Sơn tỉnh Hải Dương</v>
      </c>
      <c r="C954" t="str">
        <v>https://www.facebook.com/p/C%C3%B4ng-an-x%C3%A3-Ho%C3%A0nh-S%C6%A1n-100072124191595/</v>
      </c>
      <c r="D954" t="str">
        <v>-</v>
      </c>
      <c r="E954" t="str">
        <v/>
      </c>
      <c r="F954" t="str">
        <v>-</v>
      </c>
      <c r="G954" t="str">
        <v>-</v>
      </c>
    </row>
    <row r="955">
      <c r="A955">
        <v>7954</v>
      </c>
      <c r="B955" t="str">
        <f>HYPERLINK("https://dichvucong.namdinh.gov.vn/portaldvc/KenhTin/dich-vu-cong-truc-tuyen.aspx?_dv=50149574-6FC6-65AD-5AC5-9F1678CFA032", "UBND Ủy ban nhân dân xã Hoành Sơn tỉnh Hải Dương")</f>
        <v>UBND Ủy ban nhân dân xã Hoành Sơn tỉnh Hải Dương</v>
      </c>
      <c r="C955" t="str">
        <v>https://dichvucong.namdinh.gov.vn/portaldvc/KenhTin/dich-vu-cong-truc-tuyen.aspx?_dv=50149574-6FC6-65AD-5AC5-9F1678CFA032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7955</v>
      </c>
      <c r="B956" t="str">
        <f>HYPERLINK("https://www.facebook.com/p/Tu%E1%BB%95i-tr%E1%BA%BB-Ph%C3%BAc-Th%C3%A0nh-100064551920151/", "Công an xã Phúc Thành tỉnh Hải Dương")</f>
        <v>Công an xã Phúc Thành tỉnh Hải Dương</v>
      </c>
      <c r="C956" t="str">
        <v>https://www.facebook.com/p/Tu%E1%BB%95i-tr%E1%BA%BB-Ph%C3%BAc-Th%C3%A0nh-100064551920151/</v>
      </c>
      <c r="D956" t="str">
        <v>-</v>
      </c>
      <c r="E956" t="str">
        <v/>
      </c>
      <c r="F956" t="str">
        <v>-</v>
      </c>
      <c r="G956" t="str">
        <v>-</v>
      </c>
    </row>
    <row r="957">
      <c r="A957">
        <v>7956</v>
      </c>
      <c r="B957" t="str">
        <f>HYPERLINK("http://phucthanh.kimthanh.haiduong.gov.vn/", "UBND Ủy ban nhân dân xã Phúc Thành tỉnh Hải Dương")</f>
        <v>UBND Ủy ban nhân dân xã Phúc Thành tỉnh Hải Dương</v>
      </c>
      <c r="C957" t="str">
        <v>http://phucthanh.kimthanh.haiduong.gov.vn/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7957</v>
      </c>
      <c r="B958" t="str">
        <f>HYPERLINK("https://www.facebook.com/tuoitrecongansonla/", "Công an xã Thái Sơn tỉnh Hải Dương")</f>
        <v>Công an xã Thái Sơn tỉnh Hải Dương</v>
      </c>
      <c r="C958" t="str">
        <v>https://www.facebook.com/tuoitrecongansonla/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7958</v>
      </c>
      <c r="B959" t="str">
        <f>HYPERLINK("https://thaison.anlao.haiphong.gov.vn/", "UBND Ủy ban nhân dân xã Thái Sơn tỉnh Hải Dương")</f>
        <v>UBND Ủy ban nhân dân xã Thái Sơn tỉnh Hải Dương</v>
      </c>
      <c r="C959" t="str">
        <v>https://thaison.anlao.haiphong.gov.vn/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7959</v>
      </c>
      <c r="B960" t="str">
        <f>HYPERLINK("https://www.facebook.com/p/C%C3%B4ng-an-ph%C6%B0%E1%BB%9Dng-Duy-T%C3%A2n-Th%E1%BB%8B-x%C3%A3-Kinh-M%C3%B4n-T%E1%BB%89nh-H%E1%BA%A3i-D%C6%B0%C6%A1ng-100072469177385/", "Công an xã Duy Tân tỉnh Hải Dương")</f>
        <v>Công an xã Duy Tân tỉnh Hải Dương</v>
      </c>
      <c r="C960" t="str">
        <v>https://www.facebook.com/p/C%C3%B4ng-an-ph%C6%B0%E1%BB%9Dng-Duy-T%C3%A2n-Th%E1%BB%8B-x%C3%A3-Kinh-M%C3%B4n-T%E1%BB%89nh-H%E1%BA%A3i-D%C6%B0%C6%A1ng-100072469177385/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7960</v>
      </c>
      <c r="B961" t="str">
        <f>HYPERLINK("https://hdnd.haiduong.gov.vn/tin-tuc-chinh-tri/kinh-mon-co-phuong-duy-tan-moi-n1689.html", "UBND Ủy ban nhân dân xã Duy Tân tỉnh Hải Dương")</f>
        <v>UBND Ủy ban nhân dân xã Duy Tân tỉnh Hải Dương</v>
      </c>
      <c r="C961" t="str">
        <v>https://hdnd.haiduong.gov.vn/tin-tuc-chinh-tri/kinh-mon-co-phuong-duy-tan-moi-n1689.html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7961</v>
      </c>
      <c r="B962" t="str">
        <f>HYPERLINK("https://www.facebook.com/dtncatphp/", "Công an xã Tân Dân tỉnh Hải Dương")</f>
        <v>Công an xã Tân Dân tỉnh Hải Dương</v>
      </c>
      <c r="C962" t="str">
        <v>https://www.facebook.com/dtncatphp/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7962</v>
      </c>
      <c r="B963" t="str">
        <f>HYPERLINK("http://tandan.chilinh.haiduong.gov.vn/", "UBND Ủy ban nhân dân xã Tân Dân tỉnh Hải Dương")</f>
        <v>UBND Ủy ban nhân dân xã Tân Dân tỉnh Hải Dương</v>
      </c>
      <c r="C963" t="str">
        <v>http://tandan.chilinh.haiduong.gov.vn/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7963</v>
      </c>
      <c r="B964" t="str">
        <f>HYPERLINK("https://www.facebook.com/p/C%C3%B4ng-an-ph%C6%B0%E1%BB%9Dng-Minh-T%C3%A2n-th%E1%BB%8B-x%C3%A3-Kinh-M%C3%B4n-H%E1%BA%A3i-D%C6%B0%C6%A1ng-100071388816168/", "Công an thị trấn Minh Tân tỉnh Hải Dương")</f>
        <v>Công an thị trấn Minh Tân tỉnh Hải Dương</v>
      </c>
      <c r="C964" t="str">
        <v>https://www.facebook.com/p/C%C3%B4ng-an-ph%C6%B0%E1%BB%9Dng-Minh-T%C3%A2n-th%E1%BB%8B-x%C3%A3-Kinh-M%C3%B4n-H%E1%BA%A3i-D%C6%B0%C6%A1ng-100071388816168/</v>
      </c>
      <c r="D964" t="str">
        <v>-</v>
      </c>
      <c r="E964" t="str">
        <v/>
      </c>
      <c r="F964" t="str">
        <v>-</v>
      </c>
      <c r="G964" t="str">
        <v>-</v>
      </c>
    </row>
    <row r="965">
      <c r="A965">
        <v>7964</v>
      </c>
      <c r="B965" t="str">
        <f>HYPERLINK("http://minhtan.kinhmon.haiduong.gov.vn/", "UBND Ủy ban nhân dân thị trấn Minh Tân tỉnh Hải Dương")</f>
        <v>UBND Ủy ban nhân dân thị trấn Minh Tân tỉnh Hải Dương</v>
      </c>
      <c r="C965" t="str">
        <v>http://minhtan.kinhmon.haiduong.gov.vn/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7965</v>
      </c>
      <c r="B966" t="str">
        <f>HYPERLINK("https://www.facebook.com/p/C%C3%B4ng-an-Ph%C6%B0%E1%BB%9Dng-Quang-Trung-Th%C3%A0nh-ph%E1%BB%91-H%E1%BA%A3i-D%C6%B0%C6%A1ng-100090836208177/?locale=vi_VN", "Công an xã Quang Trung tỉnh Hải Dương")</f>
        <v>Công an xã Quang Trung tỉnh Hải Dương</v>
      </c>
      <c r="C966" t="str">
        <v>https://www.facebook.com/p/C%C3%B4ng-an-Ph%C6%B0%E1%BB%9Dng-Quang-Trung-Th%C3%A0nh-ph%E1%BB%91-H%E1%BA%A3i-D%C6%B0%C6%A1ng-100090836208177/?locale=vi_VN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7966</v>
      </c>
      <c r="B967" t="str">
        <f>HYPERLINK("http://quangtrung.tuky.haiduong.gov.vn/", "UBND Ủy ban nhân dân xã Quang Trung tỉnh Hải Dương")</f>
        <v>UBND Ủy ban nhân dân xã Quang Trung tỉnh Hải Dương</v>
      </c>
      <c r="C967" t="str">
        <v>http://quangtrung.tuky.haiduong.gov.vn/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7967</v>
      </c>
      <c r="B968" t="str">
        <f>HYPERLINK("https://www.facebook.com/p/C%C3%B4ng-an-x%C3%A3-Hi%E1%BB%87p-H%C3%B2a-TX-Kinh-M%C3%B4n-H%E1%BA%A3i-D%C6%B0%C6%A1ng-100064796411903/", "Công an xã Hiệp Hòa tỉnh Hải Dương")</f>
        <v>Công an xã Hiệp Hòa tỉnh Hải Dương</v>
      </c>
      <c r="C968" t="str">
        <v>https://www.facebook.com/p/C%C3%B4ng-an-x%C3%A3-Hi%E1%BB%87p-H%C3%B2a-TX-Kinh-M%C3%B4n-H%E1%BA%A3i-D%C6%B0%C6%A1ng-100064796411903/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7968</v>
      </c>
      <c r="B969" t="str">
        <f>HYPERLINK("https://www.quangninh.gov.vn/donvi/TXQuangYen/Trang/ChiTietBVGioiThieu.aspx?bvid=203", "UBND Ủy ban nhân dân xã Hiệp Hòa tỉnh Hải Dương")</f>
        <v>UBND Ủy ban nhân dân xã Hiệp Hòa tỉnh Hải Dương</v>
      </c>
      <c r="C969" t="str">
        <v>https://www.quangninh.gov.vn/donvi/TXQuangYen/Trang/ChiTietBVGioiThieu.aspx?bvid=203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7969</v>
      </c>
      <c r="B970" t="str">
        <f>HYPERLINK("https://www.facebook.com/dtncatphp/", "Công an xã Phạm Mệnh tỉnh Hải Dương")</f>
        <v>Công an xã Phạm Mệnh tỉnh Hải Dương</v>
      </c>
      <c r="C970" t="str">
        <v>https://www.facebook.com/dtncatphp/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7970</v>
      </c>
      <c r="B971" t="str">
        <f>HYPERLINK("https://haiduong.toaan.gov.vn/webcenter/portal/haiduong/chitiettin?dDocName=TAND165553", "UBND Ủy ban nhân dân xã Phạm Mệnh tỉnh Hải Dương")</f>
        <v>UBND Ủy ban nhân dân xã Phạm Mệnh tỉnh Hải Dương</v>
      </c>
      <c r="C971" t="str">
        <v>https://haiduong.toaan.gov.vn/webcenter/portal/haiduong/chitiettin?dDocName=TAND165553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7971</v>
      </c>
      <c r="B972" t="str">
        <f>HYPERLINK("https://www.facebook.com/p/C%C3%B4ng-an-ph%C6%B0%E1%BB%9Dng-Ph%C3%BA-Th%E1%BB%A9-100065131262868/", "Công an thị trấn Phú Thứ tỉnh Hải Dương")</f>
        <v>Công an thị trấn Phú Thứ tỉnh Hải Dương</v>
      </c>
      <c r="C972" t="str">
        <v>https://www.facebook.com/p/C%C3%B4ng-an-ph%C6%B0%E1%BB%9Dng-Ph%C3%BA-Th%E1%BB%A9-100065131262868/</v>
      </c>
      <c r="D972" t="str">
        <v>-</v>
      </c>
      <c r="E972" t="str">
        <v/>
      </c>
      <c r="F972" t="str">
        <v>-</v>
      </c>
      <c r="G972" t="str">
        <v>-</v>
      </c>
    </row>
    <row r="973">
      <c r="A973">
        <v>7972</v>
      </c>
      <c r="B973" t="str">
        <f>HYPERLINK("http://phuthu.tayhoa.phuyen.gov.vn/", "UBND Ủy ban nhân dân thị trấn Phú Thứ tỉnh Hải Dương")</f>
        <v>UBND Ủy ban nhân dân thị trấn Phú Thứ tỉnh Hải Dương</v>
      </c>
      <c r="C973" t="str">
        <v>http://phuthu.tayhoa.phuyen.gov.vn/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7973</v>
      </c>
      <c r="B974" t="str">
        <f>HYPERLINK("https://www.facebook.com/dtncatphp/", "Công an xã Thăng Long tỉnh Hải Dương")</f>
        <v>Công an xã Thăng Long tỉnh Hải Dương</v>
      </c>
      <c r="C974" t="str">
        <v>https://www.facebook.com/dtncatphp/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7974</v>
      </c>
      <c r="B975" t="str">
        <f>HYPERLINK("https://ninhgiang1.haiduong.gov.vn/Article/vmYDkKIkDEo@/ph%C3%A2n-lo%E1%BA%A1i-%C4%91%C6%A1n-v%E1%BB%8B-h%C3%A0nh-ch%C3%ADnh-c%E1%BA%A5p-x%C3%A3-t%E1%BB%89nh-h%E1%BA%A3i-d%C6%B0%C6%A1ng.html", "UBND Ủy ban nhân dân xã Thăng Long tỉnh Hải Dương")</f>
        <v>UBND Ủy ban nhân dân xã Thăng Long tỉnh Hải Dương</v>
      </c>
      <c r="C975" t="str">
        <v>https://ninhgiang1.haiduong.gov.vn/Article/vmYDkKIkDEo@/ph%C3%A2n-lo%E1%BA%A1i-%C4%91%C6%A1n-v%E1%BB%8B-h%C3%A0nh-ch%C3%ADnh-c%E1%BA%A5p-x%C3%A3-t%E1%BB%89nh-h%E1%BA%A3i-d%C6%B0%C6%A1ng.html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7975</v>
      </c>
      <c r="B976" t="str">
        <f>HYPERLINK("https://www.facebook.com/DoanTNCSHCMxalaclong/", "Công an xã Lạc Long tỉnh Hải Dương")</f>
        <v>Công an xã Lạc Long tỉnh Hải Dương</v>
      </c>
      <c r="C976" t="str">
        <v>https://www.facebook.com/DoanTNCSHCMxalaclong/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7976</v>
      </c>
      <c r="B977" t="str">
        <f>HYPERLINK("https://vienkiemsat.haiduong.gov.vn/kiem-sat-tu-phap/truc-tiep-kiem-sat-thi-hanh-an-hinh-su-tai-ubnd-cap-xa-146.html", "UBND Ủy ban nhân dân xã Lạc Long tỉnh Hải Dương")</f>
        <v>UBND Ủy ban nhân dân xã Lạc Long tỉnh Hải Dương</v>
      </c>
      <c r="C977" t="str">
        <v>https://vienkiemsat.haiduong.gov.vn/kiem-sat-tu-phap/truc-tiep-kiem-sat-thi-hanh-an-hinh-su-tai-ubnd-cap-xa-146.html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7977</v>
      </c>
      <c r="B978" t="str">
        <f>HYPERLINK("https://www.facebook.com/dtncatphp/", "Công an xã An Sinh tỉnh Hải Dương")</f>
        <v>Công an xã An Sinh tỉnh Hải Dương</v>
      </c>
      <c r="C978" t="str">
        <v>https://www.facebook.com/dtncatphp/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7978</v>
      </c>
      <c r="B979" t="str">
        <f>HYPERLINK("https://web01.haiduong.gov.vn/Trang/danh-sach-van-ban-phap-quy.aspx", "UBND Ủy ban nhân dân xã An Sinh tỉnh Hải Dương")</f>
        <v>UBND Ủy ban nhân dân xã An Sinh tỉnh Hải Dương</v>
      </c>
      <c r="C979" t="str">
        <v>https://web01.haiduong.gov.vn/Trang/danh-sach-van-ban-phap-quy.aspx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7979</v>
      </c>
      <c r="B980" t="str">
        <f>HYPERLINK("https://www.facebook.com/tuoitrehaiduong.vn/?locale=tr_TR", "Công an xã Hiệp Sơn tỉnh Hải Dương")</f>
        <v>Công an xã Hiệp Sơn tỉnh Hải Dương</v>
      </c>
      <c r="C980" t="str">
        <v>https://www.facebook.com/tuoitrehaiduong.vn/?locale=tr_TR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7980</v>
      </c>
      <c r="B981" t="str">
        <f>HYPERLINK("http://hiepson.kinhmon.haiduong.gov.vn/", "UBND Ủy ban nhân dân xã Hiệp Sơn tỉnh Hải Dương")</f>
        <v>UBND Ủy ban nhân dân xã Hiệp Sơn tỉnh Hải Dương</v>
      </c>
      <c r="C981" t="str">
        <v>http://hiepson.kinhmon.haiduong.gov.vn/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7981</v>
      </c>
      <c r="B982" t="str">
        <f>HYPERLINK("https://www.facebook.com/p/C%C3%B4ng-an-x%C3%A3-Th%C6%B0%E1%BB%A3ng-Qu%E1%BA%ADn-th%E1%BB%8B-x%C3%A3-Kinh-M%C3%B4n-t%E1%BB%89nh-H%E1%BA%A3i-D%C6%B0%C6%A1ng-100070096758329/", "Công an xã Thượng quận tỉnh Hải Dương")</f>
        <v>Công an xã Thượng quận tỉnh Hải Dương</v>
      </c>
      <c r="C982" t="str">
        <v>https://www.facebook.com/p/C%C3%B4ng-an-x%C3%A3-Th%C6%B0%E1%BB%A3ng-Qu%E1%BA%ADn-th%E1%BB%8B-x%C3%A3-Kinh-M%C3%B4n-t%E1%BB%89nh-H%E1%BA%A3i-D%C6%B0%C6%A1ng-100070096758329/</v>
      </c>
      <c r="D982" t="str">
        <v>-</v>
      </c>
      <c r="E982" t="str">
        <v/>
      </c>
      <c r="F982" t="str">
        <v>-</v>
      </c>
      <c r="G982" t="str">
        <v>-</v>
      </c>
    </row>
    <row r="983">
      <c r="A983">
        <v>7982</v>
      </c>
      <c r="B983" t="str">
        <f>HYPERLINK("http://thuongquan.kinhmon.haiduong.gov.vn/", "UBND Ủy ban nhân dân xã Thượng quận tỉnh Hải Dương")</f>
        <v>UBND Ủy ban nhân dân xã Thượng quận tỉnh Hải Dương</v>
      </c>
      <c r="C983" t="str">
        <v>http://thuongquan.kinhmon.haiduong.gov.vn/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7983</v>
      </c>
      <c r="B984" t="str">
        <f>HYPERLINK("https://www.facebook.com/dtncatphp/", "Công an xã An Phụ tỉnh Hải Dương")</f>
        <v>Công an xã An Phụ tỉnh Hải Dương</v>
      </c>
      <c r="C984" t="str">
        <v>https://www.facebook.com/dtncatphp/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7984</v>
      </c>
      <c r="B985" t="str">
        <f>HYPERLINK("https://web01.haiduong.gov.vn/Trang/danh-sach-van-ban-phap-quy.aspx", "UBND Ủy ban nhân dân xã An Phụ tỉnh Hải Dương")</f>
        <v>UBND Ủy ban nhân dân xã An Phụ tỉnh Hải Dương</v>
      </c>
      <c r="C985" t="str">
        <v>https://web01.haiduong.gov.vn/Trang/danh-sach-van-ban-phap-quy.aspx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7985</v>
      </c>
      <c r="B986" t="str">
        <f>HYPERLINK("https://www.facebook.com/tuoitrehaiduong.vn/?locale=tr_TR", "Công an xã Hiệp An tỉnh Hải Dương")</f>
        <v>Công an xã Hiệp An tỉnh Hải Dương</v>
      </c>
      <c r="C986" t="str">
        <v>https://www.facebook.com/tuoitrehaiduong.vn/?locale=tr_TR</v>
      </c>
      <c r="D986" t="str">
        <v>-</v>
      </c>
      <c r="E986" t="str">
        <v/>
      </c>
      <c r="F986" t="str">
        <v>-</v>
      </c>
      <c r="G986" t="str">
        <v>-</v>
      </c>
    </row>
    <row r="987">
      <c r="A987">
        <v>7986</v>
      </c>
      <c r="B987" t="str">
        <f>HYPERLINK("http://hiepluc.ninhgiang.haiduong.gov.vn/", "UBND Ủy ban nhân dân xã Hiệp An tỉnh Hải Dương")</f>
        <v>UBND Ủy ban nhân dân xã Hiệp An tỉnh Hải Dương</v>
      </c>
      <c r="C987" t="str">
        <v>http://hiepluc.ninhgiang.haiduong.gov.vn/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7987</v>
      </c>
      <c r="B988" t="str">
        <f>HYPERLINK("https://www.facebook.com/265963428377240", "Công an xã Long Xuyên tỉnh Hải Dương")</f>
        <v>Công an xã Long Xuyên tỉnh Hải Dương</v>
      </c>
      <c r="C988" t="str">
        <v>https://www.facebook.com/265963428377240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7988</v>
      </c>
      <c r="B989" t="str">
        <f>HYPERLINK("http://longxuyen.binhgiang.haiduong.gov.vn/", "UBND Ủy ban nhân dân xã Long Xuyên tỉnh Hải Dương")</f>
        <v>UBND Ủy ban nhân dân xã Long Xuyên tỉnh Hải Dương</v>
      </c>
      <c r="C989" t="str">
        <v>http://longxuyen.binhgiang.haiduong.gov.vn/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7989</v>
      </c>
      <c r="B990" t="str">
        <f>HYPERLINK("https://www.facebook.com/CATX.KM/", "Công an xã Thái Thịnh tỉnh Hải Dương")</f>
        <v>Công an xã Thái Thịnh tỉnh Hải Dương</v>
      </c>
      <c r="C990" t="str">
        <v>https://www.facebook.com/CATX.KM/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7990</v>
      </c>
      <c r="B991" t="str">
        <f>HYPERLINK("https://thaithuy.thaibinh.gov.vn/", "UBND Ủy ban nhân dân xã Thái Thịnh tỉnh Hải Dương")</f>
        <v>UBND Ủy ban nhân dân xã Thái Thịnh tỉnh Hải Dương</v>
      </c>
      <c r="C991" t="str">
        <v>https://thaithuy.thaibinh.gov.vn/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7991</v>
      </c>
      <c r="B992" t="str">
        <v>Công an xã Hiến Thành tỉnh Hải Dương</v>
      </c>
      <c r="C992" t="str">
        <v>-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7992</v>
      </c>
      <c r="B993" t="str">
        <f>HYPERLINK("https://web01.haiduong.gov.vn/Trang/ChiTietTinTuc.aspx?nid=4681&amp;title=danh-sach-cu-nguoi-phat-ngon-cua-huyen-kim-thanh-va-cac-xa-truc-thuoc.html", "UBND Ủy ban nhân dân xã Hiến Thành tỉnh Hải Dương")</f>
        <v>UBND Ủy ban nhân dân xã Hiến Thành tỉnh Hải Dương</v>
      </c>
      <c r="C993" t="str">
        <v>https://web01.haiduong.gov.vn/Trang/ChiTietTinTuc.aspx?nid=4681&amp;title=danh-sach-cu-nguoi-phat-ngon-cua-huyen-kim-thanh-va-cac-xa-truc-thuoc.html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7993</v>
      </c>
      <c r="B994" t="str">
        <v>Công an xã Minh Hòa tỉnh Hải Dương</v>
      </c>
      <c r="C994" t="str">
        <v>-</v>
      </c>
      <c r="D994" t="str">
        <v>-</v>
      </c>
      <c r="E994" t="str">
        <v/>
      </c>
      <c r="F994" t="str">
        <v>-</v>
      </c>
      <c r="G994" t="str">
        <v>-</v>
      </c>
    </row>
    <row r="995">
      <c r="A995">
        <v>7994</v>
      </c>
      <c r="B995" t="str">
        <f>HYPERLINK("http://minhhoa.kinhmon.haiduong.gov.vn/", "UBND Ủy ban nhân dân xã Minh Hòa tỉnh Hải Dương")</f>
        <v>UBND Ủy ban nhân dân xã Minh Hòa tỉnh Hải Dương</v>
      </c>
      <c r="C995" t="str">
        <v>http://minhhoa.kinhmon.haiduong.gov.vn/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7995</v>
      </c>
      <c r="B996" t="str">
        <f>HYPERLINK("https://www.facebook.com/CAHKTHD/", "Công an thị trấn Phú Thái tỉnh Hải Dương")</f>
        <v>Công an thị trấn Phú Thái tỉnh Hải Dương</v>
      </c>
      <c r="C996" t="str">
        <v>https://www.facebook.com/CAHKTHD/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7996</v>
      </c>
      <c r="B997" t="str">
        <f>HYPERLINK("http://thitranphuthai.kimthanh.haiduong.gov.vn/", "UBND Ủy ban nhân dân thị trấn Phú Thái tỉnh Hải Dương")</f>
        <v>UBND Ủy ban nhân dân thị trấn Phú Thái tỉnh Hải Dương</v>
      </c>
      <c r="C997" t="str">
        <v>http://thitranphuthai.kimthanh.haiduong.gov.vn/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7997</v>
      </c>
      <c r="B998" t="str">
        <f>HYPERLINK("https://www.facebook.com/Ngochaidtt/?locale=pt_BR", "Công an xã Lai Vu tỉnh Hải Dương")</f>
        <v>Công an xã Lai Vu tỉnh Hải Dương</v>
      </c>
      <c r="C998" t="str">
        <v>https://www.facebook.com/Ngochaidtt/?locale=pt_BR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7998</v>
      </c>
      <c r="B999" t="str">
        <f>HYPERLINK("http://laivu.kimthanh.haiduong.gov.vn/", "UBND Ủy ban nhân dân xã Lai Vu tỉnh Hải Dương")</f>
        <v>UBND Ủy ban nhân dân xã Lai Vu tỉnh Hải Dương</v>
      </c>
      <c r="C999" t="str">
        <v>http://laivu.kimthanh.haiduong.gov.vn/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7999</v>
      </c>
      <c r="B1000" t="str">
        <f>HYPERLINK("https://www.facebook.com/p/%C4%90o%C3%A0n-Thanh-Ni%C3%AAn-x%C3%A3-C%E1%BB%99ng-H%C3%B2a-Kim-Th%C3%A0nh-H%E1%BA%A3i-D%C6%B0%C6%A1ng-100071578211124/", "Công an xã Cộng Hòa tỉnh Hải Dương")</f>
        <v>Công an xã Cộng Hòa tỉnh Hải Dương</v>
      </c>
      <c r="C1000" t="str">
        <v>https://www.facebook.com/p/%C4%90o%C3%A0n-Thanh-Ni%C3%AAn-x%C3%A3-C%E1%BB%99ng-H%C3%B2a-Kim-Th%C3%A0nh-H%E1%BA%A3i-D%C6%B0%C6%A1ng-100071578211124/</v>
      </c>
      <c r="D1000" t="str">
        <v>-</v>
      </c>
      <c r="E1000" t="str">
        <v/>
      </c>
      <c r="F1000" t="str">
        <v>-</v>
      </c>
      <c r="G1000" t="str">
        <v>-</v>
      </c>
    </row>
    <row r="1001">
      <c r="A1001">
        <v>8000</v>
      </c>
      <c r="B1001" t="str">
        <f>HYPERLINK("http://conghoa.namsach.haiduong.gov.vn/", "UBND Ủy ban nhân dân xã Cộng Hòa tỉnh Hải Dương")</f>
        <v>UBND Ủy ban nhân dân xã Cộng Hòa tỉnh Hải Dương</v>
      </c>
      <c r="C1001" t="str">
        <v>http://conghoa.namsach.haiduong.gov.vn/</v>
      </c>
      <c r="D1001" t="str">
        <v>-</v>
      </c>
      <c r="E1001" t="str">
        <v>-</v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