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8001</v>
      </c>
      <c r="B2" t="str">
        <f>HYPERLINK("https://www.facebook.com/CAXTVKT/", "Công an xã Thượng Vũ tỉnh Hải Dương")</f>
        <v>Công an xã Thượng Vũ tỉnh Hải Dương</v>
      </c>
      <c r="C2" t="str">
        <v>https://www.facebook.com/CAXTVKT/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8002</v>
      </c>
      <c r="B3" t="str">
        <f>HYPERLINK("http://thuongvu.kimthanh.haiduong.gov.vn/", "UBND Ủy ban nhân dân xã Thượng Vũ tỉnh Hải Dương")</f>
        <v>UBND Ủy ban nhân dân xã Thượng Vũ tỉnh Hải Dương</v>
      </c>
      <c r="C3" t="str">
        <v>http://thuongvu.kimthanh.haiduong.gov.vn/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8003</v>
      </c>
      <c r="B4" t="str">
        <f>HYPERLINK("https://www.facebook.com/groups/675464963325401/", "Công an xã Cổ Dũng tỉnh Hải Dương")</f>
        <v>Công an xã Cổ Dũng tỉnh Hải Dương</v>
      </c>
      <c r="C4" t="str">
        <v>https://www.facebook.com/groups/675464963325401/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8004</v>
      </c>
      <c r="B5" t="str">
        <f>HYPERLINK("http://codung.kimthanh.haiduong.gov.vn/", "UBND Ủy ban nhân dân xã Cổ Dũng tỉnh Hải Dương")</f>
        <v>UBND Ủy ban nhân dân xã Cổ Dũng tỉnh Hải Dương</v>
      </c>
      <c r="C5" t="str">
        <v>http://codung.kimthanh.haiduong.gov.vn/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8005</v>
      </c>
      <c r="B6" t="str">
        <v>Công an xã Việt Hưng tỉnh Hải Dương</v>
      </c>
      <c r="C6" t="str">
        <v>-</v>
      </c>
      <c r="D6" t="str">
        <v>-</v>
      </c>
      <c r="E6" t="str">
        <v/>
      </c>
      <c r="F6" t="str">
        <v>-</v>
      </c>
      <c r="G6" t="str">
        <v>-</v>
      </c>
    </row>
    <row r="7">
      <c r="A7">
        <v>8006</v>
      </c>
      <c r="B7" t="str">
        <f>HYPERLINK("https://vanlam.hungyen.gov.vn/", "UBND Ủy ban nhân dân xã Việt Hưng tỉnh Hải Dương")</f>
        <v>UBND Ủy ban nhân dân xã Việt Hưng tỉnh Hải Dương</v>
      </c>
      <c r="C7" t="str">
        <v>https://vanlam.hungyen.gov.vn/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8007</v>
      </c>
      <c r="B8" t="str">
        <v>Công an xã Tuấn Hưng tỉnh Hải Dương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8008</v>
      </c>
      <c r="B9" t="str">
        <f>HYPERLINK("https://hdnd.haiduong.gov.vn/tin-tuc-chinh-tri/dong-chi-nguyen-tuan-hung-giu-chuc-chu-tich-ubnd-tp-chi-linh-n1625.html", "UBND Ủy ban nhân dân xã Tuấn Hưng tỉnh Hải Dương")</f>
        <v>UBND Ủy ban nhân dân xã Tuấn Hưng tỉnh Hải Dương</v>
      </c>
      <c r="C9" t="str">
        <v>https://hdnd.haiduong.gov.vn/tin-tuc-chinh-tri/dong-chi-nguyen-tuan-hung-giu-chuc-chu-tich-ubnd-tp-chi-linh-n1625.html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8009</v>
      </c>
      <c r="B10" t="str">
        <f>HYPERLINK("https://www.facebook.com/p/C%C3%B4ng-an-x%C3%A3-Kim-Xuy%C3%AAn-100069699950906/", "Công an xã Kim Xuyên tỉnh Hải Dương")</f>
        <v>Công an xã Kim Xuyên tỉnh Hải Dương</v>
      </c>
      <c r="C10" t="str">
        <v>https://www.facebook.com/p/C%C3%B4ng-an-x%C3%A3-Kim-Xuy%C3%AAn-100069699950906/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8010</v>
      </c>
      <c r="B11" t="str">
        <f>HYPERLINK("https://web01.haiduong.gov.vn/Trang/ChiTietTinTuc.aspx?nid=4681&amp;title=danh-sach-cu-nguoi-phat-ngon-cua-huyen-kim-thanh-va-cac-xa-truc-thuoc.html", "UBND Ủy ban nhân dân xã Kim Xuyên tỉnh Hải Dương")</f>
        <v>UBND Ủy ban nhân dân xã Kim Xuyên tỉnh Hải Dương</v>
      </c>
      <c r="C11" t="str">
        <v>https://web01.haiduong.gov.vn/Trang/ChiTietTinTuc.aspx?nid=4681&amp;title=danh-sach-cu-nguoi-phat-ngon-cua-huyen-kim-thanh-va-cac-xa-truc-thuoc.html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8011</v>
      </c>
      <c r="B12" t="str">
        <f>HYPERLINK("https://www.facebook.com/p/Tu%E1%BB%95i-tr%E1%BA%BB-Ph%C3%BAc-Th%C3%A0nh-100064551920151/", "Công an xã Phúc Thành A tỉnh Hải Dương")</f>
        <v>Công an xã Phúc Thành A tỉnh Hải Dương</v>
      </c>
      <c r="C12" t="str">
        <v>https://www.facebook.com/p/Tu%E1%BB%95i-tr%E1%BA%BB-Ph%C3%BAc-Th%C3%A0nh-100064551920151/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8012</v>
      </c>
      <c r="B13" t="str">
        <f>HYPERLINK("https://web01.haiduong.gov.vn/Trang/ChiTietTinTuc.aspx?nid=4681&amp;title=danh-sach-cu-nguoi-phat-ngon-cua-huyen-kim-thanh-va-cac-xa-truc-thuoc.html", "UBND Ủy ban nhân dân xã Phúc Thành A tỉnh Hải Dương")</f>
        <v>UBND Ủy ban nhân dân xã Phúc Thành A tỉnh Hải Dương</v>
      </c>
      <c r="C13" t="str">
        <v>https://web01.haiduong.gov.vn/Trang/ChiTietTinTuc.aspx?nid=4681&amp;title=danh-sach-cu-nguoi-phat-ngon-cua-huyen-kim-thanh-va-cac-xa-truc-thuoc.html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8013</v>
      </c>
      <c r="B14" t="str">
        <f>HYPERLINK("https://www.facebook.com/p/C%C3%B4ng-An-X%C3%A3-Ng%C5%A9-Ph%C3%BAc-100069880184342/", "Công an xã Ngũ Phúc tỉnh Hải Dương")</f>
        <v>Công an xã Ngũ Phúc tỉnh Hải Dương</v>
      </c>
      <c r="C14" t="str">
        <v>https://www.facebook.com/p/C%C3%B4ng-An-X%C3%A3-Ng%C5%A9-Ph%C3%BAc-100069880184342/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8014</v>
      </c>
      <c r="B15" t="str">
        <f>HYPERLINK("https://kienthuy.haiphong.gov.vn/cac-xa-thi-tran/xa-ngu-phuc-308390", "UBND Ủy ban nhân dân xã Ngũ Phúc tỉnh Hải Dương")</f>
        <v>UBND Ủy ban nhân dân xã Ngũ Phúc tỉnh Hải Dương</v>
      </c>
      <c r="C15" t="str">
        <v>https://kienthuy.haiphong.gov.vn/cac-xa-thi-tran/xa-ngu-phuc-308390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8015</v>
      </c>
      <c r="B16" t="str">
        <f>HYPERLINK("https://www.facebook.com/2747535242226498", "Công an xã Kim Anh tỉnh Hải Dương")</f>
        <v>Công an xã Kim Anh tỉnh Hải Dương</v>
      </c>
      <c r="C16" t="str">
        <v>https://www.facebook.com/2747535242226498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8016</v>
      </c>
      <c r="B17" t="str">
        <f>HYPERLINK("http://kimanh.kimthanh.haiduong.gov.vn/", "UBND Ủy ban nhân dân xã Kim Anh tỉnh Hải Dương")</f>
        <v>UBND Ủy ban nhân dân xã Kim Anh tỉnh Hải Dương</v>
      </c>
      <c r="C17" t="str">
        <v>http://kimanh.kimthanh.haiduong.gov.vn/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8017</v>
      </c>
      <c r="B18" t="str">
        <f>HYPERLINK("https://www.facebook.com/dtncatphp/", "Công an xã Kim Lương tỉnh Hải Dương")</f>
        <v>Công an xã Kim Lương tỉnh Hải Dương</v>
      </c>
      <c r="C18" t="str">
        <v>https://www.facebook.com/dtncatphp/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8018</v>
      </c>
      <c r="B19" t="str">
        <f>HYPERLINK("https://web01.haiduong.gov.vn/Trang/ChiTietTinTuc.aspx?nid=12479", "UBND Ủy ban nhân dân xã Kim Lương tỉnh Hải Dương")</f>
        <v>UBND Ủy ban nhân dân xã Kim Lương tỉnh Hải Dương</v>
      </c>
      <c r="C19" t="str">
        <v>https://web01.haiduong.gov.vn/Trang/ChiTietTinTuc.aspx?nid=12479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8019</v>
      </c>
      <c r="B20" t="str">
        <v>Công an xã Kim Tân tỉnh Hải Dương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8020</v>
      </c>
      <c r="B21" t="str">
        <f>HYPERLINK("https://web01.haiduong.gov.vn/Trang/ChiTietTinTuc.aspx?nid=4681&amp;title=danh-sach-cu-nguoi-phat-ngon-cua-huyen-kim-thanh-va-cac-xa-truc-thuoc.html", "UBND Ủy ban nhân dân xã Kim Tân tỉnh Hải Dương")</f>
        <v>UBND Ủy ban nhân dân xã Kim Tân tỉnh Hải Dương</v>
      </c>
      <c r="C21" t="str">
        <v>https://web01.haiduong.gov.vn/Trang/ChiTietTinTuc.aspx?nid=4681&amp;title=danh-sach-cu-nguoi-phat-ngon-cua-huyen-kim-thanh-va-cac-xa-truc-thuoc.html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8021</v>
      </c>
      <c r="B22" t="str">
        <f>HYPERLINK("https://www.facebook.com/265963428377240", "Công an xã Kim Khê tỉnh Hải Dương")</f>
        <v>Công an xã Kim Khê tỉnh Hải Dương</v>
      </c>
      <c r="C22" t="str">
        <v>https://www.facebook.com/265963428377240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8022</v>
      </c>
      <c r="B23" t="str">
        <f>HYPERLINK("http://kimlien.kimthanh.haiduong.gov.vn/", "UBND Ủy ban nhân dân xã Kim Khê tỉnh Hải Dương")</f>
        <v>UBND Ủy ban nhân dân xã Kim Khê tỉnh Hải Dương</v>
      </c>
      <c r="C23" t="str">
        <v>http://kimlien.kimthanh.haiduong.gov.vn/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8023</v>
      </c>
      <c r="B24" t="str">
        <f>HYPERLINK("https://www.facebook.com/p/C%C3%B4ng-An-X%C3%A3-Kim-%C4%90%C3%ADnh-100069690015691/?locale=vi_VN", "Công an xã Kim Đính tỉnh Hải Dương")</f>
        <v>Công an xã Kim Đính tỉnh Hải Dương</v>
      </c>
      <c r="C24" t="str">
        <v>https://www.facebook.com/p/C%C3%B4ng-An-X%C3%A3-Kim-%C4%90%C3%ADnh-100069690015691/?locale=vi_VN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8024</v>
      </c>
      <c r="B25" t="str">
        <f>HYPERLINK("http://kimdinh.kimthanh.haiduong.gov.vn/", "UBND Ủy ban nhân dân xã Kim Đính tỉnh Hải Dương")</f>
        <v>UBND Ủy ban nhân dân xã Kim Đính tỉnh Hải Dương</v>
      </c>
      <c r="C25" t="str">
        <v>http://kimdinh.kimthanh.haiduong.gov.vn/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8025</v>
      </c>
      <c r="B26" t="str">
        <f>HYPERLINK("https://www.facebook.com/190337486182073", "Công an xã Cẩm La tỉnh Hải Dương")</f>
        <v>Công an xã Cẩm La tỉnh Hải Dương</v>
      </c>
      <c r="C26" t="str">
        <v>https://www.facebook.com/190337486182073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8026</v>
      </c>
      <c r="B27" t="str">
        <f>HYPERLINK("https://www.quangninh.gov.vn/donvi/TXQuangYen/Trang/ChiTietBVGioiThieu.aspx?bvid=198", "UBND Ủy ban nhân dân xã Cẩm La tỉnh Hải Dương")</f>
        <v>UBND Ủy ban nhân dân xã Cẩm La tỉnh Hải Dương</v>
      </c>
      <c r="C27" t="str">
        <v>https://www.quangninh.gov.vn/donvi/TXQuangYen/Trang/ChiTietBVGioiThieu.aspx?bvid=198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8027</v>
      </c>
      <c r="B28" t="str">
        <f>HYPERLINK("https://www.facebook.com/dtncatphp/", "Công an xã Bình Dân tỉnh Hải Dương")</f>
        <v>Công an xã Bình Dân tỉnh Hải Dương</v>
      </c>
      <c r="C28" t="str">
        <v>https://www.facebook.com/dtncatphp/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8028</v>
      </c>
      <c r="B29" t="str">
        <f>HYPERLINK("https://web01.haiduong.gov.vn/Trang/ChiTietTinTuc.aspx?nid=4681&amp;title=danh-sach-cu-nguoi-phat-ngon-cua-huyen-kim-thanh-va-cac-xa-truc-thuoc.html", "UBND Ủy ban nhân dân xã Bình Dân tỉnh Hải Dương")</f>
        <v>UBND Ủy ban nhân dân xã Bình Dân tỉnh Hải Dương</v>
      </c>
      <c r="C29" t="str">
        <v>https://web01.haiduong.gov.vn/Trang/ChiTietTinTuc.aspx?nid=4681&amp;title=danh-sach-cu-nguoi-phat-ngon-cua-huyen-kim-thanh-va-cac-xa-truc-thuoc.html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8029</v>
      </c>
      <c r="B30" t="str">
        <f>HYPERLINK("https://www.facebook.com/dtncatphp/", "Công an xã Tam Kỳ tỉnh Hải Dương")</f>
        <v>Công an xã Tam Kỳ tỉnh Hải Dương</v>
      </c>
      <c r="C30" t="str">
        <v>https://www.facebook.com/dtncatphp/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8030</v>
      </c>
      <c r="B31" t="str">
        <f>HYPERLINK("http://tamky.kimthanh.haiduong.gov.vn/", "UBND Ủy ban nhân dân xã Tam Kỳ tỉnh Hải Dương")</f>
        <v>UBND Ủy ban nhân dân xã Tam Kỳ tỉnh Hải Dương</v>
      </c>
      <c r="C31" t="str">
        <v>http://tamky.kimthanh.haiduong.gov.vn/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8031</v>
      </c>
      <c r="B32" t="str">
        <f>HYPERLINK("https://www.facebook.com/dtncatphp/", "Công an xã Đồng Gia tỉnh Hải Dương")</f>
        <v>Công an xã Đồng Gia tỉnh Hải Dương</v>
      </c>
      <c r="C32" t="str">
        <v>https://www.facebook.com/dtncatphp/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8032</v>
      </c>
      <c r="B33" t="str">
        <f>HYPERLINK("https://anduong.haiphong.gov.vn/", "UBND Ủy ban nhân dân xã Đồng Gia tỉnh Hải Dương")</f>
        <v>UBND Ủy ban nhân dân xã Đồng Gia tỉnh Hải Dương</v>
      </c>
      <c r="C33" t="str">
        <v>https://anduong.haiphong.gov.vn/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8033</v>
      </c>
      <c r="B34" t="str">
        <f>HYPERLINK("https://www.facebook.com/conganlienhoa/", "Công an xã Liên Hòa tỉnh Hải Dương")</f>
        <v>Công an xã Liên Hòa tỉnh Hải Dương</v>
      </c>
      <c r="C34" t="str">
        <v>https://www.facebook.com/conganlienhoa/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8034</v>
      </c>
      <c r="B35" t="str">
        <f>HYPERLINK("https://web01.haiduong.gov.vn/Trang/ChiTietTinTuc.aspx?nid=4681&amp;title=danh-sach-cu-nguoi-phat-ngon-cua-huyen-kim-thanh-va-cac-xa-truc-thuoc.html", "UBND Ủy ban nhân dân xã Liên Hòa tỉnh Hải Dương")</f>
        <v>UBND Ủy ban nhân dân xã Liên Hòa tỉnh Hải Dương</v>
      </c>
      <c r="C35" t="str">
        <v>https://web01.haiduong.gov.vn/Trang/ChiTietTinTuc.aspx?nid=4681&amp;title=danh-sach-cu-nguoi-phat-ngon-cua-huyen-kim-thanh-va-cac-xa-truc-thuoc.html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8035</v>
      </c>
      <c r="B36" t="str">
        <f>HYPERLINK("https://www.facebook.com/dtncatphp/", "Công an xã Đại Đức tỉnh Hải Dương")</f>
        <v>Công an xã Đại Đức tỉnh Hải Dương</v>
      </c>
      <c r="C36" t="str">
        <v>https://www.facebook.com/dtncatphp/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8036</v>
      </c>
      <c r="B37" t="str">
        <f>HYPERLINK("http://daiduc.kimthanh.haiduong.gov.vn/", "UBND Ủy ban nhân dân xã Đại Đức tỉnh Hải Dương")</f>
        <v>UBND Ủy ban nhân dân xã Đại Đức tỉnh Hải Dương</v>
      </c>
      <c r="C37" t="str">
        <v>http://daiduc.kimthanh.haiduong.gov.vn/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8037</v>
      </c>
      <c r="B38" t="str">
        <f>HYPERLINK("https://www.facebook.com/p/C%C3%B4ng-an-huy%E1%BB%87n-Thanh-H%C3%A0-H%E1%BA%A3i-D%C6%B0%C6%A1ng-100064628331014/", "Công an thị trấn Thanh Hà tỉnh Hải Dương")</f>
        <v>Công an thị trấn Thanh Hà tỉnh Hải Dương</v>
      </c>
      <c r="C38" t="str">
        <v>https://www.facebook.com/p/C%C3%B4ng-an-huy%E1%BB%87n-Thanh-H%C3%A0-H%E1%BA%A3i-D%C6%B0%C6%A1ng-100064628331014/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8038</v>
      </c>
      <c r="B39" t="str">
        <f>HYPERLINK("https://thanhha.haiduong.gov.vn/", "UBND Ủy ban nhân dân thị trấn Thanh Hà tỉnh Hải Dương")</f>
        <v>UBND Ủy ban nhân dân thị trấn Thanh Hà tỉnh Hải Dương</v>
      </c>
      <c r="C39" t="str">
        <v>https://thanhha.haiduong.gov.vn/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8039</v>
      </c>
      <c r="B40" t="str">
        <f>HYPERLINK("https://www.facebook.com/p/C%C3%B4ng-an-X%C3%A3-H%E1%BB%93ng-L%E1%BA%A1c-Thanh-H%C3%A0-H%E1%BA%A3i-D%C6%B0%C6%A1ng-100070707106111/", "Công an xã Hồng Lạc tỉnh Hải Dương")</f>
        <v>Công an xã Hồng Lạc tỉnh Hải Dương</v>
      </c>
      <c r="C40" t="str">
        <v>https://www.facebook.com/p/C%C3%B4ng-an-X%C3%A3-H%E1%BB%93ng-L%E1%BA%A1c-Thanh-H%C3%A0-H%E1%BA%A3i-D%C6%B0%C6%A1ng-100070707106111/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8040</v>
      </c>
      <c r="B41" t="str">
        <f>HYPERLINK("http://honglac.thanhha.haiduong.gov.vn/", "UBND Ủy ban nhân dân xã Hồng Lạc tỉnh Hải Dương")</f>
        <v>UBND Ủy ban nhân dân xã Hồng Lạc tỉnh Hải Dương</v>
      </c>
      <c r="C41" t="str">
        <v>http://honglac.thanhha.haiduong.gov.vn/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8041</v>
      </c>
      <c r="B42" t="str">
        <v>Công an xã Việt Hồng tỉnh Hải Dương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8042</v>
      </c>
      <c r="B43" t="str">
        <f>HYPERLINK("http://viethong.thanhha.haiduong.gov.vn/", "UBND Ủy ban nhân dân xã Việt Hồng tỉnh Hải Dương")</f>
        <v>UBND Ủy ban nhân dân xã Việt Hồng tỉnh Hải Dương</v>
      </c>
      <c r="C43" t="str">
        <v>http://viethong.thanhha.haiduong.gov.vn/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8043</v>
      </c>
      <c r="B44" t="str">
        <v>Công an xã Quyết Thắng tỉnh Hải Dương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8044</v>
      </c>
      <c r="B45" t="str">
        <f>HYPERLINK("http://quyetthang.thainguyencity.gov.vn/gioi-thieu/-/asset_publisher/PTN1trT2HJke/content/bo-may-to-chuc?inheritRedirect=true", "UBND Ủy ban nhân dân xã Quyết Thắng tỉnh Hải Dương")</f>
        <v>UBND Ủy ban nhân dân xã Quyết Thắng tỉnh Hải Dương</v>
      </c>
      <c r="C45" t="str">
        <v>http://quyetthang.thainguyencity.gov.vn/gioi-thieu/-/asset_publisher/PTN1trT2HJke/content/bo-may-to-chuc?inheritRedirect=true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8045</v>
      </c>
      <c r="B46" t="str">
        <f>HYPERLINK("https://www.facebook.com/CAXTVTHHD/", "Công an xã Tân Việt tỉnh Hải Dương")</f>
        <v>Công an xã Tân Việt tỉnh Hải Dương</v>
      </c>
      <c r="C46" t="str">
        <v>https://www.facebook.com/CAXTVTHHD/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8046</v>
      </c>
      <c r="B47" t="str">
        <f>HYPERLINK("http://tanviet.binhgiang.haiduong.gov.vn/", "UBND Ủy ban nhân dân xã Tân Việt tỉnh Hải Dương")</f>
        <v>UBND Ủy ban nhân dân xã Tân Việt tỉnh Hải Dương</v>
      </c>
      <c r="C47" t="str">
        <v>http://tanviet.binhgiang.haiduong.gov.vn/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8047</v>
      </c>
      <c r="B48" t="str">
        <f>HYPERLINK("https://www.facebook.com/p/Tr%C6%B0%E1%BB%9Dng-Ti%E1%BB%83u-h%E1%BB%8Dc-C%E1%BA%A9m-Ch%E1%BA%BF-100057641799990/", "Công an xã Cẩm Chế tỉnh Hải Dương")</f>
        <v>Công an xã Cẩm Chế tỉnh Hải Dương</v>
      </c>
      <c r="C48" t="str">
        <v>https://www.facebook.com/p/Tr%C6%B0%E1%BB%9Dng-Ti%E1%BB%83u-h%E1%BB%8Dc-C%E1%BA%A9m-Ch%E1%BA%BF-100057641799990/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8048</v>
      </c>
      <c r="B49" t="str">
        <f>HYPERLINK("http://camche.thanhha.haiduong.gov.vn/", "UBND Ủy ban nhân dân xã Cẩm Chế tỉnh Hải Dương")</f>
        <v>UBND Ủy ban nhân dân xã Cẩm Chế tỉnh Hải Dương</v>
      </c>
      <c r="C49" t="str">
        <v>http://camche.thanhha.haiduong.gov.vn/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8049</v>
      </c>
      <c r="B50" t="str">
        <f>HYPERLINK("https://www.facebook.com/Conganxathanhsonthanhhahaiduong/", "Công an xã Thanh An tỉnh Hải Dương")</f>
        <v>Công an xã Thanh An tỉnh Hải Dương</v>
      </c>
      <c r="C50" t="str">
        <v>https://www.facebook.com/Conganxathanhsonthanhhahaiduong/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8050</v>
      </c>
      <c r="B51" t="str">
        <f>HYPERLINK("http://thanhgiang.thanhmien.haiduong.gov.vn/", "UBND Ủy ban nhân dân xã Thanh An tỉnh Hải Dương")</f>
        <v>UBND Ủy ban nhân dân xã Thanh An tỉnh Hải Dương</v>
      </c>
      <c r="C51" t="str">
        <v>http://thanhgiang.thanhmien.haiduong.gov.vn/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8051</v>
      </c>
      <c r="B52" t="str">
        <f>HYPERLINK("https://www.facebook.com/p/C%C3%B4ng-An-X%C3%A3-Thanh-LangThanh-H%C3%A0H%E1%BA%A3i-D%C6%B0%C6%A1ng-100075433197554/", "Công an xã Thanh Lang tỉnh Hải Dương")</f>
        <v>Công an xã Thanh Lang tỉnh Hải Dương</v>
      </c>
      <c r="C52" t="str">
        <v>https://www.facebook.com/p/C%C3%B4ng-An-X%C3%A3-Thanh-LangThanh-H%C3%A0H%E1%BA%A3i-D%C6%B0%C6%A1ng-100075433197554/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8052</v>
      </c>
      <c r="B53" t="str">
        <f>HYPERLINK("http://thanhlang.thanhha.haiduong.gov.vn/", "UBND Ủy ban nhân dân xã Thanh Lang tỉnh Hải Dương")</f>
        <v>UBND Ủy ban nhân dân xã Thanh Lang tỉnh Hải Dương</v>
      </c>
      <c r="C53" t="str">
        <v>http://thanhlang.thanhha.haiduong.gov.vn/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8053</v>
      </c>
      <c r="B54" t="str">
        <f>HYPERLINK("https://www.facebook.com/p/%C4%90%E1%BA%A3ng-%E1%BB%A7y-H%C4%90ND-UBND-x%C3%A3-Ti%E1%BB%81n-Ti%E1%BA%BFn-TP-H%E1%BA%A3i-D%C6%B0%C6%A1ng-100086683202237/", "Công an xã Tiền Tiến tỉnh Hải Dương")</f>
        <v>Công an xã Tiền Tiến tỉnh Hải Dương</v>
      </c>
      <c r="C54" t="str">
        <v>https://www.facebook.com/p/%C4%90%E1%BA%A3ng-%E1%BB%A7y-H%C4%90ND-UBND-x%C3%A3-Ti%E1%BB%81n-Ti%E1%BA%BFn-TP-H%E1%BA%A3i-D%C6%B0%C6%A1ng-100086683202237/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8054</v>
      </c>
      <c r="B55" t="str">
        <f>HYPERLINK("http://tientien.tphaiduong.haiduong.gov.vn/", "UBND Ủy ban nhân dân xã Tiền Tiến tỉnh Hải Dương")</f>
        <v>UBND Ủy ban nhân dân xã Tiền Tiến tỉnh Hải Dương</v>
      </c>
      <c r="C55" t="str">
        <v>http://tientien.tphaiduong.haiduong.gov.vn/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8055</v>
      </c>
      <c r="B56" t="str">
        <f>HYPERLINK("https://www.facebook.com/p/C%C3%B4ng-an-x%C3%A3-T%C3%A2n-H%C6%B0%C6%A1ng-huy%E1%BB%87n-Ninh-Giang-t%E1%BB%89nh-H%E1%BA%A3i-D%C6%B0%C6%A1ng-100075710275776/", "Công an xã Tân An tỉnh Hải Dương")</f>
        <v>Công an xã Tân An tỉnh Hải Dương</v>
      </c>
      <c r="C56" t="str">
        <v>https://www.facebook.com/p/C%C3%B4ng-an-x%C3%A3-T%C3%A2n-H%C6%B0%C6%A1ng-huy%E1%BB%87n-Ninh-Giang-t%E1%BB%89nh-H%E1%BA%A3i-D%C6%B0%C6%A1ng-100075710275776/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8056</v>
      </c>
      <c r="B57" t="str">
        <f>HYPERLINK("http://tanky.tuky.haiduong.gov.vn/", "UBND Ủy ban nhân dân xã Tân An tỉnh Hải Dương")</f>
        <v>UBND Ủy ban nhân dân xã Tân An tỉnh Hải Dương</v>
      </c>
      <c r="C57" t="str">
        <v>http://tanky.tuky.haiduong.gov.vn/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8057</v>
      </c>
      <c r="B58" t="str">
        <f>HYPERLINK("https://www.facebook.com/p/C%C3%B4ng-An-X%C3%A3-Li%C3%AAn-M%E1%BA%A1c-Thanh-H%C3%A0-H%E1%BA%A3i-D%C6%B0%C6%A1ng-100071847878286/", "Công an xã Liên Mạc tỉnh Hải Dương")</f>
        <v>Công an xã Liên Mạc tỉnh Hải Dương</v>
      </c>
      <c r="C58" t="str">
        <v>https://www.facebook.com/p/C%C3%B4ng-An-X%C3%A3-Li%C3%AAn-M%E1%BA%A1c-Thanh-H%C3%A0-H%E1%BA%A3i-D%C6%B0%C6%A1ng-100071847878286/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8058</v>
      </c>
      <c r="B59" t="str">
        <f>HYPERLINK("http://lienmac.thanhha.haiduong.gov.vn/", "UBND Ủy ban nhân dân xã Liên Mạc tỉnh Hải Dương")</f>
        <v>UBND Ủy ban nhân dân xã Liên Mạc tỉnh Hải Dương</v>
      </c>
      <c r="C59" t="str">
        <v>http://lienmac.thanhha.haiduong.gov.vn/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8059</v>
      </c>
      <c r="B60" t="str">
        <f>HYPERLINK("https://www.facebook.com/p/C%C3%B4ng-an-x%C3%A3-Thanh-H%E1%BA%A3i-Thanh-H%C3%A0-H%E1%BA%A3i-D%C6%B0%C6%A1ng-100072317893672/", "Công an xã Thanh Hải tỉnh Hải Dương")</f>
        <v>Công an xã Thanh Hải tỉnh Hải Dương</v>
      </c>
      <c r="C60" t="str">
        <v>https://www.facebook.com/p/C%C3%B4ng-an-x%C3%A3-Thanh-H%E1%BA%A3i-Thanh-H%C3%A0-H%E1%BA%A3i-D%C6%B0%C6%A1ng-100072317893672/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8060</v>
      </c>
      <c r="B61" t="str">
        <f>HYPERLINK("https://ninhhai.ninhthuan.gov.vn/portal/Pages/2017/ubnd-xa-thanh-hai-e81ae7.aspx", "UBND Ủy ban nhân dân xã Thanh Hải tỉnh Hải Dương")</f>
        <v>UBND Ủy ban nhân dân xã Thanh Hải tỉnh Hải Dương</v>
      </c>
      <c r="C61" t="str">
        <v>https://ninhhai.ninhthuan.gov.vn/portal/Pages/2017/ubnd-xa-thanh-hai-e81ae7.aspx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8061</v>
      </c>
      <c r="B62" t="str">
        <f>HYPERLINK("https://www.facebook.com/p/C%C3%B4ng-an-x%C3%A3-Thanh-Kh%C3%AA-Thanh-H%C3%A0-100083351498432/", "Công an xã Thanh Khê tỉnh Hải Dương")</f>
        <v>Công an xã Thanh Khê tỉnh Hải Dương</v>
      </c>
      <c r="C62" t="str">
        <v>https://www.facebook.com/p/C%C3%B4ng-an-x%C3%A3-Thanh-Kh%C3%AA-Thanh-H%C3%A0-100083351498432/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8062</v>
      </c>
      <c r="B63" t="str">
        <f>HYPERLINK("http://thanhkhe.thanhha.haiduong.gov.vn/", "UBND Ủy ban nhân dân xã Thanh Khê tỉnh Hải Dương")</f>
        <v>UBND Ủy ban nhân dân xã Thanh Khê tỉnh Hải Dương</v>
      </c>
      <c r="C63" t="str">
        <v>http://thanhkhe.thanhha.haiduong.gov.vn/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8063</v>
      </c>
      <c r="B64" t="str">
        <f>HYPERLINK("https://www.facebook.com/dtncatphp/", "Công an xã Thanh Xá tỉnh Hải Dương")</f>
        <v>Công an xã Thanh Xá tỉnh Hải Dương</v>
      </c>
      <c r="C64" t="str">
        <v>https://www.facebook.com/dtncatphp/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8064</v>
      </c>
      <c r="B65" t="str">
        <f>HYPERLINK("http://thanhxa.thanhha.haiduong.gov.vn/", "UBND Ủy ban nhân dân xã Thanh Xá tỉnh Hải Dương")</f>
        <v>UBND Ủy ban nhân dân xã Thanh Xá tỉnh Hải Dương</v>
      </c>
      <c r="C65" t="str">
        <v>http://thanhxa.thanhha.haiduong.gov.vn/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8065</v>
      </c>
      <c r="B66" t="str">
        <f>HYPERLINK("https://www.facebook.com/p/C%C3%B4ng-an-x%C3%A3-Thanh-Xu%C3%A2n-huy%E1%BB%87n-Thanh-H%C3%A0-t%E1%BB%89nh-H%E1%BA%A3i-D%C6%B0%C6%A1ng-100077193318197/", "Công an xã Thanh Xuân tỉnh Hải Dương")</f>
        <v>Công an xã Thanh Xuân tỉnh Hải Dương</v>
      </c>
      <c r="C66" t="str">
        <v>https://www.facebook.com/p/C%C3%B4ng-an-x%C3%A3-Thanh-Xu%C3%A2n-huy%E1%BB%87n-Thanh-H%C3%A0-t%E1%BB%89nh-H%E1%BA%A3i-D%C6%B0%C6%A1ng-100077193318197/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8066</v>
      </c>
      <c r="B67" t="str">
        <f>HYPERLINK("http://thanhxuan.thanhha.haiduong.gov.vn/", "UBND Ủy ban nhân dân xã Thanh Xuân tỉnh Hải Dương")</f>
        <v>UBND Ủy ban nhân dân xã Thanh Xuân tỉnh Hải Dương</v>
      </c>
      <c r="C67" t="str">
        <v>http://thanhxuan.thanhha.haiduong.gov.vn/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8067</v>
      </c>
      <c r="B68" t="str">
        <f>HYPERLINK("https://www.facebook.com/dtncatphp/", "Công an xã An Lương tỉnh Hải Dương")</f>
        <v>Công an xã An Lương tỉnh Hải Dương</v>
      </c>
      <c r="C68" t="str">
        <v>https://www.facebook.com/dtncatphp/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8068</v>
      </c>
      <c r="B69" t="str">
        <f>HYPERLINK("http://luongdien.camgiang.haiduong.gov.vn/", "UBND Ủy ban nhân dân xã An Lương tỉnh Hải Dương")</f>
        <v>UBND Ủy ban nhân dân xã An Lương tỉnh Hải Dương</v>
      </c>
      <c r="C69" t="str">
        <v>http://luongdien.camgiang.haiduong.gov.vn/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8069</v>
      </c>
      <c r="B70" t="str">
        <f>HYPERLINK("https://www.facebook.com/p/%C4%90%C3%A0i-Ph%C3%A1t-thanh-Th%E1%BB%A7y-Nguy%C3%AAn-H%E1%BA%A3i-Ph%C3%B2ng-100064543548869/", "Công an xã Thanh Thủy tỉnh Hải Dương")</f>
        <v>Công an xã Thanh Thủy tỉnh Hải Dương</v>
      </c>
      <c r="C70" t="str">
        <v>https://www.facebook.com/p/%C4%90%C3%A0i-Ph%C3%A1t-thanh-Th%E1%BB%A7y-Nguy%C3%AAn-H%E1%BA%A3i-Ph%C3%B2ng-100064543548869/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8070</v>
      </c>
      <c r="B71" t="str">
        <f>HYPERLINK("http://thanhthuy.thanhha.haiduong.gov.vn/", "UBND Ủy ban nhân dân xã Thanh Thủy tỉnh Hải Dương")</f>
        <v>UBND Ủy ban nhân dân xã Thanh Thủy tỉnh Hải Dương</v>
      </c>
      <c r="C71" t="str">
        <v>http://thanhthuy.thanhha.haiduong.gov.vn/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8071</v>
      </c>
      <c r="B72" t="str">
        <v>Công an xã Phượng Hoàng tỉnh Hải Dương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8072</v>
      </c>
      <c r="B73" t="str">
        <f>HYPERLINK("https://web01.haiduong.gov.vn/Lists/VanBanPhapQuy/Attachments/1104/QD1328-UBND.pdf", "UBND Ủy ban nhân dân xã Phượng Hoàng tỉnh Hải Dương")</f>
        <v>UBND Ủy ban nhân dân xã Phượng Hoàng tỉnh Hải Dương</v>
      </c>
      <c r="C73" t="str">
        <v>https://web01.haiduong.gov.vn/Lists/VanBanPhapQuy/Attachments/1104/QD1328-UBND.pdf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8073</v>
      </c>
      <c r="B74" t="str">
        <f>HYPERLINK("https://www.facebook.com/Conganxathanhsonthanhhahaiduong/", "Công an xã Thanh Sơn tỉnh Hải Dương")</f>
        <v>Công an xã Thanh Sơn tỉnh Hải Dương</v>
      </c>
      <c r="C74" t="str">
        <v>https://www.facebook.com/Conganxathanhsonthanhhahaiduong/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8074</v>
      </c>
      <c r="B75" t="str">
        <f>HYPERLINK("http://thanhson.thanhha.haiduong.gov.vn/", "UBND Ủy ban nhân dân xã Thanh Sơn tỉnh Hải Dương")</f>
        <v>UBND Ủy ban nhân dân xã Thanh Sơn tỉnh Hải Dương</v>
      </c>
      <c r="C75" t="str">
        <v>http://thanhson.thanhha.haiduong.gov.vn/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8075</v>
      </c>
      <c r="B76" t="str">
        <f>HYPERLINK("https://www.facebook.com/dtncatphp/", "Công an xã Hợp Đức tỉnh Hải Dương")</f>
        <v>Công an xã Hợp Đức tỉnh Hải Dương</v>
      </c>
      <c r="C76" t="str">
        <v>https://www.facebook.com/dtncatphp/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8076</v>
      </c>
      <c r="B77" t="str">
        <f>HYPERLINK("https://hopduc.tanyen.bacgiang.gov.vn/", "UBND Ủy ban nhân dân xã Hợp Đức tỉnh Hải Dương")</f>
        <v>UBND Ủy ban nhân dân xã Hợp Đức tỉnh Hải Dương</v>
      </c>
      <c r="C77" t="str">
        <v>https://hopduc.tanyen.bacgiang.gov.vn/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8077</v>
      </c>
      <c r="B78" t="str">
        <f>HYPERLINK("https://www.facebook.com/dtncatphp/", "Công an xã Trường Thành tỉnh Hải Dương")</f>
        <v>Công an xã Trường Thành tỉnh Hải Dương</v>
      </c>
      <c r="C78" t="str">
        <v>https://www.facebook.com/dtncatphp/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8078</v>
      </c>
      <c r="B79" t="str">
        <f>HYPERLINK("https://truongthanh.anlao.haiphong.gov.vn/", "UBND Ủy ban nhân dân xã Trường Thành tỉnh Hải Dương")</f>
        <v>UBND Ủy ban nhân dân xã Trường Thành tỉnh Hải Dương</v>
      </c>
      <c r="C79" t="str">
        <v>https://truongthanh.anlao.haiphong.gov.vn/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8079</v>
      </c>
      <c r="B80" t="str">
        <f>HYPERLINK("https://www.facebook.com/tuoitrebinhduong2020/", "Công an xã Thanh Bính tỉnh Hải Dương")</f>
        <v>Công an xã Thanh Bính tỉnh Hải Dương</v>
      </c>
      <c r="C80" t="str">
        <v>https://www.facebook.com/tuoitrebinhduong2020/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8080</v>
      </c>
      <c r="B81" t="str">
        <f>HYPERLINK("https://www.quangninh.gov.vn/", "UBND Ủy ban nhân dân xã Thanh Bính tỉnh Hải Dương")</f>
        <v>UBND Ủy ban nhân dân xã Thanh Bính tỉnh Hải Dương</v>
      </c>
      <c r="C81" t="str">
        <v>https://www.quangninh.gov.vn/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8081</v>
      </c>
      <c r="B82" t="str">
        <f>HYPERLINK("https://www.facebook.com/p/Th%C3%B4n-L%E1%BA%ADp-L%E1%BB%85-x%C3%A3-Thanh-H%E1%BB%93ng-huy%E1%BB%87n-Thanh-H%C3%A0-t%E1%BB%89nh-H%E1%BA%A3i-D%C6%B0%C6%A1ng-100064200543249/", "Công an xã Thanh Hồng tỉnh Hải Dương")</f>
        <v>Công an xã Thanh Hồng tỉnh Hải Dương</v>
      </c>
      <c r="C82" t="str">
        <v>https://www.facebook.com/p/Th%C3%B4n-L%E1%BA%ADp-L%E1%BB%85-x%C3%A3-Thanh-H%E1%BB%93ng-huy%E1%BB%87n-Thanh-H%C3%A0-t%E1%BB%89nh-H%E1%BA%A3i-D%C6%B0%C6%A1ng-100064200543249/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8082</v>
      </c>
      <c r="B83" t="str">
        <f>HYPERLINK("http://thanhhong.thanhha.haiduong.gov.vn/", "UBND Ủy ban nhân dân xã Thanh Hồng tỉnh Hải Dương")</f>
        <v>UBND Ủy ban nhân dân xã Thanh Hồng tỉnh Hải Dương</v>
      </c>
      <c r="C83" t="str">
        <v>http://thanhhong.thanhha.haiduong.gov.vn/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8083</v>
      </c>
      <c r="B84" t="str">
        <f>HYPERLINK("https://www.facebook.com/dtncatphp/", "Công an xã Thanh Cường tỉnh Hải Dương")</f>
        <v>Công an xã Thanh Cường tỉnh Hải Dương</v>
      </c>
      <c r="C84" t="str">
        <v>https://www.facebook.com/dtncatphp/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8084</v>
      </c>
      <c r="B85" t="str">
        <f>HYPERLINK("http://thanhcuong.thanhha.haiduong.gov.vn/", "UBND Ủy ban nhân dân xã Thanh Cường tỉnh Hải Dương")</f>
        <v>UBND Ủy ban nhân dân xã Thanh Cường tỉnh Hải Dương</v>
      </c>
      <c r="C85" t="str">
        <v>http://thanhcuong.thanhha.haiduong.gov.vn/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8085</v>
      </c>
      <c r="B86" t="str">
        <f>HYPERLINK("https://www.facebook.com/TuoitreConganVinhPhuc/", "Công an xã Vĩnh Lập tỉnh Hải Dương")</f>
        <v>Công an xã Vĩnh Lập tỉnh Hải Dương</v>
      </c>
      <c r="C86" t="str">
        <v>https://www.facebook.com/TuoitreConganVinhPhuc/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8086</v>
      </c>
      <c r="B87" t="str">
        <f>HYPERLINK("http://vinhlap.thanhha.haiduong.gov.vn/", "UBND Ủy ban nhân dân xã Vĩnh Lập tỉnh Hải Dương")</f>
        <v>UBND Ủy ban nhân dân xã Vĩnh Lập tỉnh Hải Dương</v>
      </c>
      <c r="C87" t="str">
        <v>http://vinhlap.thanhha.haiduong.gov.vn/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8087</v>
      </c>
      <c r="B88" t="str">
        <f>HYPERLINK("https://www.facebook.com/p/C%C3%B4ng-an-huy%E1%BB%87n-C%E1%BA%A9m-Gi%C3%A0ng-H%E1%BA%A3i-D%C6%B0%C6%A1ng-100069362282975/", "Công an thị trấn Cẩm Giàng tỉnh Hải Dương")</f>
        <v>Công an thị trấn Cẩm Giàng tỉnh Hải Dương</v>
      </c>
      <c r="C88" t="str">
        <v>https://www.facebook.com/p/C%C3%B4ng-an-huy%E1%BB%87n-C%E1%BA%A9m-Gi%C3%A0ng-H%E1%BA%A3i-D%C6%B0%C6%A1ng-100069362282975/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8088</v>
      </c>
      <c r="B89" t="str">
        <f>HYPERLINK("https://camgiang.haiduong.gov.vn/", "UBND Ủy ban nhân dân thị trấn Cẩm Giàng tỉnh Hải Dương")</f>
        <v>UBND Ủy ban nhân dân thị trấn Cẩm Giàng tỉnh Hải Dương</v>
      </c>
      <c r="C89" t="str">
        <v>https://camgiang.haiduong.gov.vn/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8089</v>
      </c>
      <c r="B90" t="str">
        <f>HYPERLINK("https://www.facebook.com/conganlaicach/", "Công an thị trấn Lai Cách tỉnh Hải Dương")</f>
        <v>Công an thị trấn Lai Cách tỉnh Hải Dương</v>
      </c>
      <c r="C90" t="str">
        <v>https://www.facebook.com/conganlaicach/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8090</v>
      </c>
      <c r="B91" t="str">
        <f>HYPERLINK("http://thitranlaicach.camgiang.haiduong.gov.vn/", "UBND Ủy ban nhân dân thị trấn Lai Cách tỉnh Hải Dương")</f>
        <v>UBND Ủy ban nhân dân thị trấn Lai Cách tỉnh Hải Dương</v>
      </c>
      <c r="C91" t="str">
        <v>http://thitranlaicach.camgiang.haiduong.gov.vn/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8091</v>
      </c>
      <c r="B92" t="str">
        <f>HYPERLINK("https://www.facebook.com/p/C%C3%B4ng-an-x%C3%A3-C%E1%BA%A9m-H%C6%B0ng-C%E1%BA%A9m-Gi%C3%A0ng-H%E1%BA%A3i-D%C6%B0%C6%A1ng-100065914996907/", "Công an xã Cẩm Hưng tỉnh Hải Dương")</f>
        <v>Công an xã Cẩm Hưng tỉnh Hải Dương</v>
      </c>
      <c r="C92" t="str">
        <v>https://www.facebook.com/p/C%C3%B4ng-an-x%C3%A3-C%E1%BA%A9m-H%C6%B0ng-C%E1%BA%A9m-Gi%C3%A0ng-H%E1%BA%A3i-D%C6%B0%C6%A1ng-100065914996907/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8092</v>
      </c>
      <c r="B93" t="str">
        <f>HYPERLINK("http://camhung.camgiang.haiduong.gov.vn/", "UBND Ủy ban nhân dân xã Cẩm Hưng tỉnh Hải Dương")</f>
        <v>UBND Ủy ban nhân dân xã Cẩm Hưng tỉnh Hải Dương</v>
      </c>
      <c r="C93" t="str">
        <v>http://camhung.camgiang.haiduong.gov.vn/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8093</v>
      </c>
      <c r="B94" t="str">
        <v>Công an xã Cẩm Hoàng tỉnh Hải Dương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8094</v>
      </c>
      <c r="B95" t="str">
        <f>HYPERLINK("http://camhoang.camgiang.haiduong.gov.vn/", "UBND Ủy ban nhân dân xã Cẩm Hoàng tỉnh Hải Dương")</f>
        <v>UBND Ủy ban nhân dân xã Cẩm Hoàng tỉnh Hải Dương</v>
      </c>
      <c r="C95" t="str">
        <v>http://camhoang.camgiang.haiduong.gov.vn/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8095</v>
      </c>
      <c r="B96" t="str">
        <v>Công an xã Cẩm Văn tỉnh Hải Dương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8096</v>
      </c>
      <c r="B97" t="str">
        <f>HYPERLINK("http://camvan.camgiang.haiduong.gov.vn/", "UBND Ủy ban nhân dân xã Cẩm Văn tỉnh Hải Dương")</f>
        <v>UBND Ủy ban nhân dân xã Cẩm Văn tỉnh Hải Dương</v>
      </c>
      <c r="C97" t="str">
        <v>http://camvan.camgiang.haiduong.gov.vn/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8097</v>
      </c>
      <c r="B98" t="str">
        <f>HYPERLINK("https://www.facebook.com/p/C%C3%B4ng-An-X%C3%A3-Ng%E1%BB%8Dc-Li%C3%AAn-Huy%E1%BB%87n-C%E1%BA%A9m-Gi%C3%A0ng-T%E1%BB%89nh-H%E1%BA%A3i-D%C6%B0%C6%A1ng-100069746058764/", "Công an xã Ngọc Liên tỉnh Hải Dương")</f>
        <v>Công an xã Ngọc Liên tỉnh Hải Dương</v>
      </c>
      <c r="C98" t="str">
        <v>https://www.facebook.com/p/C%C3%B4ng-An-X%C3%A3-Ng%E1%BB%8Dc-Li%C3%AAn-Huy%E1%BB%87n-C%E1%BA%A9m-Gi%C3%A0ng-T%E1%BB%89nh-H%E1%BA%A3i-D%C6%B0%C6%A1ng-100069746058764/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8098</v>
      </c>
      <c r="B99" t="str">
        <f>HYPERLINK("http://ngoclien.camgiang.haiduong.gov.vn/", "UBND Ủy ban nhân dân xã Ngọc Liên tỉnh Hải Dương")</f>
        <v>UBND Ủy ban nhân dân xã Ngọc Liên tỉnh Hải Dương</v>
      </c>
      <c r="C99" t="str">
        <v>http://ngoclien.camgiang.haiduong.gov.vn/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8099</v>
      </c>
      <c r="B100" t="str">
        <f>HYPERLINK("https://www.facebook.com/p/C%C3%B4ng-an-huy%E1%BB%87n-C%E1%BA%A9m-Gi%C3%A0ng-H%E1%BA%A3i-D%C6%B0%C6%A1ng-100069362282975/", "Công an xã Thạch Lỗi tỉnh Hải Dương")</f>
        <v>Công an xã Thạch Lỗi tỉnh Hải Dương</v>
      </c>
      <c r="C100" t="str">
        <v>https://www.facebook.com/p/C%C3%B4ng-an-huy%E1%BB%87n-C%E1%BA%A9m-Gi%C3%A0ng-H%E1%BA%A3i-D%C6%B0%C6%A1ng-100069362282975/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8100</v>
      </c>
      <c r="B101" t="str">
        <f>HYPERLINK("http://thachloi.camgiang.haiduong.gov.vn/", "UBND Ủy ban nhân dân xã Thạch Lỗi tỉnh Hải Dương")</f>
        <v>UBND Ủy ban nhân dân xã Thạch Lỗi tỉnh Hải Dương</v>
      </c>
      <c r="C101" t="str">
        <v>http://thachloi.camgiang.haiduong.gov.vn/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8101</v>
      </c>
      <c r="B102" t="str">
        <v>Công an xã Cẩm Vũ tỉnh Hải Dương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8102</v>
      </c>
      <c r="B103" t="str">
        <f>HYPERLINK("http://camvu.camgiang.haiduong.gov.vn/", "UBND Ủy ban nhân dân xã Cẩm Vũ tỉnh Hải Dương")</f>
        <v>UBND Ủy ban nhân dân xã Cẩm Vũ tỉnh Hải Dương</v>
      </c>
      <c r="C103" t="str">
        <v>http://camvu.camgiang.haiduong.gov.vn/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8103</v>
      </c>
      <c r="B104" t="str">
        <f>HYPERLINK("https://www.facebook.com/dtncatphp/", "Công an xã Đức Chính tỉnh Hải Dương")</f>
        <v>Công an xã Đức Chính tỉnh Hải Dương</v>
      </c>
      <c r="C104" t="str">
        <v>https://www.facebook.com/dtncatphp/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8104</v>
      </c>
      <c r="B105" t="str">
        <f>HYPERLINK("http://ducchinh.camgiang.haiduong.gov.vn/", "UBND Ủy ban nhân dân xã Đức Chính tỉnh Hải Dương")</f>
        <v>UBND Ủy ban nhân dân xã Đức Chính tỉnh Hải Dương</v>
      </c>
      <c r="C105" t="str">
        <v>http://ducchinh.camgiang.haiduong.gov.vn/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8105</v>
      </c>
      <c r="B106" t="str">
        <f>HYPERLINK("https://www.facebook.com/tuoitrehaiduong.vn/?locale=is_IS", "Công an xã Cẩm Sơn tỉnh Hải Dương")</f>
        <v>Công an xã Cẩm Sơn tỉnh Hải Dương</v>
      </c>
      <c r="C106" t="str">
        <v>https://www.facebook.com/tuoitrehaiduong.vn/?locale=is_IS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8106</v>
      </c>
      <c r="B107" t="str">
        <f>HYPERLINK("https://www.quangninh.gov.vn/Trang/van-ban-quy-pham-chi-tiet.aspx?vbId=64848&amp;ihome=False&amp;isdn=False&amp;itype=vbtc", "UBND Ủy ban nhân dân xã Cẩm Sơn tỉnh Hải Dương")</f>
        <v>UBND Ủy ban nhân dân xã Cẩm Sơn tỉnh Hải Dương</v>
      </c>
      <c r="C107" t="str">
        <v>https://www.quangninh.gov.vn/Trang/van-ban-quy-pham-chi-tiet.aspx?vbId=64848&amp;ihome=False&amp;isdn=False&amp;itype=vbtc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8107</v>
      </c>
      <c r="B108" t="str">
        <v>Công an xã Cẩm Định tỉnh Hải Dương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8108</v>
      </c>
      <c r="B109" t="str">
        <f>HYPERLINK("http://haiduong.gov.vn/Trang/van-ban-quy-pham-chi-tiet.aspx?vbId=885&amp;ihome=True&amp;isdn=False&amp;itype=vbpq", "UBND Ủy ban nhân dân xã Cẩm Định tỉnh Hải Dương")</f>
        <v>UBND Ủy ban nhân dân xã Cẩm Định tỉnh Hải Dương</v>
      </c>
      <c r="C109" t="str">
        <v>http://haiduong.gov.vn/Trang/van-ban-quy-pham-chi-tiet.aspx?vbId=885&amp;ihome=True&amp;isdn=False&amp;itype=vbpq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8109</v>
      </c>
      <c r="B110" t="str">
        <f>HYPERLINK("https://www.facebook.com/dtncatphp/", "Công an xã Kim Giang tỉnh Hải Dương")</f>
        <v>Công an xã Kim Giang tỉnh Hải Dương</v>
      </c>
      <c r="C110" t="str">
        <v>https://www.facebook.com/dtncatphp/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8110</v>
      </c>
      <c r="B111" t="str">
        <f>HYPERLINK("https://thanhxuan.hanoi.gov.vn/phuong-kim-giang1", "UBND Ủy ban nhân dân xã Kim Giang tỉnh Hải Dương")</f>
        <v>UBND Ủy ban nhân dân xã Kim Giang tỉnh Hải Dương</v>
      </c>
      <c r="C111" t="str">
        <v>https://thanhxuan.hanoi.gov.vn/phuong-kim-giang1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8111</v>
      </c>
      <c r="B112" t="str">
        <f>HYPERLINK("https://www.facebook.com/p/C%C3%B4ng-An-x%C3%A3-L%C6%B0%C6%A1ng-%C4%90i%E1%BB%81n-CAH-C%E1%BA%A9m-Gi%C3%A0ng-100088279031475/?locale=fo_FO", "Công an xã Lương Điền tỉnh Hải Dương")</f>
        <v>Công an xã Lương Điền tỉnh Hải Dương</v>
      </c>
      <c r="C112" t="str">
        <v>https://www.facebook.com/p/C%C3%B4ng-An-x%C3%A3-L%C6%B0%C6%A1ng-%C4%90i%E1%BB%81n-CAH-C%E1%BA%A9m-Gi%C3%A0ng-100088279031475/?locale=fo_FO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8112</v>
      </c>
      <c r="B113" t="str">
        <f>HYPERLINK("http://luongdien.camgiang.haiduong.gov.vn/", "UBND Ủy ban nhân dân xã Lương Điền tỉnh Hải Dương")</f>
        <v>UBND Ủy ban nhân dân xã Lương Điền tỉnh Hải Dương</v>
      </c>
      <c r="C113" t="str">
        <v>http://luongdien.camgiang.haiduong.gov.vn/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8113</v>
      </c>
      <c r="B114" t="str">
        <f>HYPERLINK("https://www.facebook.com/p/C%C3%B4ng-An-x%C3%A3-Cao-An-C%E1%BA%A9m-Gi%C3%A0ng-H%E1%BA%A3i-D%C6%B0%C6%A1ng-100064509586365/", "Công an xã Cao An tỉnh Hải Dương")</f>
        <v>Công an xã Cao An tỉnh Hải Dương</v>
      </c>
      <c r="C114" t="str">
        <v>https://www.facebook.com/p/C%C3%B4ng-An-x%C3%A3-Cao-An-C%E1%BA%A9m-Gi%C3%A0ng-H%E1%BA%A3i-D%C6%B0%C6%A1ng-100064509586365/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8114</v>
      </c>
      <c r="B115" t="str">
        <f>HYPERLINK("http://caoan.camgiang.haiduong.gov.vn/", "UBND Ủy ban nhân dân xã Cao An tỉnh Hải Dương")</f>
        <v>UBND Ủy ban nhân dân xã Cao An tỉnh Hải Dương</v>
      </c>
      <c r="C115" t="str">
        <v>http://caoan.camgiang.haiduong.gov.vn/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8115</v>
      </c>
      <c r="B116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116" t="str">
        <v>https://www.facebook.com/p/C%C3%B4ng-an-x%C3%A3-T%C3%A2n-Tr%C6%B0%E1%BB%9Dng-C%E1%BA%A9m-Gi%C3%A0ng-H%E1%BA%A3i-D%C6%B0%C6%A1ng-100072472502974/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8116</v>
      </c>
      <c r="B117" t="str">
        <f>HYPERLINK("http://tantruong.camgiang.haiduong.gov.vn/", "UBND Ủy ban nhân dân xã Tân Trường tỉnh Hải Dương")</f>
        <v>UBND Ủy ban nhân dân xã Tân Trường tỉnh Hải Dương</v>
      </c>
      <c r="C117" t="str">
        <v>http://tantruong.camgiang.haiduong.gov.vn/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8117</v>
      </c>
      <c r="B118" t="str">
        <v>Công an xã Cẩm Phúc tỉnh Hải Dương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8118</v>
      </c>
      <c r="B119" t="str">
        <f>HYPERLINK("http://camphuc.camgiang.haiduong.gov.vn/", "UBND Ủy ban nhân dân xã Cẩm Phúc tỉnh Hải Dương")</f>
        <v>UBND Ủy ban nhân dân xã Cẩm Phúc tỉnh Hải Dương</v>
      </c>
      <c r="C119" t="str">
        <v>http://camphuc.camgiang.haiduong.gov.vn/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8119</v>
      </c>
      <c r="B120" t="str">
        <f>HYPERLINK("https://www.facebook.com/people/C%C3%B4ng-an-x%C3%A3-C%E1%BA%A9m-%C4%90i%E1%BB%81n/100070455436896/", "Công an xã Cẩm Điền tỉnh Hải Dương")</f>
        <v>Công an xã Cẩm Điền tỉnh Hải Dương</v>
      </c>
      <c r="C120" t="str">
        <v>https://www.facebook.com/people/C%C3%B4ng-an-x%C3%A3-C%E1%BA%A9m-%C4%90i%E1%BB%81n/100070455436896/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8120</v>
      </c>
      <c r="B121" t="str">
        <f>HYPERLINK("http://camdien.camgiang.haiduong.gov.vn/", "UBND Ủy ban nhân dân xã Cẩm Điền tỉnh Hải Dương")</f>
        <v>UBND Ủy ban nhân dân xã Cẩm Điền tỉnh Hải Dương</v>
      </c>
      <c r="C121" t="str">
        <v>http://camdien.camgiang.haiduong.gov.vn/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8121</v>
      </c>
      <c r="B122" t="str">
        <f>HYPERLINK("https://www.facebook.com/p/C%C3%B4ng-an-huy%E1%BB%87n-C%E1%BA%A9m-Gi%C3%A0ng-H%E1%BA%A3i-D%C6%B0%C6%A1ng-100069362282975/", "Công an xã Cẩm Đông tỉnh Hải Dương")</f>
        <v>Công an xã Cẩm Đông tỉnh Hải Dương</v>
      </c>
      <c r="C122" t="str">
        <v>https://www.facebook.com/p/C%C3%B4ng-an-huy%E1%BB%87n-C%E1%BA%A9m-Gi%C3%A0ng-H%E1%BA%A3i-D%C6%B0%C6%A1ng-100069362282975/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8122</v>
      </c>
      <c r="B123" t="str">
        <f>HYPERLINK("http://camdong.camgiang.haiduong.gov.vn/", "UBND Ủy ban nhân dân xã Cẩm Đông tỉnh Hải Dương")</f>
        <v>UBND Ủy ban nhân dân xã Cẩm Đông tỉnh Hải Dương</v>
      </c>
      <c r="C123" t="str">
        <v>http://camdong.camgiang.haiduong.gov.vn/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8123</v>
      </c>
      <c r="B124" t="str">
        <v>Công an xã Cẩm Đoài tỉnh Hải Dương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8124</v>
      </c>
      <c r="B125" t="str">
        <f>HYPERLINK("http://camdoai.camgiang.haiduong.gov.vn/", "UBND Ủy ban nhân dân xã Cẩm Đoài tỉnh Hải Dương")</f>
        <v>UBND Ủy ban nhân dân xã Cẩm Đoài tỉnh Hải Dương</v>
      </c>
      <c r="C125" t="str">
        <v>http://camdoai.camgiang.haiduong.gov.vn/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8125</v>
      </c>
      <c r="B126" t="str">
        <f>HYPERLINK("https://www.facebook.com/p/C%C3%B4ng-an-huy%E1%BB%87n-B%C3%ACnh-Giang-H%E1%BA%A3i-D%C6%B0%C6%A1ng-100070047815358/?locale=lt_LT", "Công an thị trấn Kẻ Sặt tỉnh Hải Dương")</f>
        <v>Công an thị trấn Kẻ Sặt tỉnh Hải Dương</v>
      </c>
      <c r="C126" t="str">
        <v>https://www.facebook.com/p/C%C3%B4ng-an-huy%E1%BB%87n-B%C3%ACnh-Giang-H%E1%BA%A3i-D%C6%B0%C6%A1ng-100070047815358/?locale=lt_LT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8126</v>
      </c>
      <c r="B127" t="str">
        <f>HYPERLINK("http://thitrankesat.binhgiang.haiduong.gov.vn/", "UBND Ủy ban nhân dân thị trấn Kẻ Sặt tỉnh Hải Dương")</f>
        <v>UBND Ủy ban nhân dân thị trấn Kẻ Sặt tỉnh Hải Dương</v>
      </c>
      <c r="C127" t="str">
        <v>http://thitrankesat.binhgiang.haiduong.gov.vn/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8127</v>
      </c>
      <c r="B128" t="str">
        <f>HYPERLINK("https://www.facebook.com/ConganxaHungThinh/", "Công an xã Hưng Thịnh tỉnh Hải Dương")</f>
        <v>Công an xã Hưng Thịnh tỉnh Hải Dương</v>
      </c>
      <c r="C128" t="str">
        <v>https://www.facebook.com/ConganxaHungThinh/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8128</v>
      </c>
      <c r="B129" t="str">
        <f>HYPERLINK("https://congbobanan.toaan.gov.vn/5ta290313t1cvn/BAN_AN_SO_THAM_Vu_Duc_A__huy_hoai.pdf", "UBND Ủy ban nhân dân xã Hưng Thịnh tỉnh Hải Dương")</f>
        <v>UBND Ủy ban nhân dân xã Hưng Thịnh tỉnh Hải Dương</v>
      </c>
      <c r="C129" t="str">
        <v>https://congbobanan.toaan.gov.vn/5ta290313t1cvn/BAN_AN_SO_THAM_Vu_Duc_A__huy_hoai.pdf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8129</v>
      </c>
      <c r="B130" t="str">
        <f>HYPERLINK("https://www.facebook.com/dtncatphp/", "Công an xã Vĩnh Tuy tỉnh Hải Dương")</f>
        <v>Công an xã Vĩnh Tuy tỉnh Hải Dương</v>
      </c>
      <c r="C130" t="str">
        <v>https://www.facebook.com/dtncatphp/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8130</v>
      </c>
      <c r="B131" t="str">
        <f>HYPERLINK("https://moc.gov.vn/vn/tin-tuc/1178/62679/thuc-hien-du-an-dau-tu-xay-dung-va-kinh-doanh-co-so-ha-tang-khu-cong-nghiep-phuc-dien-mo-rong-tai-xa-vinh-hong-xa-vinh-tuy-xa-hung-thang-huyen-binh--.aspx", "UBND Ủy ban nhân dân xã Vĩnh Tuy tỉnh Hải Dương")</f>
        <v>UBND Ủy ban nhân dân xã Vĩnh Tuy tỉnh Hải Dương</v>
      </c>
      <c r="C131" t="str">
        <v>https://moc.gov.vn/vn/tin-tuc/1178/62679/thuc-hien-du-an-dau-tu-xay-dung-va-kinh-doanh-co-so-ha-tang-khu-cong-nghiep-phuc-dien-mo-rong-tai-xa-vinh-hong-xa-vinh-tuy-xa-hung-thang-huyen-binh--.aspx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8131</v>
      </c>
      <c r="B132" t="str">
        <f>HYPERLINK("https://www.facebook.com/p/C%C3%B4ng-an-x%C3%A3-H%C3%B9ng-Th%E1%BA%AFng-B%C3%ACnh-Giang-H%E1%BA%A3i-D%C6%B0%C6%A1ng-100083377942800/?locale=ms_MY", "Công an xã Hùng Thắng tỉnh Hải Dương")</f>
        <v>Công an xã Hùng Thắng tỉnh Hải Dương</v>
      </c>
      <c r="C132" t="str">
        <v>https://www.facebook.com/p/C%C3%B4ng-an-x%C3%A3-H%C3%B9ng-Th%E1%BA%AFng-B%C3%ACnh-Giang-H%E1%BA%A3i-D%C6%B0%C6%A1ng-100083377942800/?locale=ms_MY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8132</v>
      </c>
      <c r="B133" t="str">
        <f>HYPERLINK("http://hungthang2.binhgiang.haiduong.gov.vn/", "UBND Ủy ban nhân dân xã Hùng Thắng tỉnh Hải Dương")</f>
        <v>UBND Ủy ban nhân dân xã Hùng Thắng tỉnh Hải Dương</v>
      </c>
      <c r="C133" t="str">
        <v>http://hungthang2.binhgiang.haiduong.gov.vn/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8133</v>
      </c>
      <c r="B134" t="str">
        <v>Công an xã Tráng Liệt tỉnh Hải Dương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8134</v>
      </c>
      <c r="B135" t="str">
        <f>HYPERLINK("https://tnmt.phutho.gov.vn/tai-lieu-tuyen-truyen-phap-luat/hai-duong-bat-tam-giam-cuu-chu-tich-xa-trang-liet-204189", "UBND Ủy ban nhân dân xã Tráng Liệt tỉnh Hải Dương")</f>
        <v>UBND Ủy ban nhân dân xã Tráng Liệt tỉnh Hải Dương</v>
      </c>
      <c r="C135" t="str">
        <v>https://tnmt.phutho.gov.vn/tai-lieu-tuyen-truyen-phap-luat/hai-duong-bat-tam-giam-cuu-chu-tich-xa-trang-liet-204189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8135</v>
      </c>
      <c r="B136" t="str">
        <f>HYPERLINK("https://www.facebook.com/p/C%C3%B4ng-an-x%C3%A3-V%C4%A9nh-H%E1%BB%93ng-huy%E1%BB%87n-B%C3%ACnh-Giang-t%E1%BB%89nh-H%E1%BA%A3i-D%C6%B0%C6%A1ng-100078889874988/", "Công an xã Vĩnh Hồng tỉnh Hải Dương")</f>
        <v>Công an xã Vĩnh Hồng tỉnh Hải Dương</v>
      </c>
      <c r="C136" t="str">
        <v>https://www.facebook.com/p/C%C3%B4ng-an-x%C3%A3-V%C4%A9nh-H%E1%BB%93ng-huy%E1%BB%87n-B%C3%ACnh-Giang-t%E1%BB%89nh-H%E1%BA%A3i-D%C6%B0%C6%A1ng-100078889874988/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8136</v>
      </c>
      <c r="B137" t="str">
        <f>HYPERLINK("http://vinhhong.binhgiang.haiduong.gov.vn/", "UBND Ủy ban nhân dân xã Vĩnh Hồng tỉnh Hải Dương")</f>
        <v>UBND Ủy ban nhân dân xã Vĩnh Hồng tỉnh Hải Dương</v>
      </c>
      <c r="C137" t="str">
        <v>http://vinhhong.binhgiang.haiduong.gov.vn/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8137</v>
      </c>
      <c r="B138" t="str">
        <f>HYPERLINK("https://www.facebook.com/265963428377240", "Công an xã Long Xuyên tỉnh Hải Dương")</f>
        <v>Công an xã Long Xuyên tỉnh Hải Dương</v>
      </c>
      <c r="C138" t="str">
        <v>https://www.facebook.com/265963428377240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8138</v>
      </c>
      <c r="B139" t="str">
        <f>HYPERLINK("http://longxuyen.binhgiang.haiduong.gov.vn/", "UBND Ủy ban nhân dân xã Long Xuyên tỉnh Hải Dương")</f>
        <v>UBND Ủy ban nhân dân xã Long Xuyên tỉnh Hải Dương</v>
      </c>
      <c r="C139" t="str">
        <v>http://longxuyen.binhgiang.haiduong.gov.vn/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8139</v>
      </c>
      <c r="B140" t="str">
        <f>HYPERLINK("https://www.facebook.com/CAXTVTHHD/", "Công an xã Tân Việt tỉnh Hải Dương")</f>
        <v>Công an xã Tân Việt tỉnh Hải Dương</v>
      </c>
      <c r="C140" t="str">
        <v>https://www.facebook.com/CAXTVTHHD/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8140</v>
      </c>
      <c r="B141" t="str">
        <f>HYPERLINK("http://tanviet.binhgiang.haiduong.gov.vn/", "UBND Ủy ban nhân dân xã Tân Việt tỉnh Hải Dương")</f>
        <v>UBND Ủy ban nhân dân xã Tân Việt tỉnh Hải Dương</v>
      </c>
      <c r="C141" t="str">
        <v>http://tanviet.binhgiang.haiduong.gov.vn/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8141</v>
      </c>
      <c r="B142" t="str">
        <f>HYPERLINK("https://www.facebook.com/p/C%C3%B4ng-an-x%C3%A3-Th%C3%BAc-Kh%C3%A1ng-huy%E1%BB%87n-B%C3%ACnh-Giang-t%E1%BB%89nh-H%E1%BA%A3i-D%C6%B0%C6%A1ng-100091002246524/", "Công an xã Thúc Kháng tỉnh Hải Dương")</f>
        <v>Công an xã Thúc Kháng tỉnh Hải Dương</v>
      </c>
      <c r="C142" t="str">
        <v>https://www.facebook.com/p/C%C3%B4ng-an-x%C3%A3-Th%C3%BAc-Kh%C3%A1ng-huy%E1%BB%87n-B%C3%ACnh-Giang-t%E1%BB%89nh-H%E1%BA%A3i-D%C6%B0%C6%A1ng-100091002246524/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8142</v>
      </c>
      <c r="B143" t="str">
        <f>HYPERLINK("http://thuckhang.binhgiang.haiduong.gov.vn/", "UBND Ủy ban nhân dân xã Thúc Kháng tỉnh Hải Dương")</f>
        <v>UBND Ủy ban nhân dân xã Thúc Kháng tỉnh Hải Dương</v>
      </c>
      <c r="C143" t="str">
        <v>http://thuckhang.binhgiang.haiduong.gov.vn/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8143</v>
      </c>
      <c r="B144" t="str">
        <f>HYPERLINK("https://www.facebook.com/p/C%C3%B4ng-an-huy%E1%BB%87n-T%C3%A2n-H%E1%BB%93ng-t%E1%BB%89nh-%C4%90%E1%BB%93ng-Th%C3%A1p-100027732111939/", "Công an xã Tân Hồng tỉnh Hải Dương")</f>
        <v>Công an xã Tân Hồng tỉnh Hải Dương</v>
      </c>
      <c r="C144" t="str">
        <v>https://www.facebook.com/p/C%C3%B4ng-an-huy%E1%BB%87n-T%C3%A2n-H%E1%BB%93ng-t%E1%BB%89nh-%C4%90%E1%BB%93ng-Th%C3%A1p-100027732111939/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8144</v>
      </c>
      <c r="B145" t="str">
        <f>HYPERLINK("http://tanhong.binhgiang.haiduong.gov.vn/", "UBND Ủy ban nhân dân xã Tân Hồng tỉnh Hải Dương")</f>
        <v>UBND Ủy ban nhân dân xã Tân Hồng tỉnh Hải Dương</v>
      </c>
      <c r="C145" t="str">
        <v>http://tanhong.binhgiang.haiduong.gov.vn/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8145</v>
      </c>
      <c r="B146" t="str">
        <f>HYPERLINK("https://www.facebook.com/tuoitrehaiduong.vn/?locale=te_IN", "Công an xã Bình Minh tỉnh Hải Dương")</f>
        <v>Công an xã Bình Minh tỉnh Hải Dương</v>
      </c>
      <c r="C146" t="str">
        <v>https://www.facebook.com/tuoitrehaiduong.vn/?locale=te_IN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8146</v>
      </c>
      <c r="B147" t="str">
        <f>HYPERLINK("http://binhminh.binhgiang.haiduong.gov.vn/vi-vn/gioi-thieu/trang/uy-ban-nhan-dan.aspx", "UBND Ủy ban nhân dân xã Bình Minh tỉnh Hải Dương")</f>
        <v>UBND Ủy ban nhân dân xã Bình Minh tỉnh Hải Dương</v>
      </c>
      <c r="C147" t="str">
        <v>http://binhminh.binhgiang.haiduong.gov.vn/vi-vn/gioi-thieu/trang/uy-ban-nhan-dan.aspx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8147</v>
      </c>
      <c r="B148" t="str">
        <f>HYPERLINK("https://www.facebook.com/p/C%C3%B4ng-an-x%C3%A3-H%E1%BB%93ng-Kh%C3%AA-huy%E1%BB%87n-B%C3%ACnh-Giang-HD-100068020052502/", "Công an xã Hồng Khê tỉnh Hải Dương")</f>
        <v>Công an xã Hồng Khê tỉnh Hải Dương</v>
      </c>
      <c r="C148" t="str">
        <v>https://www.facebook.com/p/C%C3%B4ng-an-x%C3%A3-H%E1%BB%93ng-Kh%C3%AA-huy%E1%BB%87n-B%C3%ACnh-Giang-HD-100068020052502/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8148</v>
      </c>
      <c r="B149" t="str">
        <f>HYPERLINK("http://hongkhe.binhgiang.haiduong.gov.vn/", "UBND Ủy ban nhân dân xã Hồng Khê tỉnh Hải Dương")</f>
        <v>UBND Ủy ban nhân dân xã Hồng Khê tỉnh Hải Dương</v>
      </c>
      <c r="C149" t="str">
        <v>http://hongkhe.binhgiang.haiduong.gov.vn/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8149</v>
      </c>
      <c r="B150" t="str">
        <f>HYPERLINK("https://www.facebook.com/CAXThaiHoc", "Công an xã Thái Học tỉnh Hải Dương")</f>
        <v>Công an xã Thái Học tỉnh Hải Dương</v>
      </c>
      <c r="C150" t="str">
        <v>https://www.facebook.com/CAXThaiHoc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8150</v>
      </c>
      <c r="B151" t="str">
        <f>HYPERLINK("http://thaihoc.binhgiang.haiduong.gov.vn/", "UBND Ủy ban nhân dân xã Thái Học tỉnh Hải Dương")</f>
        <v>UBND Ủy ban nhân dân xã Thái Học tỉnh Hải Dương</v>
      </c>
      <c r="C151" t="str">
        <v>http://thaihoc.binhgiang.haiduong.gov.vn/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8151</v>
      </c>
      <c r="B152" t="str">
        <f>HYPERLINK("https://www.facebook.com/p/C%C3%B4ng-an-x%C3%A3-C%E1%BB%95-B%C3%AC-huy%E1%BB%87n-B%C3%ACnh-Giang-t%E1%BB%89nh-H%E1%BA%A3i-D%C6%B0%C6%A1ng-100068037911833/", "Công an xã Cổ Bì tỉnh Hải Dương")</f>
        <v>Công an xã Cổ Bì tỉnh Hải Dương</v>
      </c>
      <c r="C152" t="str">
        <v>https://www.facebook.com/p/C%C3%B4ng-an-x%C3%A3-C%E1%BB%95-B%C3%AC-huy%E1%BB%87n-B%C3%ACnh-Giang-t%E1%BB%89nh-H%E1%BA%A3i-D%C6%B0%C6%A1ng-100068037911833/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8152</v>
      </c>
      <c r="B153" t="str">
        <f>HYPERLINK("http://cobi.binhgiang.haiduong.gov.vn/", "UBND Ủy ban nhân dân xã Cổ Bì tỉnh Hải Dương")</f>
        <v>UBND Ủy ban nhân dân xã Cổ Bì tỉnh Hải Dương</v>
      </c>
      <c r="C153" t="str">
        <v>http://cobi.binhgiang.haiduong.gov.vn/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8153</v>
      </c>
      <c r="B154" t="str">
        <f>HYPERLINK("https://www.facebook.com/dtncatphp/", "Công an xã Nhân Quyền tỉnh Hải Dương")</f>
        <v>Công an xã Nhân Quyền tỉnh Hải Dương</v>
      </c>
      <c r="C154" t="str">
        <v>https://www.facebook.com/dtncatphp/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8154</v>
      </c>
      <c r="B155" t="str">
        <f>HYPERLINK("http://nhanquyen.binhgiang.haiduong.gov.vn/", "UBND Ủy ban nhân dân xã Nhân Quyền tỉnh Hải Dương")</f>
        <v>UBND Ủy ban nhân dân xã Nhân Quyền tỉnh Hải Dương</v>
      </c>
      <c r="C155" t="str">
        <v>http://nhanquyen.binhgiang.haiduong.gov.vn/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8155</v>
      </c>
      <c r="B156" t="str">
        <f>HYPERLINK("https://www.facebook.com/p/C%C3%B4ng-an-x%C3%A3-Th%C3%A1i-D%C6%B0%C6%A1ng-B%C3%ACnh-Giang-H%E1%BA%A3i-D%C6%B0%C6%A1ng-100066911606935/", "Công an xã Thái Dương tỉnh Hải Dương")</f>
        <v>Công an xã Thái Dương tỉnh Hải Dương</v>
      </c>
      <c r="C156" t="str">
        <v>https://www.facebook.com/p/C%C3%B4ng-an-x%C3%A3-Th%C3%A1i-D%C6%B0%C6%A1ng-B%C3%ACnh-Giang-H%E1%BA%A3i-D%C6%B0%C6%A1ng-100066911606935/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8156</v>
      </c>
      <c r="B157" t="str">
        <f>HYPERLINK("http://thaiduong.binhgiang.haiduong.gov.vn/", "UBND Ủy ban nhân dân xã Thái Dương tỉnh Hải Dương")</f>
        <v>UBND Ủy ban nhân dân xã Thái Dương tỉnh Hải Dương</v>
      </c>
      <c r="C157" t="str">
        <v>http://thaiduong.binhgiang.haiduong.gov.vn/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8157</v>
      </c>
      <c r="B158" t="str">
        <v>Công an xã Thái Hòa tỉnh Hải Dương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8158</v>
      </c>
      <c r="B159" t="str">
        <f>HYPERLINK("https://thaihoa.nghean.gov.vn/ubnd-thi-xa", "UBND Ủy ban nhân dân xã Thái Hòa tỉnh Hải Dương")</f>
        <v>UBND Ủy ban nhân dân xã Thái Hòa tỉnh Hải Dương</v>
      </c>
      <c r="C159" t="str">
        <v>https://thaihoa.nghean.gov.vn/ubnd-thi-xa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8159</v>
      </c>
      <c r="B160" t="str">
        <f>HYPERLINK("https://www.facebook.com/p/C%C3%B4ng-an-x%C3%A3-Ninh-H%E1%BA%A3i-Huy%E1%BB%87n-Ninh-Giang-T%E1%BB%89nh-H%E1%BA%A3i-D%C6%B0%C6%A1ng-100083270808235/?locale=vi_VN", "Công an xã Bình Xuyên tỉnh Hải Dương")</f>
        <v>Công an xã Bình Xuyên tỉnh Hải Dương</v>
      </c>
      <c r="C160" t="str">
        <v>https://www.facebook.com/p/C%C3%B4ng-an-x%C3%A3-Ninh-H%E1%BA%A3i-Huy%E1%BB%87n-Ninh-Giang-T%E1%BB%89nh-H%E1%BA%A3i-D%C6%B0%C6%A1ng-100083270808235/?locale=vi_VN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8160</v>
      </c>
      <c r="B161" t="str">
        <f>HYPERLINK("http://binhxuyen.binhgiang.haiduong.gov.vn/", "UBND Ủy ban nhân dân xã Bình Xuyên tỉnh Hải Dương")</f>
        <v>UBND Ủy ban nhân dân xã Bình Xuyên tỉnh Hải Dương</v>
      </c>
      <c r="C161" t="str">
        <v>http://binhxuyen.binhgiang.haiduong.gov.vn/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8161</v>
      </c>
      <c r="B162" t="str">
        <f>HYPERLINK("https://www.facebook.com/p/C%C3%B4ng-an-Th%E1%BB%8B-tr%E1%BA%A5n-Gia-L%E1%BB%99c-huy%E1%BB%87n-Gia-L%E1%BB%99c-t%E1%BB%89nh-H%E1%BA%A3i-D%C6%B0%C6%A1ng-100083339620497/", "Công an thị trấn Gia Lộc tỉnh Hải Dương")</f>
        <v>Công an thị trấn Gia Lộc tỉnh Hải Dương</v>
      </c>
      <c r="C162" t="str">
        <v>https://www.facebook.com/p/C%C3%B4ng-an-Th%E1%BB%8B-tr%E1%BA%A5n-Gia-L%E1%BB%99c-huy%E1%BB%87n-Gia-L%E1%BB%99c-t%E1%BB%89nh-H%E1%BA%A3i-D%C6%B0%C6%A1ng-100083339620497/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8162</v>
      </c>
      <c r="B163" t="str">
        <f>HYPERLINK("http://thitrangialoc.gialoc.haiduong.gov.vn/", "UBND Ủy ban nhân dân thị trấn Gia Lộc tỉnh Hải Dương")</f>
        <v>UBND Ủy ban nhân dân thị trấn Gia Lộc tỉnh Hải Dương</v>
      </c>
      <c r="C163" t="str">
        <v>http://thitrangialoc.gialoc.haiduong.gov.vn/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8163</v>
      </c>
      <c r="B164" t="str">
        <f>HYPERLINK("https://www.facebook.com/p/C%C3%B4ng-an-x%C3%A3-Li%C3%AAn-H%E1%BB%93ng-th%C3%A0nh-ph%E1%BB%91-H%E1%BA%A3i-D%C6%B0%C6%A1ng-100090171204442/", "Công an xã Liên Hồng tỉnh Hải Dương")</f>
        <v>Công an xã Liên Hồng tỉnh Hải Dương</v>
      </c>
      <c r="C164" t="str">
        <v>https://www.facebook.com/p/C%C3%B4ng-an-x%C3%A3-Li%C3%AAn-H%E1%BB%93ng-th%C3%A0nh-ph%E1%BB%91-H%E1%BA%A3i-D%C6%B0%C6%A1ng-100090171204442/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8164</v>
      </c>
      <c r="B165" t="str">
        <f>HYPERLINK("http://lienhong.tphaiduong.haiduong.gov.vn/", "UBND Ủy ban nhân dân xã Liên Hồng tỉnh Hải Dương")</f>
        <v>UBND Ủy ban nhân dân xã Liên Hồng tỉnh Hải Dương</v>
      </c>
      <c r="C165" t="str">
        <v>http://lienhong.tphaiduong.haiduong.gov.vn/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8165</v>
      </c>
      <c r="B166" t="str">
        <v>Công an xã Thống Nhất tỉnh Hải Dương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8166</v>
      </c>
      <c r="B167" t="str">
        <f>HYPERLINK("http://thongnhat.gialoc.haiduong.gov.vn/", "UBND Ủy ban nhân dân xã Thống Nhất tỉnh Hải Dương")</f>
        <v>UBND Ủy ban nhân dân xã Thống Nhất tỉnh Hải Dương</v>
      </c>
      <c r="C167" t="str">
        <v>http://thongnhat.gialoc.haiduong.gov.vn/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8167</v>
      </c>
      <c r="B168" t="str">
        <f>HYPERLINK("https://www.facebook.com/tuoitrehaiduong.vn/?locale=pl_PL", "Công an xã Trùng Khánh tỉnh Hải Dương")</f>
        <v>Công an xã Trùng Khánh tỉnh Hải Dương</v>
      </c>
      <c r="C168" t="str">
        <v>https://www.facebook.com/tuoitrehaiduong.vn/?locale=pl_PL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8168</v>
      </c>
      <c r="B169" t="str">
        <f>HYPERLINK("https://vanlang.langson.gov.vn/", "UBND Ủy ban nhân dân xã Trùng Khánh tỉnh Hải Dương")</f>
        <v>UBND Ủy ban nhân dân xã Trùng Khánh tỉnh Hải Dương</v>
      </c>
      <c r="C169" t="str">
        <v>https://vanlang.langson.gov.vn/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8169</v>
      </c>
      <c r="B170" t="str">
        <f>HYPERLINK("https://www.facebook.com/p/%C4%90%E1%BA%A3ng-u%E1%BB%B7-H%C4%90ND-UBND-x%C3%A3-Gia-Xuy%C3%AAn-TP-H%E1%BA%A3i-D%C6%B0%C6%A1ng-100076005619161/", "Công an xã Gia Xuyên tỉnh Hải Dương")</f>
        <v>Công an xã Gia Xuyên tỉnh Hải Dương</v>
      </c>
      <c r="C170" t="str">
        <v>https://www.facebook.com/p/%C4%90%E1%BA%A3ng-u%E1%BB%B7-H%C4%90ND-UBND-x%C3%A3-Gia-Xuy%C3%AAn-TP-H%E1%BA%A3i-D%C6%B0%C6%A1ng-100076005619161/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8170</v>
      </c>
      <c r="B171" t="str">
        <f>HYPERLINK("http://giaxuyen.tphaiduong.haiduong.gov.vn/", "UBND Ủy ban nhân dân xã Gia Xuyên tỉnh Hải Dương")</f>
        <v>UBND Ủy ban nhân dân xã Gia Xuyên tỉnh Hải Dương</v>
      </c>
      <c r="C171" t="str">
        <v>http://giaxuyen.tphaiduong.haiduong.gov.vn/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8171</v>
      </c>
      <c r="B172" t="str">
        <f>HYPERLINK("https://www.facebook.com/p/C%C3%B4ng-an-x%C3%A3-Y%E1%BA%BFt-Ki%C3%AAu-Gia-L%E1%BB%99c-100063711360255/", "Công an xã Yết Kiêu tỉnh Hải Dương")</f>
        <v>Công an xã Yết Kiêu tỉnh Hải Dương</v>
      </c>
      <c r="C172" t="str">
        <v>https://www.facebook.com/p/C%C3%B4ng-an-x%C3%A3-Y%E1%BA%BFt-Ki%C3%AAu-Gia-L%E1%BB%99c-100063711360255/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8172</v>
      </c>
      <c r="B173" t="str">
        <f>HYPERLINK("http://yetkieu.gialoc.haiduong.gov.vn/", "UBND Ủy ban nhân dân xã Yết Kiêu tỉnh Hải Dương")</f>
        <v>UBND Ủy ban nhân dân xã Yết Kiêu tỉnh Hải Dương</v>
      </c>
      <c r="C173" t="str">
        <v>http://yetkieu.gialoc.haiduong.gov.vn/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8173</v>
      </c>
      <c r="B174" t="str">
        <f>HYPERLINK("https://www.facebook.com/p/Tr%C6%B0%E1%BB%9Dng-Ti%E1%BB%83u-h%E1%BB%8Dc-Gia-H%C3%B2a-Gia-L%E1%BB%99c-H%E1%BA%A3i-D%C6%B0%C6%A1ng-100063585582772/", "Công an xã Gia Hòa tỉnh Hải Dương")</f>
        <v>Công an xã Gia Hòa tỉnh Hải Dương</v>
      </c>
      <c r="C174" t="str">
        <v>https://www.facebook.com/p/Tr%C6%B0%E1%BB%9Dng-Ti%E1%BB%83u-h%E1%BB%8Dc-Gia-H%C3%B2a-Gia-L%E1%BB%99c-H%E1%BA%A3i-D%C6%B0%C6%A1ng-100063585582772/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8174</v>
      </c>
      <c r="B175" t="str">
        <f>HYPERLINK("https://giahoa.giavien.ninhbinh.gov.vn/", "UBND Ủy ban nhân dân xã Gia Hòa tỉnh Hải Dương")</f>
        <v>UBND Ủy ban nhân dân xã Gia Hòa tỉnh Hải Dương</v>
      </c>
      <c r="C175" t="str">
        <v>https://giahoa.giavien.ninhbinh.gov.vn/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8175</v>
      </c>
      <c r="B176" t="str">
        <f>HYPERLINK("https://www.facebook.com/dtncatphp/", "Công an xã Phương Hưng tỉnh Hải Dương")</f>
        <v>Công an xã Phương Hưng tỉnh Hải Dương</v>
      </c>
      <c r="C176" t="str">
        <v>https://www.facebook.com/dtncatphp/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8176</v>
      </c>
      <c r="B177" t="str">
        <f>HYPERLINK("https://web01.haiduong.gov.vn/Trang/danh-sach-van-ban-phap-quy.aspx", "UBND Ủy ban nhân dân xã Phương Hưng tỉnh Hải Dương")</f>
        <v>UBND Ủy ban nhân dân xã Phương Hưng tỉnh Hải Dương</v>
      </c>
      <c r="C177" t="str">
        <v>https://web01.haiduong.gov.vn/Trang/danh-sach-van-ban-phap-quy.aspx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8177</v>
      </c>
      <c r="B178" t="str">
        <f>HYPERLINK("https://www.facebook.com/people/C%C3%B4ng-an-x%C3%A3-Gia-T%C3%A2n-Gia-L%E1%BB%99c-H%E1%BA%A3i-D%C6%B0%C6%A1ng/100077704956679/", "Công an xã Gia Tân tỉnh Hải Dương")</f>
        <v>Công an xã Gia Tân tỉnh Hải Dương</v>
      </c>
      <c r="C178" t="str">
        <v>https://www.facebook.com/people/C%C3%B4ng-an-x%C3%A3-Gia-T%C3%A2n-Gia-L%E1%BB%99c-H%E1%BA%A3i-D%C6%B0%C6%A1ng/100077704956679/</v>
      </c>
      <c r="D178" t="str">
        <v>-</v>
      </c>
      <c r="E178" t="str">
        <v>+2203900007</v>
      </c>
      <c r="F178" t="str">
        <f>HYPERLINK("mailto:dinhquangkhoica@gmail.com", "dinhquangkhoica@gmail.com")</f>
        <v>dinhquangkhoica@gmail.com</v>
      </c>
      <c r="G178" t="str">
        <v>Hai Duong, Vietnam</v>
      </c>
    </row>
    <row r="179">
      <c r="A179">
        <v>8178</v>
      </c>
      <c r="B179" t="str">
        <f>HYPERLINK("http://giatan.gialoc.haiduong.gov.vn/", "UBND Ủy ban nhân dân xã Gia Tân tỉnh Hải Dương")</f>
        <v>UBND Ủy ban nhân dân xã Gia Tân tỉnh Hải Dương</v>
      </c>
      <c r="C179" t="str">
        <v>http://giatan.gialoc.haiduong.gov.vn/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8179</v>
      </c>
      <c r="B180" t="str">
        <f>HYPERLINK("https://www.facebook.com/p/C%E1%BB%95ng-th%C3%B4ng-tin-%C4%91i%E1%BB%87n-t%E1%BB%AD-x%C3%A3-T%C3%A2n-Ti%E1%BA%BFn-huy%E1%BB%87n-An-D%C6%B0%C6%A1ng-TP-H%E1%BA%A3i-Ph%C3%B2ng-100093801094422/", "Công an xã Tân Tiến tỉnh Hải Dương")</f>
        <v>Công an xã Tân Tiến tỉnh Hải Dương</v>
      </c>
      <c r="C180" t="str">
        <v>https://www.facebook.com/p/C%E1%BB%95ng-th%C3%B4ng-tin-%C4%91i%E1%BB%87n-t%E1%BB%AD-x%C3%A3-T%C3%A2n-Ti%E1%BA%BFn-huy%E1%BB%87n-An-D%C6%B0%C6%A1ng-TP-H%E1%BA%A3i-Ph%C3%B2ng-100093801094422/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8180</v>
      </c>
      <c r="B181" t="str">
        <f>HYPERLINK("http://tantien.gialoc.haiduong.gov.vn/", "UBND Ủy ban nhân dân xã Tân Tiến tỉnh Hải Dương")</f>
        <v>UBND Ủy ban nhân dân xã Tân Tiến tỉnh Hải Dương</v>
      </c>
      <c r="C181" t="str">
        <v>http://tantien.gialoc.haiduong.gov.vn/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8181</v>
      </c>
      <c r="B182" t="str">
        <f>HYPERLINK("https://www.facebook.com/giakhanhgialochaiduong/", "Công an xã Gia Khánh tỉnh Hải Dương")</f>
        <v>Công an xã Gia Khánh tỉnh Hải Dương</v>
      </c>
      <c r="C182" t="str">
        <v>https://www.facebook.com/giakhanhgialochaiduong/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8182</v>
      </c>
      <c r="B183" t="str">
        <f>HYPERLINK("http://giakhanh.gialoc.haiduong.gov.vn/", "UBND Ủy ban nhân dân xã Gia Khánh tỉnh Hải Dương")</f>
        <v>UBND Ủy ban nhân dân xã Gia Khánh tỉnh Hải Dương</v>
      </c>
      <c r="C183" t="str">
        <v>http://giakhanh.gialoc.haiduong.gov.vn/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8183</v>
      </c>
      <c r="B184" t="str">
        <f>HYPERLINK("https://www.facebook.com/p/C%C3%B4ng-an-x%C3%A3-Gia-L%C6%B0%C6%A1ng-Gia-L%E1%BB%99c-H%E1%BA%A3i-D%C6%B0%C6%A1ng-100089126301377/", "Công an xã Gia Lương tỉnh Hải Dương")</f>
        <v>Công an xã Gia Lương tỉnh Hải Dương</v>
      </c>
      <c r="C184" t="str">
        <v>https://www.facebook.com/p/C%C3%B4ng-an-x%C3%A3-Gia-L%C6%B0%C6%A1ng-Gia-L%E1%BB%99c-H%E1%BA%A3i-D%C6%B0%C6%A1ng-100089126301377/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8184</v>
      </c>
      <c r="B185" t="str">
        <f>HYPERLINK("http://gialuong.gialoc.haiduong.gov.vn/", "UBND Ủy ban nhân dân xã Gia Lương tỉnh Hải Dương")</f>
        <v>UBND Ủy ban nhân dân xã Gia Lương tỉnh Hải Dương</v>
      </c>
      <c r="C185" t="str">
        <v>http://gialuong.gialoc.haiduong.gov.vn/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8185</v>
      </c>
      <c r="B186" t="str">
        <f>HYPERLINK("https://www.facebook.com/p/C%C3%B4ng-an-x%C3%A3-L%C3%AA-L%E1%BB%A3i-huy%E1%BB%87n-Gia-L%E1%BB%99c-t%E1%BB%89nh-H%E1%BA%A3i-D%C6%B0%C6%A1ng-100071374940838/", "Công an xã Lê Lợi tỉnh Hải Dương")</f>
        <v>Công an xã Lê Lợi tỉnh Hải Dương</v>
      </c>
      <c r="C186" t="str">
        <v>https://www.facebook.com/p/C%C3%B4ng-an-x%C3%A3-L%C3%AA-L%E1%BB%A3i-huy%E1%BB%87n-Gia-L%E1%BB%99c-t%E1%BB%89nh-H%E1%BA%A3i-D%C6%B0%C6%A1ng-100071374940838/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8186</v>
      </c>
      <c r="B187" t="str">
        <f>HYPERLINK("https://leloi.anduong.haiphong.gov.vn/", "UBND Ủy ban nhân dân xã Lê Lợi tỉnh Hải Dương")</f>
        <v>UBND Ủy ban nhân dân xã Lê Lợi tỉnh Hải Dương</v>
      </c>
      <c r="C187" t="str">
        <v>https://leloi.anduong.haiphong.gov.vn/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8187</v>
      </c>
      <c r="B188" t="str">
        <f>HYPERLINK("https://www.facebook.com/dtncatphp/", "Công an xã Toàn Thắng tỉnh Hải Dương")</f>
        <v>Công an xã Toàn Thắng tỉnh Hải Dương</v>
      </c>
      <c r="C188" t="str">
        <v>https://www.facebook.com/dtncatphp/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8188</v>
      </c>
      <c r="B189" t="str">
        <f>HYPERLINK("https://toanthang.tienlang.haiphong.gov.vn/", "UBND Ủy ban nhân dân xã Toàn Thắng tỉnh Hải Dương")</f>
        <v>UBND Ủy ban nhân dân xã Toàn Thắng tỉnh Hải Dương</v>
      </c>
      <c r="C189" t="str">
        <v>https://toanthang.tienlang.haiphong.gov.vn/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8189</v>
      </c>
      <c r="B190" t="str">
        <f>HYPERLINK("https://www.facebook.com/p/Tr%C6%B0%E1%BB%9Dng-THCS-Ho%C3%A0ng-Di%E1%BB%87u-Gia-L%E1%BB%99c-H%E1%BA%A3i-D%C6%B0%C6%A1ng-100076183989529/", "Công an xã Hoàng Diệu tỉnh Hải Dương")</f>
        <v>Công an xã Hoàng Diệu tỉnh Hải Dương</v>
      </c>
      <c r="C190" t="str">
        <v>https://www.facebook.com/p/Tr%C6%B0%E1%BB%9Dng-THCS-Ho%C3%A0ng-Di%E1%BB%87u-Gia-L%E1%BB%99c-H%E1%BA%A3i-D%C6%B0%C6%A1ng-100076183989529/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8190</v>
      </c>
      <c r="B191" t="str">
        <f>HYPERLINK("http://hoangdieu.gialoc.haiduong.gov.vn/", "UBND Ủy ban nhân dân xã Hoàng Diệu tỉnh Hải Dương")</f>
        <v>UBND Ủy ban nhân dân xã Hoàng Diệu tỉnh Hải Dương</v>
      </c>
      <c r="C191" t="str">
        <v>http://hoangdieu.gialoc.haiduong.gov.vn/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8191</v>
      </c>
      <c r="B192" t="str">
        <f>HYPERLINK("https://www.facebook.com/p/C%C3%B4ng-an-x%C3%A3-H%E1%BB%93ng-H%C6%B0ng-huy%E1%BB%87n-Gia-L%E1%BB%99c-t%E1%BB%89nh-H%E1%BA%A3i-D%C6%B0%C6%A1ng-100066980612977/", "Công an xã Hồng Hưng tỉnh Hải Dương")</f>
        <v>Công an xã Hồng Hưng tỉnh Hải Dương</v>
      </c>
      <c r="C192" t="str">
        <v>https://www.facebook.com/p/C%C3%B4ng-an-x%C3%A3-H%E1%BB%93ng-H%C6%B0ng-huy%E1%BB%87n-Gia-L%E1%BB%99c-t%E1%BB%89nh-H%E1%BA%A3i-D%C6%B0%C6%A1ng-100066980612977/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8192</v>
      </c>
      <c r="B193" t="str">
        <f>HYPERLINK("http://honghung.gialoc.haiduong.gov.vn/", "UBND Ủy ban nhân dân xã Hồng Hưng tỉnh Hải Dương")</f>
        <v>UBND Ủy ban nhân dân xã Hồng Hưng tỉnh Hải Dương</v>
      </c>
      <c r="C193" t="str">
        <v>http://honghung.gialoc.haiduong.gov.vn/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8193</v>
      </c>
      <c r="B194" t="str">
        <f>HYPERLINK("https://www.facebook.com/caxphamtran34/", "Công an xã Phạm Trấn tỉnh Hải Dương")</f>
        <v>Công an xã Phạm Trấn tỉnh Hải Dương</v>
      </c>
      <c r="C194" t="str">
        <v>https://www.facebook.com/caxphamtran34/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8194</v>
      </c>
      <c r="B195" t="str">
        <f>HYPERLINK("http://phamtran.gialoc.haiduong.gov.vn/", "UBND Ủy ban nhân dân xã Phạm Trấn tỉnh Hải Dương")</f>
        <v>UBND Ủy ban nhân dân xã Phạm Trấn tỉnh Hải Dương</v>
      </c>
      <c r="C195" t="str">
        <v>http://phamtran.gialoc.haiduong.gov.vn/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8195</v>
      </c>
      <c r="B196" t="str">
        <f>HYPERLINK("https://www.facebook.com/p/C%C3%B4ng-an-x%C3%A3-%C4%90o%C3%A0n-Th%C6%B0%E1%BB%A3ng-huy%E1%BB%87n-Gia-L%E1%BB%99c-t%E1%BB%89nh-H%E1%BA%A3i-D%C6%B0%C6%A1ng-100064635781520/", "Công an xã Đoàn Thượng tỉnh Hải Dương")</f>
        <v>Công an xã Đoàn Thượng tỉnh Hải Dương</v>
      </c>
      <c r="C196" t="str">
        <v>https://www.facebook.com/p/C%C3%B4ng-an-x%C3%A3-%C4%90o%C3%A0n-Th%C6%B0%E1%BB%A3ng-huy%E1%BB%87n-Gia-L%E1%BB%99c-t%E1%BB%89nh-H%E1%BA%A3i-D%C6%B0%C6%A1ng-100064635781520/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8196</v>
      </c>
      <c r="B197" t="str">
        <f>HYPERLINK("http://doanthuong.gialoc.haiduong.gov.vn/", "UBND Ủy ban nhân dân xã Đoàn Thượng tỉnh Hải Dương")</f>
        <v>UBND Ủy ban nhân dân xã Đoàn Thượng tỉnh Hải Dương</v>
      </c>
      <c r="C197" t="str">
        <v>http://doanthuong.gialoc.haiduong.gov.vn/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8197</v>
      </c>
      <c r="B198" t="str">
        <f>HYPERLINK("https://www.facebook.com/416476173096722", "Công an xã Thống Kênh tỉnh Hải Dương")</f>
        <v>Công an xã Thống Kênh tỉnh Hải Dương</v>
      </c>
      <c r="C198" t="str">
        <v>https://www.facebook.com/416476173096722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8198</v>
      </c>
      <c r="B199" t="str">
        <f>HYPERLINK("http://thongkenh.gialoc.haiduong.gov.vn/", "UBND Ủy ban nhân dân xã Thống Kênh tỉnh Hải Dương")</f>
        <v>UBND Ủy ban nhân dân xã Thống Kênh tỉnh Hải Dương</v>
      </c>
      <c r="C199" t="str">
        <v>http://thongkenh.gialoc.haiduong.gov.vn/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8199</v>
      </c>
      <c r="B200" t="str">
        <f>HYPERLINK("https://www.facebook.com/p/C%C3%B4ng-an-x%C3%A3-Quang-Minh-Gia-L%E1%BB%99c-H%E1%BA%A3i-D%C6%B0%C6%A1ng-100065155333301/", "Công an xã Quang Minh tỉnh Hải Dương")</f>
        <v>Công an xã Quang Minh tỉnh Hải Dương</v>
      </c>
      <c r="C200" t="str">
        <v>https://www.facebook.com/p/C%C3%B4ng-an-x%C3%A3-Quang-Minh-Gia-L%E1%BB%99c-H%E1%BA%A3i-D%C6%B0%C6%A1ng-100065155333301/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8200</v>
      </c>
      <c r="B201" t="str">
        <f>HYPERLINK("https://haiha.quangninh.gov.vn/Trang/ChiTietBVGioiThieu.aspx?bvid=128", "UBND Ủy ban nhân dân xã Quang Minh tỉnh Hải Dương")</f>
        <v>UBND Ủy ban nhân dân xã Quang Minh tỉnh Hải Dương</v>
      </c>
      <c r="C201" t="str">
        <v>https://haiha.quangninh.gov.vn/Trang/ChiTietBVGioiThieu.aspx?bvid=128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8201</v>
      </c>
      <c r="B202" t="str">
        <f>HYPERLINK("https://www.facebook.com/p/THCS-%C4%90%E1%BB%93ng-Quang-Gia-L%E1%BB%99c-H%E1%BA%A3i-D%C6%B0%C6%A1ng-100063900829739/", "Công an xã Đồng Quang tỉnh Hải Dương")</f>
        <v>Công an xã Đồng Quang tỉnh Hải Dương</v>
      </c>
      <c r="C202" t="str">
        <v>https://www.facebook.com/p/THCS-%C4%90%E1%BB%93ng-Quang-Gia-L%E1%BB%99c-H%E1%BA%A3i-D%C6%B0%C6%A1ng-100063900829739/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8202</v>
      </c>
      <c r="B203" t="str">
        <f>HYPERLINK("http://dongquang.gialoc.haiduong.gov.vn/", "UBND Ủy ban nhân dân xã Đồng Quang tỉnh Hải Dương")</f>
        <v>UBND Ủy ban nhân dân xã Đồng Quang tỉnh Hải Dương</v>
      </c>
      <c r="C203" t="str">
        <v>http://dongquang.gialoc.haiduong.gov.vn/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8203</v>
      </c>
      <c r="B204" t="str">
        <f>HYPERLINK("https://www.facebook.com/caxnhattangialochaiduong/", "Công an xã Nhật Tân tỉnh Hải Dương")</f>
        <v>Công an xã Nhật Tân tỉnh Hải Dương</v>
      </c>
      <c r="C204" t="str">
        <v>https://www.facebook.com/caxnhattangialochaiduong/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8204</v>
      </c>
      <c r="B205" t="str">
        <f>HYPERLINK("http://nhattan.gialoc.haiduong.gov.vn/", "UBND Ủy ban nhân dân xã Nhật Tân tỉnh Hải Dương")</f>
        <v>UBND Ủy ban nhân dân xã Nhật Tân tỉnh Hải Dương</v>
      </c>
      <c r="C205" t="str">
        <v>http://nhattan.gialoc.haiduong.gov.vn/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8205</v>
      </c>
      <c r="B206" t="str">
        <f>HYPERLINK("https://www.facebook.com/caxducxuong/", "Công an xã Đức Xương tỉnh Hải Dương")</f>
        <v>Công an xã Đức Xương tỉnh Hải Dương</v>
      </c>
      <c r="C206" t="str">
        <v>https://www.facebook.com/caxducxuong/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8206</v>
      </c>
      <c r="B207" t="str">
        <f>HYPERLINK("http://ducxuong.gialoc.haiduong.gov.vn/", "UBND Ủy ban nhân dân xã Đức Xương tỉnh Hải Dương")</f>
        <v>UBND Ủy ban nhân dân xã Đức Xương tỉnh Hải Dương</v>
      </c>
      <c r="C207" t="str">
        <v>http://ducxuong.gialoc.haiduong.gov.vn/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8207</v>
      </c>
      <c r="B208" t="str">
        <f>HYPERLINK("https://www.facebook.com/p/C%C3%B4ng-an-huy%E1%BB%87n-T%E1%BB%A9-K%E1%BB%B3-100076039831546/", "Công an thị trấn Tứ Kỳ tỉnh Hải Dương")</f>
        <v>Công an thị trấn Tứ Kỳ tỉnh Hải Dương</v>
      </c>
      <c r="C208" t="str">
        <v>https://www.facebook.com/p/C%C3%B4ng-an-huy%E1%BB%87n-T%E1%BB%A9-K%E1%BB%B3-100076039831546/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8208</v>
      </c>
      <c r="B209" t="str">
        <f>HYPERLINK("https://tuky.haiduong.gov.vn/", "UBND Ủy ban nhân dân thị trấn Tứ Kỳ tỉnh Hải Dương")</f>
        <v>UBND Ủy ban nhân dân thị trấn Tứ Kỳ tỉnh Hải Dương</v>
      </c>
      <c r="C209" t="str">
        <v>https://tuky.haiduong.gov.vn/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8209</v>
      </c>
      <c r="B210" t="str">
        <f>HYPERLINK("https://www.facebook.com/NgocSonHaiDuong/?locale=vi_VN", "Công an xã Ngọc Sơn tỉnh Hải Dương")</f>
        <v>Công an xã Ngọc Sơn tỉnh Hải Dương</v>
      </c>
      <c r="C210" t="str">
        <v>https://www.facebook.com/NgocSonHaiDuong/?locale=vi_VN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8210</v>
      </c>
      <c r="B211" t="str">
        <f>HYPERLINK("http://ngocson.tphaiduong.haiduong.gov.vn/", "UBND Ủy ban nhân dân xã Ngọc Sơn tỉnh Hải Dương")</f>
        <v>UBND Ủy ban nhân dân xã Ngọc Sơn tỉnh Hải Dương</v>
      </c>
      <c r="C211" t="str">
        <v>http://ngocson.tphaiduong.haiduong.gov.vn/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8211</v>
      </c>
      <c r="B212" t="str">
        <v>Công an xã Kỳ Sơn tỉnh Hải Dương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8212</v>
      </c>
      <c r="B213" t="str">
        <f>HYPERLINK("http://taison.tuky.haiduong.gov.vn/", "UBND Ủy ban nhân dân xã Kỳ Sơn tỉnh Hải Dương")</f>
        <v>UBND Ủy ban nhân dân xã Kỳ Sơn tỉnh Hải Dương</v>
      </c>
      <c r="C213" t="str">
        <v>http://taison.tuky.haiduong.gov.vn/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8213</v>
      </c>
      <c r="B214" t="str">
        <f>HYPERLINK("https://www.facebook.com/dtncatphp/", "Công an xã Đại Đồng tỉnh Hải Dương")</f>
        <v>Công an xã Đại Đồng tỉnh Hải Dương</v>
      </c>
      <c r="C214" t="str">
        <v>https://www.facebook.com/dtncatphp/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8214</v>
      </c>
      <c r="B215" t="str">
        <f>HYPERLINK("https://daidong.kienthuy.haiphong.gov.vn/", "UBND Ủy ban nhân dân xã Đại Đồng tỉnh Hải Dương")</f>
        <v>UBND Ủy ban nhân dân xã Đại Đồng tỉnh Hải Dương</v>
      </c>
      <c r="C215" t="str">
        <v>https://daidong.kienthuy.haiphong.gov.vn/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8215</v>
      </c>
      <c r="B216" t="str">
        <f>HYPERLINK("https://www.facebook.com/p/%C4%90%E1%BA%A3ng-%E1%BB%A7y-H%C4%90ND-UBND-x%C3%A3-H%C6%B0ng-%C4%90%E1%BA%A1o-huy%E1%BB%87n-T%E1%BB%A9-K%E1%BB%B3-t%E1%BB%89nh-H%E1%BA%A3i-D%C6%B0%C6%A1ng-100064615695242/", "Công an xã Hưng Đạo tỉnh Hải Dương")</f>
        <v>Công an xã Hưng Đạo tỉnh Hải Dương</v>
      </c>
      <c r="C216" t="str">
        <v>https://www.facebook.com/p/%C4%90%E1%BA%A3ng-%E1%BB%A7y-H%C4%90ND-UBND-x%C3%A3-H%C6%B0ng-%C4%90%E1%BA%A1o-huy%E1%BB%87n-T%E1%BB%A9-K%E1%BB%B3-t%E1%BB%89nh-H%E1%BA%A3i-D%C6%B0%C6%A1ng-100064615695242/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8216</v>
      </c>
      <c r="B217" t="str">
        <f>HYPERLINK("http://hungdao.tuky.haiduong.gov.vn/", "UBND Ủy ban nhân dân xã Hưng Đạo tỉnh Hải Dương")</f>
        <v>UBND Ủy ban nhân dân xã Hưng Đạo tỉnh Hải Dương</v>
      </c>
      <c r="C217" t="str">
        <v>http://hungdao.tuky.haiduong.gov.vn/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8217</v>
      </c>
      <c r="B218" t="str">
        <v>Công an xã Ngọc Kỳ tỉnh Hải Dương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8218</v>
      </c>
      <c r="B219" t="str">
        <f>HYPERLINK("http://ngocky.tuky.haiduong.gov.vn/", "UBND Ủy ban nhân dân xã Ngọc Kỳ tỉnh Hải Dương")</f>
        <v>UBND Ủy ban nhân dân xã Ngọc Kỳ tỉnh Hải Dương</v>
      </c>
      <c r="C219" t="str">
        <v>http://ngocky.tuky.haiduong.gov.vn/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8219</v>
      </c>
      <c r="B220" t="str">
        <v>Công an xã Bình Lăng tỉnh Hải Dương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8220</v>
      </c>
      <c r="B221" t="str">
        <f>HYPERLINK("http://binhlang.tuky.haiduong.gov.vn/", "UBND Ủy ban nhân dân xã Bình Lăng tỉnh Hải Dương")</f>
        <v>UBND Ủy ban nhân dân xã Bình Lăng tỉnh Hải Dương</v>
      </c>
      <c r="C221" t="str">
        <v>http://binhlang.tuky.haiduong.gov.vn/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8221</v>
      </c>
      <c r="B222" t="str">
        <v>Công an xã Tứ Xuyên tỉnh Hải Dương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8222</v>
      </c>
      <c r="B223" t="str">
        <f>HYPERLINK("https://www.toaan.gov.vn/webcenter/ShowProperty?nodeId=/UCMServer/TAND138160", "UBND Ủy ban nhân dân xã Tứ Xuyên tỉnh Hải Dương")</f>
        <v>UBND Ủy ban nhân dân xã Tứ Xuyên tỉnh Hải Dương</v>
      </c>
      <c r="C223" t="str">
        <v>https://www.toaan.gov.vn/webcenter/ShowProperty?nodeId=/UCMServer/TAND138160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8223</v>
      </c>
      <c r="B224" t="str">
        <f>HYPERLINK("https://www.facebook.com/p/Tr%C6%B0%E1%BB%9Dng-THCS-T%C3%A1i-S%C6%A1n-T%E1%BB%A9-K%E1%BB%B3-H%E1%BA%A3i-D%C6%B0%C6%A1ng-100064847536588/", "Công an xã Tái Sơn tỉnh Hải Dương")</f>
        <v>Công an xã Tái Sơn tỉnh Hải Dương</v>
      </c>
      <c r="C224" t="str">
        <v>https://www.facebook.com/p/Tr%C6%B0%E1%BB%9Dng-THCS-T%C3%A1i-S%C6%A1n-T%E1%BB%A9-K%E1%BB%B3-H%E1%BA%A3i-D%C6%B0%C6%A1ng-100064847536588/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8224</v>
      </c>
      <c r="B225" t="str">
        <f>HYPERLINK("http://taison.tuky.haiduong.gov.vn/", "UBND Ủy ban nhân dân xã Tái Sơn tỉnh Hải Dương")</f>
        <v>UBND Ủy ban nhân dân xã Tái Sơn tỉnh Hải Dương</v>
      </c>
      <c r="C225" t="str">
        <v>http://taison.tuky.haiduong.gov.vn/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8225</v>
      </c>
      <c r="B226" t="str">
        <f>HYPERLINK("https://www.facebook.com/tuoitrehaiduong.vn/?locale=nl_BE", "Công an xã Quang Phục tỉnh Hải Dương")</f>
        <v>Công an xã Quang Phục tỉnh Hải Dương</v>
      </c>
      <c r="C226" t="str">
        <v>https://www.facebook.com/tuoitrehaiduong.vn/?locale=nl_BE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8226</v>
      </c>
      <c r="B227" t="str">
        <f>HYPERLINK("http://quangphuc.tuky.haiduong.gov.vn/", "UBND Ủy ban nhân dân xã Quang Phục tỉnh Hải Dương")</f>
        <v>UBND Ủy ban nhân dân xã Quang Phục tỉnh Hải Dương</v>
      </c>
      <c r="C227" t="str">
        <v>http://quangphuc.tuky.haiduong.gov.vn/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8227</v>
      </c>
      <c r="B228" t="str">
        <f>HYPERLINK("https://www.facebook.com/dtncatphp/", "Công an xã Đông Kỳ tỉnh Hải Dương")</f>
        <v>Công an xã Đông Kỳ tỉnh Hải Dương</v>
      </c>
      <c r="C228" t="str">
        <v>https://www.facebook.com/dtncatphp/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8228</v>
      </c>
      <c r="B229" t="str">
        <f>HYPERLINK("https://web01.haiduong.gov.vn/Trang/danh-sach-van-ban-phap-quy.aspx", "UBND Ủy ban nhân dân xã Đông Kỳ tỉnh Hải Dương")</f>
        <v>UBND Ủy ban nhân dân xã Đông Kỳ tỉnh Hải Dương</v>
      </c>
      <c r="C229" t="str">
        <v>https://web01.haiduong.gov.vn/Trang/danh-sach-van-ban-phap-quy.aspx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8229</v>
      </c>
      <c r="B230" t="str">
        <f>HYPERLINK("https://www.facebook.com/p/Tu%E1%BB%95i-tr%E1%BA%BB-C%C3%B4ng-an-th%E1%BB%8B-x%C3%A3-S%C6%A1n-T%C3%A2y-100040884909606/", "Công an xã Tây Kỳ tỉnh Hải Dương")</f>
        <v>Công an xã Tây Kỳ tỉnh Hải Dương</v>
      </c>
      <c r="C230" t="str">
        <v>https://www.facebook.com/p/Tu%E1%BB%95i-tr%E1%BA%BB-C%C3%B4ng-an-th%E1%BB%8B-x%C3%A3-S%C6%A1n-T%C3%A2y-100040884909606/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8230</v>
      </c>
      <c r="B231" t="str">
        <f>HYPERLINK("https://www.tayninh.gov.vn/", "UBND Ủy ban nhân dân xã Tây Kỳ tỉnh Hải Dương")</f>
        <v>UBND Ủy ban nhân dân xã Tây Kỳ tỉnh Hải Dương</v>
      </c>
      <c r="C231" t="str">
        <v>https://www.tayninh.gov.vn/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8231</v>
      </c>
      <c r="B232" t="str">
        <f>HYPERLINK("https://www.facebook.com/p/C%C3%B4ng-an-x%C3%A3-D%C3%A2n-Ch%E1%BB%A7-huy%E1%BB%87n-T%E1%BB%A9-K%E1%BB%B3-t%E1%BB%89nh-H%E1%BA%A3i-D%C6%B0%C6%A1ng-100069958254665/", "Công an xã Dân Chủ tỉnh Hải Dương")</f>
        <v>Công an xã Dân Chủ tỉnh Hải Dương</v>
      </c>
      <c r="C232" t="str">
        <v>https://www.facebook.com/p/C%C3%B4ng-an-x%C3%A3-D%C3%A2n-Ch%E1%BB%A7-huy%E1%BB%87n-T%E1%BB%A9-K%E1%BB%B3-t%E1%BB%89nh-H%E1%BA%A3i-D%C6%B0%C6%A1ng-100069958254665/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8232</v>
      </c>
      <c r="B233" t="str">
        <f>HYPERLINK("http://danchu.tuky.haiduong.gov.vn/", "UBND Ủy ban nhân dân xã Dân Chủ tỉnh Hải Dương")</f>
        <v>UBND Ủy ban nhân dân xã Dân Chủ tỉnh Hải Dương</v>
      </c>
      <c r="C233" t="str">
        <v>http://danchu.tuky.haiduong.gov.vn/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8233</v>
      </c>
      <c r="B234" t="str">
        <f>HYPERLINK("https://www.facebook.com/dtncatphp/", "Công an xã Tân Kỳ tỉnh Hải Dương")</f>
        <v>Công an xã Tân Kỳ tỉnh Hải Dương</v>
      </c>
      <c r="C234" t="str">
        <v>https://www.facebook.com/dtncatphp/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8234</v>
      </c>
      <c r="B235" t="str">
        <f>HYPERLINK("http://tanky.tuky.haiduong.gov.vn/", "UBND Ủy ban nhân dân xã Tân Kỳ tỉnh Hải Dương")</f>
        <v>UBND Ủy ban nhân dân xã Tân Kỳ tỉnh Hải Dương</v>
      </c>
      <c r="C235" t="str">
        <v>http://tanky.tuky.haiduong.gov.vn/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8235</v>
      </c>
      <c r="B236" t="str">
        <f>HYPERLINK("https://www.facebook.com/p/C%C3%B4ng-an-x%C3%A3-Quang-Kh%E1%BA%A3i-T%E1%BB%A9-k%E1%BB%B3-H%E1%BA%A3i-D%C6%B0%C6%A1ng-100076161437729/", "Công an xã Quang Khải tỉnh Hải Dương")</f>
        <v>Công an xã Quang Khải tỉnh Hải Dương</v>
      </c>
      <c r="C236" t="str">
        <v>https://www.facebook.com/p/C%C3%B4ng-an-x%C3%A3-Quang-Kh%E1%BA%A3i-T%E1%BB%A9-k%E1%BB%B3-H%E1%BA%A3i-D%C6%B0%C6%A1ng-100076161437729/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8236</v>
      </c>
      <c r="B237" t="str">
        <f>HYPERLINK("http://quangkhai.tuky.haiduong.gov.vn/", "UBND Ủy ban nhân dân xã Quang Khải tỉnh Hải Dương")</f>
        <v>UBND Ủy ban nhân dân xã Quang Khải tỉnh Hải Dương</v>
      </c>
      <c r="C237" t="str">
        <v>http://quangkhai.tuky.haiduong.gov.vn/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8237</v>
      </c>
      <c r="B238" t="str">
        <f>HYPERLINK("https://www.facebook.com/thcsdaihop.tu.ky/", "Công an xã Đại Hợp tỉnh Hải Dương")</f>
        <v>Công an xã Đại Hợp tỉnh Hải Dương</v>
      </c>
      <c r="C238" t="str">
        <v>https://www.facebook.com/thcsdaihop.tu.ky/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8238</v>
      </c>
      <c r="B239" t="str">
        <f>HYPERLINK("https://kienthuy.haiphong.gov.vn/cac-xa-thi-tran/xa-dai-hop-308386", "UBND Ủy ban nhân dân xã Đại Hợp tỉnh Hải Dương")</f>
        <v>UBND Ủy ban nhân dân xã Đại Hợp tỉnh Hải Dương</v>
      </c>
      <c r="C239" t="str">
        <v>https://kienthuy.haiphong.gov.vn/cac-xa-thi-tran/xa-dai-hop-308386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8239</v>
      </c>
      <c r="B240" t="str">
        <f>HYPERLINK("https://www.facebook.com/CAX.QuangNghiep/", "Công an xã Quảng Nghiệp tỉnh Hải Dương")</f>
        <v>Công an xã Quảng Nghiệp tỉnh Hải Dương</v>
      </c>
      <c r="C240" t="str">
        <v>https://www.facebook.com/CAX.QuangNghiep/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8240</v>
      </c>
      <c r="B241" t="str">
        <f>HYPERLINK("http://quangnghiep.tuky.haiduong.gov.vn/", "UBND Ủy ban nhân dân xã Quảng Nghiệp tỉnh Hải Dương")</f>
        <v>UBND Ủy ban nhân dân xã Quảng Nghiệp tỉnh Hải Dương</v>
      </c>
      <c r="C241" t="str">
        <v>http://quangnghiep.tuky.haiduong.gov.vn/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8241</v>
      </c>
      <c r="B242" t="str">
        <f>HYPERLINK("https://www.facebook.com/Conganxathanhsonthanhhahaiduong/", "Công an xã An Thanh tỉnh Hải Dương")</f>
        <v>Công an xã An Thanh tỉnh Hải Dương</v>
      </c>
      <c r="C242" t="str">
        <v>https://www.facebook.com/Conganxathanhsonthanhhahaiduong/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8242</v>
      </c>
      <c r="B243" t="str">
        <f>HYPERLINK("http://thanhgiang.thanhmien.haiduong.gov.vn/", "UBND Ủy ban nhân dân xã An Thanh tỉnh Hải Dương")</f>
        <v>UBND Ủy ban nhân dân xã An Thanh tỉnh Hải Dương</v>
      </c>
      <c r="C243" t="str">
        <v>http://thanhgiang.thanhmien.haiduong.gov.vn/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8243</v>
      </c>
      <c r="B244" t="str">
        <f>HYPERLINK("https://www.facebook.com/groups/DoanXaCiTy/?locale=vi_VN", "Công an xã Minh Đức tỉnh Hải Dương")</f>
        <v>Công an xã Minh Đức tỉnh Hải Dương</v>
      </c>
      <c r="C244" t="str">
        <v>https://www.facebook.com/groups/DoanXaCiTy/?locale=vi_VN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8244</v>
      </c>
      <c r="B245" t="str">
        <f>HYPERLINK("http://minhduc.tuky.haiduong.gov.vn/", "UBND Ủy ban nhân dân xã Minh Đức tỉnh Hải Dương")</f>
        <v>UBND Ủy ban nhân dân xã Minh Đức tỉnh Hải Dương</v>
      </c>
      <c r="C245" t="str">
        <v>http://minhduc.tuky.haiduong.gov.vn/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8245</v>
      </c>
      <c r="B246" t="str">
        <f>HYPERLINK("https://www.facebook.com/p/Tr%C6%B0%E1%BB%9Dng-THCS-V%C4%83n-T%E1%BB%91-T%E1%BB%A9-K%E1%BB%B3-H%E1%BA%A3i-D%C6%B0%C6%A1ng-100063473349900/", "Công an xã Văn Tố tỉnh Hải Dương")</f>
        <v>Công an xã Văn Tố tỉnh Hải Dương</v>
      </c>
      <c r="C246" t="str">
        <v>https://www.facebook.com/p/Tr%C6%B0%E1%BB%9Dng-THCS-V%C4%83n-T%E1%BB%91-T%E1%BB%A9-K%E1%BB%B3-H%E1%BA%A3i-D%C6%B0%C6%A1ng-100063473349900/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8246</v>
      </c>
      <c r="B247" t="str">
        <f>HYPERLINK("http://vanto.tuky.haiduong.gov.vn/", "UBND Ủy ban nhân dân xã Văn Tố tỉnh Hải Dương")</f>
        <v>UBND Ủy ban nhân dân xã Văn Tố tỉnh Hải Dương</v>
      </c>
      <c r="C247" t="str">
        <v>http://vanto.tuky.haiduong.gov.vn/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8247</v>
      </c>
      <c r="B248" t="str">
        <f>HYPERLINK("https://www.facebook.com/p/C%C3%B4ng-an-Ph%C6%B0%E1%BB%9Dng-Quang-Trung-Th%C3%A0nh-ph%E1%BB%91-H%E1%BA%A3i-D%C6%B0%C6%A1ng-100090836208177/?locale=vi_VN", "Công an xã Quang Trung tỉnh Hải Dương")</f>
        <v>Công an xã Quang Trung tỉnh Hải Dương</v>
      </c>
      <c r="C248" t="str">
        <v>https://www.facebook.com/p/C%C3%B4ng-an-Ph%C6%B0%E1%BB%9Dng-Quang-Trung-Th%C3%A0nh-ph%E1%BB%91-H%E1%BA%A3i-D%C6%B0%C6%A1ng-100090836208177/?locale=vi_VN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8248</v>
      </c>
      <c r="B249" t="str">
        <f>HYPERLINK("http://quangtrung.tuky.haiduong.gov.vn/", "UBND Ủy ban nhân dân xã Quang Trung tỉnh Hải Dương")</f>
        <v>UBND Ủy ban nhân dân xã Quang Trung tỉnh Hải Dương</v>
      </c>
      <c r="C249" t="str">
        <v>http://quangtrung.tuky.haiduong.gov.vn/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8249</v>
      </c>
      <c r="B250" t="str">
        <v>Công an xã Phượng Kỳ tỉnh Hải Dương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8250</v>
      </c>
      <c r="B251" t="str">
        <f>HYPERLINK("http://phuongky.tuky.haiduong.gov.vn/", "UBND Ủy ban nhân dân xã Phượng Kỳ tỉnh Hải Dương")</f>
        <v>UBND Ủy ban nhân dân xã Phượng Kỳ tỉnh Hải Dương</v>
      </c>
      <c r="C251" t="str">
        <v>http://phuongky.tuky.haiduong.gov.vn/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8251</v>
      </c>
      <c r="B252" t="str">
        <f>HYPERLINK("https://www.facebook.com/H02052019TKHD/", "Công an xã Cộng Lạc tỉnh Hải Dương")</f>
        <v>Công an xã Cộng Lạc tỉnh Hải Dương</v>
      </c>
      <c r="C252" t="str">
        <v>https://www.facebook.com/H02052019TKHD/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8252</v>
      </c>
      <c r="B253" t="str">
        <f>HYPERLINK("http://conglac.tuky.haiduong.gov.vn/", "UBND Ủy ban nhân dân xã Cộng Lạc tỉnh Hải Dương")</f>
        <v>UBND Ủy ban nhân dân xã Cộng Lạc tỉnh Hải Dương</v>
      </c>
      <c r="C253" t="str">
        <v>http://conglac.tuky.haiduong.gov.vn/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8253</v>
      </c>
      <c r="B254" t="str">
        <f>HYPERLINK("https://www.facebook.com/dtncatphp/", "Công an xã Tiên Động tỉnh Hải Dương")</f>
        <v>Công an xã Tiên Động tỉnh Hải Dương</v>
      </c>
      <c r="C254" t="str">
        <v>https://www.facebook.com/dtncatphp/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8254</v>
      </c>
      <c r="B255" t="str">
        <f>HYPERLINK("http://tiendong.tuky.haiduong.gov.vn/", "UBND Ủy ban nhân dân xã Tiên Động tỉnh Hải Dương")</f>
        <v>UBND Ủy ban nhân dân xã Tiên Động tỉnh Hải Dương</v>
      </c>
      <c r="C255" t="str">
        <v>http://tiendong.tuky.haiduong.gov.vn/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8255</v>
      </c>
      <c r="B256" t="str">
        <f>HYPERLINK("https://www.facebook.com/p/C%C3%B4ng-an-x%C3%A3-Nguy%C3%AAn-Gi%C3%A1p-huy%E1%BB%87n-T%E1%BB%A9-K%E1%BB%B3-t%E1%BB%89nh-H%E1%BA%A3i-D%C6%B0%C6%A1ng-100069992574990/", "Công an xã Nguyên Giáp tỉnh Hải Dương")</f>
        <v>Công an xã Nguyên Giáp tỉnh Hải Dương</v>
      </c>
      <c r="C256" t="str">
        <v>https://www.facebook.com/p/C%C3%B4ng-an-x%C3%A3-Nguy%C3%AAn-Gi%C3%A1p-huy%E1%BB%87n-T%E1%BB%A9-K%E1%BB%B3-t%E1%BB%89nh-H%E1%BA%A3i-D%C6%B0%C6%A1ng-100069992574990/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8256</v>
      </c>
      <c r="B257" t="str">
        <f>HYPERLINK("http://nguyengiap.tuky.haiduong.gov.vn/", "UBND Ủy ban nhân dân xã Nguyên Giáp tỉnh Hải Dương")</f>
        <v>UBND Ủy ban nhân dân xã Nguyên Giáp tỉnh Hải Dương</v>
      </c>
      <c r="C257" t="str">
        <v>http://nguyengiap.tuky.haiduong.gov.vn/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8257</v>
      </c>
      <c r="B258" t="str">
        <f>HYPERLINK("https://www.facebook.com/100083937144350", "Công an xã Hà Kỳ tỉnh Hải Dương")</f>
        <v>Công an xã Hà Kỳ tỉnh Hải Dương</v>
      </c>
      <c r="C258" t="str">
        <v>https://www.facebook.com/100083937144350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8258</v>
      </c>
      <c r="B259" t="str">
        <f>HYPERLINK("http://haky.tuky.haiduong.gov.vn/", "UBND Ủy ban nhân dân xã Hà Kỳ tỉnh Hải Dương")</f>
        <v>UBND Ủy ban nhân dân xã Hà Kỳ tỉnh Hải Dương</v>
      </c>
      <c r="C259" t="str">
        <v>http://haky.tuky.haiduong.gov.vn/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8259</v>
      </c>
      <c r="B260" t="str">
        <f>HYPERLINK("https://www.facebook.com/CAX.HaThanh/", "Công an xã Hà Thanh tỉnh Hải Dương")</f>
        <v>Công an xã Hà Thanh tỉnh Hải Dương</v>
      </c>
      <c r="C260" t="str">
        <v>https://www.facebook.com/CAX.HaThanh/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8260</v>
      </c>
      <c r="B261" t="str">
        <f>HYPERLINK("http://hathanh2.tuky.haiduong.gov.vn/", "UBND Ủy ban nhân dân xã Hà Thanh tỉnh Hải Dương")</f>
        <v>UBND Ủy ban nhân dân xã Hà Thanh tỉnh Hải Dương</v>
      </c>
      <c r="C261" t="str">
        <v>http://hathanh2.tuky.haiduong.gov.vn/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8261</v>
      </c>
      <c r="B262" t="str">
        <f>HYPERLINK("https://www.facebook.com/p/C%C3%B4ng-an-huy%E1%BB%87n-Ninh-Giang-H%E1%BA%A3i-D%C6%B0%C6%A1ng-100071685176816/", "Công an thị trấn Ninh Giang tỉnh Hải Dương")</f>
        <v>Công an thị trấn Ninh Giang tỉnh Hải Dương</v>
      </c>
      <c r="C262" t="str">
        <v>https://www.facebook.com/p/C%C3%B4ng-an-huy%E1%BB%87n-Ninh-Giang-H%E1%BA%A3i-D%C6%B0%C6%A1ng-100071685176816/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8262</v>
      </c>
      <c r="B263" t="str">
        <f>HYPERLINK("https://thitranninhgiang.ninhgiang.haiduong.gov.vn/vi-vn", "UBND Ủy ban nhân dân thị trấn Ninh Giang tỉnh Hải Dương")</f>
        <v>UBND Ủy ban nhân dân thị trấn Ninh Giang tỉnh Hải Dương</v>
      </c>
      <c r="C263" t="str">
        <v>https://thitranninhgiang.ninhgiang.haiduong.gov.vn/vi-vn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8263</v>
      </c>
      <c r="B264" t="str">
        <v>Công an xã Quyết Thắng tỉnh Hải Dương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8264</v>
      </c>
      <c r="B265" t="str">
        <f>HYPERLINK("http://quyetthang.thainguyencity.gov.vn/gioi-thieu/-/asset_publisher/PTN1trT2HJke/content/bo-may-to-chuc?inheritRedirect=true", "UBND Ủy ban nhân dân xã Quyết Thắng tỉnh Hải Dương")</f>
        <v>UBND Ủy ban nhân dân xã Quyết Thắng tỉnh Hải Dương</v>
      </c>
      <c r="C265" t="str">
        <v>http://quyetthang.thainguyencity.gov.vn/gioi-thieu/-/asset_publisher/PTN1trT2HJke/content/bo-may-to-chuc?inheritRedirect=true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8265</v>
      </c>
      <c r="B266" t="str">
        <f>HYPERLINK("https://www.facebook.com/thongtinxaUngHoe/?locale=vi_VN", "Công an xã Ứng Hoè tỉnh Hải Dương")</f>
        <v>Công an xã Ứng Hoè tỉnh Hải Dương</v>
      </c>
      <c r="C266" t="str">
        <v>https://www.facebook.com/thongtinxaUngHoe/?locale=vi_VN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8266</v>
      </c>
      <c r="B267" t="str">
        <f>HYPERLINK("http://unghoe.ninhgiang.haiduong.gov.vn/", "UBND Ủy ban nhân dân xã Ứng Hoè tỉnh Hải Dương")</f>
        <v>UBND Ủy ban nhân dân xã Ứng Hoè tỉnh Hải Dương</v>
      </c>
      <c r="C267" t="str">
        <v>http://unghoe.ninhgiang.haiduong.gov.vn/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8267</v>
      </c>
      <c r="B268" t="str">
        <f>HYPERLINK("https://www.facebook.com/dtncatphp/", "Công an xã Nghĩa An tỉnh Hải Dương")</f>
        <v>Công an xã Nghĩa An tỉnh Hải Dương</v>
      </c>
      <c r="C268" t="str">
        <v>https://www.facebook.com/dtncatphp/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8268</v>
      </c>
      <c r="B269" t="str">
        <f>HYPERLINK("http://nghiaan.ninhgiang.haiduong.gov.vn/", "UBND Ủy ban nhân dân xã Nghĩa An tỉnh Hải Dương")</f>
        <v>UBND Ủy ban nhân dân xã Nghĩa An tỉnh Hải Dương</v>
      </c>
      <c r="C269" t="str">
        <v>http://nghiaan.ninhgiang.haiduong.gov.vn/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8269</v>
      </c>
      <c r="B270" t="str">
        <v>Công an xã Hồng Đức tỉnh Hải Dương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8270</v>
      </c>
      <c r="B271" t="str">
        <f>HYPERLINK("http://hongduc.ninhgiang.haiduong.gov.vn/", "UBND Ủy ban nhân dân xã Hồng Đức tỉnh Hải Dương")</f>
        <v>UBND Ủy ban nhân dân xã Hồng Đức tỉnh Hải Dương</v>
      </c>
      <c r="C271" t="str">
        <v>http://hongduc.ninhgiang.haiduong.gov.vn/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8271</v>
      </c>
      <c r="B272" t="str">
        <f>HYPERLINK("https://www.facebook.com/dtncatphp/", "Công an xã Ninh Hòa tỉnh Hải Dương")</f>
        <v>Công an xã Ninh Hòa tỉnh Hải Dương</v>
      </c>
      <c r="C272" t="str">
        <v>https://www.facebook.com/dtncatphp/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8272</v>
      </c>
      <c r="B273" t="str">
        <f>HYPERLINK("https://ninhhai.hoalu.ninhbinh.gov.vn/", "UBND Ủy ban nhân dân xã Ninh Hòa tỉnh Hải Dương")</f>
        <v>UBND Ủy ban nhân dân xã Ninh Hòa tỉnh Hải Dương</v>
      </c>
      <c r="C273" t="str">
        <v>https://ninhhai.hoalu.ninhbinh.gov.vn/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8273</v>
      </c>
      <c r="B274" t="str">
        <f>HYPERLINK("https://www.facebook.com/dtncatphp/", "Công an xã An Đức tỉnh Hải Dương")</f>
        <v>Công an xã An Đức tỉnh Hải Dương</v>
      </c>
      <c r="C274" t="str">
        <v>https://www.facebook.com/dtncatphp/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8274</v>
      </c>
      <c r="B275" t="str">
        <f>HYPERLINK("http://anduc.ninhgiang.haiduong.gov.vn/", "UBND Ủy ban nhân dân xã An Đức tỉnh Hải Dương")</f>
        <v>UBND Ủy ban nhân dân xã An Đức tỉnh Hải Dương</v>
      </c>
      <c r="C275" t="str">
        <v>http://anduc.ninhgiang.haiduong.gov.vn/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8275</v>
      </c>
      <c r="B276" t="str">
        <f>HYPERLINK("https://www.facebook.com/p/C%C3%B4ng-an-x%C3%A3-V%E1%BA%A1n-Ph%C3%BAc-Huy%E1%BB%87n-Ninh-Giang-T%E1%BB%89nh-H%E1%BA%A3i-D%C6%B0%C6%A1ng-100070024879811/", "Công an xã Vạn Phúc tỉnh Hải Dương")</f>
        <v>Công an xã Vạn Phúc tỉnh Hải Dương</v>
      </c>
      <c r="C276" t="str">
        <v>https://www.facebook.com/p/C%C3%B4ng-an-x%C3%A3-V%E1%BA%A1n-Ph%C3%BAc-Huy%E1%BB%87n-Ninh-Giang-T%E1%BB%89nh-H%E1%BA%A3i-D%C6%B0%C6%A1ng-100070024879811/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8276</v>
      </c>
      <c r="B277" t="str">
        <f>HYPERLINK("https://thanhtri.hanoi.gov.vn/tin-tuc-hoat-dong/-/asset_publisher/HgNzlI7sMGQj/content/pho-chu-tich-uy-ban-nhan-dan-thanh-pho-ha-noi-ha-minh-hai-chung-vui-ngay-hoi-ai-oan-ket-toan-dan-toc-tai-thon-1-xa-van-phuc-?_101_INSTANCE_HgNzlI7sMGQj_viewMode=view", "UBND Ủy ban nhân dân xã Vạn Phúc tỉnh Hải Dương")</f>
        <v>UBND Ủy ban nhân dân xã Vạn Phúc tỉnh Hải Dương</v>
      </c>
      <c r="C277" t="str">
        <v>https://thanhtri.hanoi.gov.vn/tin-tuc-hoat-dong/-/asset_publisher/HgNzlI7sMGQj/content/pho-chu-tich-uy-ban-nhan-dan-thanh-pho-ha-noi-ha-minh-hai-chung-vui-ngay-hoi-ai-oan-ket-toan-dan-toc-tai-thon-1-xa-van-phuc-?_101_INSTANCE_HgNzlI7sMGQj_viewMode=view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8277</v>
      </c>
      <c r="B278" t="str">
        <f>HYPERLINK("https://www.facebook.com/p/C%C3%B4ng-an-x%C3%A3-T%C3%A2n-H%C6%B0%C6%A1ng-huy%E1%BB%87n-Ninh-Giang-t%E1%BB%89nh-H%E1%BA%A3i-D%C6%B0%C6%A1ng-100075710275776/", "Công an xã Tân Hương tỉnh Hải Dương")</f>
        <v>Công an xã Tân Hương tỉnh Hải Dương</v>
      </c>
      <c r="C278" t="str">
        <v>https://www.facebook.com/p/C%C3%B4ng-an-x%C3%A3-T%C3%A2n-H%C6%B0%C6%A1ng-huy%E1%BB%87n-Ninh-Giang-t%E1%BB%89nh-H%E1%BA%A3i-D%C6%B0%C6%A1ng-100075710275776/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8278</v>
      </c>
      <c r="B279" t="str">
        <f>HYPERLINK("http://tanhuong.ninhgiang.haiduong.gov.vn/", "UBND Ủy ban nhân dân xã Tân Hương tỉnh Hải Dương")</f>
        <v>UBND Ủy ban nhân dân xã Tân Hương tỉnh Hải Dương</v>
      </c>
      <c r="C279" t="str">
        <v>http://tanhuong.ninhgiang.haiduong.gov.vn/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8279</v>
      </c>
      <c r="B280" t="str">
        <f>HYPERLINK("https://www.facebook.com/dtncatphp/", "Công an xã Ninh Thành tỉnh Hải Dương")</f>
        <v>Công an xã Ninh Thành tỉnh Hải Dương</v>
      </c>
      <c r="C280" t="str">
        <v>https://www.facebook.com/dtncatphp/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8280</v>
      </c>
      <c r="B281" t="str">
        <f>HYPERLINK("https://ninhhai.hoalu.ninhbinh.gov.vn/", "UBND Ủy ban nhân dân xã Ninh Thành tỉnh Hải Dương")</f>
        <v>UBND Ủy ban nhân dân xã Ninh Thành tỉnh Hải Dương</v>
      </c>
      <c r="C281" t="str">
        <v>https://ninhhai.hoalu.ninhbinh.gov.vn/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8281</v>
      </c>
      <c r="B282" t="str">
        <f>HYPERLINK("https://www.facebook.com/TuoitreConganVinhPhuc/", "Công an xã Vĩnh Hòa tỉnh Hải Dương")</f>
        <v>Công an xã Vĩnh Hòa tỉnh Hải Dương</v>
      </c>
      <c r="C282" t="str">
        <v>https://www.facebook.com/TuoitreConganVinhPhuc/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8282</v>
      </c>
      <c r="B283" t="str">
        <f>HYPERLINK("http://vinhhoa.ninhgiang.haiduong.gov.vn/", "UBND Ủy ban nhân dân xã Vĩnh Hòa tỉnh Hải Dương")</f>
        <v>UBND Ủy ban nhân dân xã Vĩnh Hòa tỉnh Hải Dương</v>
      </c>
      <c r="C283" t="str">
        <v>http://vinhhoa.ninhgiang.haiduong.gov.vn/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8283</v>
      </c>
      <c r="B284" t="str">
        <f>HYPERLINK("https://www.facebook.com/dtncatphp/", "Công an xã Đông Xuyên tỉnh Hải Dương")</f>
        <v>Công an xã Đông Xuyên tỉnh Hải Dương</v>
      </c>
      <c r="C284" t="str">
        <v>https://www.facebook.com/dtncatphp/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8284</v>
      </c>
      <c r="B285" t="str">
        <f>HYPERLINK("http://dongxuyen.ninhgiang.haiduong.gov.vn/", "UBND Ủy ban nhân dân xã Đông Xuyên tỉnh Hải Dương")</f>
        <v>UBND Ủy ban nhân dân xã Đông Xuyên tỉnh Hải Dương</v>
      </c>
      <c r="C285" t="str">
        <v>http://dongxuyen.ninhgiang.haiduong.gov.vn/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8285</v>
      </c>
      <c r="B286" t="str">
        <v>Công an xã Hoàng Hanh tỉnh Hải Dương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8286</v>
      </c>
      <c r="B287" t="str">
        <f>HYPERLINK("https://www.quangninh.gov.vn/", "UBND Ủy ban nhân dân xã Hoàng Hanh tỉnh Hải Dương")</f>
        <v>UBND Ủy ban nhân dân xã Hoàng Hanh tỉnh Hải Dương</v>
      </c>
      <c r="C287" t="str">
        <v>https://www.quangninh.gov.vn/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8287</v>
      </c>
      <c r="B288" t="str">
        <v>Công an xã Quang Hưng tỉnh Hải Dương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8288</v>
      </c>
      <c r="B289" t="str">
        <f>HYPERLINK("http://congan.haiphong.gov.vn/Tin-hoat-dong-cua-CATP/Nguoi-tot-viec-tot/UBND-xa-Quang-Hung-huyen-An-Lao-gui-thu-cam-on-138611.html", "UBND Ủy ban nhân dân xã Quang Hưng tỉnh Hải Dương")</f>
        <v>UBND Ủy ban nhân dân xã Quang Hưng tỉnh Hải Dương</v>
      </c>
      <c r="C289" t="str">
        <v>http://congan.haiphong.gov.vn/Tin-hoat-dong-cua-CATP/Nguoi-tot-viec-tot/UBND-xa-Quang-Hung-huyen-An-Lao-gui-thu-cam-on-138611.html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8289</v>
      </c>
      <c r="B290" t="str">
        <f>HYPERLINK("https://www.facebook.com/dtncatphp/", "Công an xã Tân Phong tỉnh Hải Dương")</f>
        <v>Công an xã Tân Phong tỉnh Hải Dương</v>
      </c>
      <c r="C290" t="str">
        <v>https://www.facebook.com/dtncatphp/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8290</v>
      </c>
      <c r="B291" t="str">
        <f>HYPERLINK("https://kienthuy.haiphong.gov.vn/cac-xa-thi-tran/xa-tan-phong-308383", "UBND Ủy ban nhân dân xã Tân Phong tỉnh Hải Dương")</f>
        <v>UBND Ủy ban nhân dân xã Tân Phong tỉnh Hải Dương</v>
      </c>
      <c r="C291" t="str">
        <v>https://kienthuy.haiphong.gov.vn/cac-xa-thi-tran/xa-tan-phong-308383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8291</v>
      </c>
      <c r="B292" t="str">
        <f>HYPERLINK("https://www.facebook.com/p/C%C3%B4ng-an-x%C3%A3-Ninh-H%E1%BA%A3i-100078454072636/", "Công an xã Ninh Hải tỉnh Hải Dương")</f>
        <v>Công an xã Ninh Hải tỉnh Hải Dương</v>
      </c>
      <c r="C292" t="str">
        <v>https://www.facebook.com/p/C%C3%B4ng-an-x%C3%A3-Ninh-H%E1%BA%A3i-100078454072636/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8292</v>
      </c>
      <c r="B293" t="str">
        <f>HYPERLINK("https://ninhhai.hoalu.ninhbinh.gov.vn/", "UBND Ủy ban nhân dân xã Ninh Hải tỉnh Hải Dương")</f>
        <v>UBND Ủy ban nhân dân xã Ninh Hải tỉnh Hải Dương</v>
      </c>
      <c r="C293" t="str">
        <v>https://ninhhai.hoalu.ninhbinh.gov.vn/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8293</v>
      </c>
      <c r="B294" t="str">
        <f>HYPERLINK("https://www.facebook.com/dtncatphp/", "Công an xã Đồng Tâm tỉnh Hải Dương")</f>
        <v>Công an xã Đồng Tâm tỉnh Hải Dương</v>
      </c>
      <c r="C294" t="str">
        <v>https://www.facebook.com/dtncatphp/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8294</v>
      </c>
      <c r="B295" t="str">
        <f>HYPERLINK("http://dongtam.ninhgiang.haiduong.gov.vn/", "UBND Ủy ban nhân dân xã Đồng Tâm tỉnh Hải Dương")</f>
        <v>UBND Ủy ban nhân dân xã Đồng Tâm tỉnh Hải Dương</v>
      </c>
      <c r="C295" t="str">
        <v>http://dongtam.ninhgiang.haiduong.gov.vn/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8295</v>
      </c>
      <c r="B296" t="str">
        <v>Công an xã Tân Quang tỉnh Hải Dương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8296</v>
      </c>
      <c r="B297" t="str">
        <f>HYPERLINK("http://tanquang.ninhgiang.haiduong.gov.vn/", "UBND Ủy ban nhân dân xã Tân Quang tỉnh Hải Dương")</f>
        <v>UBND Ủy ban nhân dân xã Tân Quang tỉnh Hải Dương</v>
      </c>
      <c r="C297" t="str">
        <v>http://tanquang.ninhgiang.haiduong.gov.vn/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8297</v>
      </c>
      <c r="B298" t="str">
        <f>HYPERLINK("https://www.facebook.com/tuoitrekienquoc/", "Công an xã Kiến Quốc tỉnh Hải Dương")</f>
        <v>Công an xã Kiến Quốc tỉnh Hải Dương</v>
      </c>
      <c r="C298" t="str">
        <v>https://www.facebook.com/tuoitrekienquoc/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8298</v>
      </c>
      <c r="B299" t="str">
        <f>HYPERLINK("http://kienquoc.ninhgiang.haiduong.gov.vn/", "UBND Ủy ban nhân dân xã Kiến Quốc tỉnh Hải Dương")</f>
        <v>UBND Ủy ban nhân dân xã Kiến Quốc tỉnh Hải Dương</v>
      </c>
      <c r="C299" t="str">
        <v>http://kienquoc.ninhgiang.haiduong.gov.vn/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8299</v>
      </c>
      <c r="B300" t="str">
        <v>Công an xã Hồng Thái tỉnh Hải Dương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8300</v>
      </c>
      <c r="B301" t="str">
        <f>HYPERLINK("https://hongthai.anduong.haiphong.gov.vn/", "UBND Ủy ban nhân dân xã Hồng Thái tỉnh Hải Dương")</f>
        <v>UBND Ủy ban nhân dân xã Hồng Thái tỉnh Hải Dương</v>
      </c>
      <c r="C301" t="str">
        <v>https://hongthai.anduong.haiphong.gov.vn/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8301</v>
      </c>
      <c r="B302" t="str">
        <f>HYPERLINK("https://www.facebook.com/p/C%C3%B4ng-an-x%C3%A3-H%E1%BB%93ng-D%E1%BB%A5-Ninh-Giang-H%E1%BA%A3i-D%C6%B0%C6%A1ng-100072104303332/", "Công an xã Hồng Dụ tỉnh Hải Dương")</f>
        <v>Công an xã Hồng Dụ tỉnh Hải Dương</v>
      </c>
      <c r="C302" t="str">
        <v>https://www.facebook.com/p/C%C3%B4ng-an-x%C3%A3-H%E1%BB%93ng-D%E1%BB%A5-Ninh-Giang-H%E1%BA%A3i-D%C6%B0%C6%A1ng-100072104303332/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8302</v>
      </c>
      <c r="B303" t="str">
        <f>HYPERLINK("http://hongdu.ninhgiang.haiduong.gov.vn/", "UBND Ủy ban nhân dân xã Hồng Dụ tỉnh Hải Dương")</f>
        <v>UBND Ủy ban nhân dân xã Hồng Dụ tỉnh Hải Dương</v>
      </c>
      <c r="C303" t="str">
        <v>http://hongdu.ninhgiang.haiduong.gov.vn/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8303</v>
      </c>
      <c r="B304" t="str">
        <f>HYPERLINK("https://www.facebook.com/dtncatphp/", "Công an xã Văn Hội tỉnh Hải Dương")</f>
        <v>Công an xã Văn Hội tỉnh Hải Dương</v>
      </c>
      <c r="C304" t="str">
        <v>https://www.facebook.com/dtncatphp/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8304</v>
      </c>
      <c r="B305" t="str">
        <f>HYPERLINK("http://vanhoi.ninhgiang.haiduong.gov.vn/", "UBND Ủy ban nhân dân xã Văn Hội tỉnh Hải Dương")</f>
        <v>UBND Ủy ban nhân dân xã Văn Hội tỉnh Hải Dương</v>
      </c>
      <c r="C305" t="str">
        <v>http://vanhoi.ninhgiang.haiduong.gov.vn/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8305</v>
      </c>
      <c r="B306" t="str">
        <v>Công an xã Hưng Thái tỉnh Hải Dương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8306</v>
      </c>
      <c r="B307" t="str">
        <f>HYPERLINK("https://web01.haiduong.gov.vn/Trang/ChiTietTinTuc.aspx?nid=4681&amp;title=danh-sach-cu-nguoi-phat-ngon-cua-huyen-kim-thanh-va-cac-xa-truc-thuoc.html", "UBND Ủy ban nhân dân xã Hưng Thái tỉnh Hải Dương")</f>
        <v>UBND Ủy ban nhân dân xã Hưng Thái tỉnh Hải Dương</v>
      </c>
      <c r="C307" t="str">
        <v>https://web01.haiduong.gov.vn/Trang/ChiTietTinTuc.aspx?nid=4681&amp;title=danh-sach-cu-nguoi-phat-ngon-cua-huyen-kim-thanh-va-cac-xa-truc-thuoc.html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8307</v>
      </c>
      <c r="B308" t="str">
        <f>HYPERLINK("https://www.facebook.com/p/C%C3%B4ng-An-x%C3%A3-H%E1%BB%93ng-Phong-Huy%E1%BB%87n-An-D%C6%B0%C6%A1ng-TP-H%E1%BA%A3i-Ph%C3%B2ng-100069379315113/", "Công an xã Hồng Phong tỉnh Hải Dương")</f>
        <v>Công an xã Hồng Phong tỉnh Hải Dương</v>
      </c>
      <c r="C308" t="str">
        <v>https://www.facebook.com/p/C%C3%B4ng-An-x%C3%A3-H%E1%BB%93ng-Phong-Huy%E1%BB%87n-An-D%C6%B0%C6%A1ng-TP-H%E1%BA%A3i-Ph%C3%B2ng-100069379315113/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8308</v>
      </c>
      <c r="B309" t="str">
        <f>HYPERLINK("https://hongphong.anduong.haiphong.gov.vn/", "UBND Ủy ban nhân dân xã Hồng Phong tỉnh Hải Dương")</f>
        <v>UBND Ủy ban nhân dân xã Hồng Phong tỉnh Hải Dương</v>
      </c>
      <c r="C309" t="str">
        <v>https://hongphong.anduong.haiphong.gov.vn/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8309</v>
      </c>
      <c r="B310" t="str">
        <f>HYPERLINK("https://www.facebook.com/p/C%C3%B4ng-an-x%C3%A3-Hi%E1%BB%87p-L%E1%BB%B1chuy%E1%BB%87n-Ninh-Giangt%E1%BB%89nh-H%E1%BA%A3i-D%C6%B0%C6%A1ng-100064357471648/", "Công an xã Hiệp Lực tỉnh Hải Dương")</f>
        <v>Công an xã Hiệp Lực tỉnh Hải Dương</v>
      </c>
      <c r="C310" t="str">
        <v>https://www.facebook.com/p/C%C3%B4ng-an-x%C3%A3-Hi%E1%BB%87p-L%E1%BB%B1chuy%E1%BB%87n-Ninh-Giangt%E1%BB%89nh-H%E1%BA%A3i-D%C6%B0%C6%A1ng-100064357471648/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8310</v>
      </c>
      <c r="B311" t="str">
        <f>HYPERLINK("http://hiepluc.ninhgiang.haiduong.gov.vn/", "UBND Ủy ban nhân dân xã Hiệp Lực tỉnh Hải Dương")</f>
        <v>UBND Ủy ban nhân dân xã Hiệp Lực tỉnh Hải Dương</v>
      </c>
      <c r="C311" t="str">
        <v>http://hiepluc.ninhgiang.haiduong.gov.vn/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8311</v>
      </c>
      <c r="B312" t="str">
        <f>HYPERLINK("https://www.facebook.com/HongPhucNinhGiangHaiDuong/", "Công an xã Hồng Phúc tỉnh Hải Dương")</f>
        <v>Công an xã Hồng Phúc tỉnh Hải Dương</v>
      </c>
      <c r="C312" t="str">
        <v>https://www.facebook.com/HongPhucNinhGiangHaiDuong/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8312</v>
      </c>
      <c r="B313" t="str">
        <f>HYPERLINK("http://hongphuc.ninhgiang.haiduong.gov.vn/", "UBND Ủy ban nhân dân xã Hồng Phúc tỉnh Hải Dương")</f>
        <v>UBND Ủy ban nhân dân xã Hồng Phúc tỉnh Hải Dương</v>
      </c>
      <c r="C313" t="str">
        <v>http://hongphuc.ninhgiang.haiduong.gov.vn/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8313</v>
      </c>
      <c r="B314" t="str">
        <f>HYPERLINK("https://www.facebook.com/TuoiTreXaHungLong/", "Công an xã Hưng Long tỉnh Hải Dương")</f>
        <v>Công an xã Hưng Long tỉnh Hải Dương</v>
      </c>
      <c r="C314" t="str">
        <v>https://www.facebook.com/TuoiTreXaHungLong/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8314</v>
      </c>
      <c r="B315" t="str">
        <f>HYPERLINK("http://hunglong.ninhgiang.haiduong.gov.vn/", "UBND Ủy ban nhân dân xã Hưng Long tỉnh Hải Dương")</f>
        <v>UBND Ủy ban nhân dân xã Hưng Long tỉnh Hải Dương</v>
      </c>
      <c r="C315" t="str">
        <v>http://hunglong.ninhgiang.haiduong.gov.vn/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8315</v>
      </c>
      <c r="B316" t="str">
        <f>HYPERLINK("https://www.facebook.com/dtncatphp/", "Công an xã Văn Giang tỉnh Hải Dương")</f>
        <v>Công an xã Văn Giang tỉnh Hải Dương</v>
      </c>
      <c r="C316" t="str">
        <v>https://www.facebook.com/dtncatphp/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8316</v>
      </c>
      <c r="B317" t="str">
        <f>HYPERLINK("https://ninhgiang1.haiduong.gov.vn/Article/0oWwC2ZsijY@/l%E1%BB%8Bch-c%C3%B4ng-t%C3%A1c-c%E1%BB%A7a-l%C3%A3nh-%C4%91%E1%BA%A1o-%E1%BB%A7y-ban-nh%C3%A2n-d%C3%A2n-huy%E1%BB%87n-tu%E1%BA%A7n-11-n%C4%83m-2023-t%E1%BB%AB-ng%C3%A0y-0632023-%C4%91%E1%BA%BFn-ng%C3%A0y-1232023.html", "UBND Ủy ban nhân dân xã Văn Giang tỉnh Hải Dương")</f>
        <v>UBND Ủy ban nhân dân xã Văn Giang tỉnh Hải Dương</v>
      </c>
      <c r="C317" t="str">
        <v>https://ninhgiang1.haiduong.gov.vn/Article/0oWwC2ZsijY@/l%E1%BB%8Bch-c%C3%B4ng-t%C3%A1c-c%E1%BB%A7a-l%C3%A3nh-%C4%91%E1%BA%A1o-%E1%BB%A7y-ban-nh%C3%A2n-d%C3%A2n-huy%E1%BB%87n-tu%E1%BA%A7n-11-n%C4%83m-2023-t%E1%BB%AB-ng%C3%A0y-0632023-%C4%91%E1%BA%BFn-ng%C3%A0y-1232023.html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8317</v>
      </c>
      <c r="B318" t="str">
        <f>HYPERLINK("https://www.facebook.com/p/C%C3%B4ng-an-Thanh-Mi%E1%BB%87n-100068994404736/", "Công an thị trấn Thanh Miện tỉnh Hải Dương")</f>
        <v>Công an thị trấn Thanh Miện tỉnh Hải Dương</v>
      </c>
      <c r="C318" t="str">
        <v>https://www.facebook.com/p/C%C3%B4ng-an-Thanh-Mi%E1%BB%87n-100068994404736/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8318</v>
      </c>
      <c r="B319" t="str">
        <f>HYPERLINK("https://thanhmien.haiduong.gov.vn/", "UBND Ủy ban nhân dân thị trấn Thanh Miện tỉnh Hải Dương")</f>
        <v>UBND Ủy ban nhân dân thị trấn Thanh Miện tỉnh Hải Dương</v>
      </c>
      <c r="C319" t="str">
        <v>https://thanhmien.haiduong.gov.vn/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8319</v>
      </c>
      <c r="B320" t="str">
        <f>HYPERLINK("https://www.facebook.com/p/C%C3%B4ng-an-x%C3%A3-Thanh-T%C3%B9ng-Thanh-Mi%E1%BB%87n-H%E1%BA%A3i-D%C6%B0%C6%A1ng-100064610231916/", "Công an xã Thanh Tùng tỉnh Hải Dương")</f>
        <v>Công an xã Thanh Tùng tỉnh Hải Dương</v>
      </c>
      <c r="C320" t="str">
        <v>https://www.facebook.com/p/C%C3%B4ng-an-x%C3%A3-Thanh-T%C3%B9ng-Thanh-Mi%E1%BB%87n-H%E1%BA%A3i-D%C6%B0%C6%A1ng-100064610231916/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8320</v>
      </c>
      <c r="B321" t="str">
        <f>HYPERLINK("http://thanhtung.thanhmien.haiduong.gov.vn/", "UBND Ủy ban nhân dân xã Thanh Tùng tỉnh Hải Dương")</f>
        <v>UBND Ủy ban nhân dân xã Thanh Tùng tỉnh Hải Dương</v>
      </c>
      <c r="C321" t="str">
        <v>http://thanhtung.thanhmien.haiduong.gov.vn/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8321</v>
      </c>
      <c r="B322" t="str">
        <f>HYPERLINK("https://www.facebook.com/p/C%C3%B4ng-an-x%C3%A3-Ph%E1%BA%A1m-Kha-100070207082155/", "Công an xã Phạm Kha tỉnh Hải Dương")</f>
        <v>Công an xã Phạm Kha tỉnh Hải Dương</v>
      </c>
      <c r="C322" t="str">
        <v>https://www.facebook.com/p/C%C3%B4ng-an-x%C3%A3-Ph%E1%BA%A1m-Kha-100070207082155/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8322</v>
      </c>
      <c r="B323" t="str">
        <f>HYPERLINK("http://phamkha.thanhmien.haiduong.gov.vn/", "UBND Ủy ban nhân dân xã Phạm Kha tỉnh Hải Dương")</f>
        <v>UBND Ủy ban nhân dân xã Phạm Kha tỉnh Hải Dương</v>
      </c>
      <c r="C323" t="str">
        <v>http://phamkha.thanhmien.haiduong.gov.vn/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8323</v>
      </c>
      <c r="B324" t="str">
        <f>HYPERLINK("https://www.facebook.com/p/C%C3%B4ng-An-X%C3%A3-Ng%C3%B4-Quy%E1%BB%81n-Thanh-Mi%E1%BB%87n-H%E1%BA%A3i-D%C6%B0%C6%A1ng-100069897938805/", "Công an xã Ngô Quyền tỉnh Hải Dương")</f>
        <v>Công an xã Ngô Quyền tỉnh Hải Dương</v>
      </c>
      <c r="C324" t="str">
        <v>https://www.facebook.com/p/C%C3%B4ng-An-X%C3%A3-Ng%C3%B4-Quy%E1%BB%81n-Thanh-Mi%E1%BB%87n-H%E1%BA%A3i-D%C6%B0%C6%A1ng-100069897938805/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8324</v>
      </c>
      <c r="B325" t="str">
        <f>HYPERLINK("https://ngoquyen.haiphong.gov.vn/", "UBND Ủy ban nhân dân xã Ngô Quyền tỉnh Hải Dương")</f>
        <v>UBND Ủy ban nhân dân xã Ngô Quyền tỉnh Hải Dương</v>
      </c>
      <c r="C325" t="str">
        <v>https://ngoquyen.haiphong.gov.vn/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8325</v>
      </c>
      <c r="B326" t="str">
        <v>Công an xã Đoàn Tùng tỉnh Hải Dương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8326</v>
      </c>
      <c r="B327" t="str">
        <f>HYPERLINK("http://doantung.thanhmien.haiduong.gov.vn/", "UBND Ủy ban nhân dân xã Đoàn Tùng tỉnh Hải Dương")</f>
        <v>UBND Ủy ban nhân dân xã Đoàn Tùng tỉnh Hải Dương</v>
      </c>
      <c r="C327" t="str">
        <v>http://doantung.thanhmien.haiduong.gov.vn/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8327</v>
      </c>
      <c r="B328" t="str">
        <f>HYPERLINK("https://www.facebook.com/tuoitrehaiduong.vn/?locale=es_LA", "Công an xã Hồng Quang tỉnh Hải Dương")</f>
        <v>Công an xã Hồng Quang tỉnh Hải Dương</v>
      </c>
      <c r="C328" t="str">
        <v>https://www.facebook.com/tuoitrehaiduong.vn/?locale=es_LA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8328</v>
      </c>
      <c r="B329" t="str">
        <f>HYPERLINK("https://dichvucong.namdinh.gov.vn/portaldvc/KenhTin/dich-vu-cong-truc-tuyen.aspx?_dv=4284B5CC-ABA9-377A-83C7-14E8075CC074", "UBND Ủy ban nhân dân xã Hồng Quang tỉnh Hải Dương")</f>
        <v>UBND Ủy ban nhân dân xã Hồng Quang tỉnh Hải Dương</v>
      </c>
      <c r="C329" t="str">
        <v>https://dichvucong.namdinh.gov.vn/portaldvc/KenhTin/dich-vu-cong-truc-tuyen.aspx?_dv=4284B5CC-ABA9-377A-83C7-14E8075CC074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8329</v>
      </c>
      <c r="B330" t="str">
        <f>HYPERLINK("https://www.facebook.com/p/C%C3%B4ng-an-x%C3%A3-T%C3%A2n-Tr%C3%A0o-huy%E1%BB%87n-Thanh-Mi%E1%BB%87n-t%E1%BB%89nh-H%E1%BA%A3i-D%C6%B0%C6%A1ng-100072357003148/", "Công an xã Tân Trào tỉnh Hải Dương")</f>
        <v>Công an xã Tân Trào tỉnh Hải Dương</v>
      </c>
      <c r="C330" t="str">
        <v>https://www.facebook.com/p/C%C3%B4ng-an-x%C3%A3-T%C3%A2n-Tr%C3%A0o-huy%E1%BB%87n-Thanh-Mi%E1%BB%87n-t%E1%BB%89nh-H%E1%BA%A3i-D%C6%B0%C6%A1ng-100072357003148/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8330</v>
      </c>
      <c r="B331" t="str">
        <f>HYPERLINK("https://tantrao.thanhmien.haiduong.gov.vn/vi-vn/gioi-thieu/Trang/uy-ban-nhan-dan.aspx", "UBND Ủy ban nhân dân xã Tân Trào tỉnh Hải Dương")</f>
        <v>UBND Ủy ban nhân dân xã Tân Trào tỉnh Hải Dương</v>
      </c>
      <c r="C331" t="str">
        <v>https://tantrao.thanhmien.haiduong.gov.vn/vi-vn/gioi-thieu/Trang/uy-ban-nhan-dan.aspx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8331</v>
      </c>
      <c r="B332" t="str">
        <f>HYPERLINK("https://www.facebook.com/p/C%C3%B4ng-an-x%C3%A3-Lam-S%C6%A1n-Huy%E1%BB%87n-Thanh-Mi%E1%BB%87n-T%E1%BB%89nh-H%E1%BA%A3i-D%C6%B0%C6%A1ng-100088844228096/", "Công an xã Lam Sơn tỉnh Hải Dương")</f>
        <v>Công an xã Lam Sơn tỉnh Hải Dương</v>
      </c>
      <c r="C332" t="str">
        <v>https://www.facebook.com/p/C%C3%B4ng-an-x%C3%A3-Lam-S%C6%A1n-Huy%E1%BB%87n-Thanh-Mi%E1%BB%87n-T%E1%BB%89nh-H%E1%BA%A3i-D%C6%B0%C6%A1ng-100088844228096/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8332</v>
      </c>
      <c r="B333" t="str">
        <f>HYPERLINK("http://lamson.thanhmien.haiduong.gov.vn/", "UBND Ủy ban nhân dân xã Lam Sơn tỉnh Hải Dương")</f>
        <v>UBND Ủy ban nhân dân xã Lam Sơn tỉnh Hải Dương</v>
      </c>
      <c r="C333" t="str">
        <v>http://lamson.thanhmien.haiduong.gov.vn/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8333</v>
      </c>
      <c r="B334" t="str">
        <f>HYPERLINK("https://www.facebook.com/CAXaDoanKet/", "Công an xã Đoàn Kết tỉnh Hải Dương")</f>
        <v>Công an xã Đoàn Kết tỉnh Hải Dương</v>
      </c>
      <c r="C334" t="str">
        <v>https://www.facebook.com/CAXaDoanKet/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8334</v>
      </c>
      <c r="B335" t="str">
        <f>HYPERLINK("http://doanket.thanhmien.haiduong.gov.vn/", "UBND Ủy ban nhân dân xã Đoàn Kết tỉnh Hải Dương")</f>
        <v>UBND Ủy ban nhân dân xã Đoàn Kết tỉnh Hải Dương</v>
      </c>
      <c r="C335" t="str">
        <v>http://doanket.thanhmien.haiduong.gov.vn/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8335</v>
      </c>
      <c r="B336" t="str">
        <f>HYPERLINK("https://www.facebook.com/p/C%C3%B4ng-an-x%C3%A3-L%C3%AA-H%E1%BB%93ng-huy%E1%BB%87n-Thanh-Mi%E1%BB%87n-100071178301177/", "Công an xã Lê Hồng tỉnh Hải Dương")</f>
        <v>Công an xã Lê Hồng tỉnh Hải Dương</v>
      </c>
      <c r="C336" t="str">
        <v>https://www.facebook.com/p/C%C3%B4ng-an-x%C3%A3-L%C3%AA-H%E1%BB%93ng-huy%E1%BB%87n-Thanh-Mi%E1%BB%87n-100071178301177/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8336</v>
      </c>
      <c r="B337" t="str">
        <f>HYPERLINK("http://lehong.thanhmien.haiduong.gov.vn/", "UBND Ủy ban nhân dân xã Lê Hồng tỉnh Hải Dương")</f>
        <v>UBND Ủy ban nhân dân xã Lê Hồng tỉnh Hải Dương</v>
      </c>
      <c r="C337" t="str">
        <v>http://lehong.thanhmien.haiduong.gov.vn/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8337</v>
      </c>
      <c r="B338" t="str">
        <v>Công an xã Tứ Cường tỉnh Hải Dương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8338</v>
      </c>
      <c r="B339" t="str">
        <f>HYPERLINK("http://tucuong.thanhmien.haiduong.gov.vn/", "UBND Ủy ban nhân dân xã Tứ Cường tỉnh Hải Dương")</f>
        <v>UBND Ủy ban nhân dân xã Tứ Cường tỉnh Hải Dương</v>
      </c>
      <c r="C339" t="str">
        <v>http://tucuong.thanhmien.haiduong.gov.vn/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8339</v>
      </c>
      <c r="B340" t="str">
        <v>Công an xã Hùng Sơn tỉnh Hải Dương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8340</v>
      </c>
      <c r="B341" t="str">
        <f>HYPERLINK("https://thainguyen.gov.vn/bai-viet-thai-nguyen/-/asset_publisher/L0n17VJXU23O/content/chuyen-it-biet-ve-ong-chi-nguyen-phu-trong/20181", "UBND Ủy ban nhân dân xã Hùng Sơn tỉnh Hải Dương")</f>
        <v>UBND Ủy ban nhân dân xã Hùng Sơn tỉnh Hải Dương</v>
      </c>
      <c r="C341" t="str">
        <v>https://thainguyen.gov.vn/bai-viet-thai-nguyen/-/asset_publisher/L0n17VJXU23O/content/chuyen-it-biet-ve-ong-chi-nguyen-phu-trong/20181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8341</v>
      </c>
      <c r="B342" t="str">
        <f>HYPERLINK("https://www.facebook.com/p/C%C3%B4ng-an-x%C3%A3-Ng%C5%A9-H%C3%B9ng-100071614156933/", "Công an xã Ngũ Hùng tỉnh Hải Dương")</f>
        <v>Công an xã Ngũ Hùng tỉnh Hải Dương</v>
      </c>
      <c r="C342" t="str">
        <v>https://www.facebook.com/p/C%C3%B4ng-an-x%C3%A3-Ng%C5%A9-H%C3%B9ng-100071614156933/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8342</v>
      </c>
      <c r="B343" t="str">
        <f>HYPERLINK("http://nguhung.thanhmien.haiduong.gov.vn/", "UBND Ủy ban nhân dân xã Ngũ Hùng tỉnh Hải Dương")</f>
        <v>UBND Ủy ban nhân dân xã Ngũ Hùng tỉnh Hải Dương</v>
      </c>
      <c r="C343" t="str">
        <v>http://nguhung.thanhmien.haiduong.gov.vn/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8343</v>
      </c>
      <c r="B344" t="str">
        <f>HYPERLINK("https://www.facebook.com/p/C%C3%B4ng-an-x%C3%A3-Cao-Th%E1%BA%AFng-100068231478419/", "Công an xã Cao Thắng tỉnh Hải Dương")</f>
        <v>Công an xã Cao Thắng tỉnh Hải Dương</v>
      </c>
      <c r="C344" t="str">
        <v>https://www.facebook.com/p/C%C3%B4ng-an-x%C3%A3-Cao-Th%E1%BA%AFng-100068231478419/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8344</v>
      </c>
      <c r="B345" t="str">
        <f>HYPERLINK("http://caothang.thanhmien.haiduong.gov.vn/", "UBND Ủy ban nhân dân xã Cao Thắng tỉnh Hải Dương")</f>
        <v>UBND Ủy ban nhân dân xã Cao Thắng tỉnh Hải Dương</v>
      </c>
      <c r="C345" t="str">
        <v>http://caothang.thanhmien.haiduong.gov.vn/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8345</v>
      </c>
      <c r="B346" t="str">
        <f>HYPERLINK("https://www.facebook.com/p/C%C3%B4ng-an-x%C3%A3-Chi-L%C4%83ng-B%E1%BA%AFc-huy%E1%BB%87n-Thanh-Mi%E1%BB%87n-T%E1%BB%89nh-H%E1%BA%A3i-D%C6%B0%C6%A1ng-100022755397109/", "Công an xã Chi Lăng Bắc tỉnh Hải Dương")</f>
        <v>Công an xã Chi Lăng Bắc tỉnh Hải Dương</v>
      </c>
      <c r="C346" t="str">
        <v>https://www.facebook.com/p/C%C3%B4ng-an-x%C3%A3-Chi-L%C4%83ng-B%E1%BA%AFc-huy%E1%BB%87n-Thanh-Mi%E1%BB%87n-T%E1%BB%89nh-H%E1%BA%A3i-D%C6%B0%C6%A1ng-100022755397109/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8346</v>
      </c>
      <c r="B347" t="str">
        <f>HYPERLINK("http://chilangbac.thanhmien.haiduong.gov.vn/", "UBND Ủy ban nhân dân xã Chi Lăng Bắc tỉnh Hải Dương")</f>
        <v>UBND Ủy ban nhân dân xã Chi Lăng Bắc tỉnh Hải Dương</v>
      </c>
      <c r="C347" t="str">
        <v>http://chilangbac.thanhmien.haiduong.gov.vn/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8347</v>
      </c>
      <c r="B348" t="str">
        <f>HYPERLINK("https://www.facebook.com/Conganxachilangnam/", "Công an xã Chi Lăng Nam tỉnh Hải Dương")</f>
        <v>Công an xã Chi Lăng Nam tỉnh Hải Dương</v>
      </c>
      <c r="C348" t="str">
        <v>https://www.facebook.com/Conganxachilangnam/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8348</v>
      </c>
      <c r="B349" t="str">
        <f>HYPERLINK("http://chilangnam.thanhmien.haiduong.gov.vn/", "UBND Ủy ban nhân dân xã Chi Lăng Nam tỉnh Hải Dương")</f>
        <v>UBND Ủy ban nhân dân xã Chi Lăng Nam tỉnh Hải Dương</v>
      </c>
      <c r="C349" t="str">
        <v>http://chilangnam.thanhmien.haiduong.gov.vn/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8349</v>
      </c>
      <c r="B350" t="str">
        <f>HYPERLINK("https://www.facebook.com/CAXTG/", "Công an xã Thanh Giang tỉnh Hải Dương")</f>
        <v>Công an xã Thanh Giang tỉnh Hải Dương</v>
      </c>
      <c r="C350" t="str">
        <v>https://www.facebook.com/CAXTG/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8350</v>
      </c>
      <c r="B351" t="str">
        <f>HYPERLINK("http://thanhgiang.thanhmien.haiduong.gov.vn/", "UBND Ủy ban nhân dân xã Thanh Giang tỉnh Hải Dương")</f>
        <v>UBND Ủy ban nhân dân xã Thanh Giang tỉnh Hải Dương</v>
      </c>
      <c r="C351" t="str">
        <v>http://thanhgiang.thanhmien.haiduong.gov.vn/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8351</v>
      </c>
      <c r="B352" t="str">
        <f>HYPERLINK("https://www.facebook.com/p/C%C3%B4ng-an-X%C3%A3-H%E1%BB%93ng-L%E1%BA%A1c-Thanh-H%C3%A0-H%E1%BA%A3i-D%C6%B0%C6%A1ng-100070707106111/?locale=vi_VN", "Công an xã Diên Hồng tỉnh Hải Dương")</f>
        <v>Công an xã Diên Hồng tỉnh Hải Dương</v>
      </c>
      <c r="C352" t="str">
        <v>https://www.facebook.com/p/C%C3%B4ng-an-X%C3%A3-H%E1%BB%93ng-L%E1%BA%A1c-Thanh-H%C3%A0-H%E1%BA%A3i-D%C6%B0%C6%A1ng-100070707106111/?locale=vi_VN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8352</v>
      </c>
      <c r="B353" t="str">
        <f>HYPERLINK("https://haiphong.gov.vn/", "UBND Ủy ban nhân dân xã Diên Hồng tỉnh Hải Dương")</f>
        <v>UBND Ủy ban nhân dân xã Diên Hồng tỉnh Hải Dương</v>
      </c>
      <c r="C353" t="str">
        <v>https://haiphong.gov.vn/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8353</v>
      </c>
      <c r="B354" t="str">
        <f>HYPERLINK("https://www.facebook.com/dtncatphp/", "Công an xã Tiền Phong tỉnh Hải Dương")</f>
        <v>Công an xã Tiền Phong tỉnh Hải Dương</v>
      </c>
      <c r="C354" t="str">
        <v>https://www.facebook.com/dtncatphp/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8354</v>
      </c>
      <c r="B355" t="str">
        <f>HYPERLINK("https://www.quangninh.gov.vn/donvi/TXQuangYen/Trang/ChiTietBVGioiThieu.aspx?bvid=212", "UBND Ủy ban nhân dân xã Tiền Phong tỉnh Hải Dương")</f>
        <v>UBND Ủy ban nhân dân xã Tiền Phong tỉnh Hải Dương</v>
      </c>
      <c r="C355" t="str">
        <v>https://www.quangninh.gov.vn/donvi/TXQuangYen/Trang/ChiTietBVGioiThieu.aspx?bvid=212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8355</v>
      </c>
      <c r="B356" t="str">
        <f>HYPERLINK("https://www.facebook.com/p/Tu%E1%BB%95i-tr%E1%BA%BB-C%C3%B4ng-an-Th%C3%A0nh-ph%E1%BB%91-V%C4%A9nh-Y%C3%AAn-100066497717181/?locale=vi_VN", "Công an phường Quán Toan thành phố Hải Phòng")</f>
        <v>Công an phường Quán Toan thành phố Hải Phòng</v>
      </c>
      <c r="C356" t="str">
        <v>https://www.facebook.com/p/Tu%E1%BB%95i-tr%E1%BA%BB-C%C3%B4ng-an-Th%C3%A0nh-ph%E1%BB%91-V%C4%A9nh-Y%C3%AAn-100066497717181/?locale=vi_VN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8356</v>
      </c>
      <c r="B357" t="str">
        <f>HYPERLINK("https://quantoan.hongbang.haiphong.gov.vn/", "UBND Ủy ban nhân dân phường Quán Toan thành phố Hải Phòng")</f>
        <v>UBND Ủy ban nhân dân phường Quán Toan thành phố Hải Phòng</v>
      </c>
      <c r="C357" t="str">
        <v>https://quantoan.hongbang.haiphong.gov.vn/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8357</v>
      </c>
      <c r="B358" t="str">
        <f>HYPERLINK("https://www.facebook.com/2622489081340993", "Công an phường Hùng Vương thành phố Hải Phòng")</f>
        <v>Công an phường Hùng Vương thành phố Hải Phòng</v>
      </c>
      <c r="C358" t="str">
        <v>https://www.facebook.com/2622489081340993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8358</v>
      </c>
      <c r="B359" t="str">
        <f>HYPERLINK("https://hungvuong.hongbang.haiphong.gov.vn/", "UBND Ủy ban nhân dân phường Hùng Vương thành phố Hải Phòng")</f>
        <v>UBND Ủy ban nhân dân phường Hùng Vương thành phố Hải Phòng</v>
      </c>
      <c r="C359" t="str">
        <v>https://hungvuong.hongbang.haiphong.gov.vn/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8359</v>
      </c>
      <c r="B360" t="str">
        <v>Công an phường Sở Dầu thành phố Hải Phòng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8360</v>
      </c>
      <c r="B361" t="str">
        <f>HYPERLINK("https://sodau.hongbang.haiphong.gov.vn/Tin-tuc-su-kien-noi-bat/Bo-may-lanh-dao-Dang-uy---Hoi-dong-nhan-dan---UBND---UBMTTQ-Viet-Nam--cac-doan-the-chinh-tri---xa-hoi-phuong-116256", "UBND Ủy ban nhân dân phường Sở Dầu thành phố Hải Phòng")</f>
        <v>UBND Ủy ban nhân dân phường Sở Dầu thành phố Hải Phòng</v>
      </c>
      <c r="C361" t="str">
        <v>https://sodau.hongbang.haiphong.gov.vn/Tin-tuc-su-kien-noi-bat/Bo-may-lanh-dao-Dang-uy---Hoi-dong-nhan-dan---UBND---UBMTTQ-Viet-Nam--cac-doan-the-chinh-tri---xa-hoi-phuong-116256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8361</v>
      </c>
      <c r="B362" t="str">
        <v>Công an phường Thượng Lý thành phố Hải Phòng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8362</v>
      </c>
      <c r="B363" t="str">
        <f>HYPERLINK("https://thuongly.hongbang.haiphong.gov.vn/", "UBND Ủy ban nhân dân phường Thượng Lý thành phố Hải Phòng")</f>
        <v>UBND Ủy ban nhân dân phường Thượng Lý thành phố Hải Phòng</v>
      </c>
      <c r="C363" t="str">
        <v>https://thuongly.hongbang.haiphong.gov.vn/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8363</v>
      </c>
      <c r="B364" t="str">
        <v>Công an phường Hạ Lý thành phố Hải Phòng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8364</v>
      </c>
      <c r="B365" t="str">
        <f>HYPERLINK("https://haly.hongbang.haiphong.gov.vn/to-chuc-bo-may/to-chuc-bo-may-592667", "UBND Ủy ban nhân dân phường Hạ Lý thành phố Hải Phòng")</f>
        <v>UBND Ủy ban nhân dân phường Hạ Lý thành phố Hải Phòng</v>
      </c>
      <c r="C365" t="str">
        <v>https://haly.hongbang.haiphong.gov.vn/to-chuc-bo-may/to-chuc-bo-may-592667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8365</v>
      </c>
      <c r="B366" t="str">
        <f>HYPERLINK("https://www.facebook.com/dtncatphp/", "Công an phường Minh Khai thành phố Hải Phòng")</f>
        <v>Công an phường Minh Khai thành phố Hải Phòng</v>
      </c>
      <c r="C366" t="str">
        <v>https://www.facebook.com/dtncatphp/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8366</v>
      </c>
      <c r="B367" t="str">
        <f>HYPERLINK("https://minhkhai.hongbang.haiphong.gov.vn/", "UBND Ủy ban nhân dân phường Minh Khai thành phố Hải Phòng")</f>
        <v>UBND Ủy ban nhân dân phường Minh Khai thành phố Hải Phòng</v>
      </c>
      <c r="C367" t="str">
        <v>https://minhkhai.hongbang.haiphong.gov.vn/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8367</v>
      </c>
      <c r="B368" t="str">
        <v>Công an phường Trại Chuối thành phố Hải Phòng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8368</v>
      </c>
      <c r="B369" t="str">
        <f>HYPERLINK("https://traichuoi.hongbang.haiphong.gov.vn/", "UBND Ủy ban nhân dân phường Trại Chuối thành phố Hải Phòng")</f>
        <v>UBND Ủy ban nhân dân phường Trại Chuối thành phố Hải Phòng</v>
      </c>
      <c r="C369" t="str">
        <v>https://traichuoi.hongbang.haiphong.gov.vn/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8369</v>
      </c>
      <c r="B370" t="str">
        <f>HYPERLINK("https://www.facebook.com/p/C%C3%B4ng-an-Ph%C6%B0%E1%BB%9Dng-Quang-Trung-Th%C3%A0nh-ph%E1%BB%91-H%E1%BA%A3i-D%C6%B0%C6%A1ng-100090836208177/?locale=vi_VN", "Công an phường Quang Trung thành phố Hải Phòng")</f>
        <v>Công an phường Quang Trung thành phố Hải Phòng</v>
      </c>
      <c r="C370" t="str">
        <v>https://www.facebook.com/p/C%C3%B4ng-an-Ph%C6%B0%E1%BB%9Dng-Quang-Trung-Th%C3%A0nh-ph%E1%BB%91-H%E1%BA%A3i-D%C6%B0%C6%A1ng-100090836208177/?locale=vi_VN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8370</v>
      </c>
      <c r="B371" t="str">
        <f>HYPERLINK("http://quangtrung.tphaiduong.haiduong.gov.vn/", "UBND Ủy ban nhân dân phường Quang Trung thành phố Hải Phòng")</f>
        <v>UBND Ủy ban nhân dân phường Quang Trung thành phố Hải Phòng</v>
      </c>
      <c r="C371" t="str">
        <v>http://quangtrung.tphaiduong.haiduong.gov.vn/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8371</v>
      </c>
      <c r="B372" t="str">
        <f>HYPERLINK("https://www.facebook.com/CAQHongBang/", "Công an phường Hoàng Văn Thụ thành phố Hải Phòng")</f>
        <v>Công an phường Hoàng Văn Thụ thành phố Hải Phòng</v>
      </c>
      <c r="C372" t="str">
        <v>https://www.facebook.com/CAQHongBang/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8372</v>
      </c>
      <c r="B373" t="str">
        <f>HYPERLINK("https://hoangvanthu.hongbang.haiphong.gov.vn/", "UBND Ủy ban nhân dân phường Hoàng Văn Thụ thành phố Hải Phòng")</f>
        <v>UBND Ủy ban nhân dân phường Hoàng Văn Thụ thành phố Hải Phòng</v>
      </c>
      <c r="C373" t="str">
        <v>https://hoangvanthu.hongbang.haiphong.gov.vn/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8373</v>
      </c>
      <c r="B374" t="str">
        <v>Công an phường Phan Bội Châu thành phố Hải Phòng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8374</v>
      </c>
      <c r="B375" t="str">
        <f>HYPERLINK("https://phanboichau.hongbang.haiphong.gov.vn/", "UBND Ủy ban nhân dân phường Phan Bội Châu thành phố Hải Phòng")</f>
        <v>UBND Ủy ban nhân dân phường Phan Bội Châu thành phố Hải Phòng</v>
      </c>
      <c r="C375" t="str">
        <v>https://phanboichau.hongbang.haiphong.gov.vn/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8375</v>
      </c>
      <c r="B376" t="str">
        <v>Công an phường Phạm Hồng Thái thành phố Hải Phòng</v>
      </c>
      <c r="C376" t="str">
        <v>-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8376</v>
      </c>
      <c r="B377" t="str">
        <f>HYPERLINK("https://haiphong.gov.vn/tin-tuc-su-kien/Pho-Chu-tich-UBND-thanh-pho-Le-Khac-Nam-tham-tang-qua-gia-dinh-nguoi-co-cong-voi-cach-mang-128728", "UBND Ủy ban nhân dân phường Phạm Hồng Thái thành phố Hải Phòng")</f>
        <v>UBND Ủy ban nhân dân phường Phạm Hồng Thái thành phố Hải Phòng</v>
      </c>
      <c r="C377" t="str">
        <v>https://haiphong.gov.vn/tin-tuc-su-kien/Pho-Chu-tich-UBND-thanh-pho-Le-Khac-Nam-tham-tang-qua-gia-dinh-nguoi-co-cong-voi-cach-mang-128728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8377</v>
      </c>
      <c r="B378" t="str">
        <v>Công an phường Máy Chai thành phố Hải Phòng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8378</v>
      </c>
      <c r="B379" t="str">
        <f>HYPERLINK("https://maychai.ngoquyen.haiphong.gov.vn/", "UBND Ủy ban nhân dân phường Máy Chai thành phố Hải Phòng")</f>
        <v>UBND Ủy ban nhân dân phường Máy Chai thành phố Hải Phòng</v>
      </c>
      <c r="C379" t="str">
        <v>https://maychai.ngoquyen.haiphong.gov.vn/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8379</v>
      </c>
      <c r="B380" t="str">
        <v>Công an phường Máy Tơ thành phố Hải Phòng</v>
      </c>
      <c r="C380" t="str">
        <v>-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8380</v>
      </c>
      <c r="B381" t="str">
        <f>HYPERLINK("https://mayto.ngoquyen.haiphong.gov.vn/", "UBND Ủy ban nhân dân phường Máy Tơ thành phố Hải Phòng")</f>
        <v>UBND Ủy ban nhân dân phường Máy Tơ thành phố Hải Phòng</v>
      </c>
      <c r="C381" t="str">
        <v>https://mayto.ngoquyen.haiphong.gov.vn/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8381</v>
      </c>
      <c r="B382" t="str">
        <f>HYPERLINK("https://www.facebook.com/reel/960937712430977/", "Công an phường Vạn Mỹ thành phố Hải Phòng")</f>
        <v>Công an phường Vạn Mỹ thành phố Hải Phòng</v>
      </c>
      <c r="C382" t="str">
        <v>https://www.facebook.com/reel/960937712430977/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8382</v>
      </c>
      <c r="B383" t="str">
        <f>HYPERLINK("https://vanmy.ngoquyen.haiphong.gov.vn/", "UBND Ủy ban nhân dân phường Vạn Mỹ thành phố Hải Phòng")</f>
        <v>UBND Ủy ban nhân dân phường Vạn Mỹ thành phố Hải Phòng</v>
      </c>
      <c r="C383" t="str">
        <v>https://vanmy.ngoquyen.haiphong.gov.vn/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8383</v>
      </c>
      <c r="B384" t="str">
        <v>Công an phường Cầu Tre thành phố Hải Phòng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8384</v>
      </c>
      <c r="B385" t="str">
        <f>HYPERLINK("https://cautre.ngoquyen.haiphong.gov.vn/", "UBND Ủy ban nhân dân phường Cầu Tre thành phố Hải Phòng")</f>
        <v>UBND Ủy ban nhân dân phường Cầu Tre thành phố Hải Phòng</v>
      </c>
      <c r="C385" t="str">
        <v>https://cautre.ngoquyen.haiphong.gov.vn/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8385</v>
      </c>
      <c r="B386" t="str">
        <v>Công an phường Lạc Viên thành phố Hải Phòng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8386</v>
      </c>
      <c r="B387" t="str">
        <f>HYPERLINK("https://lacvien.ngoquyen.haiphong.gov.vn/", "UBND Ủy ban nhân dân phường Lạc Viên thành phố Hải Phòng")</f>
        <v>UBND Ủy ban nhân dân phường Lạc Viên thành phố Hải Phòng</v>
      </c>
      <c r="C387" t="str">
        <v>https://lacvien.ngoquyen.haiphong.gov.vn/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8387</v>
      </c>
      <c r="B388" t="str">
        <v>Công an phường Lương Khánh Thiện thành phố Hải Phòng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8388</v>
      </c>
      <c r="B389" t="str">
        <f>HYPERLINK("https://haiphong.gov.vn/tin-tuc-su-kien/Quan-Ngo-Quyen-cong-bo-quyet-dinh-nhap-phuong-Luong-Khanh-Thien-vao-phuong-Cau-Dat-37171", "UBND Ủy ban nhân dân phường Lương Khánh Thiện thành phố Hải Phòng")</f>
        <v>UBND Ủy ban nhân dân phường Lương Khánh Thiện thành phố Hải Phòng</v>
      </c>
      <c r="C389" t="str">
        <v>https://haiphong.gov.vn/tin-tuc-su-kien/Quan-Ngo-Quyen-cong-bo-quyet-dinh-nhap-phuong-Luong-Khanh-Thien-vao-phuong-Cau-Dat-37171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8389</v>
      </c>
      <c r="B390" t="str">
        <v>Công an phường Gia Viên thành phố Hải Phòng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8390</v>
      </c>
      <c r="B391" t="str">
        <f>HYPERLINK("https://giavien.ngoquyen.haiphong.gov.vn/", "UBND Ủy ban nhân dân phường Gia Viên thành phố Hải Phòng")</f>
        <v>UBND Ủy ban nhân dân phường Gia Viên thành phố Hải Phòng</v>
      </c>
      <c r="C391" t="str">
        <v>https://giavien.ngoquyen.haiphong.gov.vn/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8391</v>
      </c>
      <c r="B392" t="str">
        <v>Công an phường Đông Khê thành phố Hải Phòng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8392</v>
      </c>
      <c r="B393" t="str">
        <f>HYPERLINK("https://dongkhe.ngoquyen.haiphong.gov.vn/", "UBND Ủy ban nhân dân phường Đông Khê thành phố Hải Phòng")</f>
        <v>UBND Ủy ban nhân dân phường Đông Khê thành phố Hải Phòng</v>
      </c>
      <c r="C393" t="str">
        <v>https://dongkhe.ngoquyen.haiphong.gov.vn/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8393</v>
      </c>
      <c r="B394" t="str">
        <v>Công an phường Cầu Đất thành phố Hải Phòng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8394</v>
      </c>
      <c r="B395" t="str">
        <f>HYPERLINK("https://caudat.ngoquyen.haiphong.gov.vn/", "UBND Ủy ban nhân dân phường Cầu Đất thành phố Hải Phòng")</f>
        <v>UBND Ủy ban nhân dân phường Cầu Đất thành phố Hải Phòng</v>
      </c>
      <c r="C395" t="str">
        <v>https://caudat.ngoquyen.haiphong.gov.vn/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8395</v>
      </c>
      <c r="B396" t="str">
        <f>HYPERLINK("https://www.facebook.com/265963428377240", "Công an phường Lê Lợi thành phố Hải Phòng")</f>
        <v>Công an phường Lê Lợi thành phố Hải Phòng</v>
      </c>
      <c r="C396" t="str">
        <v>https://www.facebook.com/265963428377240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8396</v>
      </c>
      <c r="B397" t="str">
        <f>HYPERLINK("https://leloi.ngoquyen.haiphong.gov.vn/", "UBND Ủy ban nhân dân phường Lê Lợi thành phố Hải Phòng")</f>
        <v>UBND Ủy ban nhân dân phường Lê Lợi thành phố Hải Phòng</v>
      </c>
      <c r="C397" t="str">
        <v>https://leloi.ngoquyen.haiphong.gov.vn/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8397</v>
      </c>
      <c r="B398" t="str">
        <v>Công an phường Đằng Giang thành phố Hải Phòng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8398</v>
      </c>
      <c r="B399" t="str">
        <f>HYPERLINK("https://danggiang.ngoquyen.haiphong.gov.vn/", "UBND Ủy ban nhân dân phường Đằng Giang thành phố Hải Phòng")</f>
        <v>UBND Ủy ban nhân dân phường Đằng Giang thành phố Hải Phòng</v>
      </c>
      <c r="C399" t="str">
        <v>https://danggiang.ngoquyen.haiphong.gov.vn/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8399</v>
      </c>
      <c r="B400" t="str">
        <v>Công an phường Lạch Tray thành phố Hải Phòng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8400</v>
      </c>
      <c r="B401" t="str">
        <f>HYPERLINK("https://lachtray.ngoquyen.haiphong.gov.vn/", "UBND Ủy ban nhân dân phường Lạch Tray thành phố Hải Phòng")</f>
        <v>UBND Ủy ban nhân dân phường Lạch Tray thành phố Hải Phòng</v>
      </c>
      <c r="C401" t="str">
        <v>https://lachtray.ngoquyen.haiphong.gov.vn/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8401</v>
      </c>
      <c r="B402" t="str">
        <v>Công an phường Đổng Quốc Bình thành phố Hải Phòng</v>
      </c>
      <c r="C402" t="str">
        <v>-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8402</v>
      </c>
      <c r="B403" t="str">
        <f>HYPERLINK("https://dongquocbinh.ngoquyen.haiphong.gov.vn/", "UBND Ủy ban nhân dân phường Đổng Quốc Bình thành phố Hải Phòng")</f>
        <v>UBND Ủy ban nhân dân phường Đổng Quốc Bình thành phố Hải Phòng</v>
      </c>
      <c r="C403" t="str">
        <v>https://dongquocbinh.ngoquyen.haiphong.gov.vn/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8403</v>
      </c>
      <c r="B404" t="str">
        <f>HYPERLINK("https://www.facebook.com/p/C%C3%B4ng-An-Ph%C6%B0%E1%BB%9Dng-C%C3%A1t-D%C3%A0i-100070078730036/?locale=vi_VN", "Công an phường Cát Dài thành phố Hải Phòng")</f>
        <v>Công an phường Cát Dài thành phố Hải Phòng</v>
      </c>
      <c r="C404" t="str">
        <v>https://www.facebook.com/p/C%C3%B4ng-An-Ph%C6%B0%E1%BB%9Dng-C%C3%A1t-D%C3%A0i-100070078730036/?locale=vi_VN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8404</v>
      </c>
      <c r="B405" t="str">
        <f>HYPERLINK("https://catdai.lechan.haiphong.gov.vn/", "UBND Ủy ban nhân dân phường Cát Dài thành phố Hải Phòng")</f>
        <v>UBND Ủy ban nhân dân phường Cát Dài thành phố Hải Phòng</v>
      </c>
      <c r="C405" t="str">
        <v>https://catdai.lechan.haiphong.gov.vn/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8405</v>
      </c>
      <c r="B406" t="str">
        <f>HYPERLINK("https://www.facebook.com/UBNDAB/", "Công an phường An Biên thành phố Hải Phòng")</f>
        <v>Công an phường An Biên thành phố Hải Phòng</v>
      </c>
      <c r="C406" t="str">
        <v>https://www.facebook.com/UBNDAB/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8406</v>
      </c>
      <c r="B407" t="str">
        <f>HYPERLINK("https://anbien.lechan.haiphong.gov.vn/co-cau-to-chuc", "UBND Ủy ban nhân dân phường An Biên thành phố Hải Phòng")</f>
        <v>UBND Ủy ban nhân dân phường An Biên thành phố Hải Phòng</v>
      </c>
      <c r="C407" t="str">
        <v>https://anbien.lechan.haiphong.gov.vn/co-cau-to-chuc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8407</v>
      </c>
      <c r="B408" t="str">
        <f>HYPERLINK("https://www.facebook.com/p/Tu%E1%BB%95i-tr%E1%BA%BB-C%C3%B4ng-an-TP-S%E1%BA%A7m-S%C6%A1n-100069346653553/?locale=cs_CZ", "Công an phường Lam Sơn thành phố Hải Phòng")</f>
        <v>Công an phường Lam Sơn thành phố Hải Phòng</v>
      </c>
      <c r="C408" t="str">
        <v>https://www.facebook.com/p/Tu%E1%BB%95i-tr%E1%BA%BB-C%C3%B4ng-an-TP-S%E1%BA%A7m-S%C6%A1n-100069346653553/?locale=cs_CZ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8408</v>
      </c>
      <c r="B409" t="str">
        <f>HYPERLINK("https://lamson.lechan.haiphong.gov.vn/", "UBND Ủy ban nhân dân phường Lam Sơn thành phố Hải Phòng")</f>
        <v>UBND Ủy ban nhân dân phường Lam Sơn thành phố Hải Phòng</v>
      </c>
      <c r="C409" t="str">
        <v>https://lamson.lechan.haiphong.gov.vn/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8409</v>
      </c>
      <c r="B410" t="str">
        <f>HYPERLINK("https://www.facebook.com/CTTDTAnDuong/", "Công an phường An Dương thành phố Hải Phòng")</f>
        <v>Công an phường An Dương thành phố Hải Phòng</v>
      </c>
      <c r="C410" t="str">
        <v>https://www.facebook.com/CTTDTAnDuong/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8410</v>
      </c>
      <c r="B411" t="str">
        <f>HYPERLINK("https://anduong.lechan.haiphong.gov.vn/", "UBND Ủy ban nhân dân phường An Dương thành phố Hải Phòng")</f>
        <v>UBND Ủy ban nhân dân phường An Dương thành phố Hải Phòng</v>
      </c>
      <c r="C411" t="str">
        <v>https://anduong.lechan.haiphong.gov.vn/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8411</v>
      </c>
      <c r="B412" t="str">
        <f>HYPERLINK("https://www.facebook.com/TNHer.yeunuoc/", "Công an phường Trần Nguyên Hãn thành phố Hải Phòng")</f>
        <v>Công an phường Trần Nguyên Hãn thành phố Hải Phòng</v>
      </c>
      <c r="C412" t="str">
        <v>https://www.facebook.com/TNHer.yeunuoc/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8412</v>
      </c>
      <c r="B413" t="str">
        <f>HYPERLINK("https://trannguyenhan.lechan.haiphong.gov.vn/", "UBND Ủy ban nhân dân phường Trần Nguyên Hãn thành phố Hải Phòng")</f>
        <v>UBND Ủy ban nhân dân phường Trần Nguyên Hãn thành phố Hải Phòng</v>
      </c>
      <c r="C413" t="str">
        <v>https://trannguyenhan.lechan.haiphong.gov.vn/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8413</v>
      </c>
      <c r="B414" t="str">
        <f>HYPERLINK("https://www.facebook.com/p/C%E1%BB%95ng-th%C3%B4ng-tin-%C4%91i%E1%BB%87n-t%E1%BB%AD-Ph%C6%B0%E1%BB%9Dng-H%E1%BB%93-Nam-100069137100070/", "Công an phường Hồ Nam thành phố Hải Phòng")</f>
        <v>Công an phường Hồ Nam thành phố Hải Phòng</v>
      </c>
      <c r="C414" t="str">
        <v>https://www.facebook.com/p/C%E1%BB%95ng-th%C3%B4ng-tin-%C4%91i%E1%BB%87n-t%E1%BB%AD-Ph%C6%B0%E1%BB%9Dng-H%E1%BB%93-Nam-100069137100070/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8414</v>
      </c>
      <c r="B415" t="str">
        <f>HYPERLINK("https://honam.lechan.haiphong.gov.vn/", "UBND Ủy ban nhân dân phường Hồ Nam thành phố Hải Phòng")</f>
        <v>UBND Ủy ban nhân dân phường Hồ Nam thành phố Hải Phòng</v>
      </c>
      <c r="C415" t="str">
        <v>https://honam.lechan.haiphong.gov.vn/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8415</v>
      </c>
      <c r="B416" t="str">
        <f>HYPERLINK("https://www.facebook.com/p/Ph%C6%B0%E1%BB%9Dng-Tr%E1%BA%A1i-Cau-Qu%E1%BA%ADn-L%C3%AA-Ch%C3%A2n-Tp-H%E1%BA%A3i-Ph%C3%B2ng-100067964004671/", "Công an phường Trại Cau thành phố Hải Phòng")</f>
        <v>Công an phường Trại Cau thành phố Hải Phòng</v>
      </c>
      <c r="C416" t="str">
        <v>https://www.facebook.com/p/Ph%C6%B0%E1%BB%9Dng-Tr%E1%BA%A1i-Cau-Qu%E1%BA%ADn-L%C3%AA-Ch%C3%A2n-Tp-H%E1%BA%A3i-Ph%C3%B2ng-100067964004671/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8416</v>
      </c>
      <c r="B417" t="str">
        <f>HYPERLINK("https://traicau.lechan.haiphong.gov.vn/", "UBND Ủy ban nhân dân phường Trại Cau thành phố Hải Phòng")</f>
        <v>UBND Ủy ban nhân dân phường Trại Cau thành phố Hải Phòng</v>
      </c>
      <c r="C417" t="str">
        <v>https://traicau.lechan.haiphong.gov.vn/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8417</v>
      </c>
      <c r="B418" t="str">
        <v>Công an phường Dư Hàng thành phố Hải Phòng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8418</v>
      </c>
      <c r="B419" t="str">
        <f>HYPERLINK("https://duhang.lechan.haiphong.gov.vn/", "UBND Ủy ban nhân dân phường Dư Hàng thành phố Hải Phòng")</f>
        <v>UBND Ủy ban nhân dân phường Dư Hàng thành phố Hải Phòng</v>
      </c>
      <c r="C419" t="str">
        <v>https://duhang.lechan.haiphong.gov.vn/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8419</v>
      </c>
      <c r="B420" t="str">
        <f>HYPERLINK("https://www.facebook.com/CongThongtindientuphuongHangKenh/", "Công an phường Hàng Kênh thành phố Hải Phòng")</f>
        <v>Công an phường Hàng Kênh thành phố Hải Phòng</v>
      </c>
      <c r="C420" t="str">
        <v>https://www.facebook.com/CongThongtindientuphuongHangKenh/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8420</v>
      </c>
      <c r="B421" t="str">
        <f>HYPERLINK("https://hangkenh.lechan.haiphong.gov.vn/", "UBND Ủy ban nhân dân phường Hàng Kênh thành phố Hải Phòng")</f>
        <v>UBND Ủy ban nhân dân phường Hàng Kênh thành phố Hải Phòng</v>
      </c>
      <c r="C421" t="str">
        <v>https://hangkenh.lechan.haiphong.gov.vn/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8421</v>
      </c>
      <c r="B422" t="str">
        <f>HYPERLINK("https://www.facebook.com/p/C%C3%B4ng-an-ph%C6%B0%E1%BB%9Dng-%C4%90%C3%94NG-H%E1%BA%A2I-1-v%C3%AC-nh%C3%A2n-d%C3%A2n-ph%E1%BB%A5c-v%E1%BB%A5-100082801312655/", "Công an phường Đông Hải thành phố Hải Phòng")</f>
        <v>Công an phường Đông Hải thành phố Hải Phòng</v>
      </c>
      <c r="C422" t="str">
        <v>https://www.facebook.com/p/C%C3%B4ng-an-ph%C6%B0%E1%BB%9Dng-%C4%90%C3%94NG-H%E1%BA%A2I-1-v%C3%AC-nh%C3%A2n-d%C3%A2n-ph%E1%BB%A5c-v%E1%BB%A5-100082801312655/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8422</v>
      </c>
      <c r="B423" t="str">
        <f>HYPERLINK("https://donghai1.haian.haiphong.gov.vn/", "UBND Ủy ban nhân dân phường Đông Hải thành phố Hải Phòng")</f>
        <v>UBND Ủy ban nhân dân phường Đông Hải thành phố Hải Phòng</v>
      </c>
      <c r="C423" t="str">
        <v>https://donghai1.haian.haiphong.gov.vn/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8423</v>
      </c>
      <c r="B424" t="str">
        <f>HYPERLINK("https://www.facebook.com/p/C%E1%BB%95ng-th%C3%B4ng-tin-%C4%91i%E1%BB%87n-t%E1%BB%AD-ph%C6%B0%E1%BB%9Dng-Ni%E1%BB%87m-Ngh%C4%A9a-qu%E1%BA%ADn-L%C3%AA-Ch%C3%A2n-H%E1%BA%A3i-Ph%C3%B2ng-100068970587097/", "Công an phường Niệm Nghĩa thành phố Hải Phòng")</f>
        <v>Công an phường Niệm Nghĩa thành phố Hải Phòng</v>
      </c>
      <c r="C424" t="str">
        <v>https://www.facebook.com/p/C%E1%BB%95ng-th%C3%B4ng-tin-%C4%91i%E1%BB%87n-t%E1%BB%AD-ph%C6%B0%E1%BB%9Dng-Ni%E1%BB%87m-Ngh%C4%A9a-qu%E1%BA%ADn-L%C3%AA-Ch%C3%A2n-H%E1%BA%A3i-Ph%C3%B2ng-100068970587097/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8424</v>
      </c>
      <c r="B425" t="str">
        <f>HYPERLINK("https://niemnghia.lechan.haiphong.gov.vn/", "UBND Ủy ban nhân dân phường Niệm Nghĩa thành phố Hải Phòng")</f>
        <v>UBND Ủy ban nhân dân phường Niệm Nghĩa thành phố Hải Phòng</v>
      </c>
      <c r="C425" t="str">
        <v>https://niemnghia.lechan.haiphong.gov.vn/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8425</v>
      </c>
      <c r="B426" t="str">
        <f>HYPERLINK("https://www.facebook.com/p/Ph%C6%B0%E1%BB%9Dng-Ngh%C4%A9a-X%C3%A1-qu%E1%BA%ADn-L%C3%AA-Ch%C3%A2n-th%C3%A0nh-ph%E1%BB%91-H%E1%BA%A3i-Ph%C3%B2ng-100042064639902/", "Công an phường Nghĩa Xá thành phố Hải Phòng")</f>
        <v>Công an phường Nghĩa Xá thành phố Hải Phòng</v>
      </c>
      <c r="C426" t="str">
        <v>https://www.facebook.com/p/Ph%C6%B0%E1%BB%9Dng-Ngh%C4%A9a-X%C3%A1-qu%E1%BA%ADn-L%C3%AA-Ch%C3%A2n-th%C3%A0nh-ph%E1%BB%91-H%E1%BA%A3i-Ph%C3%B2ng-100042064639902/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8426</v>
      </c>
      <c r="B427" t="str">
        <f>HYPERLINK("https://nghiaxa.lechan.haiphong.gov.vn/", "UBND Ủy ban nhân dân phường Nghĩa Xá thành phố Hải Phòng")</f>
        <v>UBND Ủy ban nhân dân phường Nghĩa Xá thành phố Hải Phòng</v>
      </c>
      <c r="C427" t="str">
        <v>https://nghiaxa.lechan.haiphong.gov.vn/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8427</v>
      </c>
      <c r="B428" t="str">
        <v>Công an phường Dư Hàng Kênh thành phố Hải Phòng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8428</v>
      </c>
      <c r="B429" t="str">
        <f>HYPERLINK("https://duhangkenh.lechan.haiphong.gov.vn/", "UBND Ủy ban nhân dân phường Dư Hàng Kênh thành phố Hải Phòng")</f>
        <v>UBND Ủy ban nhân dân phường Dư Hàng Kênh thành phố Hải Phòng</v>
      </c>
      <c r="C429" t="str">
        <v>https://duhangkenh.lechan.haiphong.gov.vn/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8429</v>
      </c>
      <c r="B430" t="str">
        <f>HYPERLINK("https://www.facebook.com/p/C%E1%BB%95ng-th%C3%B4ng-tin-ph%C6%B0%E1%BB%9Dng-K%C3%AAnh-D%C6%B0%C6%A1ng-100064489854464/", "Công an phường Kênh Dương thành phố Hải Phòng")</f>
        <v>Công an phường Kênh Dương thành phố Hải Phòng</v>
      </c>
      <c r="C430" t="str">
        <v>https://www.facebook.com/p/C%E1%BB%95ng-th%C3%B4ng-tin-ph%C6%B0%E1%BB%9Dng-K%C3%AAnh-D%C6%B0%C6%A1ng-100064489854464/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8430</v>
      </c>
      <c r="B431" t="str">
        <f>HYPERLINK("https://lechan.haiphong.gov.vn/phuong-kenh-duong", "UBND Ủy ban nhân dân phường Kênh Dương thành phố Hải Phòng")</f>
        <v>UBND Ủy ban nhân dân phường Kênh Dương thành phố Hải Phòng</v>
      </c>
      <c r="C431" t="str">
        <v>https://lechan.haiphong.gov.vn/phuong-kenh-duong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8431</v>
      </c>
      <c r="B432" t="str">
        <f>HYPERLINK("https://www.facebook.com/p/C%E1%BB%95ng-th%C3%B4ng-tin-%C4%91i%E1%BB%87n-t%E1%BB%AD-Ph%C6%B0%E1%BB%9Dng-V%C4%A9nh-Ni%E1%BB%87m-100063910788131/", "Công an phường Vĩnh Niệm thành phố Hải Phòng")</f>
        <v>Công an phường Vĩnh Niệm thành phố Hải Phòng</v>
      </c>
      <c r="C432" t="str">
        <v>https://www.facebook.com/p/C%E1%BB%95ng-th%C3%B4ng-tin-%C4%91i%E1%BB%87n-t%E1%BB%AD-Ph%C6%B0%E1%BB%9Dng-V%C4%A9nh-Ni%E1%BB%87m-100063910788131/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8432</v>
      </c>
      <c r="B433" t="str">
        <f>HYPERLINK("https://vinhniem.lechan.haiphong.gov.vn/", "UBND Ủy ban nhân dân phường Vĩnh Niệm thành phố Hải Phòng")</f>
        <v>UBND Ủy ban nhân dân phường Vĩnh Niệm thành phố Hải Phòng</v>
      </c>
      <c r="C433" t="str">
        <v>https://vinhniem.lechan.haiphong.gov.vn/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8433</v>
      </c>
      <c r="B434" t="str">
        <f>HYPERLINK("https://www.facebook.com/p/C%C3%B4ng-an-ph%C6%B0%E1%BB%9Dng-%C4%90%C3%94NG-H%E1%BA%A2I-1-v%C3%AC-nh%C3%A2n-d%C3%A2n-ph%E1%BB%A5c-v%E1%BB%A5-100082801312655/", "Công an phường Đông Hải 1 thành phố Hải Phòng")</f>
        <v>Công an phường Đông Hải 1 thành phố Hải Phòng</v>
      </c>
      <c r="C434" t="str">
        <v>https://www.facebook.com/p/C%C3%B4ng-an-ph%C6%B0%E1%BB%9Dng-%C4%90%C3%94NG-H%E1%BA%A2I-1-v%C3%AC-nh%C3%A2n-d%C3%A2n-ph%E1%BB%A5c-v%E1%BB%A5-100082801312655/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8434</v>
      </c>
      <c r="B435" t="str">
        <f>HYPERLINK("https://donghai1.haian.haiphong.gov.vn/", "UBND Ủy ban nhân dân phường Đông Hải 1 thành phố Hải Phòng")</f>
        <v>UBND Ủy ban nhân dân phường Đông Hải 1 thành phố Hải Phòng</v>
      </c>
      <c r="C435" t="str">
        <v>https://donghai1.haian.haiphong.gov.vn/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8435</v>
      </c>
      <c r="B436" t="str">
        <v>Công an phường Đông Hải 2 thành phố Hải Phòng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8436</v>
      </c>
      <c r="B437" t="str">
        <f>HYPERLINK("https://haiphong.gov.vn/", "UBND Ủy ban nhân dân phường Đông Hải 2 thành phố Hải Phòng")</f>
        <v>UBND Ủy ban nhân dân phường Đông Hải 2 thành phố Hải Phòng</v>
      </c>
      <c r="C437" t="str">
        <v>https://haiphong.gov.vn/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8437</v>
      </c>
      <c r="B438" t="str">
        <v>Công an phường Đằng Lâm thành phố Hải Phòng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8438</v>
      </c>
      <c r="B439" t="str">
        <f>HYPERLINK("https://danglam.haian.haiphong.gov.vn/", "UBND Ủy ban nhân dân phường Đằng Lâm thành phố Hải Phòng")</f>
        <v>UBND Ủy ban nhân dân phường Đằng Lâm thành phố Hải Phòng</v>
      </c>
      <c r="C439" t="str">
        <v>https://danglam.haian.haiphong.gov.vn/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8439</v>
      </c>
      <c r="B440" t="str">
        <f>HYPERLINK("https://www.facebook.com/dtncatphp/", "Công an phường Thành Tô thành phố Hải Phòng")</f>
        <v>Công an phường Thành Tô thành phố Hải Phòng</v>
      </c>
      <c r="C440" t="str">
        <v>https://www.facebook.com/dtncatphp/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8440</v>
      </c>
      <c r="B441" t="str">
        <f>HYPERLINK("https://thanhto.haian.haiphong.gov.vn/", "UBND Ủy ban nhân dân phường Thành Tô thành phố Hải Phòng")</f>
        <v>UBND Ủy ban nhân dân phường Thành Tô thành phố Hải Phòng</v>
      </c>
      <c r="C441" t="str">
        <v>https://thanhto.haian.haiphong.gov.vn/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8441</v>
      </c>
      <c r="B442" t="str">
        <v>Công an phường Đằng Hải thành phố Hải Phòng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8442</v>
      </c>
      <c r="B443" t="str">
        <f>HYPERLINK("https://danghai.haian.haiphong.gov.vn/", "UBND Ủy ban nhân dân phường Đằng Hải thành phố Hải Phòng")</f>
        <v>UBND Ủy ban nhân dân phường Đằng Hải thành phố Hải Phòng</v>
      </c>
      <c r="C443" t="str">
        <v>https://danghai.haian.haiphong.gov.vn/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8443</v>
      </c>
      <c r="B444" t="str">
        <f>HYPERLINK("https://www.facebook.com/dtncatphp/", "Công an phường Nam Hải thành phố Hải Phòng")</f>
        <v>Công an phường Nam Hải thành phố Hải Phòng</v>
      </c>
      <c r="C444" t="str">
        <v>https://www.facebook.com/dtncatphp/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8444</v>
      </c>
      <c r="B445" t="str">
        <f>HYPERLINK("https://namhai.haian.haiphong.gov.vn/gioi-thieu", "UBND Ủy ban nhân dân phường Nam Hải thành phố Hải Phòng")</f>
        <v>UBND Ủy ban nhân dân phường Nam Hải thành phố Hải Phòng</v>
      </c>
      <c r="C445" t="str">
        <v>https://namhai.haian.haiphong.gov.vn/gioi-thieu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8445</v>
      </c>
      <c r="B446" t="str">
        <v>Công an phường Cát Bi thành phố Hải Phòng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8446</v>
      </c>
      <c r="B447" t="str">
        <f>HYPERLINK("https://catbi.haian.haiphong.gov.vn/lien-he", "UBND Ủy ban nhân dân phường Cát Bi thành phố Hải Phòng")</f>
        <v>UBND Ủy ban nhân dân phường Cát Bi thành phố Hải Phòng</v>
      </c>
      <c r="C447" t="str">
        <v>https://catbi.haian.haiphong.gov.vn/lien-he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8447</v>
      </c>
      <c r="B448" t="str">
        <v>Công an phường Tràng Cát thành phố Hải Phòng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8448</v>
      </c>
      <c r="B449" t="str">
        <f>HYPERLINK("https://trangcat.haian.haiphong.gov.vn/", "UBND Ủy ban nhân dân phường Tràng Cát thành phố Hải Phòng")</f>
        <v>UBND Ủy ban nhân dân phường Tràng Cát thành phố Hải Phòng</v>
      </c>
      <c r="C449" t="str">
        <v>https://trangcat.haian.haiphong.gov.vn/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8449</v>
      </c>
      <c r="B450" t="str">
        <v>Công an phường Quán Trữ thành phố Hải Phòng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8450</v>
      </c>
      <c r="B451" t="str">
        <f>HYPERLINK("https://quantru.kienan.haiphong.gov.vn/", "UBND Ủy ban nhân dân phường Quán Trữ thành phố Hải Phòng")</f>
        <v>UBND Ủy ban nhân dân phường Quán Trữ thành phố Hải Phòng</v>
      </c>
      <c r="C451" t="str">
        <v>https://quantru.kienan.haiphong.gov.vn/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8451</v>
      </c>
      <c r="B452" t="str">
        <f>HYPERLINK("https://www.facebook.com/tuoitreconganquanhadong/", "Công an phường Lãm Hà thành phố Hải Phòng")</f>
        <v>Công an phường Lãm Hà thành phố Hải Phòng</v>
      </c>
      <c r="C452" t="str">
        <v>https://www.facebook.com/tuoitreconganquanhadong/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8452</v>
      </c>
      <c r="B453" t="str">
        <f>HYPERLINK("https://lamha.kienan.haiphong.gov.vn/", "UBND Ủy ban nhân dân phường Lãm Hà thành phố Hải Phòng")</f>
        <v>UBND Ủy ban nhân dân phường Lãm Hà thành phố Hải Phòng</v>
      </c>
      <c r="C453" t="str">
        <v>https://lamha.kienan.haiphong.gov.vn/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8453</v>
      </c>
      <c r="B454" t="str">
        <v>Công an phường Đồng Hoà thành phố Hải Phòng</v>
      </c>
      <c r="C454" t="str">
        <v>-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8454</v>
      </c>
      <c r="B455" t="str">
        <f>HYPERLINK("https://donghoa.kienan.haiphong.gov.vn/", "UBND Ủy ban nhân dân phường Đồng Hoà thành phố Hải Phòng")</f>
        <v>UBND Ủy ban nhân dân phường Đồng Hoà thành phố Hải Phòng</v>
      </c>
      <c r="C455" t="str">
        <v>https://donghoa.kienan.haiphong.gov.vn/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8455</v>
      </c>
      <c r="B456" t="str">
        <v>Công an phường Bắc Sơn thành phố Hải Phòng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8456</v>
      </c>
      <c r="B457" t="str">
        <f>HYPERLINK("https://bacson.kienan.haiphong.gov.vn/", "UBND Ủy ban nhân dân phường Bắc Sơn thành phố Hải Phòng")</f>
        <v>UBND Ủy ban nhân dân phường Bắc Sơn thành phố Hải Phòng</v>
      </c>
      <c r="C457" t="str">
        <v>https://bacson.kienan.haiphong.gov.vn/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8457</v>
      </c>
      <c r="B458" t="str">
        <f>HYPERLINK("https://www.facebook.com/p/C%C3%B4ng-an-Ph%C6%B0%E1%BB%9Dng-Nam-S%C6%A1n-Qu%E1%BA%ADn-Ki%E1%BA%BFn-An-Tp-H%E1%BA%A3i-Ph%C3%B2ng-100071631283620/?locale=vi_VN", "Công an phường Nam Sơn thành phố Hải Phòng")</f>
        <v>Công an phường Nam Sơn thành phố Hải Phòng</v>
      </c>
      <c r="C458" t="str">
        <v>https://www.facebook.com/p/C%C3%B4ng-an-Ph%C6%B0%E1%BB%9Dng-Nam-S%C6%A1n-Qu%E1%BA%ADn-Ki%E1%BA%BFn-An-Tp-H%E1%BA%A3i-Ph%C3%B2ng-100071631283620/?locale=vi_VN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8458</v>
      </c>
      <c r="B459" t="str">
        <f>HYPERLINK("https://namson.kienan.haiphong.gov.vn/", "UBND Ủy ban nhân dân phường Nam Sơn thành phố Hải Phòng")</f>
        <v>UBND Ủy ban nhân dân phường Nam Sơn thành phố Hải Phòng</v>
      </c>
      <c r="C459" t="str">
        <v>https://namson.kienan.haiphong.gov.vn/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8459</v>
      </c>
      <c r="B460" t="str">
        <v>Công an phường Ngọc Sơn thành phố Hải Phòng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8460</v>
      </c>
      <c r="B461" t="str">
        <f>HYPERLINK("https://ngocson.kienan.haiphong.gov.vn/", "UBND Ủy ban nhân dân phường Ngọc Sơn thành phố Hải Phòng")</f>
        <v>UBND Ủy ban nhân dân phường Ngọc Sơn thành phố Hải Phòng</v>
      </c>
      <c r="C461" t="str">
        <v>https://ngocson.kienan.haiphong.gov.vn/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8461</v>
      </c>
      <c r="B462" t="str">
        <f>HYPERLINK("https://www.facebook.com/p/Ti%E1%BB%83u-h%E1%BB%8Dc-Tr%E1%BA%A7n-Th%C3%A0nh-Ng%E1%BB%8D-100083218726166/", "Công an phường Trần Thành Ngọ thành phố Hải Phòng")</f>
        <v>Công an phường Trần Thành Ngọ thành phố Hải Phòng</v>
      </c>
      <c r="C462" t="str">
        <v>https://www.facebook.com/p/Ti%E1%BB%83u-h%E1%BB%8Dc-Tr%E1%BA%A7n-Th%C3%A0nh-Ng%E1%BB%8D-100083218726166/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8462</v>
      </c>
      <c r="B463" t="str">
        <f>HYPERLINK("https://tranthanhngo.kienan.haiphong.gov.vn/", "UBND Ủy ban nhân dân phường Trần Thành Ngọ thành phố Hải Phòng")</f>
        <v>UBND Ủy ban nhân dân phường Trần Thành Ngọ thành phố Hải Phòng</v>
      </c>
      <c r="C463" t="str">
        <v>https://tranthanhngo.kienan.haiphong.gov.vn/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8463</v>
      </c>
      <c r="B464" t="str">
        <v>Công an phường Văn Đẩu thành phố Hải Phòng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8464</v>
      </c>
      <c r="B465" t="str">
        <f>HYPERLINK("https://vandau.kienan.haiphong.gov.vn/", "UBND Ủy ban nhân dân phường Văn Đẩu thành phố Hải Phòng")</f>
        <v>UBND Ủy ban nhân dân phường Văn Đẩu thành phố Hải Phòng</v>
      </c>
      <c r="C465" t="str">
        <v>https://vandau.kienan.haiphong.gov.vn/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8465</v>
      </c>
      <c r="B466" t="str">
        <f>HYPERLINK("https://www.facebook.com/DoanTNCSPhuLien/", "Công an phường Phù Liễn thành phố Hải Phòng")</f>
        <v>Công an phường Phù Liễn thành phố Hải Phòng</v>
      </c>
      <c r="C466" t="str">
        <v>https://www.facebook.com/DoanTNCSPhuLien/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8466</v>
      </c>
      <c r="B467" t="str">
        <f>HYPERLINK("https://phulien.kienan.haiphong.gov.vn/", "UBND Ủy ban nhân dân phường Phù Liễn thành phố Hải Phòng")</f>
        <v>UBND Ủy ban nhân dân phường Phù Liễn thành phố Hải Phòng</v>
      </c>
      <c r="C467" t="str">
        <v>https://phulien.kienan.haiphong.gov.vn/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8467</v>
      </c>
      <c r="B468" t="str">
        <f>HYPERLINK("https://www.facebook.com/tuoitrecatphcm/", "Công an phường Tràng Minh thành phố Hải Phòng")</f>
        <v>Công an phường Tràng Minh thành phố Hải Phòng</v>
      </c>
      <c r="C468" t="str">
        <v>https://www.facebook.com/tuoitrecatphcm/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8468</v>
      </c>
      <c r="B469" t="str">
        <f>HYPERLINK("https://trangminh.kienan.haiphong.gov.vn/", "UBND Ủy ban nhân dân phường Tràng Minh thành phố Hải Phòng")</f>
        <v>UBND Ủy ban nhân dân phường Tràng Minh thành phố Hải Phòng</v>
      </c>
      <c r="C469" t="str">
        <v>https://trangminh.kienan.haiphong.gov.vn/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8469</v>
      </c>
      <c r="B470" t="str">
        <v>Công an phường Ngọc Xuyên thành phố Hải Phòng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8470</v>
      </c>
      <c r="B471" t="str">
        <f>HYPERLINK("https://ngocxuyen.doson.haiphong.gov.vn/", "UBND Ủy ban nhân dân phường Ngọc Xuyên thành phố Hải Phòng")</f>
        <v>UBND Ủy ban nhân dân phường Ngọc Xuyên thành phố Hải Phòng</v>
      </c>
      <c r="C471" t="str">
        <v>https://ngocxuyen.doson.haiphong.gov.vn/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8471</v>
      </c>
      <c r="B472" t="str">
        <v>Công an phường Ngọc Hải thành phố Hải Phòng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8472</v>
      </c>
      <c r="B473" t="str">
        <f>HYPERLINK("https://haiphong.gov.vn/tin-tuc-su-kien/Tan-thanh-chu-truong-nhap-phuong-Van-Son-va-phuong-Ngoc-Hai-quan-Do-Son-38366", "UBND Ủy ban nhân dân phường Ngọc Hải thành phố Hải Phòng")</f>
        <v>UBND Ủy ban nhân dân phường Ngọc Hải thành phố Hải Phòng</v>
      </c>
      <c r="C473" t="str">
        <v>https://haiphong.gov.vn/tin-tuc-su-kien/Tan-thanh-chu-truong-nhap-phuong-Van-Son-va-phuong-Ngoc-Hai-quan-Do-Son-38366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8473</v>
      </c>
      <c r="B474" t="str">
        <v>Công an phường Vạn Hương thành phố Hải Phòng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8474</v>
      </c>
      <c r="B475" t="str">
        <f>HYPERLINK("https://vanhuong.doson.haiphong.gov.vn/chuyen-doi-so-71601/uy-ban-nhan-dan-phuong-van-huong-to-chuc-hoi-nghi-tuyen-truyen-huong-dan-va-trien-khai-hoat-dong-688881", "UBND Ủy ban nhân dân phường Vạn Hương thành phố Hải Phòng")</f>
        <v>UBND Ủy ban nhân dân phường Vạn Hương thành phố Hải Phòng</v>
      </c>
      <c r="C475" t="str">
        <v>https://vanhuong.doson.haiphong.gov.vn/chuyen-doi-so-71601/uy-ban-nhan-dan-phuong-van-huong-to-chuc-hoi-nghi-tuyen-truyen-huong-dan-va-trien-khai-hoat-dong-688881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8475</v>
      </c>
      <c r="B476" t="str">
        <f>HYPERLINK("https://www.facebook.com/p/Tu%E1%BB%95i-tr%E1%BA%BB-C%C3%B4ng-an-Th%C3%A0nh-ph%E1%BB%91-V%C4%A9nh-Y%C3%AAn-100066497717181/?locale=vi_VN", "Công an phường Vạn Sơn thành phố Hải Phòng")</f>
        <v>Công an phường Vạn Sơn thành phố Hải Phòng</v>
      </c>
      <c r="C476" t="str">
        <v>https://www.facebook.com/p/Tu%E1%BB%95i-tr%E1%BA%BB-C%C3%B4ng-an-Th%C3%A0nh-ph%E1%BB%91-V%C4%A9nh-Y%C3%AAn-100066497717181/?locale=vi_VN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8476</v>
      </c>
      <c r="B477" t="str">
        <f>HYPERLINK("https://haiphong.gov.vn/tin-tuc-su-kien/Tan-thanh-chu-truong-nhap-phuong-Van-Son-va-phuong-Ngoc-Hai-quan-Do-Son-38366", "UBND Ủy ban nhân dân phường Vạn Sơn thành phố Hải Phòng")</f>
        <v>UBND Ủy ban nhân dân phường Vạn Sơn thành phố Hải Phòng</v>
      </c>
      <c r="C477" t="str">
        <v>https://haiphong.gov.vn/tin-tuc-su-kien/Tan-thanh-chu-truong-nhap-phuong-Van-Son-va-phuong-Ngoc-Hai-quan-Do-Son-38366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8477</v>
      </c>
      <c r="B478" t="str">
        <f>HYPERLINK("https://www.facebook.com/dtncatphp/", "Công an phường Minh Đức thành phố Hải Phòng")</f>
        <v>Công an phường Minh Đức thành phố Hải Phòng</v>
      </c>
      <c r="C478" t="str">
        <v>https://www.facebook.com/dtncatphp/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8478</v>
      </c>
      <c r="B479" t="str">
        <f>HYPERLINK("https://minhduc.doson.haiphong.gov.vn/tin-tuc-su-kien/hoi-dong-nhan-dan-phuong-minh-duc-to-chuc-ky-hop-thu-8-ky-hop-thuong-le-cuoi-nam-2023-665259", "UBND Ủy ban nhân dân phường Minh Đức thành phố Hải Phòng")</f>
        <v>UBND Ủy ban nhân dân phường Minh Đức thành phố Hải Phòng</v>
      </c>
      <c r="C479" t="str">
        <v>https://minhduc.doson.haiphong.gov.vn/tin-tuc-su-kien/hoi-dong-nhan-dan-phuong-minh-duc-to-chuc-ky-hop-thu-8-ky-hop-thuong-le-cuoi-nam-2023-665259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8479</v>
      </c>
      <c r="B480" t="str">
        <v>Công an phường Bàng La thành phố Hải Phòng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8480</v>
      </c>
      <c r="B481" t="str">
        <f>HYPERLINK("https://haiphong.baohiemxahoi.gov.vn/tintuc/Pages/linh-vuc-bao-hiem-xa-hoi.aspx?CateID=0&amp;ItemID=1080", "UBND Ủy ban nhân dân phường Bàng La thành phố Hải Phòng")</f>
        <v>UBND Ủy ban nhân dân phường Bàng La thành phố Hải Phòng</v>
      </c>
      <c r="C481" t="str">
        <v>https://haiphong.baohiemxahoi.gov.vn/tintuc/Pages/linh-vuc-bao-hiem-xa-hoi.aspx?CateID=0&amp;ItemID=1080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8481</v>
      </c>
      <c r="B482" t="str">
        <f>HYPERLINK("https://www.facebook.com/dtncatphp/", "Công an phường Hợp Đức thành phố Hải Phòng")</f>
        <v>Công an phường Hợp Đức thành phố Hải Phòng</v>
      </c>
      <c r="C482" t="str">
        <v>https://www.facebook.com/dtncatphp/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8482</v>
      </c>
      <c r="B483" t="str">
        <f>HYPERLINK("https://haiphong.gov.vn/", "UBND Ủy ban nhân dân phường Hợp Đức thành phố Hải Phòng")</f>
        <v>UBND Ủy ban nhân dân phường Hợp Đức thành phố Hải Phòng</v>
      </c>
      <c r="C483" t="str">
        <v>https://haiphong.gov.vn/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8483</v>
      </c>
      <c r="B484" t="str">
        <f>HYPERLINK("https://www.facebook.com/p/Tu%E1%BB%95i-tr%E1%BA%BB-C%C3%B4ng-an-Th%C3%A0nh-ph%E1%BB%91-V%C4%A9nh-Y%C3%AAn-100066497717181/?locale=vi_VN", "Công an phường Đa Phúc thành phố Hải Phòng")</f>
        <v>Công an phường Đa Phúc thành phố Hải Phòng</v>
      </c>
      <c r="C484" t="str">
        <v>https://www.facebook.com/p/Tu%E1%BB%95i-tr%E1%BA%BB-C%C3%B4ng-an-Th%C3%A0nh-ph%E1%BB%91-V%C4%A9nh-Y%C3%AAn-100066497717181/?locale=vi_VN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8484</v>
      </c>
      <c r="B485" t="str">
        <f>HYPERLINK("https://duongkinh.haiphong.gov.vn/ubnd-cac-phuong/phuong-da-phuc-247620", "UBND Ủy ban nhân dân phường Đa Phúc thành phố Hải Phòng")</f>
        <v>UBND Ủy ban nhân dân phường Đa Phúc thành phố Hải Phòng</v>
      </c>
      <c r="C485" t="str">
        <v>https://duongkinh.haiphong.gov.vn/ubnd-cac-phuong/phuong-da-phuc-247620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8485</v>
      </c>
      <c r="B486" t="str">
        <v>Công an phường Hưng Đạo thành phố Hải Phòng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8486</v>
      </c>
      <c r="B487" t="str">
        <f>HYPERLINK("https://hungdao.duongkinh.haiphong.gov.vn/", "UBND Ủy ban nhân dân phường Hưng Đạo thành phố Hải Phòng")</f>
        <v>UBND Ủy ban nhân dân phường Hưng Đạo thành phố Hải Phòng</v>
      </c>
      <c r="C487" t="str">
        <v>https://hungdao.duongkinh.haiphong.gov.vn/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8487</v>
      </c>
      <c r="B488" t="str">
        <v>Công an phường Anh Dũng thành phố Hải Phòng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8488</v>
      </c>
      <c r="B489" t="str">
        <f>HYPERLINK("https://anhdung.duongkinh.haiphong.gov.vn/", "UBND Ủy ban nhân dân phường Anh Dũng thành phố Hải Phòng")</f>
        <v>UBND Ủy ban nhân dân phường Anh Dũng thành phố Hải Phòng</v>
      </c>
      <c r="C489" t="str">
        <v>https://anhdung.duongkinh.haiphong.gov.vn/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8489</v>
      </c>
      <c r="B490" t="str">
        <f>HYPERLINK("https://www.facebook.com/dtncatphp/", "Công an phường Hải Thành thành phố Hải Phòng")</f>
        <v>Công an phường Hải Thành thành phố Hải Phòng</v>
      </c>
      <c r="C490" t="str">
        <v>https://www.facebook.com/dtncatphp/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8490</v>
      </c>
      <c r="B491" t="str">
        <f>HYPERLINK("https://haithanh.duongkinh.haiphong.gov.vn/", "UBND Ủy ban nhân dân phường Hải Thành thành phố Hải Phòng")</f>
        <v>UBND Ủy ban nhân dân phường Hải Thành thành phố Hải Phòng</v>
      </c>
      <c r="C491" t="str">
        <v>https://haithanh.duongkinh.haiphong.gov.vn/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8491</v>
      </c>
      <c r="B492" t="str">
        <v>Công an phường Hoà Nghĩa thành phố Hải Phòng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8492</v>
      </c>
      <c r="B493" t="str">
        <f>HYPERLINK("https://hoanghia.duongkinh.haiphong.gov.vn/", "UBND Ủy ban nhân dân phường Hoà Nghĩa thành phố Hải Phòng")</f>
        <v>UBND Ủy ban nhân dân phường Hoà Nghĩa thành phố Hải Phòng</v>
      </c>
      <c r="C493" t="str">
        <v>https://hoanghia.duongkinh.haiphong.gov.vn/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8493</v>
      </c>
      <c r="B494" t="str">
        <f>HYPERLINK("https://www.facebook.com/dtncatphp/", "Công an phường Tân Thành thành phố Hải Phòng")</f>
        <v>Công an phường Tân Thành thành phố Hải Phòng</v>
      </c>
      <c r="C494" t="str">
        <v>https://www.facebook.com/dtncatphp/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8494</v>
      </c>
      <c r="B495" t="str">
        <f>HYPERLINK("https://phuongtanthanh.tpcamau.camau.gov.vn/", "UBND Ủy ban nhân dân phường Tân Thành thành phố Hải Phòng")</f>
        <v>UBND Ủy ban nhân dân phường Tân Thành thành phố Hải Phòng</v>
      </c>
      <c r="C495" t="str">
        <v>https://phuongtanthanh.tpcamau.camau.gov.vn/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8495</v>
      </c>
      <c r="B496" t="str">
        <v>Công an thị trấn Núi Đèo thành phố Hải Phòng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8496</v>
      </c>
      <c r="B497" t="str">
        <f>HYPERLINK("https://thuynguyen.haiphong.gov.vn/ubnd-cac-xa-thi-tran/uy-ban-nhan-dan-thi-tran-nui-deo-385913", "UBND Ủy ban nhân dân thị trấn Núi Đèo thành phố Hải Phòng")</f>
        <v>UBND Ủy ban nhân dân thị trấn Núi Đèo thành phố Hải Phòng</v>
      </c>
      <c r="C497" t="str">
        <v>https://thuynguyen.haiphong.gov.vn/ubnd-cac-xa-thi-tran/uy-ban-nhan-dan-thi-tran-nui-deo-385913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8497</v>
      </c>
      <c r="B498" t="str">
        <f>HYPERLINK("https://www.facebook.com/dtncatphp/", "Công an thị trấn Minh Đức thành phố Hải Phòng")</f>
        <v>Công an thị trấn Minh Đức thành phố Hải Phòng</v>
      </c>
      <c r="C498" t="str">
        <v>https://www.facebook.com/dtncatphp/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8498</v>
      </c>
      <c r="B499" t="str">
        <f>HYPERLINK("https://thuynguyen.haiphong.gov.vn/ubnd-cac-xa-thi-tran/uy-ban-nhan-dan-thi-tran-minh-duc-385882", "UBND Ủy ban nhân dân thị trấn Minh Đức thành phố Hải Phòng")</f>
        <v>UBND Ủy ban nhân dân thị trấn Minh Đức thành phố Hải Phòng</v>
      </c>
      <c r="C499" t="str">
        <v>https://thuynguyen.haiphong.gov.vn/ubnd-cac-xa-thi-tran/uy-ban-nhan-dan-thi-tran-minh-duc-385882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8499</v>
      </c>
      <c r="B500" t="str">
        <v>Công an xã Lại Xuân thành phố Hải Phòng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8500</v>
      </c>
      <c r="B501" t="str">
        <f>HYPERLINK("https://laixuan.thuynguyen.haiphong.gov.vn/", "UBND Ủy ban nhân dân xã Lại Xuân thành phố Hải Phòng")</f>
        <v>UBND Ủy ban nhân dân xã Lại Xuân thành phố Hải Phòng</v>
      </c>
      <c r="C501" t="str">
        <v>https://laixuan.thuynguyen.haiphong.gov.vn/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8501</v>
      </c>
      <c r="B502" t="str">
        <v>Công an xã An Sơn thành phố Hải Phòng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8502</v>
      </c>
      <c r="B503" t="str">
        <f>HYPERLINK("https://namson.anduong.haiphong.gov.vn/", "UBND Ủy ban nhân dân xã An Sơn thành phố Hải Phòng")</f>
        <v>UBND Ủy ban nhân dân xã An Sơn thành phố Hải Phòng</v>
      </c>
      <c r="C503" t="str">
        <v>https://namson.anduong.haiphong.gov.vn/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8503</v>
      </c>
      <c r="B504" t="str">
        <f>HYPERLINK("https://www.facebook.com/tuoitrecongansonla/", "Công an xã Kỳ Sơn thành phố Hải Phòng")</f>
        <v>Công an xã Kỳ Sơn thành phố Hải Phòng</v>
      </c>
      <c r="C504" t="str">
        <v>https://www.facebook.com/tuoitrecongansonla/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8504</v>
      </c>
      <c r="B505" t="str">
        <f>HYPERLINK("https://cdn.haiphong.gov.vn/gov-hpg/SiteFolders/xakyson/6153/CCHC/KH%20cong%20tac%20tiep%20dan,%20giai%20quyet%20KNTC%202023-1.signed.pdf", "UBND Ủy ban nhân dân xã Kỳ Sơn thành phố Hải Phòng")</f>
        <v>UBND Ủy ban nhân dân xã Kỳ Sơn thành phố Hải Phòng</v>
      </c>
      <c r="C505" t="str">
        <v>https://cdn.haiphong.gov.vn/gov-hpg/SiteFolders/xakyson/6153/CCHC/KH%20cong%20tac%20tiep%20dan,%20giai%20quyet%20KNTC%202023-1.signed.pdf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8505</v>
      </c>
      <c r="B506" t="str">
        <f>HYPERLINK("https://www.facebook.com/3678970945475391", "Công an xã Liên Khê thành phố Hải Phòng")</f>
        <v>Công an xã Liên Khê thành phố Hải Phòng</v>
      </c>
      <c r="C506" t="str">
        <v>https://www.facebook.com/3678970945475391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8506</v>
      </c>
      <c r="B507" t="str">
        <f>HYPERLINK("https://haiphong.gov.vn/tin-tuc-su-kien/Khanh-thanh-Du-an-xay-dung-Tuyen-duong-vao-va-Khu-bao-ton-bai-coc-Cao-Quy-xa-Lien-Khe-huyen-Thuy-Nguyen-53671", "UBND Ủy ban nhân dân xã Liên Khê thành phố Hải Phòng")</f>
        <v>UBND Ủy ban nhân dân xã Liên Khê thành phố Hải Phòng</v>
      </c>
      <c r="C507" t="str">
        <v>https://haiphong.gov.vn/tin-tuc-su-kien/Khanh-thanh-Du-an-xay-dung-Tuyen-duong-vao-va-Khu-bao-ton-bai-coc-Cao-Quy-xa-Lien-Khe-huyen-Thuy-Nguyen-53671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8507</v>
      </c>
      <c r="B508" t="str">
        <v>Công an xã Lưu Kiếm thành phố Hải Phòng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8508</v>
      </c>
      <c r="B509" t="str">
        <f>HYPERLINK("https://luukiem.thuynguyen.haiphong.gov.vn/", "UBND Ủy ban nhân dân xã Lưu Kiếm thành phố Hải Phòng")</f>
        <v>UBND Ủy ban nhân dân xã Lưu Kiếm thành phố Hải Phòng</v>
      </c>
      <c r="C509" t="str">
        <v>https://luukiem.thuynguyen.haiphong.gov.vn/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8509</v>
      </c>
      <c r="B510" t="str">
        <v>Công an xã Lưu Kỳ thành phố Hải Phòng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8510</v>
      </c>
      <c r="B511" t="str">
        <f>HYPERLINK("https://luuky.thuynguyen.haiphong.gov.vn/nong-thon-moi", "UBND Ủy ban nhân dân xã Lưu Kỳ thành phố Hải Phòng")</f>
        <v>UBND Ủy ban nhân dân xã Lưu Kỳ thành phố Hải Phòng</v>
      </c>
      <c r="C511" t="str">
        <v>https://luuky.thuynguyen.haiphong.gov.vn/nong-thon-moi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8511</v>
      </c>
      <c r="B512" t="str">
        <f>HYPERLINK("https://www.facebook.com/dtncatphp/", "Công an xã Gia Minh thành phố Hải Phòng")</f>
        <v>Công an xã Gia Minh thành phố Hải Phòng</v>
      </c>
      <c r="C512" t="str">
        <v>https://www.facebook.com/dtncatphp/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8512</v>
      </c>
      <c r="B513" t="str">
        <f>HYPERLINK("https://thuynguyen.haiphong.gov.vn/ubnd-cac-xa-thi-tran/uy-ban-nhan-dan-xa-gia-minh-385915", "UBND Ủy ban nhân dân xã Gia Minh thành phố Hải Phòng")</f>
        <v>UBND Ủy ban nhân dân xã Gia Minh thành phố Hải Phòng</v>
      </c>
      <c r="C513" t="str">
        <v>https://thuynguyen.haiphong.gov.vn/ubnd-cac-xa-thi-tran/uy-ban-nhan-dan-xa-gia-minh-385915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8513</v>
      </c>
      <c r="B514" t="str">
        <f>HYPERLINK("https://www.facebook.com/dtncatphp/", "Công an xã Gia Đức thành phố Hải Phòng")</f>
        <v>Công an xã Gia Đức thành phố Hải Phòng</v>
      </c>
      <c r="C514" t="str">
        <v>https://www.facebook.com/dtncatphp/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8514</v>
      </c>
      <c r="B515" t="str">
        <f>HYPERLINK("https://thuynguyen.haiphong.gov.vn/ubnd-cac-xa-thi-tran/uy-ban-nhan-dan-xa-gia-duc-385916", "UBND Ủy ban nhân dân xã Gia Đức thành phố Hải Phòng")</f>
        <v>UBND Ủy ban nhân dân xã Gia Đức thành phố Hải Phòng</v>
      </c>
      <c r="C515" t="str">
        <v>https://thuynguyen.haiphong.gov.vn/ubnd-cac-xa-thi-tran/uy-ban-nhan-dan-xa-gia-duc-385916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8515</v>
      </c>
      <c r="B516" t="str">
        <f>HYPERLINK("https://www.facebook.com/dtncatphp/", "Công an xã Minh Tân thành phố Hải Phòng")</f>
        <v>Công an xã Minh Tân thành phố Hải Phòng</v>
      </c>
      <c r="C516" t="str">
        <v>https://www.facebook.com/dtncatphp/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8516</v>
      </c>
      <c r="B517" t="str">
        <f>HYPERLINK("https://kienthuy.haiphong.gov.vn/cac-xa-thi-tran/xa-minh-tan-308392", "UBND Ủy ban nhân dân xã Minh Tân thành phố Hải Phòng")</f>
        <v>UBND Ủy ban nhân dân xã Minh Tân thành phố Hải Phòng</v>
      </c>
      <c r="C517" t="str">
        <v>https://kienthuy.haiphong.gov.vn/cac-xa-thi-tran/xa-minh-tan-308392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8517</v>
      </c>
      <c r="B518" t="str">
        <f>HYPERLINK("https://www.facebook.com/dtncatphp/", "Công an xã Phù Ninh thành phố Hải Phòng")</f>
        <v>Công an xã Phù Ninh thành phố Hải Phòng</v>
      </c>
      <c r="C518" t="str">
        <v>https://www.facebook.com/dtncatphp/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8518</v>
      </c>
      <c r="B519" t="str">
        <f>HYPERLINK("https://thuynguyen.haiphong.gov.vn/ubnd-cac-xa-thi-tran/uy-ban-nhan-dan-xa-phu-ninh-385895", "UBND Ủy ban nhân dân xã Phù Ninh thành phố Hải Phòng")</f>
        <v>UBND Ủy ban nhân dân xã Phù Ninh thành phố Hải Phòng</v>
      </c>
      <c r="C519" t="str">
        <v>https://thuynguyen.haiphong.gov.vn/ubnd-cac-xa-thi-tran/uy-ban-nhan-dan-xa-phu-ninh-385895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8519</v>
      </c>
      <c r="B520" t="str">
        <f>HYPERLINK("https://www.facebook.com/p/C%C3%B4ng-an-x%C3%A3-Qu%E1%BA%A3ng-Thanh-Th%E1%BB%A7y-Nguy%C3%AAn-H%E1%BA%A3i-Ph%C3%B2ng-100081505193423/", "Công an xã Quảng Thanh thành phố Hải Phòng")</f>
        <v>Công an xã Quảng Thanh thành phố Hải Phòng</v>
      </c>
      <c r="C520" t="str">
        <v>https://www.facebook.com/p/C%C3%B4ng-an-x%C3%A3-Qu%E1%BA%A3ng-Thanh-Th%E1%BB%A7y-Nguy%C3%AAn-H%E1%BA%A3i-Ph%C3%B2ng-100081505193423/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8520</v>
      </c>
      <c r="B521" t="str">
        <f>HYPERLINK("https://haiha.quangninh.gov.vn/Trang/ChiTietBVGioiThieu.aspx?bvid=131", "UBND Ủy ban nhân dân xã Quảng Thanh thành phố Hải Phòng")</f>
        <v>UBND Ủy ban nhân dân xã Quảng Thanh thành phố Hải Phòng</v>
      </c>
      <c r="C521" t="str">
        <v>https://haiha.quangninh.gov.vn/Trang/ChiTietBVGioiThieu.aspx?bvid=131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8521</v>
      </c>
      <c r="B522" t="str">
        <f>HYPERLINK("https://www.facebook.com/dtncatphp/", "Công an xã Chính Mỹ thành phố Hải Phòng")</f>
        <v>Công an xã Chính Mỹ thành phố Hải Phòng</v>
      </c>
      <c r="C522" t="str">
        <v>https://www.facebook.com/dtncatphp/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8522</v>
      </c>
      <c r="B523" t="str">
        <f>HYPERLINK("https://myduc.anlao.haiphong.gov.vn/van-ban-phap-quy/quyet-dinh-so-14-2024-qd-ubnd-ngay-01-8-2024-cua-uy-ban-nhan-dan-thanh-pho-hai-phong-701845", "UBND Ủy ban nhân dân xã Chính Mỹ thành phố Hải Phòng")</f>
        <v>UBND Ủy ban nhân dân xã Chính Mỹ thành phố Hải Phòng</v>
      </c>
      <c r="C523" t="str">
        <v>https://myduc.anlao.haiphong.gov.vn/van-ban-phap-quy/quyet-dinh-so-14-2024-qd-ubnd-ngay-01-8-2024-cua-uy-ban-nhan-dan-thanh-pho-hai-phong-701845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8523</v>
      </c>
      <c r="B524" t="str">
        <f>HYPERLINK("https://www.facebook.com/dtncatphp/", "Công an xã Kênh Giang thành phố Hải Phòng")</f>
        <v>Công an xã Kênh Giang thành phố Hải Phòng</v>
      </c>
      <c r="C524" t="str">
        <v>https://www.facebook.com/dtncatphp/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8524</v>
      </c>
      <c r="B525" t="str">
        <f>HYPERLINK("https://kenhgiang.thuynguyen.haiphong.gov.vn/", "UBND Ủy ban nhân dân xã Kênh Giang thành phố Hải Phòng")</f>
        <v>UBND Ủy ban nhân dân xã Kênh Giang thành phố Hải Phòng</v>
      </c>
      <c r="C525" t="str">
        <v>https://kenhgiang.thuynguyen.haiphong.gov.vn/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8525</v>
      </c>
      <c r="B526" t="str">
        <f>HYPERLINK("https://www.facebook.com/p/X%C3%A3-H%E1%BB%A3p-Th%C3%A0nh-huy%E1%BB%87n-Thu%E1%BB%B7-Nguy%C3%AAn-th%C3%A0nh-ph%E1%BB%91-H%E1%BA%A3i-Ph%C3%B2ng-100084132447399/?locale=vi_VN", "Công an xã Hợp Thành thành phố Hải Phòng")</f>
        <v>Công an xã Hợp Thành thành phố Hải Phòng</v>
      </c>
      <c r="C526" t="str">
        <v>https://www.facebook.com/p/X%C3%A3-H%E1%BB%A3p-Th%C3%A0nh-huy%E1%BB%87n-Thu%E1%BB%B7-Nguy%C3%AAn-th%C3%A0nh-ph%E1%BB%91-H%E1%BA%A3i-Ph%C3%B2ng-100084132447399/?locale=vi_VN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8526</v>
      </c>
      <c r="B527" t="str">
        <f>HYPERLINK("https://haiphong.gov.vn/", "UBND Ủy ban nhân dân xã Hợp Thành thành phố Hải Phòng")</f>
        <v>UBND Ủy ban nhân dân xã Hợp Thành thành phố Hải Phòng</v>
      </c>
      <c r="C527" t="str">
        <v>https://haiphong.gov.vn/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8527</v>
      </c>
      <c r="B528" t="str">
        <f>HYPERLINK("https://www.facebook.com/dtncatphp/", "Công an xã Cao Nhân thành phố Hải Phòng")</f>
        <v>Công an xã Cao Nhân thành phố Hải Phòng</v>
      </c>
      <c r="C528" t="str">
        <v>https://www.facebook.com/dtncatphp/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8528</v>
      </c>
      <c r="B529" t="str">
        <f>HYPERLINK("https://caonhan.thuynguyen.haiphong.gov.vn/", "UBND Ủy ban nhân dân xã Cao Nhân thành phố Hải Phòng")</f>
        <v>UBND Ủy ban nhân dân xã Cao Nhân thành phố Hải Phòng</v>
      </c>
      <c r="C529" t="str">
        <v>https://caonhan.thuynguyen.haiphong.gov.vn/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8529</v>
      </c>
      <c r="B530" t="str">
        <v>Công an xã Mỹ Đồng thành phố Hải Phòng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8530</v>
      </c>
      <c r="B531" t="str">
        <f>HYPERLINK("https://myduc.anlao.haiphong.gov.vn/van-ban-phap-quy/quyet-dinh-so-14-2024-qd-ubnd-ngay-01-8-2024-cua-uy-ban-nhan-dan-thanh-pho-hai-phong-701845", "UBND Ủy ban nhân dân xã Mỹ Đồng thành phố Hải Phòng")</f>
        <v>UBND Ủy ban nhân dân xã Mỹ Đồng thành phố Hải Phòng</v>
      </c>
      <c r="C531" t="str">
        <v>https://myduc.anlao.haiphong.gov.vn/van-ban-phap-quy/quyet-dinh-so-14-2024-qd-ubnd-ngay-01-8-2024-cua-uy-ban-nhan-dan-thanh-pho-hai-phong-701845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8531</v>
      </c>
      <c r="B532" t="str">
        <v>Công an xã Đông Sơn thành phố Hải Phòng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8532</v>
      </c>
      <c r="B533" t="str">
        <f>HYPERLINK("https://dongson.thuynguyen.haiphong.gov.vn/trang-chu/quyet-dinh-ban-hanh-quy-che-cung-cap-thong-tin-393970", "UBND Ủy ban nhân dân xã Đông Sơn thành phố Hải Phòng")</f>
        <v>UBND Ủy ban nhân dân xã Đông Sơn thành phố Hải Phòng</v>
      </c>
      <c r="C533" t="str">
        <v>https://dongson.thuynguyen.haiphong.gov.vn/trang-chu/quyet-dinh-ban-hanh-quy-che-cung-cap-thong-tin-393970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8533</v>
      </c>
      <c r="B534" t="str">
        <f>HYPERLINK("https://www.facebook.com/dtncatphp/", "Công an xã Hoà Bình thành phố Hải Phòng")</f>
        <v>Công an xã Hoà Bình thành phố Hải Phòng</v>
      </c>
      <c r="C534" t="str">
        <v>https://www.facebook.com/dtncatphp/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8534</v>
      </c>
      <c r="B535" t="str">
        <f>HYPERLINK("https://huunghi.haiphong.gov.vn/TIN-TUC-NOI-BAT/Uy-ban-Hoa-binh-thanh-pho-Hai-Phong-Lan-toa-phong-trao-hoa-binh-gop-phan-xay-dung-moi-truong-on-dinh-cho-phat-trien-kinh-te---xa-hoi-137774.html", "UBND Ủy ban nhân dân xã Hoà Bình thành phố Hải Phòng")</f>
        <v>UBND Ủy ban nhân dân xã Hoà Bình thành phố Hải Phòng</v>
      </c>
      <c r="C535" t="str">
        <v>https://huunghi.haiphong.gov.vn/TIN-TUC-NOI-BAT/Uy-ban-Hoa-binh-thanh-pho-Hai-Phong-Lan-toa-phong-trao-hoa-binh-gop-phan-xay-dung-moi-truong-on-dinh-cho-phat-trien-kinh-te---xa-hoi-137774.html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8535</v>
      </c>
      <c r="B536" t="str">
        <f>HYPERLINK("https://www.facebook.com/doanthanhnien.1956/", "Công an xã Trung Hà thành phố Hải Phòng")</f>
        <v>Công an xã Trung Hà thành phố Hải Phòng</v>
      </c>
      <c r="C536" t="str">
        <v>https://www.facebook.com/doanthanhnien.1956/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8536</v>
      </c>
      <c r="B537" t="str">
        <f>HYPERLINK("https://thuynguyen.haiphong.gov.vn/ubnd-cac-xa-thi-tran/uy-ban-nhan-dan-xa-trung-ha-385909", "UBND Ủy ban nhân dân xã Trung Hà thành phố Hải Phòng")</f>
        <v>UBND Ủy ban nhân dân xã Trung Hà thành phố Hải Phòng</v>
      </c>
      <c r="C537" t="str">
        <v>https://thuynguyen.haiphong.gov.vn/ubnd-cac-xa-thi-tran/uy-ban-nhan-dan-xa-trung-ha-385909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8537</v>
      </c>
      <c r="B538" t="str">
        <f>HYPERLINK("https://www.facebook.com/TuoitreConganVinhPhuc/", "Công an xã An Lư thành phố Hải Phòng")</f>
        <v>Công an xã An Lư thành phố Hải Phòng</v>
      </c>
      <c r="C538" t="str">
        <v>https://www.facebook.com/TuoitreConganVinhPhuc/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8538</v>
      </c>
      <c r="B539" t="str">
        <f>HYPERLINK("https://thuynguyen.haiphong.gov.vn/ubnd-cac-xa-thi-tran/uy-ban-nhan-dan-xa-an-lu-385911", "UBND Ủy ban nhân dân xã An Lư thành phố Hải Phòng")</f>
        <v>UBND Ủy ban nhân dân xã An Lư thành phố Hải Phòng</v>
      </c>
      <c r="C539" t="str">
        <v>https://thuynguyen.haiphong.gov.vn/ubnd-cac-xa-thi-tran/uy-ban-nhan-dan-xa-an-lu-385911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8539</v>
      </c>
      <c r="B540" t="str">
        <f>HYPERLINK("https://www.facebook.com/p/X%C3%A3-Th%E1%BB%A7y-Tri%E1%BB%81u-huy%E1%BB%87n-Th%E1%BB%A7y-Nguy%C3%AAn-th%C3%A0nh-ph%E1%BB%91-H%E1%BA%A3i-Ph%C3%B2ng-100083749851125/?locale=vi_VN", "Công an xã Thuỷ Triều thành phố Hải Phòng")</f>
        <v>Công an xã Thuỷ Triều thành phố Hải Phòng</v>
      </c>
      <c r="C540" t="str">
        <v>https://www.facebook.com/p/X%C3%A3-Th%E1%BB%A7y-Tri%E1%BB%81u-huy%E1%BB%87n-Th%E1%BB%A7y-Nguy%C3%AAn-th%C3%A0nh-ph%E1%BB%91-H%E1%BA%A3i-Ph%C3%B2ng-100083749851125/?locale=vi_VN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8540</v>
      </c>
      <c r="B541" t="str">
        <f>HYPERLINK("https://thuynguyen.haiphong.gov.vn/ubnd-cac-xa-thi-tran/uy-ban-nhan-dan-xa-thuy-trieu-385910", "UBND Ủy ban nhân dân xã Thuỷ Triều thành phố Hải Phòng")</f>
        <v>UBND Ủy ban nhân dân xã Thuỷ Triều thành phố Hải Phòng</v>
      </c>
      <c r="C541" t="str">
        <v>https://thuynguyen.haiphong.gov.vn/ubnd-cac-xa-thi-tran/uy-ban-nhan-dan-xa-thuy-trieu-385910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8541</v>
      </c>
      <c r="B542" t="str">
        <f>HYPERLINK("https://www.facebook.com/conganngulaothuynguyenhaiphong", "Công an xã Ngũ Lão thành phố Hải Phòng")</f>
        <v>Công an xã Ngũ Lão thành phố Hải Phòng</v>
      </c>
      <c r="C542" t="str">
        <v>https://www.facebook.com/conganngulaothuynguyenhaiphong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8542</v>
      </c>
      <c r="B543" t="str">
        <f>HYPERLINK("https://thuynguyen.haiphong.gov.vn/ubnd-cac-xa-thi-tran/uy-ban-nhan-dan-xa-ngu-lao-385908", "UBND Ủy ban nhân dân xã Ngũ Lão thành phố Hải Phòng")</f>
        <v>UBND Ủy ban nhân dân xã Ngũ Lão thành phố Hải Phòng</v>
      </c>
      <c r="C543" t="str">
        <v>https://thuynguyen.haiphong.gov.vn/ubnd-cac-xa-thi-tran/uy-ban-nhan-dan-xa-ngu-lao-385908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8543</v>
      </c>
      <c r="B544" t="str">
        <f>HYPERLINK("https://www.facebook.com/p/%C4%90%C3%A0i-Ph%C3%A1t-thanh-Th%E1%BB%A7y-Nguy%C3%AAn-H%E1%BA%A3i-Ph%C3%B2ng-100064543548869/", "Công an xã Phục Lễ thành phố Hải Phòng")</f>
        <v>Công an xã Phục Lễ thành phố Hải Phòng</v>
      </c>
      <c r="C544" t="str">
        <v>https://www.facebook.com/p/%C4%90%C3%A0i-Ph%C3%A1t-thanh-Th%E1%BB%A7y-Nguy%C3%AAn-H%E1%BA%A3i-Ph%C3%B2ng-100064543548869/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8544</v>
      </c>
      <c r="B545" t="str">
        <f>HYPERLINK("https://thuynguyen.haiphong.gov.vn/ubnd-cac-xa-thi-tran/uy-ban-nhan-dan-xa-phuc-le-385907", "UBND Ủy ban nhân dân xã Phục Lễ thành phố Hải Phòng")</f>
        <v>UBND Ủy ban nhân dân xã Phục Lễ thành phố Hải Phòng</v>
      </c>
      <c r="C545" t="str">
        <v>https://thuynguyen.haiphong.gov.vn/ubnd-cac-xa-thi-tran/uy-ban-nhan-dan-xa-phuc-le-385907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8545</v>
      </c>
      <c r="B546" t="str">
        <v>Công an xã Tam Hưng thành phố Hải Phòng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8546</v>
      </c>
      <c r="B547" t="str">
        <f>HYPERLINK("https://thuynguyen.haiphong.gov.vn/ubnd-cac-xa-thi-tran/uy-ban-nhan-dan-xa-tam-hung-385903", "UBND Ủy ban nhân dân xã Tam Hưng thành phố Hải Phòng")</f>
        <v>UBND Ủy ban nhân dân xã Tam Hưng thành phố Hải Phòng</v>
      </c>
      <c r="C547" t="str">
        <v>https://thuynguyen.haiphong.gov.vn/ubnd-cac-xa-thi-tran/uy-ban-nhan-dan-xa-tam-hung-385903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8547</v>
      </c>
      <c r="B548" t="str">
        <f>HYPERLINK("https://www.facebook.com/dtncatphp/", "Công an xã Phả Lễ thành phố Hải Phòng")</f>
        <v>Công an xã Phả Lễ thành phố Hải Phòng</v>
      </c>
      <c r="C548" t="str">
        <v>https://www.facebook.com/dtncatphp/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8548</v>
      </c>
      <c r="B549" t="str">
        <f>HYPERLINK("https://thuynguyen.haiphong.gov.vn/ubnd-cac-xa-thi-tran/uy-ban-nhan-dan-xa-pha-le-385905", "UBND Ủy ban nhân dân xã Phả Lễ thành phố Hải Phòng")</f>
        <v>UBND Ủy ban nhân dân xã Phả Lễ thành phố Hải Phòng</v>
      </c>
      <c r="C549" t="str">
        <v>https://thuynguyen.haiphong.gov.vn/ubnd-cac-xa-thi-tran/uy-ban-nhan-dan-xa-pha-le-385905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8549</v>
      </c>
      <c r="B550" t="str">
        <v>Công an xã Lập Lễ thành phố Hải Phòng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8550</v>
      </c>
      <c r="B551" t="str">
        <f>HYPERLINK("https://thuynguyen.haiphong.gov.vn/ubnd-cac-xa-thi-tran/uy-ban-nhan-dan-xa-lap-le-385904", "UBND Ủy ban nhân dân xã Lập Lễ thành phố Hải Phòng")</f>
        <v>UBND Ủy ban nhân dân xã Lập Lễ thành phố Hải Phòng</v>
      </c>
      <c r="C551" t="str">
        <v>https://thuynguyen.haiphong.gov.vn/ubnd-cac-xa-thi-tran/uy-ban-nhan-dan-xa-lap-le-385904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8551</v>
      </c>
      <c r="B552" t="str">
        <v>Công an xã Kiền Bái thành phố Hải Phòng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8552</v>
      </c>
      <c r="B553" t="str">
        <f>HYPERLINK("https://kienbai.thuynguyen.haiphong.gov.vn/", "UBND Ủy ban nhân dân xã Kiền Bái thành phố Hải Phòng")</f>
        <v>UBND Ủy ban nhân dân xã Kiền Bái thành phố Hải Phòng</v>
      </c>
      <c r="C553" t="str">
        <v>https://kienbai.thuynguyen.haiphong.gov.vn/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8553</v>
      </c>
      <c r="B554" t="str">
        <f>HYPERLINK("https://www.facebook.com/xathienhuong/?locale=vi_VN", "Công an xã Thiên Hương thành phố Hải Phòng")</f>
        <v>Công an xã Thiên Hương thành phố Hải Phòng</v>
      </c>
      <c r="C554" t="str">
        <v>https://www.facebook.com/xathienhuong/?locale=vi_VN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8554</v>
      </c>
      <c r="B555" t="str">
        <f>HYPERLINK("https://thuynguyen.haiphong.gov.vn/nguoi-phat-ngon/danh-sach-nguoi-phat-ngon-huyen-thuy-nguyen-383699", "UBND Ủy ban nhân dân xã Thiên Hương thành phố Hải Phòng")</f>
        <v>UBND Ủy ban nhân dân xã Thiên Hương thành phố Hải Phòng</v>
      </c>
      <c r="C555" t="str">
        <v>https://thuynguyen.haiphong.gov.vn/nguoi-phat-ngon/danh-sach-nguoi-phat-ngon-huyen-thuy-nguyen-383699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8555</v>
      </c>
      <c r="B556" t="str">
        <v>Công an xã Thuỷ Sơn thành phố Hải Phòng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8556</v>
      </c>
      <c r="B557" t="str">
        <f>HYPERLINK("https://thuyson.thuynguyen.haiphong.gov.vn/", "UBND Ủy ban nhân dân xã Thuỷ Sơn thành phố Hải Phòng")</f>
        <v>UBND Ủy ban nhân dân xã Thuỷ Sơn thành phố Hải Phòng</v>
      </c>
      <c r="C557" t="str">
        <v>https://thuyson.thuynguyen.haiphong.gov.vn/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8557</v>
      </c>
      <c r="B558" t="str">
        <f>HYPERLINK("https://www.facebook.com/dtncatphp/", "Công an xã Thuỷ Đường thành phố Hải Phòng")</f>
        <v>Công an xã Thuỷ Đường thành phố Hải Phòng</v>
      </c>
      <c r="C558" t="str">
        <v>https://www.facebook.com/dtncatphp/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8558</v>
      </c>
      <c r="B559" t="str">
        <f>HYPERLINK("https://thuyduong.thuynguyen.haiphong.gov.vn/", "UBND Ủy ban nhân dân xã Thuỷ Đường thành phố Hải Phòng")</f>
        <v>UBND Ủy ban nhân dân xã Thuỷ Đường thành phố Hải Phòng</v>
      </c>
      <c r="C559" t="str">
        <v>https://thuyduong.thuynguyen.haiphong.gov.vn/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8559</v>
      </c>
      <c r="B560" t="str">
        <v>Công an xã Hoàng Động thành phố Hải Phòng</v>
      </c>
      <c r="C560" t="str">
        <v>-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8560</v>
      </c>
      <c r="B561" t="str">
        <f>HYPERLINK("https://hoangdong.thuynguyen.haiphong.gov.vn/lich-tiep-cong-dan/bo-may-lanh-dao-xa-hoang-dong-402839", "UBND Ủy ban nhân dân xã Hoàng Động thành phố Hải Phòng")</f>
        <v>UBND Ủy ban nhân dân xã Hoàng Động thành phố Hải Phòng</v>
      </c>
      <c r="C561" t="str">
        <v>https://hoangdong.thuynguyen.haiphong.gov.vn/lich-tiep-cong-dan/bo-may-lanh-dao-xa-hoang-dong-402839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8561</v>
      </c>
      <c r="B562" t="str">
        <f>HYPERLINK("https://www.facebook.com/dtncatphp/", "Công an xã Lâm Động thành phố Hải Phòng")</f>
        <v>Công an xã Lâm Động thành phố Hải Phòng</v>
      </c>
      <c r="C562" t="str">
        <v>https://www.facebook.com/dtncatphp/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8562</v>
      </c>
      <c r="B563" t="str">
        <f>HYPERLINK("https://thuynguyen.haiphong.gov.vn/tin-tuc-su-kien/xa-lam-dong-ra-mat-mo-hinh-cong-truong-an-toan-giao-thong-690384", "UBND Ủy ban nhân dân xã Lâm Động thành phố Hải Phòng")</f>
        <v>UBND Ủy ban nhân dân xã Lâm Động thành phố Hải Phòng</v>
      </c>
      <c r="C563" t="str">
        <v>https://thuynguyen.haiphong.gov.vn/tin-tuc-su-kien/xa-lam-dong-ra-mat-mo-hinh-cong-truong-an-toan-giao-thong-690384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8563</v>
      </c>
      <c r="B564" t="str">
        <f>HYPERLINK("https://www.facebook.com/dtncatphp/", "Công an xã Hoa Động thành phố Hải Phòng")</f>
        <v>Công an xã Hoa Động thành phố Hải Phòng</v>
      </c>
      <c r="C564" t="str">
        <v>https://www.facebook.com/dtncatphp/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8564</v>
      </c>
      <c r="B565" t="str">
        <f>HYPERLINK("https://hoadong.thuynguyen.haiphong.gov.vn/", "UBND Ủy ban nhân dân xã Hoa Động thành phố Hải Phòng")</f>
        <v>UBND Ủy ban nhân dân xã Hoa Động thành phố Hải Phòng</v>
      </c>
      <c r="C565" t="str">
        <v>https://hoadong.thuynguyen.haiphong.gov.vn/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8565</v>
      </c>
      <c r="B566" t="str">
        <f>HYPERLINK("https://www.facebook.com/dtncatphp/", "Công an xã Tân Dương thành phố Hải Phòng")</f>
        <v>Công an xã Tân Dương thành phố Hải Phòng</v>
      </c>
      <c r="C566" t="str">
        <v>https://www.facebook.com/dtncatphp/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8566</v>
      </c>
      <c r="B567" t="str">
        <f>HYPERLINK("https://haiphong.gov.vn/tin-tuc-su-kien/cuong-che-thu-hoi-dat-doi-voi-cong-ty-co-phan-van-tai-thuy-so-3-tai-xa-tan-duong-huyen-thuy-nguy-717170", "UBND Ủy ban nhân dân xã Tân Dương thành phố Hải Phòng")</f>
        <v>UBND Ủy ban nhân dân xã Tân Dương thành phố Hải Phòng</v>
      </c>
      <c r="C567" t="str">
        <v>https://haiphong.gov.vn/tin-tuc-su-kien/cuong-che-thu-hoi-dat-doi-voi-cong-ty-co-phan-van-tai-thuy-so-3-tai-xa-tan-duong-huyen-thuy-nguy-717170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8567</v>
      </c>
      <c r="B568" t="str">
        <f>HYPERLINK("https://www.facebook.com/dtncatphp/", "Công an xã Dương Quan thành phố Hải Phòng")</f>
        <v>Công an xã Dương Quan thành phố Hải Phòng</v>
      </c>
      <c r="C568" t="str">
        <v>https://www.facebook.com/dtncatphp/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8568</v>
      </c>
      <c r="B569" t="str">
        <f>HYPERLINK("https://duongquan.thuynguyen.haiphong.gov.vn/", "UBND Ủy ban nhân dân xã Dương Quan thành phố Hải Phòng")</f>
        <v>UBND Ủy ban nhân dân xã Dương Quan thành phố Hải Phòng</v>
      </c>
      <c r="C569" t="str">
        <v>https://duongquan.thuynguyen.haiphong.gov.vn/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8569</v>
      </c>
      <c r="B570" t="str">
        <f>HYPERLINK("https://www.facebook.com/cahanduong.haiphong/?locale=vi_VN", "Công an thị trấn An Dương thành phố Hải Phòng")</f>
        <v>Công an thị trấn An Dương thành phố Hải Phòng</v>
      </c>
      <c r="C570" t="str">
        <v>https://www.facebook.com/cahanduong.haiphong/?locale=vi_VN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8570</v>
      </c>
      <c r="B571" t="str">
        <f>HYPERLINK("https://anduong.haiphong.gov.vn/", "UBND Ủy ban nhân dân thị trấn An Dương thành phố Hải Phòng")</f>
        <v>UBND Ủy ban nhân dân thị trấn An Dương thành phố Hải Phòng</v>
      </c>
      <c r="C571" t="str">
        <v>https://anduong.haiphong.gov.vn/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8571</v>
      </c>
      <c r="B572" t="str">
        <f>HYPERLINK("https://www.facebook.com/p/C%C3%B4ng-an-x%C3%A3-L%C3%AA-Thi%E1%BB%87n-huy%E1%BB%87n-An-D%C6%B0%C6%A1ng-TP-H%E1%BA%A3i-Ph%C3%B2ng-100085580425939/", "Công an xã Lê Thiện thành phố Hải Phòng")</f>
        <v>Công an xã Lê Thiện thành phố Hải Phòng</v>
      </c>
      <c r="C572" t="str">
        <v>https://www.facebook.com/p/C%C3%B4ng-an-x%C3%A3-L%C3%AA-Thi%E1%BB%87n-huy%E1%BB%87n-An-D%C6%B0%C6%A1ng-TP-H%E1%BA%A3i-Ph%C3%B2ng-100085580425939/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8572</v>
      </c>
      <c r="B573" t="str">
        <f>HYPERLINK("https://lethien.anduong.haiphong.gov.vn/", "UBND Ủy ban nhân dân xã Lê Thiện thành phố Hải Phòng")</f>
        <v>UBND Ủy ban nhân dân xã Lê Thiện thành phố Hải Phòng</v>
      </c>
      <c r="C573" t="str">
        <v>https://lethien.anduong.haiphong.gov.vn/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8573</v>
      </c>
      <c r="B574" t="str">
        <f>HYPERLINK("https://www.facebook.com/p/C%C3%B4ng-an-x%C3%A3-%C4%90%E1%BA%A1i-B%E1%BA%A3n-huy%E1%BB%87n-An-D%C6%B0%C6%A1ng-Tp-H%E1%BA%A3i-Ph%C3%B2ng-100057549289051/", "Công an xã Đại Bản thành phố Hải Phòng")</f>
        <v>Công an xã Đại Bản thành phố Hải Phòng</v>
      </c>
      <c r="C574" t="str">
        <v>https://www.facebook.com/p/C%C3%B4ng-an-x%C3%A3-%C4%90%E1%BA%A1i-B%E1%BA%A3n-huy%E1%BB%87n-An-D%C6%B0%C6%A1ng-Tp-H%E1%BA%A3i-Ph%C3%B2ng-100057549289051/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8574</v>
      </c>
      <c r="B575" t="str">
        <f>HYPERLINK("https://daiban.anduong.haiphong.gov.vn/", "UBND Ủy ban nhân dân xã Đại Bản thành phố Hải Phòng")</f>
        <v>UBND Ủy ban nhân dân xã Đại Bản thành phố Hải Phòng</v>
      </c>
      <c r="C575" t="str">
        <v>https://daiban.anduong.haiphong.gov.vn/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8575</v>
      </c>
      <c r="B576" t="str">
        <f>HYPERLINK("https://www.facebook.com/dtncatphp/", "Công an xã An Hoà thành phố Hải Phòng")</f>
        <v>Công an xã An Hoà thành phố Hải Phòng</v>
      </c>
      <c r="C576" t="str">
        <v>https://www.facebook.com/dtncatphp/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8576</v>
      </c>
      <c r="B577" t="str">
        <f>HYPERLINK("https://anhoa.anduong.haiphong.gov.vn/", "UBND Ủy ban nhân dân xã An Hoà thành phố Hải Phòng")</f>
        <v>UBND Ủy ban nhân dân xã An Hoà thành phố Hải Phòng</v>
      </c>
      <c r="C577" t="str">
        <v>https://anhoa.anduong.haiphong.gov.vn/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8577</v>
      </c>
      <c r="B578" t="str">
        <f>HYPERLINK("https://www.facebook.com/p/C%C3%B4ng-An-x%C3%A3-H%E1%BB%93ng-Phong-Huy%E1%BB%87n-An-D%C6%B0%C6%A1ng-TP-H%E1%BA%A3i-Ph%C3%B2ng-100069379315113/", "Công an xã Hồng Phong thành phố Hải Phòng")</f>
        <v>Công an xã Hồng Phong thành phố Hải Phòng</v>
      </c>
      <c r="C578" t="str">
        <v>https://www.facebook.com/p/C%C3%B4ng-An-x%C3%A3-H%E1%BB%93ng-Phong-Huy%E1%BB%87n-An-D%C6%B0%C6%A1ng-TP-H%E1%BA%A3i-Ph%C3%B2ng-100069379315113/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8578</v>
      </c>
      <c r="B579" t="str">
        <f>HYPERLINK("https://hongphong.anduong.haiphong.gov.vn/", "UBND Ủy ban nhân dân xã Hồng Phong thành phố Hải Phòng")</f>
        <v>UBND Ủy ban nhân dân xã Hồng Phong thành phố Hải Phòng</v>
      </c>
      <c r="C579" t="str">
        <v>https://hongphong.anduong.haiphong.gov.vn/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8579</v>
      </c>
      <c r="B580" t="str">
        <f>HYPERLINK("https://www.facebook.com/conganxatantienanduonghaiphong/?locale=ms_MY", "Công an xã Tân Tiến thành phố Hải Phòng")</f>
        <v>Công an xã Tân Tiến thành phố Hải Phòng</v>
      </c>
      <c r="C580" t="str">
        <v>https://www.facebook.com/conganxatantienanduonghaiphong/?locale=ms_MY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8580</v>
      </c>
      <c r="B581" t="str">
        <f>HYPERLINK("https://tantien.anduong.haiphong.gov.vn/", "UBND Ủy ban nhân dân xã Tân Tiến thành phố Hải Phòng")</f>
        <v>UBND Ủy ban nhân dân xã Tân Tiến thành phố Hải Phòng</v>
      </c>
      <c r="C581" t="str">
        <v>https://tantien.anduong.haiphong.gov.vn/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8581</v>
      </c>
      <c r="B582" t="str">
        <f>HYPERLINK("https://www.facebook.com/dtncatphp/", "Công an xã An Hưng thành phố Hải Phòng")</f>
        <v>Công an xã An Hưng thành phố Hải Phòng</v>
      </c>
      <c r="C582" t="str">
        <v>https://www.facebook.com/dtncatphp/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8582</v>
      </c>
      <c r="B583" t="str">
        <f>HYPERLINK("https://anhung.anduong.haiphong.gov.vn/", "UBND Ủy ban nhân dân xã An Hưng thành phố Hải Phòng")</f>
        <v>UBND Ủy ban nhân dân xã An Hưng thành phố Hải Phòng</v>
      </c>
      <c r="C583" t="str">
        <v>https://anhung.anduong.haiphong.gov.vn/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8583</v>
      </c>
      <c r="B584" t="str">
        <f>HYPERLINK("https://www.facebook.com/p/C%C3%B4ng-an-x%C3%A3-An-H%E1%BB%93ng-huy%E1%BB%87n-An-D%C6%B0%C6%A1ng-TP-H%E1%BA%A3i-Ph%C3%B2ng-100087450765463/", "Công an xã An Hồng thành phố Hải Phòng")</f>
        <v>Công an xã An Hồng thành phố Hải Phòng</v>
      </c>
      <c r="C584" t="str">
        <v>https://www.facebook.com/p/C%C3%B4ng-an-x%C3%A3-An-H%E1%BB%93ng-huy%E1%BB%87n-An-D%C6%B0%C6%A1ng-TP-H%E1%BA%A3i-Ph%C3%B2ng-100087450765463/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8584</v>
      </c>
      <c r="B585" t="str">
        <f>HYPERLINK("https://anhong.anduong.haiphong.gov.vn/", "UBND Ủy ban nhân dân xã An Hồng thành phố Hải Phòng")</f>
        <v>UBND Ủy ban nhân dân xã An Hồng thành phố Hải Phòng</v>
      </c>
      <c r="C585" t="str">
        <v>https://anhong.anduong.haiphong.gov.vn/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8585</v>
      </c>
      <c r="B586" t="str">
        <f>HYPERLINK("https://www.facebook.com/chidoan.congan/", "Công an xã Bắc Sơn thành phố Hải Phòng")</f>
        <v>Công an xã Bắc Sơn thành phố Hải Phòng</v>
      </c>
      <c r="C586" t="str">
        <v>https://www.facebook.com/chidoan.congan/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8586</v>
      </c>
      <c r="B587" t="str">
        <f>HYPERLINK("https://bacson.anduong.haiphong.gov.vn/thong-tin-gioi-thieu/lanh-dao-uy-ban-nhan-dan-xa-bac-son-400723", "UBND Ủy ban nhân dân xã Bắc Sơn thành phố Hải Phòng")</f>
        <v>UBND Ủy ban nhân dân xã Bắc Sơn thành phố Hải Phòng</v>
      </c>
      <c r="C587" t="str">
        <v>https://bacson.anduong.haiphong.gov.vn/thong-tin-gioi-thieu/lanh-dao-uy-ban-nhan-dan-xa-bac-son-400723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8587</v>
      </c>
      <c r="B588" t="str">
        <v>Công an xã Nam Sơn thành phố Hải Phòng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8588</v>
      </c>
      <c r="B589" t="str">
        <f>HYPERLINK("https://namson.anduong.haiphong.gov.vn/", "UBND Ủy ban nhân dân xã Nam Sơn thành phố Hải Phòng")</f>
        <v>UBND Ủy ban nhân dân xã Nam Sơn thành phố Hải Phòng</v>
      </c>
      <c r="C589" t="str">
        <v>https://namson.anduong.haiphong.gov.vn/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8589</v>
      </c>
      <c r="B590" t="str">
        <f>HYPERLINK("https://www.facebook.com/groups/693246434869420/?locale=vi_VN", "Công an xã Lê Lợi thành phố Hải Phòng")</f>
        <v>Công an xã Lê Lợi thành phố Hải Phòng</v>
      </c>
      <c r="C590" t="str">
        <v>https://www.facebook.com/groups/693246434869420/?locale=vi_VN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8590</v>
      </c>
      <c r="B591" t="str">
        <f>HYPERLINK("https://leloi.anduong.haiphong.gov.vn/", "UBND Ủy ban nhân dân xã Lê Lợi thành phố Hải Phòng")</f>
        <v>UBND Ủy ban nhân dân xã Lê Lợi thành phố Hải Phòng</v>
      </c>
      <c r="C591" t="str">
        <v>https://leloi.anduong.haiphong.gov.vn/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8591</v>
      </c>
      <c r="B592" t="str">
        <f>HYPERLINK("https://www.facebook.com/chidoan.congan/", "Công an xã Bắc Sơn thành phố Hải Phòng")</f>
        <v>Công an xã Bắc Sơn thành phố Hải Phòng</v>
      </c>
      <c r="C592" t="str">
        <v>https://www.facebook.com/chidoan.congan/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8592</v>
      </c>
      <c r="B593" t="str">
        <f>HYPERLINK("https://bacson.anduong.haiphong.gov.vn/thong-tin-gioi-thieu/lanh-dao-uy-ban-nhan-dan-xa-bac-son-400723", "UBND Ủy ban nhân dân xã Bắc Sơn thành phố Hải Phòng")</f>
        <v>UBND Ủy ban nhân dân xã Bắc Sơn thành phố Hải Phòng</v>
      </c>
      <c r="C593" t="str">
        <v>https://bacson.anduong.haiphong.gov.vn/thong-tin-gioi-thieu/lanh-dao-uy-ban-nhan-dan-xa-bac-son-400723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8593</v>
      </c>
      <c r="B594" t="str">
        <f>HYPERLINK("https://www.facebook.com/dtncatphp/", "Công an xã Đồng Thái thành phố Hải Phòng")</f>
        <v>Công an xã Đồng Thái thành phố Hải Phòng</v>
      </c>
      <c r="C594" t="str">
        <v>https://www.facebook.com/dtncatphp/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8594</v>
      </c>
      <c r="B595" t="str">
        <f>HYPERLINK("https://dongthai.anduong.haiphong.gov.vn/", "UBND Ủy ban nhân dân xã Đồng Thái thành phố Hải Phòng")</f>
        <v>UBND Ủy ban nhân dân xã Đồng Thái thành phố Hải Phòng</v>
      </c>
      <c r="C595" t="str">
        <v>https://dongthai.anduong.haiphong.gov.vn/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8595</v>
      </c>
      <c r="B596" t="str">
        <f>HYPERLINK("https://www.facebook.com/dtncatphp/", "Công an xã Quốc Tuấn thành phố Hải Phòng")</f>
        <v>Công an xã Quốc Tuấn thành phố Hải Phòng</v>
      </c>
      <c r="C596" t="str">
        <v>https://www.facebook.com/dtncatphp/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8596</v>
      </c>
      <c r="B597" t="str">
        <f>HYPERLINK("https://quoctuan.anduong.haiphong.gov.vn/", "UBND Ủy ban nhân dân xã Quốc Tuấn thành phố Hải Phòng")</f>
        <v>UBND Ủy ban nhân dân xã Quốc Tuấn thành phố Hải Phòng</v>
      </c>
      <c r="C597" t="str">
        <v>https://quoctuan.anduong.haiphong.gov.vn/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8597</v>
      </c>
      <c r="B598" t="str">
        <f>HYPERLINK("https://www.facebook.com/dtncatphp/", "Công an xã An Đồng thành phố Hải Phòng")</f>
        <v>Công an xã An Đồng thành phố Hải Phòng</v>
      </c>
      <c r="C598" t="str">
        <v>https://www.facebook.com/dtncatphp/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8598</v>
      </c>
      <c r="B599" t="str">
        <f>HYPERLINK("https://andong.anduong.haiphong.gov.vn/", "UBND Ủy ban nhân dân xã An Đồng thành phố Hải Phòng")</f>
        <v>UBND Ủy ban nhân dân xã An Đồng thành phố Hải Phòng</v>
      </c>
      <c r="C599" t="str">
        <v>https://andong.anduong.haiphong.gov.vn/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8599</v>
      </c>
      <c r="B600" t="str">
        <v>Công an xã Hồng Thái thành phố Hải Phòng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8600</v>
      </c>
      <c r="B601" t="str">
        <f>HYPERLINK("https://hongthai.anduong.haiphong.gov.vn/", "UBND Ủy ban nhân dân xã Hồng Thái thành phố Hải Phòng")</f>
        <v>UBND Ủy ban nhân dân xã Hồng Thái thành phố Hải Phòng</v>
      </c>
      <c r="C601" t="str">
        <v>https://hongthai.anduong.haiphong.gov.vn/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8601</v>
      </c>
      <c r="B602" t="str">
        <f>HYPERLINK("https://www.facebook.com/dtncatphp/", "Công an thị trấn An Lão thành phố Hải Phòng")</f>
        <v>Công an thị trấn An Lão thành phố Hải Phòng</v>
      </c>
      <c r="C602" t="str">
        <v>https://www.facebook.com/dtncatphp/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8602</v>
      </c>
      <c r="B603" t="str">
        <f>HYPERLINK("https://anlao.haiphong.gov.vn/", "UBND Ủy ban nhân dân thị trấn An Lão thành phố Hải Phòng")</f>
        <v>UBND Ủy ban nhân dân thị trấn An Lão thành phố Hải Phòng</v>
      </c>
      <c r="C603" t="str">
        <v>https://anlao.haiphong.gov.vn/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8603</v>
      </c>
      <c r="B604" t="str">
        <f>HYPERLINK("https://www.facebook.com/dtncatphp/", "Công an xã Bát Trang thành phố Hải Phòng")</f>
        <v>Công an xã Bát Trang thành phố Hải Phòng</v>
      </c>
      <c r="C604" t="str">
        <v>https://www.facebook.com/dtncatphp/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8604</v>
      </c>
      <c r="B605" t="str">
        <f>HYPERLINK("https://battrang.anlao.haiphong.gov.vn/", "UBND Ủy ban nhân dân xã Bát Trang thành phố Hải Phòng")</f>
        <v>UBND Ủy ban nhân dân xã Bát Trang thành phố Hải Phòng</v>
      </c>
      <c r="C605" t="str">
        <v>https://battrang.anlao.haiphong.gov.vn/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8605</v>
      </c>
      <c r="B606" t="str">
        <v>Công an xã Trường Thọ thành phố Hải Phòng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8606</v>
      </c>
      <c r="B607" t="str">
        <f>HYPERLINK("https://truongtho.anlao.haiphong.gov.vn/", "UBND Ủy ban nhân dân xã Trường Thọ thành phố Hải Phòng")</f>
        <v>UBND Ủy ban nhân dân xã Trường Thọ thành phố Hải Phòng</v>
      </c>
      <c r="C607" t="str">
        <v>https://truongtho.anlao.haiphong.gov.vn/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8607</v>
      </c>
      <c r="B608" t="str">
        <f>HYPERLINK("https://www.facebook.com/dtncatphp/", "Công an xã Trường Thành thành phố Hải Phòng")</f>
        <v>Công an xã Trường Thành thành phố Hải Phòng</v>
      </c>
      <c r="C608" t="str">
        <v>https://www.facebook.com/dtncatphp/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8608</v>
      </c>
      <c r="B609" t="str">
        <f>HYPERLINK("https://truongtho.anlao.haiphong.gov.vn/", "UBND Ủy ban nhân dân xã Trường Thành thành phố Hải Phòng")</f>
        <v>UBND Ủy ban nhân dân xã Trường Thành thành phố Hải Phòng</v>
      </c>
      <c r="C609" t="str">
        <v>https://truongtho.anlao.haiphong.gov.vn/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8609</v>
      </c>
      <c r="B610" t="str">
        <f>HYPERLINK("https://www.facebook.com/p/C%E1%BB%95ng-th%C3%B4ng-tin-%C4%91i%E1%BB%87n-t%E1%BB%AD-x%C3%A3-T%C3%A2n-Ti%E1%BA%BFn-huy%E1%BB%87n-An-D%C6%B0%C6%A1ng-TP-H%E1%BA%A3i-Ph%C3%B2ng-100093801094422/", "Công an xã An Tiến thành phố Hải Phòng")</f>
        <v>Công an xã An Tiến thành phố Hải Phòng</v>
      </c>
      <c r="C610" t="str">
        <v>https://www.facebook.com/p/C%E1%BB%95ng-th%C3%B4ng-tin-%C4%91i%E1%BB%87n-t%E1%BB%AD-x%C3%A3-T%C3%A2n-Ti%E1%BA%BFn-huy%E1%BB%87n-An-D%C6%B0%C6%A1ng-TP-H%E1%BA%A3i-Ph%C3%B2ng-100093801094422/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8610</v>
      </c>
      <c r="B611" t="str">
        <f>HYPERLINK("https://haiphong.gov.vn/", "UBND Ủy ban nhân dân xã An Tiến thành phố Hải Phòng")</f>
        <v>UBND Ủy ban nhân dân xã An Tiến thành phố Hải Phòng</v>
      </c>
      <c r="C611" t="str">
        <v>https://haiphong.gov.vn/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8611</v>
      </c>
      <c r="B612" t="str">
        <f>HYPERLINK("https://www.facebook.com/dtncatphp/", "Công an xã Quang Hưng thành phố Hải Phòng")</f>
        <v>Công an xã Quang Hưng thành phố Hải Phòng</v>
      </c>
      <c r="C612" t="str">
        <v>https://www.facebook.com/dtncatphp/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8612</v>
      </c>
      <c r="B613" t="str">
        <f>HYPERLINK("https://quanghung.anlao.haiphong.gov.vn/", "UBND Ủy ban nhân dân xã Quang Hưng thành phố Hải Phòng")</f>
        <v>UBND Ủy ban nhân dân xã Quang Hưng thành phố Hải Phòng</v>
      </c>
      <c r="C613" t="str">
        <v>https://quanghung.anlao.haiphong.gov.vn/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8613</v>
      </c>
      <c r="B614" t="str">
        <f>HYPERLINK("https://www.facebook.com/dtncatphp/", "Công an xã Quang Trung thành phố Hải Phòng")</f>
        <v>Công an xã Quang Trung thành phố Hải Phòng</v>
      </c>
      <c r="C614" t="str">
        <v>https://www.facebook.com/dtncatphp/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8614</v>
      </c>
      <c r="B615" t="str">
        <f>HYPERLINK("https://quanghung.anlao.haiphong.gov.vn/", "UBND Ủy ban nhân dân xã Quang Trung thành phố Hải Phòng")</f>
        <v>UBND Ủy ban nhân dân xã Quang Trung thành phố Hải Phòng</v>
      </c>
      <c r="C615" t="str">
        <v>https://quanghung.anlao.haiphong.gov.vn/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8615</v>
      </c>
      <c r="B616" t="str">
        <f>HYPERLINK("https://www.facebook.com/dtncatphp/", "Công an xã Quốc Tuấn thành phố Hải Phòng")</f>
        <v>Công an xã Quốc Tuấn thành phố Hải Phòng</v>
      </c>
      <c r="C616" t="str">
        <v>https://www.facebook.com/dtncatphp/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8616</v>
      </c>
      <c r="B617" t="str">
        <f>HYPERLINK("https://quoctuan.anduong.haiphong.gov.vn/", "UBND Ủy ban nhân dân xã Quốc Tuấn thành phố Hải Phòng")</f>
        <v>UBND Ủy ban nhân dân xã Quốc Tuấn thành phố Hải Phòng</v>
      </c>
      <c r="C617" t="str">
        <v>https://quoctuan.anduong.haiphong.gov.vn/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8617</v>
      </c>
      <c r="B618" t="str">
        <f>HYPERLINK("https://www.facebook.com/dtncatphp/", "Công an xã An Thắng thành phố Hải Phòng")</f>
        <v>Công an xã An Thắng thành phố Hải Phòng</v>
      </c>
      <c r="C618" t="str">
        <v>https://www.facebook.com/dtncatphp/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8618</v>
      </c>
      <c r="B619" t="str">
        <f>HYPERLINK("https://chienthang.anlao.haiphong.gov.vn/", "UBND Ủy ban nhân dân xã An Thắng thành phố Hải Phòng")</f>
        <v>UBND Ủy ban nhân dân xã An Thắng thành phố Hải Phòng</v>
      </c>
      <c r="C619" t="str">
        <v>https://chienthang.anlao.haiphong.gov.vn/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8619</v>
      </c>
      <c r="B620" t="str">
        <f>HYPERLINK("https://www.facebook.com/thitrantruongson.anlao.haiphong/", "Công an thị trấn Trường Sơn thành phố Hải Phòng")</f>
        <v>Công an thị trấn Trường Sơn thành phố Hải Phòng</v>
      </c>
      <c r="C620" t="str">
        <v>https://www.facebook.com/thitrantruongson.anlao.haiphong/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8620</v>
      </c>
      <c r="B621" t="str">
        <f>HYPERLINK("https://truongson.anlao.haiphong.gov.vn/", "UBND Ủy ban nhân dân thị trấn Trường Sơn thành phố Hải Phòng")</f>
        <v>UBND Ủy ban nhân dân thị trấn Trường Sơn thành phố Hải Phòng</v>
      </c>
      <c r="C621" t="str">
        <v>https://truongson.anlao.haiphong.gov.vn/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8621</v>
      </c>
      <c r="B622" t="str">
        <f>HYPERLINK("https://www.facebook.com/dtncatphp/", "Công an xã Tân Dân thành phố Hải Phòng")</f>
        <v>Công an xã Tân Dân thành phố Hải Phòng</v>
      </c>
      <c r="C622" t="str">
        <v>https://www.facebook.com/dtncatphp/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8622</v>
      </c>
      <c r="B623" t="str">
        <f>HYPERLINK("https://anlao.haiphong.gov.vn/", "UBND Ủy ban nhân dân xã Tân Dân thành phố Hải Phòng")</f>
        <v>UBND Ủy ban nhân dân xã Tân Dân thành phố Hải Phòng</v>
      </c>
      <c r="C623" t="str">
        <v>https://anlao.haiphong.gov.vn/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8623</v>
      </c>
      <c r="B624" t="str">
        <v>Công an xã Thái Sơn thành phố Hải Phòng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8624</v>
      </c>
      <c r="B625" t="str">
        <f>HYPERLINK("https://thaison.anlao.haiphong.gov.vn/", "UBND Ủy ban nhân dân xã Thái Sơn thành phố Hải Phòng")</f>
        <v>UBND Ủy ban nhân dân xã Thái Sơn thành phố Hải Phòng</v>
      </c>
      <c r="C625" t="str">
        <v>https://thaison.anlao.haiphong.gov.vn/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8625</v>
      </c>
      <c r="B626" t="str">
        <f>HYPERLINK("https://www.facebook.com/dtncatphp/", "Công an xã Tân Viên thành phố Hải Phòng")</f>
        <v>Công an xã Tân Viên thành phố Hải Phòng</v>
      </c>
      <c r="C626" t="str">
        <v>https://www.facebook.com/dtncatphp/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8626</v>
      </c>
      <c r="B627" t="str">
        <f>HYPERLINK("https://tanvien.anlao.haiphong.gov.vn/", "UBND Ủy ban nhân dân xã Tân Viên thành phố Hải Phòng")</f>
        <v>UBND Ủy ban nhân dân xã Tân Viên thành phố Hải Phòng</v>
      </c>
      <c r="C627" t="str">
        <v>https://tanvien.anlao.haiphong.gov.vn/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8627</v>
      </c>
      <c r="B628" t="str">
        <v>Công an xã Mỹ Đức thành phố Hải Phòng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8628</v>
      </c>
      <c r="B629" t="str">
        <f>HYPERLINK("https://myduc.anlao.haiphong.gov.vn/", "UBND Ủy ban nhân dân xã Mỹ Đức thành phố Hải Phòng")</f>
        <v>UBND Ủy ban nhân dân xã Mỹ Đức thành phố Hải Phòng</v>
      </c>
      <c r="C629" t="str">
        <v>https://myduc.anlao.haiphong.gov.vn/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8629</v>
      </c>
      <c r="B630" t="str">
        <v>Công an xã Chiến Thắng thành phố Hải Phòng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8630</v>
      </c>
      <c r="B631" t="str">
        <f>HYPERLINK("https://chienthang.anlao.haiphong.gov.vn/", "UBND Ủy ban nhân dân xã Chiến Thắng thành phố Hải Phòng")</f>
        <v>UBND Ủy ban nhân dân xã Chiến Thắng thành phố Hải Phòng</v>
      </c>
      <c r="C631" t="str">
        <v>https://chienthang.anlao.haiphong.gov.vn/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8631</v>
      </c>
      <c r="B632" t="str">
        <f>HYPERLINK("https://www.facebook.com/2622489081340993", "Công an xã An Thọ thành phố Hải Phòng")</f>
        <v>Công an xã An Thọ thành phố Hải Phòng</v>
      </c>
      <c r="C632" t="str">
        <v>https://www.facebook.com/2622489081340993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8632</v>
      </c>
      <c r="B633" t="str">
        <f>HYPERLINK("https://antho.anlao.haiphong.gov.vn/", "UBND Ủy ban nhân dân xã An Thọ thành phố Hải Phòng")</f>
        <v>UBND Ủy ban nhân dân xã An Thọ thành phố Hải Phòng</v>
      </c>
      <c r="C633" t="str">
        <v>https://antho.anlao.haiphong.gov.vn/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8633</v>
      </c>
      <c r="B634" t="str">
        <f>HYPERLINK("https://www.facebook.com/dtncatphp/", "Công an xã An Thái thành phố Hải Phòng")</f>
        <v>Công an xã An Thái thành phố Hải Phòng</v>
      </c>
      <c r="C634" t="str">
        <v>https://www.facebook.com/dtncatphp/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8634</v>
      </c>
      <c r="B635" t="str">
        <f>HYPERLINK("https://dongthai.anduong.haiphong.gov.vn/", "UBND Ủy ban nhân dân xã An Thái thành phố Hải Phòng")</f>
        <v>UBND Ủy ban nhân dân xã An Thái thành phố Hải Phòng</v>
      </c>
      <c r="C635" t="str">
        <v>https://dongthai.anduong.haiphong.gov.vn/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8635</v>
      </c>
      <c r="B636" t="str">
        <v>Công an thị trấn Núi Đối thành phố Hải Phòng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8636</v>
      </c>
      <c r="B637" t="str">
        <f>HYPERLINK("https://thuynguyen.haiphong.gov.vn/ubnd-cac-xa-thi-tran/uy-ban-nhan-dan-thi-tran-nui-deo-385913", "UBND Ủy ban nhân dân thị trấn Núi Đối thành phố Hải Phòng")</f>
        <v>UBND Ủy ban nhân dân thị trấn Núi Đối thành phố Hải Phòng</v>
      </c>
      <c r="C637" t="str">
        <v>https://thuynguyen.haiphong.gov.vn/ubnd-cac-xa-thi-tran/uy-ban-nhan-dan-thi-tran-nui-deo-385913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8637</v>
      </c>
      <c r="B638" t="str">
        <f>HYPERLINK("https://www.facebook.com/881997375600912", "Công an xã Đông Phương thành phố Hải Phòng")</f>
        <v>Công an xã Đông Phương thành phố Hải Phòng</v>
      </c>
      <c r="C638" t="str">
        <v>https://www.facebook.com/881997375600912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8638</v>
      </c>
      <c r="B639" t="str">
        <f>HYPERLINK("https://kienthuy.haiphong.gov.vn/cac-xa-thi-tran/xa-dong-phuong-308380", "UBND Ủy ban nhân dân xã Đông Phương thành phố Hải Phòng")</f>
        <v>UBND Ủy ban nhân dân xã Đông Phương thành phố Hải Phòng</v>
      </c>
      <c r="C639" t="str">
        <v>https://kienthuy.haiphong.gov.vn/cac-xa-thi-tran/xa-dong-phuong-308380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8639</v>
      </c>
      <c r="B640" t="str">
        <f>HYPERLINK("https://www.facebook.com/310408340543492", "Công an xã Thuận Thiên thành phố Hải Phòng")</f>
        <v>Công an xã Thuận Thiên thành phố Hải Phòng</v>
      </c>
      <c r="C640" t="str">
        <v>https://www.facebook.com/310408340543492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8640</v>
      </c>
      <c r="B641" t="str">
        <f>HYPERLINK("https://kienthuy.haiphong.gov.vn/cac-xa-thi-tran/xa-thuan-thien-308378", "UBND Ủy ban nhân dân xã Thuận Thiên thành phố Hải Phòng")</f>
        <v>UBND Ủy ban nhân dân xã Thuận Thiên thành phố Hải Phòng</v>
      </c>
      <c r="C641" t="str">
        <v>https://kienthuy.haiphong.gov.vn/cac-xa-thi-tran/xa-thuan-thien-308378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8641</v>
      </c>
      <c r="B642" t="str">
        <v>Công an xã Hữu Bằng thành phố Hải Phòng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8642</v>
      </c>
      <c r="B643" t="str">
        <f>HYPERLINK("https://kienthuy.haiphong.gov.vn/cac-xa-thi-tran/xa-huu-bang-308379", "UBND Ủy ban nhân dân xã Hữu Bằng thành phố Hải Phòng")</f>
        <v>UBND Ủy ban nhân dân xã Hữu Bằng thành phố Hải Phòng</v>
      </c>
      <c r="C643" t="str">
        <v>https://kienthuy.haiphong.gov.vn/cac-xa-thi-tran/xa-huu-bang-308379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8643</v>
      </c>
      <c r="B644" t="str">
        <f>HYPERLINK("https://www.facebook.com/dtncatphp/", "Công an xã Đại Đồng thành phố Hải Phòng")</f>
        <v>Công an xã Đại Đồng thành phố Hải Phòng</v>
      </c>
      <c r="C644" t="str">
        <v>https://www.facebook.com/dtncatphp/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8644</v>
      </c>
      <c r="B645" t="str">
        <f>HYPERLINK("https://daidong.kienthuy.haiphong.gov.vn/", "UBND Ủy ban nhân dân xã Đại Đồng thành phố Hải Phòng")</f>
        <v>UBND Ủy ban nhân dân xã Đại Đồng thành phố Hải Phòng</v>
      </c>
      <c r="C645" t="str">
        <v>https://daidong.kienthuy.haiphong.gov.vn/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8645</v>
      </c>
      <c r="B646" t="str">
        <f>HYPERLINK("https://www.facebook.com/dtncatphp/", "Công an xã Ngũ Phúc thành phố Hải Phòng")</f>
        <v>Công an xã Ngũ Phúc thành phố Hải Phòng</v>
      </c>
      <c r="C646" t="str">
        <v>https://www.facebook.com/dtncatphp/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8646</v>
      </c>
      <c r="B647" t="str">
        <f>HYPERLINK("https://kienthuy.haiphong.gov.vn/cac-xa-thi-tran/xa-ngu-phuc-308390", "UBND Ủy ban nhân dân xã Ngũ Phúc thành phố Hải Phòng")</f>
        <v>UBND Ủy ban nhân dân xã Ngũ Phúc thành phố Hải Phòng</v>
      </c>
      <c r="C647" t="str">
        <v>https://kienthuy.haiphong.gov.vn/cac-xa-thi-tran/xa-ngu-phuc-308390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8647</v>
      </c>
      <c r="B648" t="str">
        <f>HYPERLINK("https://www.facebook.com/dtncatphp/", "Công an xã Kiến Quốc thành phố Hải Phòng")</f>
        <v>Công an xã Kiến Quốc thành phố Hải Phòng</v>
      </c>
      <c r="C648" t="str">
        <v>https://www.facebook.com/dtncatphp/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8648</v>
      </c>
      <c r="B649" t="str">
        <f>HYPERLINK("https://kienthuy.haiphong.gov.vn/ban-do-dia-gioi-hanh-chinh/xa-kien-quoc-307134", "UBND Ủy ban nhân dân xã Kiến Quốc thành phố Hải Phòng")</f>
        <v>UBND Ủy ban nhân dân xã Kiến Quốc thành phố Hải Phòng</v>
      </c>
      <c r="C649" t="str">
        <v>https://kienthuy.haiphong.gov.vn/ban-do-dia-gioi-hanh-chinh/xa-kien-quoc-307134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8649</v>
      </c>
      <c r="B650" t="str">
        <f>HYPERLINK("https://www.facebook.com/dtncatphp/", "Công an xã Du Lễ thành phố Hải Phòng")</f>
        <v>Công an xã Du Lễ thành phố Hải Phòng</v>
      </c>
      <c r="C650" t="str">
        <v>https://www.facebook.com/dtncatphp/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8650</v>
      </c>
      <c r="B651" t="str">
        <f>HYPERLINK("https://kienthuy.haiphong.gov.vn/cac-xa-thi-tran/xa-du-le-308391", "UBND Ủy ban nhân dân xã Du Lễ thành phố Hải Phòng")</f>
        <v>UBND Ủy ban nhân dân xã Du Lễ thành phố Hải Phòng</v>
      </c>
      <c r="C651" t="str">
        <v>https://kienthuy.haiphong.gov.vn/cac-xa-thi-tran/xa-du-le-308391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8651</v>
      </c>
      <c r="B652" t="str">
        <f>HYPERLINK("https://www.facebook.com/dtncatphp/", "Công an xã Thuỵ Hương thành phố Hải Phòng")</f>
        <v>Công an xã Thuỵ Hương thành phố Hải Phòng</v>
      </c>
      <c r="C652" t="str">
        <v>https://www.facebook.com/dtncatphp/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8652</v>
      </c>
      <c r="B653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653" t="str">
        <v>https://kienthuy.haiphong.gov.vn/cac-xa-thi-tran/xa-thuy-huong-308420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8653</v>
      </c>
      <c r="B654" t="str">
        <f>HYPERLINK("https://www.facebook.com/Conganxathanhsonthanhhahaiduong/", "Công an xã Thanh Sơn thành phố Hải Phòng")</f>
        <v>Công an xã Thanh Sơn thành phố Hải Phòng</v>
      </c>
      <c r="C654" t="str">
        <v>https://www.facebook.com/Conganxathanhsonthanhhahaiduong/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8654</v>
      </c>
      <c r="B655" t="str">
        <f>HYPERLINK("https://kienthuy.haiphong.gov.vn/ban-do-dia-gioi-hanh-chinh/xa-thanh-son-307099", "UBND Ủy ban nhân dân xã Thanh Sơn thành phố Hải Phòng")</f>
        <v>UBND Ủy ban nhân dân xã Thanh Sơn thành phố Hải Phòng</v>
      </c>
      <c r="C655" t="str">
        <v>https://kienthuy.haiphong.gov.vn/ban-do-dia-gioi-hanh-chinh/xa-thanh-son-307099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8655</v>
      </c>
      <c r="B656" t="str">
        <f>HYPERLINK("https://www.facebook.com/dtncatphp/", "Công an xã Minh Tân thành phố Hải Phòng")</f>
        <v>Công an xã Minh Tân thành phố Hải Phòng</v>
      </c>
      <c r="C656" t="str">
        <v>https://www.facebook.com/dtncatphp/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8656</v>
      </c>
      <c r="B657" t="str">
        <f>HYPERLINK("https://kienthuy.haiphong.gov.vn/cac-xa-thi-tran/xa-minh-tan-308392", "UBND Ủy ban nhân dân xã Minh Tân thành phố Hải Phòng")</f>
        <v>UBND Ủy ban nhân dân xã Minh Tân thành phố Hải Phòng</v>
      </c>
      <c r="C657" t="str">
        <v>https://kienthuy.haiphong.gov.vn/cac-xa-thi-tran/xa-minh-tan-308392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8657</v>
      </c>
      <c r="B658" t="str">
        <f>HYPERLINK("https://www.facebook.com/dtncatphp/", "Công an xã Đại Hà thành phố Hải Phòng")</f>
        <v>Công an xã Đại Hà thành phố Hải Phòng</v>
      </c>
      <c r="C658" t="str">
        <v>https://www.facebook.com/dtncatphp/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8658</v>
      </c>
      <c r="B659" t="str">
        <f>HYPERLINK("https://kienthuy.haiphong.gov.vn/cac-xa-thi-tran/xa-dai-ha-308389", "UBND Ủy ban nhân dân xã Đại Hà thành phố Hải Phòng")</f>
        <v>UBND Ủy ban nhân dân xã Đại Hà thành phố Hải Phòng</v>
      </c>
      <c r="C659" t="str">
        <v>https://kienthuy.haiphong.gov.vn/cac-xa-thi-tran/xa-dai-ha-308389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8659</v>
      </c>
      <c r="B660" t="str">
        <f>HYPERLINK("https://www.facebook.com/dtncatphp/", "Công an xã Ngũ Đoan thành phố Hải Phòng")</f>
        <v>Công an xã Ngũ Đoan thành phố Hải Phòng</v>
      </c>
      <c r="C660" t="str">
        <v>https://www.facebook.com/dtncatphp/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8660</v>
      </c>
      <c r="B661" t="str">
        <f>HYPERLINK("https://kienthuy.haiphong.gov.vn/cac-xa-thi-tran/xa-ngu-doan-308387", "UBND Ủy ban nhân dân xã Ngũ Đoan thành phố Hải Phòng")</f>
        <v>UBND Ủy ban nhân dân xã Ngũ Đoan thành phố Hải Phòng</v>
      </c>
      <c r="C661" t="str">
        <v>https://kienthuy.haiphong.gov.vn/cac-xa-thi-tran/xa-ngu-doan-308387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8661</v>
      </c>
      <c r="B662" t="str">
        <f>HYPERLINK("https://www.facebook.com/dtncatphp/", "Công an xã Tân Phong thành phố Hải Phòng")</f>
        <v>Công an xã Tân Phong thành phố Hải Phòng</v>
      </c>
      <c r="C662" t="str">
        <v>https://www.facebook.com/dtncatphp/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8662</v>
      </c>
      <c r="B663" t="str">
        <f>HYPERLINK("https://kienthuy.haiphong.gov.vn/cac-xa-thi-tran/xa-tan-phong-308383", "UBND Ủy ban nhân dân xã Tân Phong thành phố Hải Phòng")</f>
        <v>UBND Ủy ban nhân dân xã Tân Phong thành phố Hải Phòng</v>
      </c>
      <c r="C663" t="str">
        <v>https://kienthuy.haiphong.gov.vn/cac-xa-thi-tran/xa-tan-phong-308383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8663</v>
      </c>
      <c r="B664" t="str">
        <f>HYPERLINK("https://www.facebook.com/dtncatphp/", "Công an xã Tân Trào thành phố Hải Phòng")</f>
        <v>Công an xã Tân Trào thành phố Hải Phòng</v>
      </c>
      <c r="C664" t="str">
        <v>https://www.facebook.com/dtncatphp/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8664</v>
      </c>
      <c r="B665" t="str">
        <f>HYPERLINK("https://kienthuy.haiphong.gov.vn/cac-xa-thi-tran/xa-tan-trao-308388", "UBND Ủy ban nhân dân xã Tân Trào thành phố Hải Phòng")</f>
        <v>UBND Ủy ban nhân dân xã Tân Trào thành phố Hải Phòng</v>
      </c>
      <c r="C665" t="str">
        <v>https://kienthuy.haiphong.gov.vn/cac-xa-thi-tran/xa-tan-trao-308388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8665</v>
      </c>
      <c r="B666" t="str">
        <f>HYPERLINK("https://www.facebook.com/dtncatphp/", "Công an xã Đoàn Xá thành phố Hải Phòng")</f>
        <v>Công an xã Đoàn Xá thành phố Hải Phòng</v>
      </c>
      <c r="C666" t="str">
        <v>https://www.facebook.com/dtncatphp/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8666</v>
      </c>
      <c r="B667" t="str">
        <f>HYPERLINK("https://kienthuy.haiphong.gov.vn/cac-xa-thi-tran/xa-doan-xa-308385", "UBND Ủy ban nhân dân xã Đoàn Xá thành phố Hải Phòng")</f>
        <v>UBND Ủy ban nhân dân xã Đoàn Xá thành phố Hải Phòng</v>
      </c>
      <c r="C667" t="str">
        <v>https://kienthuy.haiphong.gov.vn/cac-xa-thi-tran/xa-doan-xa-308385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8667</v>
      </c>
      <c r="B668" t="str">
        <v>Công an xã Tú Sơn thành phố Hải Phòng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8668</v>
      </c>
      <c r="B669" t="str">
        <f>HYPERLINK("https://kienthuy.haiphong.gov.vn/cac-xa-thi-tran/xa-tu-son-308384", "UBND Ủy ban nhân dân xã Tú Sơn thành phố Hải Phòng")</f>
        <v>UBND Ủy ban nhân dân xã Tú Sơn thành phố Hải Phòng</v>
      </c>
      <c r="C669" t="str">
        <v>https://kienthuy.haiphong.gov.vn/cac-xa-thi-tran/xa-tu-son-308384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8669</v>
      </c>
      <c r="B670" t="str">
        <f>HYPERLINK("https://www.facebook.com/nhungnguoiconquehuongdaihop/", "Công an xã Đại Hợp thành phố Hải Phòng")</f>
        <v>Công an xã Đại Hợp thành phố Hải Phòng</v>
      </c>
      <c r="C670" t="str">
        <v>https://www.facebook.com/nhungnguoiconquehuongdaihop/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8670</v>
      </c>
      <c r="B671" t="str">
        <f>HYPERLINK("https://kienthuy.haiphong.gov.vn/cac-xa-thi-tran/xa-dai-hop-308386", "UBND Ủy ban nhân dân xã Đại Hợp thành phố Hải Phòng")</f>
        <v>UBND Ủy ban nhân dân xã Đại Hợp thành phố Hải Phòng</v>
      </c>
      <c r="C671" t="str">
        <v>https://kienthuy.haiphong.gov.vn/cac-xa-thi-tran/xa-dai-hop-308386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8671</v>
      </c>
      <c r="B672" t="str">
        <f>HYPERLINK("https://www.facebook.com/ConganhuyenTienLang/", "Công an thị trấn Tiên Lãng thành phố Hải Phòng")</f>
        <v>Công an thị trấn Tiên Lãng thành phố Hải Phòng</v>
      </c>
      <c r="C672" t="str">
        <v>https://www.facebook.com/ConganhuyenTienLang/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8672</v>
      </c>
      <c r="B673" t="str">
        <f>HYPERLINK("https://tienlang.haiphong.gov.vn/", "UBND Ủy ban nhân dân thị trấn Tiên Lãng thành phố Hải Phòng")</f>
        <v>UBND Ủy ban nhân dân thị trấn Tiên Lãng thành phố Hải Phòng</v>
      </c>
      <c r="C673" t="str">
        <v>https://tienlang.haiphong.gov.vn/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8673</v>
      </c>
      <c r="B674" t="str">
        <f>HYPERLINK("https://www.facebook.com/dtncatphp/", "Công an xã Đại Thắng thành phố Hải Phòng")</f>
        <v>Công an xã Đại Thắng thành phố Hải Phòng</v>
      </c>
      <c r="C674" t="str">
        <v>https://www.facebook.com/dtncatphp/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8674</v>
      </c>
      <c r="B675" t="str">
        <f>HYPERLINK("https://daithang.tienlang.haiphong.gov.vn/", "UBND Ủy ban nhân dân xã Đại Thắng thành phố Hải Phòng")</f>
        <v>UBND Ủy ban nhân dân xã Đại Thắng thành phố Hải Phòng</v>
      </c>
      <c r="C675" t="str">
        <v>https://daithang.tienlang.haiphong.gov.vn/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8675</v>
      </c>
      <c r="B676" t="str">
        <f>HYPERLINK("https://www.facebook.com/dtncatphp/", "Công an xã Tiên Cường thành phố Hải Phòng")</f>
        <v>Công an xã Tiên Cường thành phố Hải Phòng</v>
      </c>
      <c r="C676" t="str">
        <v>https://www.facebook.com/dtncatphp/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8676</v>
      </c>
      <c r="B677" t="str">
        <f>HYPERLINK("https://tiencuong.tienlang.haiphong.gov.vn/", "UBND Ủy ban nhân dân xã Tiên Cường thành phố Hải Phòng")</f>
        <v>UBND Ủy ban nhân dân xã Tiên Cường thành phố Hải Phòng</v>
      </c>
      <c r="C677" t="str">
        <v>https://tiencuong.tienlang.haiphong.gov.vn/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8677</v>
      </c>
      <c r="B678" t="str">
        <f>HYPERLINK("https://www.facebook.com/dtncatphp/", "Công an xã Tự Cường thành phố Hải Phòng")</f>
        <v>Công an xã Tự Cường thành phố Hải Phòng</v>
      </c>
      <c r="C678" t="str">
        <v>https://www.facebook.com/dtncatphp/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8678</v>
      </c>
      <c r="B679" t="str">
        <f>HYPERLINK("https://tienlang.haiphong.gov.vn/", "UBND Ủy ban nhân dân xã Tự Cường thành phố Hải Phòng")</f>
        <v>UBND Ủy ban nhân dân xã Tự Cường thành phố Hải Phòng</v>
      </c>
      <c r="C679" t="str">
        <v>https://tienlang.haiphong.gov.vn/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8679</v>
      </c>
      <c r="B680" t="str">
        <f>HYPERLINK("https://www.facebook.com/p/%C4%90%E1%BA%A3ng-%E1%BB%A7y-H%C4%90ND-UBND-x%C3%A3-Ti%E1%BB%81n-Ti%E1%BA%BFn-TP-H%E1%BA%A3i-D%C6%B0%C6%A1ng-100086683202237/", "Công an xã Tiên Tiến thành phố Hải Phòng")</f>
        <v>Công an xã Tiên Tiến thành phố Hải Phòng</v>
      </c>
      <c r="C680" t="str">
        <v>https://www.facebook.com/p/%C4%90%E1%BA%A3ng-%E1%BB%A7y-H%C4%90ND-UBND-x%C3%A3-Ti%E1%BB%81n-Ti%E1%BA%BFn-TP-H%E1%BA%A3i-D%C6%B0%C6%A1ng-100086683202237/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8680</v>
      </c>
      <c r="B681" t="str">
        <f>HYPERLINK("https://tienlang.haiphong.gov.vn/", "UBND Ủy ban nhân dân xã Tiên Tiến thành phố Hải Phòng")</f>
        <v>UBND Ủy ban nhân dân xã Tiên Tiến thành phố Hải Phòng</v>
      </c>
      <c r="C681" t="str">
        <v>https://tienlang.haiphong.gov.vn/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8681</v>
      </c>
      <c r="B682" t="str">
        <f>HYPERLINK("https://www.facebook.com/dtncatphp/", "Công an xã Quyết Tiến thành phố Hải Phòng")</f>
        <v>Công an xã Quyết Tiến thành phố Hải Phòng</v>
      </c>
      <c r="C682" t="str">
        <v>https://www.facebook.com/dtncatphp/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8682</v>
      </c>
      <c r="B683" t="str">
        <f>HYPERLINK("https://quyettien.tienlang.haiphong.gov.vn/", "UBND Ủy ban nhân dân xã Quyết Tiến thành phố Hải Phòng")</f>
        <v>UBND Ủy ban nhân dân xã Quyết Tiến thành phố Hải Phòng</v>
      </c>
      <c r="C683" t="str">
        <v>https://quyettien.tienlang.haiphong.gov.vn/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8683</v>
      </c>
      <c r="B684" t="str">
        <v>Công an xã Khởi Nghĩa thành phố Hải Phòng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8684</v>
      </c>
      <c r="B685" t="str">
        <f>HYPERLINK("https://tienlang.haiphong.gov.vn/", "UBND Ủy ban nhân dân xã Khởi Nghĩa thành phố Hải Phòng")</f>
        <v>UBND Ủy ban nhân dân xã Khởi Nghĩa thành phố Hải Phòng</v>
      </c>
      <c r="C685" t="str">
        <v>https://tienlang.haiphong.gov.vn/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8685</v>
      </c>
      <c r="B686" t="str">
        <f>HYPERLINK("https://www.facebook.com/dtncatphp/", "Công an xã Tiên Thanh thành phố Hải Phòng")</f>
        <v>Công an xã Tiên Thanh thành phố Hải Phòng</v>
      </c>
      <c r="C686" t="str">
        <v>https://www.facebook.com/dtncatphp/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8686</v>
      </c>
      <c r="B687" t="str">
        <f>HYPERLINK("https://haiphong.gov.vn/", "UBND Ủy ban nhân dân xã Tiên Thanh thành phố Hải Phòng")</f>
        <v>UBND Ủy ban nhân dân xã Tiên Thanh thành phố Hải Phòng</v>
      </c>
      <c r="C687" t="str">
        <v>https://haiphong.gov.vn/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8687</v>
      </c>
      <c r="B688" t="str">
        <f>HYPERLINK("https://www.facebook.com/dtncatphp/", "Công an xã Cấp Tiến thành phố Hải Phòng")</f>
        <v>Công an xã Cấp Tiến thành phố Hải Phòng</v>
      </c>
      <c r="C688" t="str">
        <v>https://www.facebook.com/dtncatphp/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8688</v>
      </c>
      <c r="B689" t="str">
        <f>HYPERLINK("https://captien.tienlang.haiphong.gov.vn/", "UBND Ủy ban nhân dân xã Cấp Tiến thành phố Hải Phòng")</f>
        <v>UBND Ủy ban nhân dân xã Cấp Tiến thành phố Hải Phòng</v>
      </c>
      <c r="C689" t="str">
        <v>https://captien.tienlang.haiphong.gov.vn/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8689</v>
      </c>
      <c r="B690" t="str">
        <f>HYPERLINK("https://www.facebook.com/dtncatphp/", "Công an xã Kiến Thiết thành phố Hải Phòng")</f>
        <v>Công an xã Kiến Thiết thành phố Hải Phòng</v>
      </c>
      <c r="C690" t="str">
        <v>https://www.facebook.com/dtncatphp/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8690</v>
      </c>
      <c r="B691" t="str">
        <f>HYPERLINK("https://kienthiet.tienlang.haiphong.gov.vn/", "UBND Ủy ban nhân dân xã Kiến Thiết thành phố Hải Phòng")</f>
        <v>UBND Ủy ban nhân dân xã Kiến Thiết thành phố Hải Phòng</v>
      </c>
      <c r="C691" t="str">
        <v>https://kienthiet.tienlang.haiphong.gov.vn/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8691</v>
      </c>
      <c r="B692" t="str">
        <f>HYPERLINK("https://www.facebook.com/dtncatphp/", "Công an xã Đoàn Lập thành phố Hải Phòng")</f>
        <v>Công an xã Đoàn Lập thành phố Hải Phòng</v>
      </c>
      <c r="C692" t="str">
        <v>https://www.facebook.com/dtncatphp/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8692</v>
      </c>
      <c r="B693" t="str">
        <f>HYPERLINK("https://tienlang.haiphong.gov.vn/", "UBND Ủy ban nhân dân xã Đoàn Lập thành phố Hải Phòng")</f>
        <v>UBND Ủy ban nhân dân xã Đoàn Lập thành phố Hải Phòng</v>
      </c>
      <c r="C693" t="str">
        <v>https://tienlang.haiphong.gov.vn/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8693</v>
      </c>
      <c r="B694" t="str">
        <f>HYPERLINK("https://www.facebook.com/dtncatphp/", "Công an xã Bạch Đằng thành phố Hải Phòng")</f>
        <v>Công an xã Bạch Đằng thành phố Hải Phòng</v>
      </c>
      <c r="C694" t="str">
        <v>https://www.facebook.com/dtncatphp/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8694</v>
      </c>
      <c r="B695" t="str">
        <f>HYPERLINK("https://bachdang.tienlang.haiphong.gov.vn/", "UBND Ủy ban nhân dân xã Bạch Đằng thành phố Hải Phòng")</f>
        <v>UBND Ủy ban nhân dân xã Bạch Đằng thành phố Hải Phòng</v>
      </c>
      <c r="C695" t="str">
        <v>https://bachdang.tienlang.haiphong.gov.vn/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8695</v>
      </c>
      <c r="B696" t="str">
        <f>HYPERLINK("https://www.facebook.com/dtncatphp/", "Công an xã Quang Phục thành phố Hải Phòng")</f>
        <v>Công an xã Quang Phục thành phố Hải Phòng</v>
      </c>
      <c r="C696" t="str">
        <v>https://www.facebook.com/dtncatphp/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8696</v>
      </c>
      <c r="B697" t="str">
        <f>HYPERLINK("https://quangphuc.tienlang.haiphong.gov.vn/", "UBND Ủy ban nhân dân xã Quang Phục thành phố Hải Phòng")</f>
        <v>UBND Ủy ban nhân dân xã Quang Phục thành phố Hải Phòng</v>
      </c>
      <c r="C697" t="str">
        <v>https://quangphuc.tienlang.haiphong.gov.vn/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8697</v>
      </c>
      <c r="B698" t="str">
        <f>HYPERLINK("https://www.facebook.com/dtncatphp/", "Công an xã Toàn Thắng thành phố Hải Phòng")</f>
        <v>Công an xã Toàn Thắng thành phố Hải Phòng</v>
      </c>
      <c r="C698" t="str">
        <v>https://www.facebook.com/dtncatphp/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8698</v>
      </c>
      <c r="B699" t="str">
        <f>HYPERLINK("https://toanthang.tienlang.haiphong.gov.vn/", "UBND Ủy ban nhân dân xã Toàn Thắng thành phố Hải Phòng")</f>
        <v>UBND Ủy ban nhân dân xã Toàn Thắng thành phố Hải Phòng</v>
      </c>
      <c r="C699" t="str">
        <v>https://toanthang.tienlang.haiphong.gov.vn/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8699</v>
      </c>
      <c r="B700" t="str">
        <f>HYPERLINK("https://www.facebook.com/dtncatphp/", "Công an xã Tiên Thắng thành phố Hải Phòng")</f>
        <v>Công an xã Tiên Thắng thành phố Hải Phòng</v>
      </c>
      <c r="C700" t="str">
        <v>https://www.facebook.com/dtncatphp/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8700</v>
      </c>
      <c r="B701" t="str">
        <f>HYPERLINK("https://tienthang.tienlang.haiphong.gov.vn/", "UBND Ủy ban nhân dân xã Tiên Thắng thành phố Hải Phòng")</f>
        <v>UBND Ủy ban nhân dân xã Tiên Thắng thành phố Hải Phòng</v>
      </c>
      <c r="C701" t="str">
        <v>https://tienthang.tienlang.haiphong.gov.vn/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8701</v>
      </c>
      <c r="B702" t="str">
        <f>HYPERLINK("https://www.facebook.com/dtncatphp/", "Công an xã Tiên Minh thành phố Hải Phòng")</f>
        <v>Công an xã Tiên Minh thành phố Hải Phòng</v>
      </c>
      <c r="C702" t="str">
        <v>https://www.facebook.com/dtncatphp/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8702</v>
      </c>
      <c r="B703" t="str">
        <f>HYPERLINK("https://tienminh.tienlang.haiphong.gov.vn/", "UBND Ủy ban nhân dân xã Tiên Minh thành phố Hải Phòng")</f>
        <v>UBND Ủy ban nhân dân xã Tiên Minh thành phố Hải Phòng</v>
      </c>
      <c r="C703" t="str">
        <v>https://tienminh.tienlang.haiphong.gov.vn/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8703</v>
      </c>
      <c r="B704" t="str">
        <f>HYPERLINK("https://www.facebook.com/dtncatphp/", "Công an xã Bắc Hưng thành phố Hải Phòng")</f>
        <v>Công an xã Bắc Hưng thành phố Hải Phòng</v>
      </c>
      <c r="C704" t="str">
        <v>https://www.facebook.com/dtncatphp/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8704</v>
      </c>
      <c r="B705" t="str">
        <f>HYPERLINK("https://bachung.tienlang.haiphong.gov.vn/", "UBND Ủy ban nhân dân xã Bắc Hưng thành phố Hải Phòng")</f>
        <v>UBND Ủy ban nhân dân xã Bắc Hưng thành phố Hải Phòng</v>
      </c>
      <c r="C705" t="str">
        <v>https://bachung.tienlang.haiphong.gov.vn/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8705</v>
      </c>
      <c r="B706" t="str">
        <f>HYPERLINK("https://www.facebook.com/dtncatphp/", "Công an xã Nam Hưng thành phố Hải Phòng")</f>
        <v>Công an xã Nam Hưng thành phố Hải Phòng</v>
      </c>
      <c r="C706" t="str">
        <v>https://www.facebook.com/dtncatphp/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8706</v>
      </c>
      <c r="B707" t="str">
        <f>HYPERLINK("https://tienlang.haiphong.gov.vn/", "UBND Ủy ban nhân dân xã Nam Hưng thành phố Hải Phòng")</f>
        <v>UBND Ủy ban nhân dân xã Nam Hưng thành phố Hải Phòng</v>
      </c>
      <c r="C707" t="str">
        <v>https://tienlang.haiphong.gov.vn/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8707</v>
      </c>
      <c r="B708" t="str">
        <f>HYPERLINK("https://www.facebook.com/621240595191929", "Công an xã Hùng Thắng thành phố Hải Phòng")</f>
        <v>Công an xã Hùng Thắng thành phố Hải Phòng</v>
      </c>
      <c r="C708" t="str">
        <v>https://www.facebook.com/621240595191929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8708</v>
      </c>
      <c r="B709" t="str">
        <f>HYPERLINK("https://hungthang.tienlang.haiphong.gov.vn/", "UBND Ủy ban nhân dân xã Hùng Thắng thành phố Hải Phòng")</f>
        <v>UBND Ủy ban nhân dân xã Hùng Thắng thành phố Hải Phòng</v>
      </c>
      <c r="C709" t="str">
        <v>https://hungthang.tienlang.haiphong.gov.vn/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8709</v>
      </c>
      <c r="B710" t="str">
        <v>Công an xã Tây Hưng thành phố Hải Phòng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8710</v>
      </c>
      <c r="B711" t="str">
        <f>HYPERLINK("https://tienlang.haiphong.gov.vn/", "UBND Ủy ban nhân dân xã Tây Hưng thành phố Hải Phòng")</f>
        <v>UBND Ủy ban nhân dân xã Tây Hưng thành phố Hải Phòng</v>
      </c>
      <c r="C711" t="str">
        <v>https://tienlang.haiphong.gov.vn/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8711</v>
      </c>
      <c r="B712" t="str">
        <v>Công an xã Đông Hưng thành phố Hải Phòng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8712</v>
      </c>
      <c r="B713" t="str">
        <f>HYPERLINK("https://donghung.tienlang.haiphong.gov.vn/", "UBND Ủy ban nhân dân xã Đông Hưng thành phố Hải Phòng")</f>
        <v>UBND Ủy ban nhân dân xã Đông Hưng thành phố Hải Phòng</v>
      </c>
      <c r="C713" t="str">
        <v>https://donghung.tienlang.haiphong.gov.vn/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8713</v>
      </c>
      <c r="B714" t="str">
        <f>HYPERLINK("https://www.facebook.com/dtncatphp/", "Công an xã Tiên Hưng thành phố Hải Phòng")</f>
        <v>Công an xã Tiên Hưng thành phố Hải Phòng</v>
      </c>
      <c r="C714" t="str">
        <v>https://www.facebook.com/dtncatphp/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8714</v>
      </c>
      <c r="B715" t="str">
        <f>HYPERLINK("https://tienlang.haiphong.gov.vn/", "UBND Ủy ban nhân dân xã Tiên Hưng thành phố Hải Phòng")</f>
        <v>UBND Ủy ban nhân dân xã Tiên Hưng thành phố Hải Phòng</v>
      </c>
      <c r="C715" t="str">
        <v>https://tienlang.haiphong.gov.vn/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8715</v>
      </c>
      <c r="B716" t="str">
        <f>HYPERLINK("https://www.facebook.com/dtncatphp/", "Công an xã Vinh Quang thành phố Hải Phòng")</f>
        <v>Công an xã Vinh Quang thành phố Hải Phòng</v>
      </c>
      <c r="C716" t="str">
        <v>https://www.facebook.com/dtncatphp/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8716</v>
      </c>
      <c r="B717" t="str">
        <f>HYPERLINK("https://vinhquang.tienlang.haiphong.gov.vn/", "UBND Ủy ban nhân dân xã Vinh Quang thành phố Hải Phòng")</f>
        <v>UBND Ủy ban nhân dân xã Vinh Quang thành phố Hải Phòng</v>
      </c>
      <c r="C717" t="str">
        <v>https://vinhquang.tienlang.haiphong.gov.vn/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8717</v>
      </c>
      <c r="B718" t="str">
        <f>HYPERLINK("https://www.facebook.com/p/C%C3%B4ng-an-Huy%E1%BB%87n-V%C4%A9nh-B%E1%BA%A3o-H%E1%BA%A3i-Ph%C3%B2ng-100091921350663/?locale=ur_PK", "Công an thị trấn Vĩnh Bảo thành phố Hải Phòng")</f>
        <v>Công an thị trấn Vĩnh Bảo thành phố Hải Phòng</v>
      </c>
      <c r="C718" t="str">
        <v>https://www.facebook.com/p/C%C3%B4ng-an-Huy%E1%BB%87n-V%C4%A9nh-B%E1%BA%A3o-H%E1%BA%A3i-Ph%C3%B2ng-100091921350663/?locale=ur_PK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8718</v>
      </c>
      <c r="B719" t="str">
        <f>HYPERLINK("https://vinhbao.haiphong.gov.vn/", "UBND Ủy ban nhân dân thị trấn Vĩnh Bảo thành phố Hải Phòng")</f>
        <v>UBND Ủy ban nhân dân thị trấn Vĩnh Bảo thành phố Hải Phòng</v>
      </c>
      <c r="C719" t="str">
        <v>https://vinhbao.haiphong.gov.vn/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8719</v>
      </c>
      <c r="B720" t="str">
        <f>HYPERLINK("https://www.facebook.com/ANTTxaDungTien/", "Công an xã Dũng Tiến thành phố Hải Phòng")</f>
        <v>Công an xã Dũng Tiến thành phố Hải Phòng</v>
      </c>
      <c r="C720" t="str">
        <v>https://www.facebook.com/ANTTxaDungTien/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8720</v>
      </c>
      <c r="B721" t="str">
        <f>HYPERLINK("https://dungtien.vinhbao.haiphong.gov.vn/tin-tuc-su-kien/trien-khai-du-an-xay-dung-he-thong-ho-so-dia-chinh-co-so-du-lieu-dat-dai-tren-dia-ban-xa-dung-ti-686975", "UBND Ủy ban nhân dân xã Dũng Tiến thành phố Hải Phòng")</f>
        <v>UBND Ủy ban nhân dân xã Dũng Tiến thành phố Hải Phòng</v>
      </c>
      <c r="C721" t="str">
        <v>https://dungtien.vinhbao.haiphong.gov.vn/tin-tuc-su-kien/trien-khai-du-an-xay-dung-he-thong-ho-so-dia-chinh-co-so-du-lieu-dat-dai-tren-dia-ban-xa-dung-ti-686975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8721</v>
      </c>
      <c r="B722" t="str">
        <f>HYPERLINK("https://www.facebook.com/dtncatphp/", "Công an xã Giang Biên thành phố Hải Phòng")</f>
        <v>Công an xã Giang Biên thành phố Hải Phòng</v>
      </c>
      <c r="C722" t="str">
        <v>https://www.facebook.com/dtncatphp/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8722</v>
      </c>
      <c r="B723" t="str">
        <f>HYPERLINK("https://sotnmt.haiphong.gov.vn/tham-van-dtm/tham-van-dtm-du-an-giai-phong-mat-bang-va-xay-dung-cong-tuong-bao-truong-tieu-hoc-giang-bien-718437", "UBND Ủy ban nhân dân xã Giang Biên thành phố Hải Phòng")</f>
        <v>UBND Ủy ban nhân dân xã Giang Biên thành phố Hải Phòng</v>
      </c>
      <c r="C723" t="str">
        <v>https://sotnmt.haiphong.gov.vn/tham-van-dtm/tham-van-dtm-du-an-giai-phong-mat-bang-va-xay-dung-cong-tuong-bao-truong-tieu-hoc-giang-bien-718437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8723</v>
      </c>
      <c r="B724" t="str">
        <f>HYPERLINK("https://www.facebook.com/dtncatphp/", "Công an xã Thắng Thuỷ thành phố Hải Phòng")</f>
        <v>Công an xã Thắng Thuỷ thành phố Hải Phòng</v>
      </c>
      <c r="C724" t="str">
        <v>https://www.facebook.com/dtncatphp/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8724</v>
      </c>
      <c r="B725" t="str">
        <f>HYPERLINK("https://haiphong.gov.vn/tin-dia-phuong/chu-tich-ubnd-thanh-pho-nguyen-van-tung-du-ngay-hoi-dai-doan-ket-toan-dan-toc-tai-thon-dong-loi--718282", "UBND Ủy ban nhân dân xã Thắng Thuỷ thành phố Hải Phòng")</f>
        <v>UBND Ủy ban nhân dân xã Thắng Thuỷ thành phố Hải Phòng</v>
      </c>
      <c r="C725" t="str">
        <v>https://haiphong.gov.vn/tin-dia-phuong/chu-tich-ubnd-thanh-pho-nguyen-van-tung-du-ngay-hoi-dai-doan-ket-toan-dan-toc-tai-thon-dong-loi--718282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8725</v>
      </c>
      <c r="B726" t="str">
        <v>Công an xã Trung Lập thành phố Hải Phòng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8726</v>
      </c>
      <c r="B727" t="str">
        <f>HYPERLINK("https://trunglap.vinhbao.haiphong.gov.vn/", "UBND Ủy ban nhân dân xã Trung Lập thành phố Hải Phòng")</f>
        <v>UBND Ủy ban nhân dân xã Trung Lập thành phố Hải Phòng</v>
      </c>
      <c r="C727" t="str">
        <v>https://trunglap.vinhbao.haiphong.gov.vn/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8727</v>
      </c>
      <c r="B728" t="str">
        <f>HYPERLINK("https://www.facebook.com/dtncatphp/", "Công an xã Việt Tiến thành phố Hải Phòng")</f>
        <v>Công an xã Việt Tiến thành phố Hải Phòng</v>
      </c>
      <c r="C728" t="str">
        <v>https://www.facebook.com/dtncatphp/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8728</v>
      </c>
      <c r="B729" t="str">
        <f>HYPERLINK("https://congan.haiphong.gov.vn/Tin-hoat-dong-cua-CATP/Vi-An-ninh-To-quoc/Lang-nghe-y-kien-Nhan-dan-ve-luc-luong-Cong-an-co-so-tai-xa-Viet-Tien-Vinh-Bao-136403.html", "UBND Ủy ban nhân dân xã Việt Tiến thành phố Hải Phòng")</f>
        <v>UBND Ủy ban nhân dân xã Việt Tiến thành phố Hải Phòng</v>
      </c>
      <c r="C729" t="str">
        <v>https://congan.haiphong.gov.vn/Tin-hoat-dong-cua-CATP/Vi-An-ninh-To-quoc/Lang-nghe-y-kien-Nhan-dan-ve-luc-luong-Cong-an-co-so-tai-xa-Viet-Tien-Vinh-Bao-136403.html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8729</v>
      </c>
      <c r="B730" t="str">
        <f>HYPERLINK("https://www.facebook.com/dtncatphp/", "Công an xã Vĩnh An thành phố Hải Phòng")</f>
        <v>Công an xã Vĩnh An thành phố Hải Phòng</v>
      </c>
      <c r="C730" t="str">
        <v>https://www.facebook.com/dtncatphp/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8730</v>
      </c>
      <c r="B731" t="str">
        <f>HYPERLINK("https://haiphong.gov.vn/", "UBND Ủy ban nhân dân xã Vĩnh An thành phố Hải Phòng")</f>
        <v>UBND Ủy ban nhân dân xã Vĩnh An thành phố Hải Phòng</v>
      </c>
      <c r="C731" t="str">
        <v>https://haiphong.gov.vn/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8731</v>
      </c>
      <c r="B732" t="str">
        <f>HYPERLINK("https://www.facebook.com/dtncatphp/", "Công an xã Vĩnh Long thành phố Hải Phòng")</f>
        <v>Công an xã Vĩnh Long thành phố Hải Phòng</v>
      </c>
      <c r="C732" t="str">
        <v>https://www.facebook.com/dtncatphp/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8732</v>
      </c>
      <c r="B733" t="str">
        <f>HYPERLINK("https://vinhbao.haiphong.gov.vn/", "UBND Ủy ban nhân dân xã Vĩnh Long thành phố Hải Phòng")</f>
        <v>UBND Ủy ban nhân dân xã Vĩnh Long thành phố Hải Phòng</v>
      </c>
      <c r="C733" t="str">
        <v>https://vinhbao.haiphong.gov.vn/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8733</v>
      </c>
      <c r="B734" t="str">
        <v>Công an xã Hiệp Hoà thành phố Hải Phòng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8734</v>
      </c>
      <c r="B735" t="str">
        <f>HYPERLINK("https://www.quangninh.gov.vn/donvi/TXQuangYen/Trang/ChiTietBVGioiThieu.aspx?bvid=203", "UBND Ủy ban nhân dân xã Hiệp Hoà thành phố Hải Phòng")</f>
        <v>UBND Ủy ban nhân dân xã Hiệp Hoà thành phố Hải Phòng</v>
      </c>
      <c r="C735" t="str">
        <v>https://www.quangninh.gov.vn/donvi/TXQuangYen/Trang/ChiTietBVGioiThieu.aspx?bvid=203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8735</v>
      </c>
      <c r="B736" t="str">
        <f>HYPERLINK("https://www.facebook.com/dtncatphp/", "Công an xã Hùng Tiến thành phố Hải Phòng")</f>
        <v>Công an xã Hùng Tiến thành phố Hải Phòng</v>
      </c>
      <c r="C736" t="str">
        <v>https://www.facebook.com/dtncatphp/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8736</v>
      </c>
      <c r="B737" t="str">
        <f>HYPERLINK("https://tienlang.haiphong.gov.vn/", "UBND Ủy ban nhân dân xã Hùng Tiến thành phố Hải Phòng")</f>
        <v>UBND Ủy ban nhân dân xã Hùng Tiến thành phố Hải Phòng</v>
      </c>
      <c r="C737" t="str">
        <v>https://tienlang.haiphong.gov.vn/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8737</v>
      </c>
      <c r="B738" t="str">
        <f>HYPERLINK("https://www.facebook.com/dtncatphp/", "Công an xã An Hoà thành phố Hải Phòng")</f>
        <v>Công an xã An Hoà thành phố Hải Phòng</v>
      </c>
      <c r="C738" t="str">
        <v>https://www.facebook.com/dtncatphp/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8738</v>
      </c>
      <c r="B739" t="str">
        <f>HYPERLINK("https://anhoa.anduong.haiphong.gov.vn/", "UBND Ủy ban nhân dân xã An Hoà thành phố Hải Phòng")</f>
        <v>UBND Ủy ban nhân dân xã An Hoà thành phố Hải Phòng</v>
      </c>
      <c r="C739" t="str">
        <v>https://anhoa.anduong.haiphong.gov.vn/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8739</v>
      </c>
      <c r="B740" t="str">
        <f>HYPERLINK("https://www.facebook.com/dtncatphp/", "Công an xã Tân Hưng thành phố Hải Phòng")</f>
        <v>Công an xã Tân Hưng thành phố Hải Phòng</v>
      </c>
      <c r="C740" t="str">
        <v>https://www.facebook.com/dtncatphp/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8740</v>
      </c>
      <c r="B741" t="str">
        <f>HYPERLINK("https://tanhung.vinhbao.haiphong.gov.vn/van-ban-phap-quy/bai-bo-quyet-dinh-306-2017-qd-ubnd-ngay-14-02-2017-cua-uy-ban-nhan-dan-thanh-pho-ve-viec-uy-quye-714267", "UBND Ủy ban nhân dân xã Tân Hưng thành phố Hải Phòng")</f>
        <v>UBND Ủy ban nhân dân xã Tân Hưng thành phố Hải Phòng</v>
      </c>
      <c r="C741" t="str">
        <v>https://tanhung.vinhbao.haiphong.gov.vn/van-ban-phap-quy/bai-bo-quyet-dinh-306-2017-qd-ubnd-ngay-14-02-2017-cua-uy-ban-nhan-dan-thanh-pho-ve-viec-uy-quye-714267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8741</v>
      </c>
      <c r="B742" t="str">
        <f>HYPERLINK("https://www.facebook.com/dtncatphp/", "Công an xã Tân Liên thành phố Hải Phòng")</f>
        <v>Công an xã Tân Liên thành phố Hải Phòng</v>
      </c>
      <c r="C742" t="str">
        <v>https://www.facebook.com/dtncatphp/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8742</v>
      </c>
      <c r="B743" t="str">
        <f>HYPERLINK("https://haiphong.gov.vn/?pageid=27205&amp;p_cate=41894", "UBND Ủy ban nhân dân xã Tân Liên thành phố Hải Phòng")</f>
        <v>UBND Ủy ban nhân dân xã Tân Liên thành phố Hải Phòng</v>
      </c>
      <c r="C743" t="str">
        <v>https://haiphong.gov.vn/?pageid=27205&amp;p_cate=41894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8743</v>
      </c>
      <c r="B744" t="str">
        <f>HYPERLINK("https://www.facebook.com/dtncatphp/", "Công an xã Nhân Hoà thành phố Hải Phòng")</f>
        <v>Công an xã Nhân Hoà thành phố Hải Phòng</v>
      </c>
      <c r="C744" t="str">
        <v>https://www.facebook.com/dtncatphp/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8744</v>
      </c>
      <c r="B745" t="str">
        <f>HYPERLINK("https://haiphong.gov.vn/", "UBND Ủy ban nhân dân xã Nhân Hoà thành phố Hải Phòng")</f>
        <v>UBND Ủy ban nhân dân xã Nhân Hoà thành phố Hải Phòng</v>
      </c>
      <c r="C745" t="str">
        <v>https://haiphong.gov.vn/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8745</v>
      </c>
      <c r="B746" t="str">
        <f>HYPERLINK("https://www.facebook.com/dtncatphp/", "Công an xã Tam Đa thành phố Hải Phòng")</f>
        <v>Công an xã Tam Đa thành phố Hải Phòng</v>
      </c>
      <c r="C746" t="str">
        <v>https://www.facebook.com/dtncatphp/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8746</v>
      </c>
      <c r="B747" t="str">
        <f>HYPERLINK("https://vinhbao.haiphong.gov.vn/", "UBND Ủy ban nhân dân xã Tam Đa thành phố Hải Phòng")</f>
        <v>UBND Ủy ban nhân dân xã Tam Đa thành phố Hải Phòng</v>
      </c>
      <c r="C747" t="str">
        <v>https://vinhbao.haiphong.gov.vn/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8747</v>
      </c>
      <c r="B748" t="str">
        <f>HYPERLINK("https://www.facebook.com/dtncatphp/", "Công an xã Hưng Nhân thành phố Hải Phòng")</f>
        <v>Công an xã Hưng Nhân thành phố Hải Phòng</v>
      </c>
      <c r="C748" t="str">
        <v>https://www.facebook.com/dtncatphp/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8748</v>
      </c>
      <c r="B749" t="str">
        <f>HYPERLINK("https://vinhbao.haiphong.gov.vn/", "UBND Ủy ban nhân dân xã Hưng Nhân thành phố Hải Phòng")</f>
        <v>UBND Ủy ban nhân dân xã Hưng Nhân thành phố Hải Phòng</v>
      </c>
      <c r="C749" t="str">
        <v>https://vinhbao.haiphong.gov.vn/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8749</v>
      </c>
      <c r="B750" t="str">
        <f>HYPERLINK("https://www.facebook.com/dtncatphp/", "Công an xã Vinh Quang thành phố Hải Phòng")</f>
        <v>Công an xã Vinh Quang thành phố Hải Phòng</v>
      </c>
      <c r="C750" t="str">
        <v>https://www.facebook.com/dtncatphp/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8750</v>
      </c>
      <c r="B751" t="str">
        <f>HYPERLINK("https://vinhquang.tienlang.haiphong.gov.vn/", "UBND Ủy ban nhân dân xã Vinh Quang thành phố Hải Phòng")</f>
        <v>UBND Ủy ban nhân dân xã Vinh Quang thành phố Hải Phòng</v>
      </c>
      <c r="C751" t="str">
        <v>https://vinhquang.tienlang.haiphong.gov.vn/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8751</v>
      </c>
      <c r="B752" t="str">
        <f>HYPERLINK("https://www.facebook.com/dtncatphp/", "Công an xã Đồng Minh thành phố Hải Phòng")</f>
        <v>Công an xã Đồng Minh thành phố Hải Phòng</v>
      </c>
      <c r="C752" t="str">
        <v>https://www.facebook.com/dtncatphp/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8752</v>
      </c>
      <c r="B753" t="str">
        <f>HYPERLINK("https://vinhbao.haiphong.gov.vn/", "UBND Ủy ban nhân dân xã Đồng Minh thành phố Hải Phòng")</f>
        <v>UBND Ủy ban nhân dân xã Đồng Minh thành phố Hải Phòng</v>
      </c>
      <c r="C753" t="str">
        <v>https://vinhbao.haiphong.gov.vn/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8753</v>
      </c>
      <c r="B754" t="str">
        <f>HYPERLINK("https://www.facebook.com/p/C%C3%B4ng-an-x%C3%A3-Thanh-L%C6%B0%C6%A1ng-100063607404733/", "Công an xã Thanh Lương thành phố Hải Phòng")</f>
        <v>Công an xã Thanh Lương thành phố Hải Phòng</v>
      </c>
      <c r="C754" t="str">
        <v>https://www.facebook.com/p/C%C3%B4ng-an-x%C3%A3-Thanh-L%C6%B0%C6%A1ng-100063607404733/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8754</v>
      </c>
      <c r="B755" t="str">
        <f>HYPERLINK("https://vinhbao.haiphong.gov.vn/", "UBND Ủy ban nhân dân xã Thanh Lương thành phố Hải Phòng")</f>
        <v>UBND Ủy ban nhân dân xã Thanh Lương thành phố Hải Phòng</v>
      </c>
      <c r="C755" t="str">
        <v>https://vinhbao.haiphong.gov.vn/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8755</v>
      </c>
      <c r="B756" t="str">
        <f>HYPERLINK("https://www.facebook.com/dtncatphp/", "Công an xã Liên Am thành phố Hải Phòng")</f>
        <v>Công an xã Liên Am thành phố Hải Phòng</v>
      </c>
      <c r="C756" t="str">
        <v>https://www.facebook.com/dtncatphp/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8756</v>
      </c>
      <c r="B757" t="str">
        <f>HYPERLINK("https://lienam.vinhbao.haiphong.gov.vn/", "UBND Ủy ban nhân dân xã Liên Am thành phố Hải Phòng")</f>
        <v>UBND Ủy ban nhân dân xã Liên Am thành phố Hải Phòng</v>
      </c>
      <c r="C757" t="str">
        <v>https://lienam.vinhbao.haiphong.gov.vn/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8757</v>
      </c>
      <c r="B758" t="str">
        <f>HYPERLINK("https://www.facebook.com/dtncatphp/", "Công an xã Lý Học thành phố Hải Phòng")</f>
        <v>Công an xã Lý Học thành phố Hải Phòng</v>
      </c>
      <c r="C758" t="str">
        <v>https://www.facebook.com/dtncatphp/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8758</v>
      </c>
      <c r="B759" t="str">
        <f>HYPERLINK("https://haiphong.gov.vn/", "UBND Ủy ban nhân dân xã Lý Học thành phố Hải Phòng")</f>
        <v>UBND Ủy ban nhân dân xã Lý Học thành phố Hải Phòng</v>
      </c>
      <c r="C759" t="str">
        <v>https://haiphong.gov.vn/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8759</v>
      </c>
      <c r="B760" t="str">
        <f>HYPERLINK("https://www.facebook.com/dtncatphp/", "Công an xã Tam Cường thành phố Hải Phòng")</f>
        <v>Công an xã Tam Cường thành phố Hải Phòng</v>
      </c>
      <c r="C760" t="str">
        <v>https://www.facebook.com/dtncatphp/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8760</v>
      </c>
      <c r="B761" t="str">
        <f>HYPERLINK("https://vinhbao.haiphong.gov.vn/", "UBND Ủy ban nhân dân xã Tam Cường thành phố Hải Phòng")</f>
        <v>UBND Ủy ban nhân dân xã Tam Cường thành phố Hải Phòng</v>
      </c>
      <c r="C761" t="str">
        <v>https://vinhbao.haiphong.gov.vn/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8761</v>
      </c>
      <c r="B762" t="str">
        <f>HYPERLINK("https://www.facebook.com/dtncatphp/", "Công an xã Hoà Bình thành phố Hải Phòng")</f>
        <v>Công an xã Hoà Bình thành phố Hải Phòng</v>
      </c>
      <c r="C762" t="str">
        <v>https://www.facebook.com/dtncatphp/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8762</v>
      </c>
      <c r="B763" t="str">
        <f>HYPERLINK("https://huunghi.haiphong.gov.vn/TIN-TUC-NOI-BAT/Uy-ban-Hoa-binh-thanh-pho-Hai-Phong-Lan-toa-phong-trao-hoa-binh-gop-phan-xay-dung-moi-truong-on-dinh-cho-phat-trien-kinh-te---xa-hoi-137774.html", "UBND Ủy ban nhân dân xã Hoà Bình thành phố Hải Phòng")</f>
        <v>UBND Ủy ban nhân dân xã Hoà Bình thành phố Hải Phòng</v>
      </c>
      <c r="C763" t="str">
        <v>https://huunghi.haiphong.gov.vn/TIN-TUC-NOI-BAT/Uy-ban-Hoa-binh-thanh-pho-Hai-Phong-Lan-toa-phong-trao-hoa-binh-gop-phan-xay-dung-moi-truong-on-dinh-cho-phat-trien-kinh-te---xa-hoi-137774.html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8763</v>
      </c>
      <c r="B764" t="str">
        <f>HYPERLINK("https://www.facebook.com/dtncatphp/", "Công an xã Tiền Phong thành phố Hải Phòng")</f>
        <v>Công an xã Tiền Phong thành phố Hải Phòng</v>
      </c>
      <c r="C764" t="str">
        <v>https://www.facebook.com/dtncatphp/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8764</v>
      </c>
      <c r="B765" t="str">
        <f>HYPERLINK("https://haiphong.gov.vn/", "UBND Ủy ban nhân dân xã Tiền Phong thành phố Hải Phòng")</f>
        <v>UBND Ủy ban nhân dân xã Tiền Phong thành phố Hải Phòng</v>
      </c>
      <c r="C765" t="str">
        <v>https://haiphong.gov.vn/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8765</v>
      </c>
      <c r="B766" t="str">
        <f>HYPERLINK("https://www.facebook.com/dtncatphp/", "Công an xã Vĩnh Phong thành phố Hải Phòng")</f>
        <v>Công an xã Vĩnh Phong thành phố Hải Phòng</v>
      </c>
      <c r="C766" t="str">
        <v>https://www.facebook.com/dtncatphp/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8766</v>
      </c>
      <c r="B767" t="str">
        <f>HYPERLINK("https://vinhbao.haiphong.gov.vn/", "UBND Ủy ban nhân dân xã Vĩnh Phong thành phố Hải Phòng")</f>
        <v>UBND Ủy ban nhân dân xã Vĩnh Phong thành phố Hải Phòng</v>
      </c>
      <c r="C767" t="str">
        <v>https://vinhbao.haiphong.gov.vn/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8767</v>
      </c>
      <c r="B768" t="str">
        <f>HYPERLINK("https://www.facebook.com/dtncatphp/", "Công an xã Cộng Hiền thành phố Hải Phòng")</f>
        <v>Công an xã Cộng Hiền thành phố Hải Phòng</v>
      </c>
      <c r="C768" t="str">
        <v>https://www.facebook.com/dtncatphp/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8768</v>
      </c>
      <c r="B769" t="str">
        <f>HYPERLINK("https://haiphong.gov.vn/", "UBND Ủy ban nhân dân xã Cộng Hiền thành phố Hải Phòng")</f>
        <v>UBND Ủy ban nhân dân xã Cộng Hiền thành phố Hải Phòng</v>
      </c>
      <c r="C769" t="str">
        <v>https://haiphong.gov.vn/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8769</v>
      </c>
      <c r="B770" t="str">
        <f>HYPERLINK("https://www.facebook.com/p/An-ninh-tr%E1%BA%ADt-t%E1%BB%B1-x%C3%A3-Cao-Minh-100071427229245/", "Công an xã Cao Minh thành phố Hải Phòng")</f>
        <v>Công an xã Cao Minh thành phố Hải Phòng</v>
      </c>
      <c r="C770" t="str">
        <v>https://www.facebook.com/p/An-ninh-tr%E1%BA%ADt-t%E1%BB%B1-x%C3%A3-Cao-Minh-100071427229245/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8770</v>
      </c>
      <c r="B771" t="str">
        <f>HYPERLINK("https://haiphong.gov.vn/tin-tuc-su-kien/Chu-tich-UBND-thanh-pho-tiep-xuc-cu-tri-tai-xa-Cao-Minh---huyen-Vinh-Bao-39083", "UBND Ủy ban nhân dân xã Cao Minh thành phố Hải Phòng")</f>
        <v>UBND Ủy ban nhân dân xã Cao Minh thành phố Hải Phòng</v>
      </c>
      <c r="C771" t="str">
        <v>https://haiphong.gov.vn/tin-tuc-su-kien/Chu-tich-UBND-thanh-pho-tiep-xuc-cu-tri-tai-xa-Cao-Minh---huyen-Vinh-Bao-39083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8771</v>
      </c>
      <c r="B772" t="str">
        <f>HYPERLINK("https://www.facebook.com/tuoitrecongansonla/", "Công an xã Cổ Am thành phố Hải Phòng")</f>
        <v>Công an xã Cổ Am thành phố Hải Phòng</v>
      </c>
      <c r="C772" t="str">
        <v>https://www.facebook.com/tuoitrecongansonla/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8772</v>
      </c>
      <c r="B773" t="str">
        <f>HYPERLINK("https://coam.vinhbao.haiphong.gov.vn/", "UBND Ủy ban nhân dân xã Cổ Am thành phố Hải Phòng")</f>
        <v>UBND Ủy ban nhân dân xã Cổ Am thành phố Hải Phòng</v>
      </c>
      <c r="C773" t="str">
        <v>https://coam.vinhbao.haiphong.gov.vn/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8773</v>
      </c>
      <c r="B774" t="str">
        <f>HYPERLINK("https://www.facebook.com/dtncatphp/", "Công an xã Vĩnh Tiến thành phố Hải Phòng")</f>
        <v>Công an xã Vĩnh Tiến thành phố Hải Phòng</v>
      </c>
      <c r="C774" t="str">
        <v>https://www.facebook.com/dtncatphp/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8774</v>
      </c>
      <c r="B775" t="str">
        <f>HYPERLINK("https://vinhtien.vinhbao.haiphong.gov.vn/", "UBND Ủy ban nhân dân xã Vĩnh Tiến thành phố Hải Phòng")</f>
        <v>UBND Ủy ban nhân dân xã Vĩnh Tiến thành phố Hải Phòng</v>
      </c>
      <c r="C775" t="str">
        <v>https://vinhtien.vinhbao.haiphong.gov.vn/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8775</v>
      </c>
      <c r="B776" t="str">
        <f>HYPERLINK("https://www.facebook.com/dtncatphp/", "Công an xã Trấn Dương thành phố Hải Phòng")</f>
        <v>Công an xã Trấn Dương thành phố Hải Phòng</v>
      </c>
      <c r="C776" t="str">
        <v>https://www.facebook.com/dtncatphp/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8776</v>
      </c>
      <c r="B777" t="str">
        <f>HYPERLINK("https://haiphong.gov.vn/", "UBND Ủy ban nhân dân xã Trấn Dương thành phố Hải Phòng")</f>
        <v>UBND Ủy ban nhân dân xã Trấn Dương thành phố Hải Phòng</v>
      </c>
      <c r="C777" t="str">
        <v>https://haiphong.gov.vn/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8777</v>
      </c>
      <c r="B778" t="str">
        <f>HYPERLINK("https://www.facebook.com/231788158405511", "Công an thị trấn Cát Bà thành phố Hải Phòng")</f>
        <v>Công an thị trấn Cát Bà thành phố Hải Phòng</v>
      </c>
      <c r="C778" t="str">
        <v>https://www.facebook.com/231788158405511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8778</v>
      </c>
      <c r="B779" t="str">
        <f>HYPERLINK("https://catba.cathai.haiphong.gov.vn/", "UBND Ủy ban nhân dân thị trấn Cát Bà thành phố Hải Phòng")</f>
        <v>UBND Ủy ban nhân dân thị trấn Cát Bà thành phố Hải Phòng</v>
      </c>
      <c r="C779" t="str">
        <v>https://catba.cathai.haiphong.gov.vn/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8779</v>
      </c>
      <c r="B780" t="str">
        <f>HYPERLINK("https://www.facebook.com/tuoitrecatba", "Công an thị trấn Cát Hải thành phố Hải Phòng")</f>
        <v>Công an thị trấn Cát Hải thành phố Hải Phòng</v>
      </c>
      <c r="C780" t="str">
        <v>https://www.facebook.com/tuoitrecatba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8780</v>
      </c>
      <c r="B781" t="str">
        <f>HYPERLINK("https://thitran.cathai.haiphong.gov.vn/", "UBND Ủy ban nhân dân thị trấn Cát Hải thành phố Hải Phòng")</f>
        <v>UBND Ủy ban nhân dân thị trấn Cát Hải thành phố Hải Phòng</v>
      </c>
      <c r="C781" t="str">
        <v>https://thitran.cathai.haiphong.gov.vn/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8781</v>
      </c>
      <c r="B782" t="str">
        <f>HYPERLINK("https://www.facebook.com/p/Tu%E1%BB%95i-tr%E1%BA%BB-C%C3%B4ng-an-Ngh%C4%A9a-L%E1%BB%99-100081887170070/", "Công an xã Nghĩa Lộ thành phố Hải Phòng")</f>
        <v>Công an xã Nghĩa Lộ thành phố Hải Phòng</v>
      </c>
      <c r="C782" t="str">
        <v>https://www.facebook.com/p/Tu%E1%BB%95i-tr%E1%BA%BB-C%C3%B4ng-an-Ngh%C4%A9a-L%E1%BB%99-100081887170070/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8782</v>
      </c>
      <c r="B783" t="str">
        <f>HYPERLINK("https://nghialo.cathai.haiphong.gov.vn/", "UBND Ủy ban nhân dân xã Nghĩa Lộ thành phố Hải Phòng")</f>
        <v>UBND Ủy ban nhân dân xã Nghĩa Lộ thành phố Hải Phòng</v>
      </c>
      <c r="C783" t="str">
        <v>https://nghialo.cathai.haiphong.gov.vn/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8783</v>
      </c>
      <c r="B784" t="str">
        <f>HYPERLINK("https://www.facebook.com/dtncatphp/", "Công an xã Đồng Bài thành phố Hải Phòng")</f>
        <v>Công an xã Đồng Bài thành phố Hải Phòng</v>
      </c>
      <c r="C784" t="str">
        <v>https://www.facebook.com/dtncatphp/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8784</v>
      </c>
      <c r="B785" t="str">
        <f>HYPERLINK("https://cathai.haiphong.gov.vn/", "UBND Ủy ban nhân dân xã Đồng Bài thành phố Hải Phòng")</f>
        <v>UBND Ủy ban nhân dân xã Đồng Bài thành phố Hải Phòng</v>
      </c>
      <c r="C785" t="str">
        <v>https://cathai.haiphong.gov.vn/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8785</v>
      </c>
      <c r="B786" t="str">
        <v>Công an xã Hoàng Châu thành phố Hải Phòng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8786</v>
      </c>
      <c r="B787" t="str">
        <f>HYPERLINK("https://hoangchau.cathai.haiphong.gov.vn/", "UBND Ủy ban nhân dân xã Hoàng Châu thành phố Hải Phòng")</f>
        <v>UBND Ủy ban nhân dân xã Hoàng Châu thành phố Hải Phòng</v>
      </c>
      <c r="C787" t="str">
        <v>https://hoangchau.cathai.haiphong.gov.vn/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8787</v>
      </c>
      <c r="B788" t="str">
        <f>HYPERLINK("https://www.facebook.com/61550522114297", "Công an xã Văn Phong thành phố Hải Phòng")</f>
        <v>Công an xã Văn Phong thành phố Hải Phòng</v>
      </c>
      <c r="C788" t="str">
        <v>https://www.facebook.com/61550522114297</v>
      </c>
      <c r="D788" t="str">
        <v>-</v>
      </c>
      <c r="E788" t="str">
        <v>02258831457</v>
      </c>
      <c r="F788" t="str">
        <f>HYPERLINK("mailto:cathai.conganxavanphong@gmail.com", "cathai.conganxavanphong@gmail.com")</f>
        <v>cathai.conganxavanphong@gmail.com</v>
      </c>
      <c r="G788" t="str">
        <v>thôn Phong Niên, xã Văn Phong</v>
      </c>
    </row>
    <row r="789">
      <c r="A789">
        <v>8788</v>
      </c>
      <c r="B789" t="str">
        <f>HYPERLINK("https://vanphong.haiphong.gov.vn/", "UBND Ủy ban nhân dân xã Văn Phong thành phố Hải Phòng")</f>
        <v>UBND Ủy ban nhân dân xã Văn Phong thành phố Hải Phòng</v>
      </c>
      <c r="C789" t="str">
        <v>https://vanphong.haiphong.gov.vn/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8789</v>
      </c>
      <c r="B790" t="str">
        <f>HYPERLINK("https://www.facebook.com/dtncatphp/", "Công an xã Phù Long thành phố Hải Phòng")</f>
        <v>Công an xã Phù Long thành phố Hải Phòng</v>
      </c>
      <c r="C790" t="str">
        <v>https://www.facebook.com/dtncatphp/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8790</v>
      </c>
      <c r="B791" t="str">
        <f>HYPERLINK("https://phulong.cathai.haiphong.gov.vn/", "UBND Ủy ban nhân dân xã Phù Long thành phố Hải Phòng")</f>
        <v>UBND Ủy ban nhân dân xã Phù Long thành phố Hải Phòng</v>
      </c>
      <c r="C791" t="str">
        <v>https://phulong.cathai.haiphong.gov.vn/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8791</v>
      </c>
      <c r="B792" t="str">
        <f>HYPERLINK("https://www.facebook.com/dtncatphp/", "Công an xã Gia Luận thành phố Hải Phòng")</f>
        <v>Công an xã Gia Luận thành phố Hải Phòng</v>
      </c>
      <c r="C792" t="str">
        <v>https://www.facebook.com/dtncatphp/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8792</v>
      </c>
      <c r="B793" t="str">
        <f>HYPERLINK("https://cathai.haiphong.gov.vn/", "UBND Ủy ban nhân dân xã Gia Luận thành phố Hải Phòng")</f>
        <v>UBND Ủy ban nhân dân xã Gia Luận thành phố Hải Phòng</v>
      </c>
      <c r="C793" t="str">
        <v>https://cathai.haiphong.gov.vn/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8793</v>
      </c>
      <c r="B794" t="str">
        <f>HYPERLINK("https://www.facebook.com/dtncatphp/", "Công an xã Hiền Hào thành phố Hải Phòng")</f>
        <v>Công an xã Hiền Hào thành phố Hải Phòng</v>
      </c>
      <c r="C794" t="str">
        <v>https://www.facebook.com/dtncatphp/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8794</v>
      </c>
      <c r="B795" t="str">
        <f>HYPERLINK("https://hienhao.cathai.haiphong.gov.vn/", "UBND Ủy ban nhân dân xã Hiền Hào thành phố Hải Phòng")</f>
        <v>UBND Ủy ban nhân dân xã Hiền Hào thành phố Hải Phòng</v>
      </c>
      <c r="C795" t="str">
        <v>https://hienhao.cathai.haiphong.gov.vn/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8795</v>
      </c>
      <c r="B796" t="str">
        <f>HYPERLINK("https://www.facebook.com/dtncatphp/", "Công an xã Trân Châu thành phố Hải Phòng")</f>
        <v>Công an xã Trân Châu thành phố Hải Phòng</v>
      </c>
      <c r="C796" t="str">
        <v>https://www.facebook.com/dtncatphp/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8796</v>
      </c>
      <c r="B797" t="str">
        <f>HYPERLINK("https://haiphong.gov.vn/tin-tuc-su-kien/Cong-bo-mo-cang-ca-Tran-Chau-va-cang-ca-Ngoc-Hai-52989", "UBND Ủy ban nhân dân xã Trân Châu thành phố Hải Phòng")</f>
        <v>UBND Ủy ban nhân dân xã Trân Châu thành phố Hải Phòng</v>
      </c>
      <c r="C797" t="str">
        <v>https://haiphong.gov.vn/tin-tuc-su-kien/Cong-bo-mo-cang-ca-Tran-Chau-va-cang-ca-Ngoc-Hai-52989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8797</v>
      </c>
      <c r="B798" t="str">
        <f>HYPERLINK("https://www.facebook.com/dtncatphp/", "Công an xã Việt Hải thành phố Hải Phòng")</f>
        <v>Công an xã Việt Hải thành phố Hải Phòng</v>
      </c>
      <c r="C798" t="str">
        <v>https://www.facebook.com/dtncatphp/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8798</v>
      </c>
      <c r="B799" t="str">
        <f>HYPERLINK("https://haiphong.gov.vn/", "UBND Ủy ban nhân dân xã Việt Hải thành phố Hải Phòng")</f>
        <v>UBND Ủy ban nhân dân xã Việt Hải thành phố Hải Phòng</v>
      </c>
      <c r="C799" t="str">
        <v>https://haiphong.gov.vn/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8799</v>
      </c>
      <c r="B800" t="str">
        <f>HYPERLINK("https://www.facebook.com/265963428377240", "Công an xã Xuân Đám thành phố Hải Phòng")</f>
        <v>Công an xã Xuân Đám thành phố Hải Phòng</v>
      </c>
      <c r="C800" t="str">
        <v>https://www.facebook.com/265963428377240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8800</v>
      </c>
      <c r="B801" t="str">
        <f>HYPERLINK("https://xuandam.cathai.haiphong.gov.vn/", "UBND Ủy ban nhân dân xã Xuân Đám thành phố Hải Phòng")</f>
        <v>UBND Ủy ban nhân dân xã Xuân Đám thành phố Hải Phòng</v>
      </c>
      <c r="C801" t="str">
        <v>https://xuandam.cathai.haiphong.gov.vn/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8801</v>
      </c>
      <c r="B802" t="str">
        <v>Công an phường Lam Sơn tỉnh Hưng Yên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8802</v>
      </c>
      <c r="B803" t="str">
        <f>HYPERLINK("https://minhduc.myhao.hungyen.gov.vn/", "UBND Ủy ban nhân dân phường Lam Sơn tỉnh Hưng Yên")</f>
        <v>UBND Ủy ban nhân dân phường Lam Sơn tỉnh Hưng Yên</v>
      </c>
      <c r="C803" t="str">
        <v>https://minhduc.myhao.hungyen.gov.vn/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8803</v>
      </c>
      <c r="B804" t="str">
        <f>HYPERLINK("https://www.facebook.com/tinhdoanhungyen/?locale=vi_VN", "Công an phường Hiến Nam tỉnh Hưng Yên")</f>
        <v>Công an phường Hiến Nam tỉnh Hưng Yên</v>
      </c>
      <c r="C804" t="str">
        <v>https://www.facebook.com/tinhdoanhungyen/?locale=vi_VN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8804</v>
      </c>
      <c r="B805" t="str">
        <f>HYPERLINK("https://congan.hungyen.gov.vn/phuong-hien-nam-thanh-pho-hung-yen-soi-noi-ngay-hoi-toan-dan-bao-ve-an-ninh-to-quoc-nam-2024-c229216.html", "UBND Ủy ban nhân dân phường Hiến Nam tỉnh Hưng Yên")</f>
        <v>UBND Ủy ban nhân dân phường Hiến Nam tỉnh Hưng Yên</v>
      </c>
      <c r="C805" t="str">
        <v>https://congan.hungyen.gov.vn/phuong-hien-nam-thanh-pho-hung-yen-soi-noi-ngay-hoi-toan-dan-bao-ve-an-ninh-to-quoc-nam-2024-c229216.html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8805</v>
      </c>
      <c r="B806" t="str">
        <v>Công an phường An Tảo tỉnh Hưng Yên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8806</v>
      </c>
      <c r="B807" t="str">
        <f>HYPERLINK("https://dichvucong.hungyen.gov.vn/dichvucong/hotline", "UBND Ủy ban nhân dân phường An Tảo tỉnh Hưng Yên")</f>
        <v>UBND Ủy ban nhân dân phường An Tảo tỉnh Hưng Yên</v>
      </c>
      <c r="C807" t="str">
        <v>https://dichvucong.hungyen.gov.vn/dichvucong/hotline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8807</v>
      </c>
      <c r="B808" t="str">
        <f>HYPERLINK("https://www.facebook.com/doanthanhniencahy/videos/-t%C3%A1c-ph%E1%BA%A9m-nh%E1%BB%AFng-th%C3%A1ng-ng%C3%A0y-kh%C3%B4ng-qu%C3%AAn-t%C3%A1c-gi%E1%BA%A3-%C4%91c-v%C5%A9-ng%E1%BB%8Dc-h%C3%A0-ph%C3%B3-tr%C6%B0%E1%BB%9Fng-c%C3%B4ng-an-p/988194911908384/?locale=ms_MY", "Công an phường Lê Lợi tỉnh Hưng Yên")</f>
        <v>Công an phường Lê Lợi tỉnh Hưng Yên</v>
      </c>
      <c r="C808" t="str">
        <v>https://www.facebook.com/doanthanhniencahy/videos/-t%C3%A1c-ph%E1%BA%A9m-nh%E1%BB%AFng-th%C3%A1ng-ng%C3%A0y-kh%C3%B4ng-qu%C3%AAn-t%C3%A1c-gi%E1%BA%A3-%C4%91c-v%C5%A9-ng%E1%BB%8Dc-h%C3%A0-ph%C3%B3-tr%C6%B0%E1%BB%9Fng-c%C3%B4ng-an-p/988194911908384/?locale=ms_MY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8808</v>
      </c>
      <c r="B809" t="str">
        <f>HYPERLINK("https://congan.hungyen.gov.vn/loi-cam-ta-c214983.html", "UBND Ủy ban nhân dân phường Lê Lợi tỉnh Hưng Yên")</f>
        <v>UBND Ủy ban nhân dân phường Lê Lợi tỉnh Hưng Yên</v>
      </c>
      <c r="C809" t="str">
        <v>https://congan.hungyen.gov.vn/loi-cam-ta-c214983.html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8809</v>
      </c>
      <c r="B810" t="str">
        <f>HYPERLINK("https://www.facebook.com/p/Ph%C6%B0%E1%BB%9Dng-Minh-Khai-Th%C3%A0nh-ph%E1%BB%91-H%C6%B0ng-Y%C3%AAn-61556054283244/", "Công an phường Minh Khai tỉnh Hưng Yên")</f>
        <v>Công an phường Minh Khai tỉnh Hưng Yên</v>
      </c>
      <c r="C810" t="str">
        <v>https://www.facebook.com/p/Ph%C6%B0%E1%BB%9Dng-Minh-Khai-Th%C3%A0nh-ph%E1%BB%91-H%C6%B0ng-Y%C3%AAn-61556054283244/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8810</v>
      </c>
      <c r="B811" t="str">
        <f>HYPERLINK("https://minhduc.myhao.hungyen.gov.vn/", "UBND Ủy ban nhân dân phường Minh Khai tỉnh Hưng Yên")</f>
        <v>UBND Ủy ban nhân dân phường Minh Khai tỉnh Hưng Yên</v>
      </c>
      <c r="C811" t="str">
        <v>https://minhduc.myhao.hungyen.gov.vn/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8811</v>
      </c>
      <c r="B812" t="str">
        <f>HYPERLINK("https://www.facebook.com/p/C%C3%B4ng-An-Th%C3%A0nh-Ph%E1%BB%91-H%C6%B0ng-Y%C3%AAn-100057576334172/?locale=he_IL", "Công an phường Quang Trung tỉnh Hưng Yên")</f>
        <v>Công an phường Quang Trung tỉnh Hưng Yên</v>
      </c>
      <c r="C812" t="str">
        <v>https://www.facebook.com/p/C%C3%B4ng-An-Th%C3%A0nh-Ph%E1%BB%91-H%C6%B0ng-Y%C3%AAn-100057576334172/?locale=he_IL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8812</v>
      </c>
      <c r="B813" t="str">
        <f>HYPERLINK("https://dichvucong.namdinh.gov.vn/portaldvc/KenhTin/dich-vu-cong-truc-tuyen.aspx?_dv=DF4850ED-1515-B7E6-4C22-92D618504C50", "UBND Ủy ban nhân dân phường Quang Trung tỉnh Hưng Yên")</f>
        <v>UBND Ủy ban nhân dân phường Quang Trung tỉnh Hưng Yên</v>
      </c>
      <c r="C813" t="str">
        <v>https://dichvucong.namdinh.gov.vn/portaldvc/KenhTin/dich-vu-cong-truc-tuyen.aspx?_dv=DF4850ED-1515-B7E6-4C22-92D618504C50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8813</v>
      </c>
      <c r="B814" t="str">
        <v>Công an phường Hồng Châu tỉnh Hưng Yên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8814</v>
      </c>
      <c r="B815" t="str">
        <f>HYPERLINK("https://dichvucong.hungyen.gov.vn/dichvucong/hotline", "UBND Ủy ban nhân dân phường Hồng Châu tỉnh Hưng Yên")</f>
        <v>UBND Ủy ban nhân dân phường Hồng Châu tỉnh Hưng Yên</v>
      </c>
      <c r="C815" t="str">
        <v>https://dichvucong.hungyen.gov.vn/dichvucong/hotline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8815</v>
      </c>
      <c r="B816" t="str">
        <f>HYPERLINK("https://www.facebook.com/p/C%C3%B4ng-an-x%C3%A3-Trung-Ngh%C4%A9a-100078959583797/", "Công an xã Trung Nghĩa tỉnh Hưng Yên")</f>
        <v>Công an xã Trung Nghĩa tỉnh Hưng Yên</v>
      </c>
      <c r="C816" t="str">
        <v>https://www.facebook.com/p/C%C3%B4ng-an-x%C3%A3-Trung-Ngh%C4%A9a-100078959583797/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8816</v>
      </c>
      <c r="B817" t="str">
        <f>HYPERLINK("https://dichvucong.namdinh.gov.vn/portaldvc/KenhTin/dich-vu-cong-truc-tuyen.aspx?_dv=93B2BB00-988B-EEEB-66EF-2368DD1E0E37", "UBND Ủy ban nhân dân xã Trung Nghĩa tỉnh Hưng Yên")</f>
        <v>UBND Ủy ban nhân dân xã Trung Nghĩa tỉnh Hưng Yên</v>
      </c>
      <c r="C817" t="str">
        <v>https://dichvucong.namdinh.gov.vn/portaldvc/KenhTin/dich-vu-cong-truc-tuyen.aspx?_dv=93B2BB00-988B-EEEB-66EF-2368DD1E0E37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8817</v>
      </c>
      <c r="B818" t="str">
        <f>HYPERLINK("https://www.facebook.com/XaLienPhuong/?locale=vi_VN", "Công an xã Liên Phương tỉnh Hưng Yên")</f>
        <v>Công an xã Liên Phương tỉnh Hưng Yên</v>
      </c>
      <c r="C818" t="str">
        <v>https://www.facebook.com/XaLienPhuong/?locale=vi_VN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8818</v>
      </c>
      <c r="B819" t="str">
        <f>HYPERLINK("https://congan.hungyen.gov.vn/khoi-cong-xay-dung-tru-so-cong-an-xa-lien-phuong-thanh-pho-hung-yen-va-cong-an-xa-da-loc-huyen-an-thi-c220580.html", "UBND Ủy ban nhân dân xã Liên Phương tỉnh Hưng Yên")</f>
        <v>UBND Ủy ban nhân dân xã Liên Phương tỉnh Hưng Yên</v>
      </c>
      <c r="C819" t="str">
        <v>https://congan.hungyen.gov.vn/khoi-cong-xay-dung-tru-so-cong-an-xa-lien-phuong-thanh-pho-hung-yen-va-cong-an-xa-da-loc-huyen-an-thi-c220580.html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8819</v>
      </c>
      <c r="B820" t="str">
        <f>HYPERLINK("https://www.facebook.com/p/C%C3%B4ng-An-Th%C3%A0nh-Ph%E1%BB%91-H%C6%B0ng-Y%C3%AAn-100057576334172/?locale=he_IL", "Công an xã Hồng Nam tỉnh Hưng Yên")</f>
        <v>Công an xã Hồng Nam tỉnh Hưng Yên</v>
      </c>
      <c r="C820" t="str">
        <v>https://www.facebook.com/p/C%C3%B4ng-An-Th%C3%A0nh-Ph%E1%BB%91-H%C6%B0ng-Y%C3%AAn-100057576334172/?locale=he_IL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8820</v>
      </c>
      <c r="B821" t="str">
        <f>HYPERLINK("https://congan.hungyen.gov.vn/nguoi-truong-cong-an-xa-duoc-nhan-dan-tin-yeu-c215356.html", "UBND Ủy ban nhân dân xã Hồng Nam tỉnh Hưng Yên")</f>
        <v>UBND Ủy ban nhân dân xã Hồng Nam tỉnh Hưng Yên</v>
      </c>
      <c r="C821" t="str">
        <v>https://congan.hungyen.gov.vn/nguoi-truong-cong-an-xa-duoc-nhan-dan-tin-yeu-c215356.html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8821</v>
      </c>
      <c r="B822" t="str">
        <v>Công an xã Quảng Châu tỉnh Hưng Yên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8822</v>
      </c>
      <c r="B823" t="str">
        <f>HYPERLINK("https://congan.quangbinh.gov.vn/khoi-to-dam-xuan-vinh-pho-chu-tich-hoi-dong-nhan-dan-xa-quang-chau/", "UBND Ủy ban nhân dân xã Quảng Châu tỉnh Hưng Yên")</f>
        <v>UBND Ủy ban nhân dân xã Quảng Châu tỉnh Hưng Yên</v>
      </c>
      <c r="C823" t="str">
        <v>https://congan.quangbinh.gov.vn/khoi-to-dam-xuan-vinh-pho-chu-tich-hoi-dong-nhan-dan-xa-quang-chau/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8823</v>
      </c>
      <c r="B824" t="str">
        <v>Công an xã Bảo Khê tỉnh Hưng Yên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8824</v>
      </c>
      <c r="B825" t="str">
        <f>HYPERLINK("https://congan.hungyen.gov.vn/khoi-cong-xay-dung-tru-so-cong-an-xa-bao-khe-thanh-pho-hung-yen-va-cong-an-xa-dong-than-huyen-van-lam-c219264.html", "UBND Ủy ban nhân dân xã Bảo Khê tỉnh Hưng Yên")</f>
        <v>UBND Ủy ban nhân dân xã Bảo Khê tỉnh Hưng Yên</v>
      </c>
      <c r="C825" t="str">
        <v>https://congan.hungyen.gov.vn/khoi-cong-xay-dung-tru-so-cong-an-xa-bao-khe-thanh-pho-hung-yen-va-cong-an-xa-dong-than-huyen-van-lam-c219264.html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8825</v>
      </c>
      <c r="B826" t="str">
        <f>HYPERLINK("https://www.facebook.com/TNXPC/", "Công an xã Phú Cường tỉnh Hưng Yên")</f>
        <v>Công an xã Phú Cường tỉnh Hưng Yên</v>
      </c>
      <c r="C826" t="str">
        <v>https://www.facebook.com/TNXPC/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8826</v>
      </c>
      <c r="B827" t="str">
        <f>HYPERLINK("https://bavi.hanoi.gov.vn/uy-ban-nhan-dan-xa-thi-tran/-/asset_publisher/BXvxOA8eYieu/content/xa-phu-cuong", "UBND Ủy ban nhân dân xã Phú Cường tỉnh Hưng Yên")</f>
        <v>UBND Ủy ban nhân dân xã Phú Cường tỉnh Hưng Yên</v>
      </c>
      <c r="C827" t="str">
        <v>https://bavi.hanoi.gov.vn/uy-ban-nhan-dan-xa-thi-tran/-/asset_publisher/BXvxOA8eYieu/content/xa-phu-cuong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8827</v>
      </c>
      <c r="B828" t="str">
        <f>HYPERLINK("https://www.facebook.com/p/C%C3%B4ng-An-Th%C3%A0nh-Ph%E1%BB%91-H%C6%B0ng-Y%C3%AAn-100057576334172/", "Công an xã Hùng Cường tỉnh Hưng Yên")</f>
        <v>Công an xã Hùng Cường tỉnh Hưng Yên</v>
      </c>
      <c r="C828" t="str">
        <v>https://www.facebook.com/p/C%C3%B4ng-An-Th%C3%A0nh-Ph%E1%BB%91-H%C6%B0ng-Y%C3%AAn-100057576334172/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8828</v>
      </c>
      <c r="B829" t="str">
        <f>HYPERLINK("https://congan.hungyen.gov.vn/khoi-cong-xay-dung-tru-so-cong-an-xa-hung-cuong-thanh-pho-hung-yen-c227160.html", "UBND Ủy ban nhân dân xã Hùng Cường tỉnh Hưng Yên")</f>
        <v>UBND Ủy ban nhân dân xã Hùng Cường tỉnh Hưng Yên</v>
      </c>
      <c r="C829" t="str">
        <v>https://congan.hungyen.gov.vn/khoi-cong-xay-dung-tru-so-cong-an-xa-hung-cuong-thanh-pho-hung-yen-c227160.html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8829</v>
      </c>
      <c r="B830" t="str">
        <f>HYPERLINK("https://www.facebook.com/p/C%C3%B4ng-An-Th%C3%A0nh-Ph%E1%BB%91-H%C6%B0ng-Y%C3%AAn-100057576334172/", "Công an xã Phương Chiểu tỉnh Hưng Yên")</f>
        <v>Công an xã Phương Chiểu tỉnh Hưng Yên</v>
      </c>
      <c r="C830" t="str">
        <v>https://www.facebook.com/p/C%C3%B4ng-An-Th%C3%A0nh-Ph%E1%BB%91-H%C6%B0ng-Y%C3%AAn-100057576334172/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8830</v>
      </c>
      <c r="B831" t="str">
        <f>HYPERLINK("https://congan.hungyen.gov.vn/khoi-cong-xay-dung-tru-so-cong-an-xa-phuong-chieu-thanh-pho-hung-yen-va-tru-so-cong-an-xa-nhat-tan-huyen-tien-lu-c221802.html", "UBND Ủy ban nhân dân xã Phương Chiểu tỉnh Hưng Yên")</f>
        <v>UBND Ủy ban nhân dân xã Phương Chiểu tỉnh Hưng Yên</v>
      </c>
      <c r="C831" t="str">
        <v>https://congan.hungyen.gov.vn/khoi-cong-xay-dung-tru-so-cong-an-xa-phuong-chieu-thanh-pho-hung-yen-va-tru-so-cong-an-xa-nhat-tan-huyen-tien-lu-c221802.html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8831</v>
      </c>
      <c r="B832" t="str">
        <f>HYPERLINK("https://www.facebook.com/ConganxaTanHung/?locale=ms_MY", "Công an xã Tân Hưng tỉnh Hưng Yên")</f>
        <v>Công an xã Tân Hưng tỉnh Hưng Yên</v>
      </c>
      <c r="C832" t="str">
        <v>https://www.facebook.com/ConganxaTanHung/?locale=ms_MY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8832</v>
      </c>
      <c r="B833" t="str">
        <f>HYPERLINK("https://dichvucong.hungyen.gov.vn/dichvucong/hotline", "UBND Ủy ban nhân dân xã Tân Hưng tỉnh Hưng Yên")</f>
        <v>UBND Ủy ban nhân dân xã Tân Hưng tỉnh Hưng Yên</v>
      </c>
      <c r="C833" t="str">
        <v>https://dichvucong.hungyen.gov.vn/dichvucong/hotline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8833</v>
      </c>
      <c r="B834" t="str">
        <f>HYPERLINK("https://www.facebook.com/p/C%C3%B4ng-An-Th%C3%A0nh-Ph%E1%BB%91-H%C6%B0ng-Y%C3%AAn-100057576334172/?locale=tr_TR", "Công an xã Hoàng Hanh tỉnh Hưng Yên")</f>
        <v>Công an xã Hoàng Hanh tỉnh Hưng Yên</v>
      </c>
      <c r="C834" t="str">
        <v>https://www.facebook.com/p/C%C3%B4ng-An-Th%C3%A0nh-Ph%E1%BB%91-H%C6%B0ng-Y%C3%AAn-100057576334172/?locale=tr_TR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8834</v>
      </c>
      <c r="B835" t="str">
        <f>HYPERLINK("https://congbao.hungyen.gov.vn/2012/vbdi.nsf/str/28A5DEE6261A3BB94725774C00010105/$file/1295.pdf", "UBND Ủy ban nhân dân xã Hoàng Hanh tỉnh Hưng Yên")</f>
        <v>UBND Ủy ban nhân dân xã Hoàng Hanh tỉnh Hưng Yên</v>
      </c>
      <c r="C835" t="str">
        <v>https://congbao.hungyen.gov.vn/2012/vbdi.nsf/str/28A5DEE6261A3BB94725774C00010105/$file/1295.pdf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8835</v>
      </c>
      <c r="B836" t="str">
        <f>HYPERLINK("https://www.facebook.com/HoangYenKindergarten2005/", "Công an thị trấn Như Quỳnh tỉnh Hưng Yên")</f>
        <v>Công an thị trấn Như Quỳnh tỉnh Hưng Yên</v>
      </c>
      <c r="C836" t="str">
        <v>https://www.facebook.com/HoangYenKindergarten2005/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8836</v>
      </c>
      <c r="B837" t="str">
        <f>HYPERLINK("http://nhuquynh.vanlam.hungyen.gov.vn/", "UBND Ủy ban nhân dân thị trấn Như Quỳnh tỉnh Hưng Yên")</f>
        <v>UBND Ủy ban nhân dân thị trấn Như Quỳnh tỉnh Hưng Yên</v>
      </c>
      <c r="C837" t="str">
        <v>http://nhuquynh.vanlam.hungyen.gov.vn/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8837</v>
      </c>
      <c r="B838" t="str">
        <v>Công an xã Lạc Đạo tỉnh Hưng Yên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8838</v>
      </c>
      <c r="B839" t="str">
        <f>HYPERLINK("https://lacdao.vanlam.hungyen.gov.vn/", "UBND Ủy ban nhân dân xã Lạc Đạo tỉnh Hưng Yên")</f>
        <v>UBND Ủy ban nhân dân xã Lạc Đạo tỉnh Hưng Yên</v>
      </c>
      <c r="C839" t="str">
        <v>https://lacdao.vanlam.hungyen.gov.vn/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8839</v>
      </c>
      <c r="B840" t="str">
        <v>Công an xã Chỉ Đạo tỉnh Hưng Yên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8840</v>
      </c>
      <c r="B841" t="str">
        <f>HYPERLINK("https://hungyennam.hungnguyen.nghean.gov.vn/", "UBND Ủy ban nhân dân xã Chỉ Đạo tỉnh Hưng Yên")</f>
        <v>UBND Ủy ban nhân dân xã Chỉ Đạo tỉnh Hưng Yên</v>
      </c>
      <c r="C841" t="str">
        <v>https://hungyennam.hungnguyen.nghean.gov.vn/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8841</v>
      </c>
      <c r="B842" t="str">
        <f>HYPERLINK("https://www.facebook.com/tinhdoanhungyen/?locale=vi_VN", "Công an xã Đại Đồng tỉnh Hưng Yên")</f>
        <v>Công an xã Đại Đồng tỉnh Hưng Yên</v>
      </c>
      <c r="C842" t="str">
        <v>https://www.facebook.com/tinhdoanhungyen/?locale=vi_VN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8842</v>
      </c>
      <c r="B843" t="str">
        <f>HYPERLINK("http://daidong.vanlam.hungyen.gov.vn/", "UBND Ủy ban nhân dân xã Đại Đồng tỉnh Hưng Yên")</f>
        <v>UBND Ủy ban nhân dân xã Đại Đồng tỉnh Hưng Yên</v>
      </c>
      <c r="C843" t="str">
        <v>http://daidong.vanlam.hungyen.gov.vn/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8843</v>
      </c>
      <c r="B844" t="str">
        <v>Công an xã Việt Hưng tỉnh Hưng Yên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8844</v>
      </c>
      <c r="B845" t="str">
        <f>HYPERLINK("https://vanlam.hungyen.gov.vn/", "UBND Ủy ban nhân dân xã Việt Hưng tỉnh Hưng Yên")</f>
        <v>UBND Ủy ban nhân dân xã Việt Hưng tỉnh Hưng Yên</v>
      </c>
      <c r="C845" t="str">
        <v>https://vanlam.hungyen.gov.vn/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8845</v>
      </c>
      <c r="B846" t="str">
        <v>Công an xã Tân Quang tỉnh Hưng Yên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8846</v>
      </c>
      <c r="B847" t="str">
        <f>HYPERLINK("https://tanquang.vanlam.hungyen.gov.vn/", "UBND Ủy ban nhân dân xã Tân Quang tỉnh Hưng Yên")</f>
        <v>UBND Ủy ban nhân dân xã Tân Quang tỉnh Hưng Yên</v>
      </c>
      <c r="C847" t="str">
        <v>https://tanquang.vanlam.hungyen.gov.vn/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8847</v>
      </c>
      <c r="B848" t="str">
        <f>HYPERLINK("https://www.facebook.com/doanthanhnienxaDinhDu/", "Công an xã Đình Dù tỉnh Hưng Yên")</f>
        <v>Công an xã Đình Dù tỉnh Hưng Yên</v>
      </c>
      <c r="C848" t="str">
        <v>https://www.facebook.com/doanthanhnienxaDinhDu/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8848</v>
      </c>
      <c r="B849" t="str">
        <f>HYPERLINK("https://vanlam.hungyen.gov.vn/", "UBND Ủy ban nhân dân xã Đình Dù tỉnh Hưng Yên")</f>
        <v>UBND Ủy ban nhân dân xã Đình Dù tỉnh Hưng Yên</v>
      </c>
      <c r="C849" t="str">
        <v>https://vanlam.hungyen.gov.vn/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8849</v>
      </c>
      <c r="B850" t="str">
        <v>Công an xã Minh Hải tỉnh Hưng Yên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8850</v>
      </c>
      <c r="B851" t="str">
        <f>HYPERLINK("https://vanlam.hungyen.gov.vn/ubnd-xa-minh-hai-tuyen-truyen-van-dong-thuc-hien-ke-hoach-thu-hoi-dieu-tra-khao-sat-do-dac-kiem-dem-du-an-cai-tao-nang-cap-dt-380-tai-xa-chi-dao-xa-minh-hai-huyen-van-lam-c2265.html", "UBND Ủy ban nhân dân xã Minh Hải tỉnh Hưng Yên")</f>
        <v>UBND Ủy ban nhân dân xã Minh Hải tỉnh Hưng Yên</v>
      </c>
      <c r="C851" t="str">
        <v>https://vanlam.hungyen.gov.vn/ubnd-xa-minh-hai-tuyen-truyen-van-dong-thuc-hien-ke-hoach-thu-hoi-dieu-tra-khao-sat-do-dac-kiem-dem-du-an-cai-tao-nang-cap-dt-380-tai-xa-chi-dao-xa-minh-hai-huyen-van-lam-c2265.html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8851</v>
      </c>
      <c r="B852" t="str">
        <v>Công an xã Lương Tài tỉnh Hưng Yên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8852</v>
      </c>
      <c r="B853" t="str">
        <f>HYPERLINK("https://vanlam.hungyen.gov.vn/", "UBND Ủy ban nhân dân xã Lương Tài tỉnh Hưng Yên")</f>
        <v>UBND Ủy ban nhân dân xã Lương Tài tỉnh Hưng Yên</v>
      </c>
      <c r="C853" t="str">
        <v>https://vanlam.hungyen.gov.vn/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8853</v>
      </c>
      <c r="B854" t="str">
        <v>Công an xã Trưng Trắc tỉnh Hưng Yên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8854</v>
      </c>
      <c r="B855" t="str">
        <f>HYPERLINK("https://trungtrac.vanlam.hungyen.gov.vn/", "UBND Ủy ban nhân dân xã Trưng Trắc tỉnh Hưng Yên")</f>
        <v>UBND Ủy ban nhân dân xã Trưng Trắc tỉnh Hưng Yên</v>
      </c>
      <c r="C855" t="str">
        <v>https://trungtrac.vanlam.hungyen.gov.vn/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8855</v>
      </c>
      <c r="B856" t="str">
        <f>HYPERLINK("https://www.facebook.com/p/%C4%90o%C3%A0n-TNCS-H%E1%BB%93-Ch%C3%AD-Minh-X%C3%A3-L%E1%BA%A1c-H%E1%BB%93ng-100075521065762/", "Công an xã Lạc Hồng tỉnh Hưng Yên")</f>
        <v>Công an xã Lạc Hồng tỉnh Hưng Yên</v>
      </c>
      <c r="C856" t="str">
        <v>https://www.facebook.com/p/%C4%90o%C3%A0n-TNCS-H%E1%BB%93-Ch%C3%AD-Minh-X%C3%A3-L%E1%BA%A1c-H%E1%BB%93ng-100075521065762/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8856</v>
      </c>
      <c r="B857" t="str">
        <f>HYPERLINK("http://lachong.vanlam.hungyen.gov.vn/", "UBND Ủy ban nhân dân xã Lạc Hồng tỉnh Hưng Yên")</f>
        <v>UBND Ủy ban nhân dân xã Lạc Hồng tỉnh Hưng Yên</v>
      </c>
      <c r="C857" t="str">
        <v>http://lachong.vanlam.hungyen.gov.vn/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8857</v>
      </c>
      <c r="B858" t="str">
        <f>HYPERLINK("https://www.facebook.com/p/Tr%C6%B0%E1%BB%9Dng-TH-Th%E1%BB%8B-tr%E1%BA%A5n-V%C4%83n-Giang-100069295260912/", "Công an thị trấn Văn Giang tỉnh Hưng Yên")</f>
        <v>Công an thị trấn Văn Giang tỉnh Hưng Yên</v>
      </c>
      <c r="C858" t="str">
        <v>https://www.facebook.com/p/Tr%C6%B0%E1%BB%9Dng-TH-Th%E1%BB%8B-tr%E1%BA%A5n-V%C4%83n-Giang-100069295260912/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8858</v>
      </c>
      <c r="B859" t="str">
        <f>HYPERLINK("https://vangiang.hungyen.gov.vn/", "UBND Ủy ban nhân dân thị trấn Văn Giang tỉnh Hưng Yên")</f>
        <v>UBND Ủy ban nhân dân thị trấn Văn Giang tỉnh Hưng Yên</v>
      </c>
      <c r="C859" t="str">
        <v>https://vangiang.hungyen.gov.vn/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8859</v>
      </c>
      <c r="B860" t="str">
        <f>HYPERLINK("https://www.facebook.com/p/C%C3%B4ng-an-x%C3%A3-Xu%C3%A2n-Quan-100069434439127/", "Công an xã Xuân Quan tỉnh Hưng Yên")</f>
        <v>Công an xã Xuân Quan tỉnh Hưng Yên</v>
      </c>
      <c r="C860" t="str">
        <v>https://www.facebook.com/p/C%C3%B4ng-an-x%C3%A3-Xu%C3%A2n-Quan-100069434439127/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8860</v>
      </c>
      <c r="B861" t="str">
        <f>HYPERLINK("https://congan.hungyen.gov.vn/khanh-thanh-tru-so-cong-an-xa-xuan-quan-huyen-van-giang-c219322.html", "UBND Ủy ban nhân dân xã Xuân Quan tỉnh Hưng Yên")</f>
        <v>UBND Ủy ban nhân dân xã Xuân Quan tỉnh Hưng Yên</v>
      </c>
      <c r="C861" t="str">
        <v>https://congan.hungyen.gov.vn/khanh-thanh-tru-so-cong-an-xa-xuan-quan-huyen-van-giang-c219322.html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8861</v>
      </c>
      <c r="B862" t="str">
        <f>HYPERLINK("https://www.facebook.com/p/C%C3%B4ng-an-x%C3%A3-C%E1%BB%ADu-Cao-100080475291360/", "Công an xã Cửu Cao tỉnh Hưng Yên")</f>
        <v>Công an xã Cửu Cao tỉnh Hưng Yên</v>
      </c>
      <c r="C862" t="str">
        <v>https://www.facebook.com/p/C%C3%B4ng-an-x%C3%A3-C%E1%BB%ADu-Cao-100080475291360/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8862</v>
      </c>
      <c r="B863" t="str">
        <v>UBND Ủy ban nhân dân xã Cửu Cao tỉnh Hưng Yên</v>
      </c>
      <c r="C863" t="str">
        <v>-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8863</v>
      </c>
      <c r="B864" t="str">
        <f>HYPERLINK("https://www.facebook.com/p/C%C3%B4ng-an-x%C3%A3-ph%E1%BB%A5ng-c%C3%B4ng-100080213829193/", "Công an xã Phụng Công tỉnh Hưng Yên")</f>
        <v>Công an xã Phụng Công tỉnh Hưng Yên</v>
      </c>
      <c r="C864" t="str">
        <v>https://www.facebook.com/p/C%C3%B4ng-an-x%C3%A3-ph%E1%BB%A5ng-c%C3%B4ng-100080213829193/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8864</v>
      </c>
      <c r="B865" t="str">
        <f>HYPERLINK("https://dichvucong.hungyen.gov.vn/dichvucong/hotline", "UBND Ủy ban nhân dân xã Phụng Công tỉnh Hưng Yên")</f>
        <v>UBND Ủy ban nhân dân xã Phụng Công tỉnh Hưng Yên</v>
      </c>
      <c r="C865" t="str">
        <v>https://dichvucong.hungyen.gov.vn/dichvucong/hotline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8865</v>
      </c>
      <c r="B866" t="str">
        <f>HYPERLINK("https://www.facebook.com/p/C%C3%B4ng-an-x%C3%A3-Ngh%C4%A9a-Tr%E1%BB%A5-huy%E1%BB%87n-V%C4%83n-Giang-100064896047649/", "Công an xã Nghĩa Trụ tỉnh Hưng Yên")</f>
        <v>Công an xã Nghĩa Trụ tỉnh Hưng Yên</v>
      </c>
      <c r="C866" t="str">
        <v>https://www.facebook.com/p/C%C3%B4ng-an-x%C3%A3-Ngh%C4%A9a-Tr%E1%BB%A5-huy%E1%BB%87n-V%C4%83n-Giang-100064896047649/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8866</v>
      </c>
      <c r="B867" t="str">
        <f>HYPERLINK("https://congan.hungyen.gov.vn/khoi-cong-xay-dung-tru-so-cong-an-xa-nghia-tru-huyen-van-giang-va-cong-an-xa-binh-minh-huyen-khoai-chau-c219317.html", "UBND Ủy ban nhân dân xã Nghĩa Trụ tỉnh Hưng Yên")</f>
        <v>UBND Ủy ban nhân dân xã Nghĩa Trụ tỉnh Hưng Yên</v>
      </c>
      <c r="C867" t="str">
        <v>https://congan.hungyen.gov.vn/khoi-cong-xay-dung-tru-so-cong-an-xa-nghia-tru-huyen-van-giang-va-cong-an-xa-binh-minh-huyen-khoai-chau-c219317.html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8867</v>
      </c>
      <c r="B868" t="str">
        <f>HYPERLINK("https://www.facebook.com/p/C%C3%B4ng-an-x%C3%A3-Long-H%C6%B0ng-huy%E1%BB%87n-V%C4%83n-Giang-100068919036080/", "Công an xã Long Hưng tỉnh Hưng Yên")</f>
        <v>Công an xã Long Hưng tỉnh Hưng Yên</v>
      </c>
      <c r="C868" t="str">
        <v>https://www.facebook.com/p/C%C3%B4ng-an-x%C3%A3-Long-H%C6%B0ng-huy%E1%BB%87n-V%C4%83n-Giang-100068919036080/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8868</v>
      </c>
      <c r="B869" t="str">
        <f>HYPERLINK("https://hungyennam.hungnguyen.nghean.gov.vn/", "UBND Ủy ban nhân dân xã Long Hưng tỉnh Hưng Yên")</f>
        <v>UBND Ủy ban nhân dân xã Long Hưng tỉnh Hưng Yên</v>
      </c>
      <c r="C869" t="str">
        <v>https://hungyennam.hungnguyen.nghean.gov.vn/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8869</v>
      </c>
      <c r="B870" t="str">
        <f>HYPERLINK("https://www.facebook.com/DoanXaVinhKhuc/", "Công an xã Vĩnh Khúc tỉnh Hưng Yên")</f>
        <v>Công an xã Vĩnh Khúc tỉnh Hưng Yên</v>
      </c>
      <c r="C870" t="str">
        <v>https://www.facebook.com/DoanXaVinhKhuc/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8870</v>
      </c>
      <c r="B871" t="str">
        <f>HYPERLINK("https://dichvucong.gov.vn/p/phananhkiennghi/pakn-detail.html?id=220062", "UBND Ủy ban nhân dân xã Vĩnh Khúc tỉnh Hưng Yên")</f>
        <v>UBND Ủy ban nhân dân xã Vĩnh Khúc tỉnh Hưng Yên</v>
      </c>
      <c r="C871" t="str">
        <v>https://dichvucong.gov.vn/p/phananhkiennghi/pakn-detail.html?id=220062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8871</v>
      </c>
      <c r="B872" t="str">
        <f>HYPERLINK("https://www.facebook.com/conganxaliennghia/", "Công an xã Liên Nghĩa tỉnh Hưng Yên")</f>
        <v>Công an xã Liên Nghĩa tỉnh Hưng Yên</v>
      </c>
      <c r="C872" t="str">
        <v>https://www.facebook.com/conganxaliennghia/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8872</v>
      </c>
      <c r="B873" t="str">
        <f>HYPERLINK("https://vangiang.hungyen.gov.vn/cong-an-xa-lien-nghia-to-chuc-hoi-nghi-cong-an-xa-lang-nghe-y-kien-nhan-dan-c2403.html", "UBND Ủy ban nhân dân xã Liên Nghĩa tỉnh Hưng Yên")</f>
        <v>UBND Ủy ban nhân dân xã Liên Nghĩa tỉnh Hưng Yên</v>
      </c>
      <c r="C873" t="str">
        <v>https://vangiang.hungyen.gov.vn/cong-an-xa-lien-nghia-to-chuc-hoi-nghi-cong-an-xa-lang-nghe-y-kien-nhan-dan-c2403.html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8873</v>
      </c>
      <c r="B874" t="str">
        <v>Công an xã Tân Tiến tỉnh Hưng Yên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8874</v>
      </c>
      <c r="B875" t="str">
        <f>HYPERLINK("https://dichvucong.hungyen.gov.vn/dichvucong/hotline", "UBND Ủy ban nhân dân xã Tân Tiến tỉnh Hưng Yên")</f>
        <v>UBND Ủy ban nhân dân xã Tân Tiến tỉnh Hưng Yên</v>
      </c>
      <c r="C875" t="str">
        <v>https://dichvucong.hungyen.gov.vn/dichvucong/hotline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8875</v>
      </c>
      <c r="B876" t="str">
        <f>HYPERLINK("https://www.facebook.com/xathangloivangiang/?locale=vi_VN", "Công an xã Thắng Lợi tỉnh Hưng Yên")</f>
        <v>Công an xã Thắng Lợi tỉnh Hưng Yên</v>
      </c>
      <c r="C876" t="str">
        <v>https://www.facebook.com/xathangloivangiang/?locale=vi_VN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8876</v>
      </c>
      <c r="B877" t="str">
        <f>HYPERLINK("https://www.quangninh.gov.vn/donvi/xathangloi/Trang/ChiTietBVGioiThieu.aspx?bvid=9", "UBND Ủy ban nhân dân xã Thắng Lợi tỉnh Hưng Yên")</f>
        <v>UBND Ủy ban nhân dân xã Thắng Lợi tỉnh Hưng Yên</v>
      </c>
      <c r="C877" t="str">
        <v>https://www.quangninh.gov.vn/donvi/xathangloi/Trang/ChiTietBVGioiThieu.aspx?bvid=9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8877</v>
      </c>
      <c r="B878" t="str">
        <f>HYPERLINK("https://www.facebook.com/p/C%C3%B4ng-an-x%C3%A3-M%E1%BB%85-S%E1%BB%9F-100068511189180/", "Công an xã Mễ Sở tỉnh Hưng Yên")</f>
        <v>Công an xã Mễ Sở tỉnh Hưng Yên</v>
      </c>
      <c r="C878" t="str">
        <v>https://www.facebook.com/p/C%C3%B4ng-an-x%C3%A3-M%E1%BB%85-S%E1%BB%9F-100068511189180/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8878</v>
      </c>
      <c r="B879" t="str">
        <f>HYPERLINK("https://dichvucong.hungyen.gov.vn/dichvucong/hotline", "UBND Ủy ban nhân dân xã Mễ Sở tỉnh Hưng Yên")</f>
        <v>UBND Ủy ban nhân dân xã Mễ Sở tỉnh Hưng Yên</v>
      </c>
      <c r="C879" t="str">
        <v>https://dichvucong.hungyen.gov.vn/dichvucong/hotline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8879</v>
      </c>
      <c r="B880" t="str">
        <f>HYPERLINK("https://www.facebook.com/Huyen.YenMy.HungYen/", "Công an thị trấn Yên Mỹ tỉnh Hưng Yên")</f>
        <v>Công an thị trấn Yên Mỹ tỉnh Hưng Yên</v>
      </c>
      <c r="C880" t="str">
        <v>https://www.facebook.com/Huyen.YenMy.HungYen/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8880</v>
      </c>
      <c r="B881" t="str">
        <f>HYPERLINK("https://yenmy.hungyen.gov.vn/", "UBND Ủy ban nhân dân thị trấn Yên Mỹ tỉnh Hưng Yên")</f>
        <v>UBND Ủy ban nhân dân thị trấn Yên Mỹ tỉnh Hưng Yên</v>
      </c>
      <c r="C881" t="str">
        <v>https://yenmy.hungyen.gov.vn/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8881</v>
      </c>
      <c r="B882" t="str">
        <f>HYPERLINK("https://www.facebook.com/doanthanhnienxagiaipham/", "Công an xã Giai Phạm tỉnh Hưng Yên")</f>
        <v>Công an xã Giai Phạm tỉnh Hưng Yên</v>
      </c>
      <c r="C882" t="str">
        <v>https://www.facebook.com/doanthanhnienxagiaipham/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8882</v>
      </c>
      <c r="B883" t="str">
        <f>HYPERLINK("https://sitedemo-yenmy.hungyen.gov.vn/qd-ve-viec-dau-gia-quyen-su-dung-dat-cho-nhan-dan-lam-nha-o-tai-thon-khoa-nhu-2-xa-yen-hoa-huyen-yen-my-dot-2-c2896.html", "UBND Ủy ban nhân dân xã Giai Phạm tỉnh Hưng Yên")</f>
        <v>UBND Ủy ban nhân dân xã Giai Phạm tỉnh Hưng Yên</v>
      </c>
      <c r="C883" t="str">
        <v>https://sitedemo-yenmy.hungyen.gov.vn/qd-ve-viec-dau-gia-quyen-su-dung-dat-cho-nhan-dan-lam-nha-o-tai-thon-khoa-nhu-2-xa-yen-hoa-huyen-yen-my-dot-2-c2896.html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8883</v>
      </c>
      <c r="B884" t="str">
        <f>HYPERLINK("https://www.facebook.com/groups/929411491247370/", "Công an xã Nghĩa Hiệp tỉnh Hưng Yên")</f>
        <v>Công an xã Nghĩa Hiệp tỉnh Hưng Yên</v>
      </c>
      <c r="C884" t="str">
        <v>https://www.facebook.com/groups/929411491247370/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8884</v>
      </c>
      <c r="B885" t="str">
        <f>HYPERLINK("https://moc.gov.vn/vn/tin-tuc/1178/24490/huong-dan-chuyen-quyen-su-dung-dat-da-dau-tu-ha-tang-cho-nguoi-dan-tu-xay-nha-o-tai-du-an-khu-nha-o--dich-vu-khu-cong-nghiep-pho-noi--xa-nghia-hiep---.aspx", "UBND Ủy ban nhân dân xã Nghĩa Hiệp tỉnh Hưng Yên")</f>
        <v>UBND Ủy ban nhân dân xã Nghĩa Hiệp tỉnh Hưng Yên</v>
      </c>
      <c r="C885" t="str">
        <v>https://moc.gov.vn/vn/tin-tuc/1178/24490/huong-dan-chuyen-quyen-su-dung-dat-da-dau-tu-ha-tang-cho-nguoi-dan-tu-xay-nha-o-tai-du-an-khu-nha-o--dich-vu-khu-cong-nghiep-pho-noi--xa-nghia-hiep---.aspx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8885</v>
      </c>
      <c r="B886" t="str">
        <v>Công an xã Đồng Than tỉnh Hưng Yên</v>
      </c>
      <c r="C886" t="str">
        <v>-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8886</v>
      </c>
      <c r="B887" t="str">
        <f>HYPERLINK("https://dichvucong.hungyen.gov.vn/dichvucong/hotline", "UBND Ủy ban nhân dân xã Đồng Than tỉnh Hưng Yên")</f>
        <v>UBND Ủy ban nhân dân xã Đồng Than tỉnh Hưng Yên</v>
      </c>
      <c r="C887" t="str">
        <v>https://dichvucong.hungyen.gov.vn/dichvucong/hotline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8887</v>
      </c>
      <c r="B888" t="str">
        <v>Công an xã Ngọc Long tỉnh Hưng Yên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8888</v>
      </c>
      <c r="B889" t="str">
        <f>HYPERLINK("https://congbobanan.toaan.gov.vn/5ta477820t1cvn/01__An_VIENDUYEN___MH.pdf", "UBND Ủy ban nhân dân xã Ngọc Long tỉnh Hưng Yên")</f>
        <v>UBND Ủy ban nhân dân xã Ngọc Long tỉnh Hưng Yên</v>
      </c>
      <c r="C889" t="str">
        <v>https://congbobanan.toaan.gov.vn/5ta477820t1cvn/01__An_VIENDUYEN___MH.pdf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8889</v>
      </c>
      <c r="B890" t="str">
        <f>HYPERLINK("https://www.facebook.com/p/C%C3%B4ng-an-x%C3%A3-Li%C3%AAu-X%C3%A1-Y%C3%AAn-M%E1%BB%B9-H%C6%B0ng-Y%C3%AAn-100087996967856/", "Công an xã Liêu Xá tỉnh Hưng Yên")</f>
        <v>Công an xã Liêu Xá tỉnh Hưng Yên</v>
      </c>
      <c r="C890" t="str">
        <v>https://www.facebook.com/p/C%C3%B4ng-an-x%C3%A3-Li%C3%AAu-X%C3%A1-Y%C3%AAn-M%E1%BB%B9-H%C6%B0ng-Y%C3%AAn-100087996967856/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8890</v>
      </c>
      <c r="B891" t="str">
        <f>HYPERLINK("https://dichvucong.hungyen.gov.vn/dichvucong/hotline", "UBND Ủy ban nhân dân xã Liêu Xá tỉnh Hưng Yên")</f>
        <v>UBND Ủy ban nhân dân xã Liêu Xá tỉnh Hưng Yên</v>
      </c>
      <c r="C891" t="str">
        <v>https://dichvucong.hungyen.gov.vn/dichvucong/hotline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8891</v>
      </c>
      <c r="B892" t="str">
        <f>HYPERLINK("https://www.facebook.com/xahoanlong/?locale=vi_VN", "Công an xã Hoàn Long tỉnh Hưng Yên")</f>
        <v>Công an xã Hoàn Long tỉnh Hưng Yên</v>
      </c>
      <c r="C892" t="str">
        <v>https://www.facebook.com/xahoanlong/?locale=vi_VN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8892</v>
      </c>
      <c r="B893" t="str">
        <f>HYPERLINK("https://dichvucong.hungyen.gov.vn/dichvucong/hotline", "UBND Ủy ban nhân dân xã Hoàn Long tỉnh Hưng Yên")</f>
        <v>UBND Ủy ban nhân dân xã Hoàn Long tỉnh Hưng Yên</v>
      </c>
      <c r="C893" t="str">
        <v>https://dichvucong.hungyen.gov.vn/dichvucong/hotline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8893</v>
      </c>
      <c r="B894" t="str">
        <f>HYPERLINK("https://www.facebook.com/TuoitreConganVinhPhuc/", "Công an xã Tân Lập tỉnh Hưng Yên")</f>
        <v>Công an xã Tân Lập tỉnh Hưng Yên</v>
      </c>
      <c r="C894" t="str">
        <v>https://www.facebook.com/TuoitreConganVinhPhuc/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8894</v>
      </c>
      <c r="B895" t="str">
        <f>HYPERLINK("https://dichvucong.hungyen.gov.vn/dichvucong/hotline", "UBND Ủy ban nhân dân xã Tân Lập tỉnh Hưng Yên")</f>
        <v>UBND Ủy ban nhân dân xã Tân Lập tỉnh Hưng Yên</v>
      </c>
      <c r="C895" t="str">
        <v>https://dichvucong.hungyen.gov.vn/dichvucong/hotline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8895</v>
      </c>
      <c r="B896" t="str">
        <v>Công an xã Thanh Long tỉnh Hưng Yên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8896</v>
      </c>
      <c r="B897" t="str">
        <f>HYPERLINK("https://hungyennam.hungnguyen.nghean.gov.vn/", "UBND Ủy ban nhân dân xã Thanh Long tỉnh Hưng Yên")</f>
        <v>UBND Ủy ban nhân dân xã Thanh Long tỉnh Hưng Yên</v>
      </c>
      <c r="C897" t="str">
        <v>https://hungyennam.hungnguyen.nghean.gov.vn/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8897</v>
      </c>
      <c r="B898" t="str">
        <f>HYPERLINK("https://www.facebook.com/truyenhinhhungyen/videos/c%C3%B4ng-an-x%C3%A3-y%C3%AAn-ph%C3%BA-b%E1%BA%AFt-nh%C3%B3m-thanh-ni%C3%AAn-s%E1%BB%AD-d%E1%BB%A5ng-ch%E1%BA%A5t-ma-t%C3%BAy/622987185301936/", "Công an xã Yên Phú tỉnh Hưng Yên")</f>
        <v>Công an xã Yên Phú tỉnh Hưng Yên</v>
      </c>
      <c r="C898" t="str">
        <v>https://www.facebook.com/truyenhinhhungyen/videos/c%C3%B4ng-an-x%C3%A3-y%C3%AAn-ph%C3%BA-b%E1%BA%AFt-nh%C3%B3m-thanh-ni%C3%AAn-s%E1%BB%AD-d%E1%BB%A5ng-ch%E1%BA%A5t-ma-t%C3%BAy/622987185301936/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8898</v>
      </c>
      <c r="B899" t="str">
        <f>HYPERLINK("https://dichvucong.namdinh.gov.vn/portaldvc/KenhTin/dich-vu-cong-truc-tuyen.aspx?_dv=AC032055-4371-D698-3607-5626991DFA1D", "UBND Ủy ban nhân dân xã Yên Phú tỉnh Hưng Yên")</f>
        <v>UBND Ủy ban nhân dân xã Yên Phú tỉnh Hưng Yên</v>
      </c>
      <c r="C899" t="str">
        <v>https://dichvucong.namdinh.gov.vn/portaldvc/KenhTin/dich-vu-cong-truc-tuyen.aspx?_dv=AC032055-4371-D698-3607-5626991DFA1D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8899</v>
      </c>
      <c r="B900" t="str">
        <v>Công an xã Việt Cường tỉnh Hưng Yên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8900</v>
      </c>
      <c r="B901" t="str">
        <f>HYPERLINK("https://tranyen.yenbai.gov.vn/", "UBND Ủy ban nhân dân xã Việt Cường tỉnh Hưng Yên")</f>
        <v>UBND Ủy ban nhân dân xã Việt Cường tỉnh Hưng Yên</v>
      </c>
      <c r="C901" t="str">
        <v>https://tranyen.yenbai.gov.vn/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8901</v>
      </c>
      <c r="B902" t="str">
        <f>HYPERLINK("https://www.facebook.com/Xa.TrungHoa.YenMy/?locale=vi_VN", "Công an xã Trung Hòa tỉnh Hưng Yên")</f>
        <v>Công an xã Trung Hòa tỉnh Hưng Yên</v>
      </c>
      <c r="C902" t="str">
        <v>https://www.facebook.com/Xa.TrungHoa.YenMy/?locale=vi_VN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8902</v>
      </c>
      <c r="B903" t="str">
        <f>HYPERLINK("https://dichvucong.hungyen.gov.vn/dichvucong/hotline", "UBND Ủy ban nhân dân xã Trung Hòa tỉnh Hưng Yên")</f>
        <v>UBND Ủy ban nhân dân xã Trung Hòa tỉnh Hưng Yên</v>
      </c>
      <c r="C903" t="str">
        <v>https://dichvucong.hungyen.gov.vn/dichvucong/hotline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8903</v>
      </c>
      <c r="B904" t="str">
        <f>HYPERLINK("https://www.facebook.com/p/C%C3%B4ng-an-x%C3%A3-Y%C3%AAn-H%C3%B2a-Y%C3%AAn-M%E1%BB%B9-H%C6%B0ng-Y%C3%AAn-100087895389208/", "Công an xã Yên Hòa tỉnh Hưng Yên")</f>
        <v>Công an xã Yên Hòa tỉnh Hưng Yên</v>
      </c>
      <c r="C904" t="str">
        <v>https://www.facebook.com/p/C%C3%B4ng-an-x%C3%A3-Y%C3%AAn-H%C3%B2a-Y%C3%AAn-M%E1%BB%B9-H%C6%B0ng-Y%C3%AAn-100087895389208/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8904</v>
      </c>
      <c r="B905" t="str">
        <f>HYPERLINK("https://yenhoa.yenmo.ninhbinh.gov.vn/", "UBND Ủy ban nhân dân xã Yên Hòa tỉnh Hưng Yên")</f>
        <v>UBND Ủy ban nhân dân xã Yên Hòa tỉnh Hưng Yên</v>
      </c>
      <c r="C905" t="str">
        <v>https://yenhoa.yenmo.ninhbinh.gov.vn/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8905</v>
      </c>
      <c r="B906" t="str">
        <f>HYPERLINK("https://www.facebook.com/BinhMinhKC/?locale=vi_VN", "Công an xã Minh Châu tỉnh Hưng Yên")</f>
        <v>Công an xã Minh Châu tỉnh Hưng Yên</v>
      </c>
      <c r="C906" t="str">
        <v>https://www.facebook.com/BinhMinhKC/?locale=vi_VN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8906</v>
      </c>
      <c r="B907" t="str">
        <f>HYPERLINK("https://www.quangninh.gov.vn/donvi/xaminhchau/Trang/Default.aspx", "UBND Ủy ban nhân dân xã Minh Châu tỉnh Hưng Yên")</f>
        <v>UBND Ủy ban nhân dân xã Minh Châu tỉnh Hưng Yên</v>
      </c>
      <c r="C907" t="str">
        <v>https://www.quangninh.gov.vn/donvi/xaminhchau/Trang/Default.aspx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8907</v>
      </c>
      <c r="B908" t="str">
        <v>Công an xã Trung Hưng tỉnh Hưng Yên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8908</v>
      </c>
      <c r="B909" t="str">
        <f>HYPERLINK("https://vanlam.hungyen.gov.vn/", "UBND Ủy ban nhân dân xã Trung Hưng tỉnh Hưng Yên")</f>
        <v>UBND Ủy ban nhân dân xã Trung Hưng tỉnh Hưng Yên</v>
      </c>
      <c r="C909" t="str">
        <v>https://vanlam.hungyen.gov.vn/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8909</v>
      </c>
      <c r="B910" t="str">
        <v>Công an xã Lý Thường Kiệt tỉnh Hưng Yên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8910</v>
      </c>
      <c r="B911" t="str">
        <f>HYPERLINK("https://congbao.hungyen.gov.vn/2015%5Cvbdi.nsf/str/96B69C8207432ED847257B74002C4180/$file/867qd.pdf", "UBND Ủy ban nhân dân xã Lý Thường Kiệt tỉnh Hưng Yên")</f>
        <v>UBND Ủy ban nhân dân xã Lý Thường Kiệt tỉnh Hưng Yên</v>
      </c>
      <c r="C911" t="str">
        <v>https://congbao.hungyen.gov.vn/2015%5Cvbdi.nsf/str/96B69C8207432ED847257B74002C4180/$file/867qd.pdf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8911</v>
      </c>
      <c r="B912" t="str">
        <v>Công an xã Tân Việt tỉnh Hưng Yên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8912</v>
      </c>
      <c r="B913" t="str">
        <f>HYPERLINK("https://dongtrieu.quangninh.gov.vn/Trang/ChiTietBVGioiThieu.aspx?bvid=208", "UBND Ủy ban nhân dân xã Tân Việt tỉnh Hưng Yên")</f>
        <v>UBND Ủy ban nhân dân xã Tân Việt tỉnh Hưng Yên</v>
      </c>
      <c r="C913" t="str">
        <v>https://dongtrieu.quangninh.gov.vn/Trang/ChiTietBVGioiThieu.aspx?bvid=208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8913</v>
      </c>
      <c r="B914" t="str">
        <f>HYPERLINK("https://www.facebook.com/people/C%C3%B4ng-An-Ph%C6%B0%E1%BB%9Dng-B%E1%BA%A7n-Y%C3%AAn-Nh%C3%A2n-TX-M%E1%BB%B9-H%C3%A0o/100069902425408/", "Công an thị trấn Bần Yên Nhân tỉnh Hưng Yên")</f>
        <v>Công an thị trấn Bần Yên Nhân tỉnh Hưng Yên</v>
      </c>
      <c r="C914" t="str">
        <v>https://www.facebook.com/people/C%C3%B4ng-An-Ph%C6%B0%E1%BB%9Dng-B%E1%BA%A7n-Y%C3%AAn-Nh%C3%A2n-TX-M%E1%BB%B9-H%C3%A0o/100069902425408/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8914</v>
      </c>
      <c r="B915" t="str">
        <f>HYPERLINK("https://dichvucong.hungyen.gov.vn/dichvucong/hotline", "UBND Ủy ban nhân dân thị trấn Bần Yên Nhân tỉnh Hưng Yên")</f>
        <v>UBND Ủy ban nhân dân thị trấn Bần Yên Nhân tỉnh Hưng Yên</v>
      </c>
      <c r="C915" t="str">
        <v>https://dichvucong.hungyen.gov.vn/dichvucong/hotline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8915</v>
      </c>
      <c r="B916" t="str">
        <v>Công an xã Phan Đình Phùng tỉnh Hưng Yên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8916</v>
      </c>
      <c r="B917" t="str">
        <f>HYPERLINK("https://myhao.hungyen.gov.vn/", "UBND Ủy ban nhân dân xã Phan Đình Phùng tỉnh Hưng Yên")</f>
        <v>UBND Ủy ban nhân dân xã Phan Đình Phùng tỉnh Hưng Yên</v>
      </c>
      <c r="C917" t="str">
        <v>https://myhao.hungyen.gov.vn/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8917</v>
      </c>
      <c r="B918" t="str">
        <f>HYPERLINK("https://www.facebook.com/p/Tr%C6%B0%E1%BB%9Dng-M%E1%BA%A7m-Non-Hoa-Sen-Th%C3%B4n-D%C3%A2u-C%E1%BA%A9m-X%C3%A1-TX-M%E1%BB%B9-H%C3%A0o-H%C6%B0ng-Y%C3%AAn-0988190370-100046788757617/", "Công an xã Cẩm Xá tỉnh Hưng Yên")</f>
        <v>Công an xã Cẩm Xá tỉnh Hưng Yên</v>
      </c>
      <c r="C918" t="str">
        <v>https://www.facebook.com/p/Tr%C6%B0%E1%BB%9Dng-M%E1%BA%A7m-Non-Hoa-Sen-Th%C3%B4n-D%C3%A2u-C%E1%BA%A9m-X%C3%A1-TX-M%E1%BB%B9-H%C3%A0o-H%C6%B0ng-Y%C3%AAn-0988190370-100046788757617/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8918</v>
      </c>
      <c r="B919" t="str">
        <f>HYPERLINK("https://camxa.myhao.hungyen.gov.vn/", "UBND Ủy ban nhân dân xã Cẩm Xá tỉnh Hưng Yên")</f>
        <v>UBND Ủy ban nhân dân xã Cẩm Xá tỉnh Hưng Yên</v>
      </c>
      <c r="C919" t="str">
        <v>https://camxa.myhao.hungyen.gov.vn/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8919</v>
      </c>
      <c r="B920" t="str">
        <v>Công an xã Dương Quang tỉnh Hưng Yên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8920</v>
      </c>
      <c r="B921" t="str">
        <f>HYPERLINK("https://dichvucong.hungyen.gov.vn/dichvucong/hotline", "UBND Ủy ban nhân dân xã Dương Quang tỉnh Hưng Yên")</f>
        <v>UBND Ủy ban nhân dân xã Dương Quang tỉnh Hưng Yên</v>
      </c>
      <c r="C921" t="str">
        <v>https://dichvucong.hungyen.gov.vn/dichvucong/hotline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8921</v>
      </c>
      <c r="B922" t="str">
        <v>Công an xã Hòa Phong tỉnh Hưng Yên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8922</v>
      </c>
      <c r="B923" t="str">
        <f>HYPERLINK("https://hoaphong.myhao.hungyen.gov.vn/", "UBND Ủy ban nhân dân xã Hòa Phong tỉnh Hưng Yên")</f>
        <v>UBND Ủy ban nhân dân xã Hòa Phong tỉnh Hưng Yên</v>
      </c>
      <c r="C923" t="str">
        <v>https://hoaphong.myhao.hungyen.gov.vn/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8923</v>
      </c>
      <c r="B924" t="str">
        <v>Công an xã Nhân Hòa tỉnh Hưng Yên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8924</v>
      </c>
      <c r="B925" t="str">
        <f>HYPERLINK("https://myhao.hungyen.gov.vn/", "UBND Ủy ban nhân dân xã Nhân Hòa tỉnh Hưng Yên")</f>
        <v>UBND Ủy ban nhân dân xã Nhân Hòa tỉnh Hưng Yên</v>
      </c>
      <c r="C925" t="str">
        <v>https://myhao.hungyen.gov.vn/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8925</v>
      </c>
      <c r="B926" t="str">
        <v>Công an xã Dị Sử tỉnh Hưng Yên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8926</v>
      </c>
      <c r="B927" t="str">
        <f>HYPERLINK("https://congan.hungyen.gov.vn/ket-qua-dieu-tra-ban-dau-vu-an-lam-quyen-trong-khi-thi-hanh-cong-vu-xay-ra-tu-nam-2003-den-nam-2008-tai-phuong-di-su-thi-xa-my-hao-tinh-hung-yen-c217864.html", "UBND Ủy ban nhân dân xã Dị Sử tỉnh Hưng Yên")</f>
        <v>UBND Ủy ban nhân dân xã Dị Sử tỉnh Hưng Yên</v>
      </c>
      <c r="C927" t="str">
        <v>https://congan.hungyen.gov.vn/ket-qua-dieu-tra-ban-dau-vu-an-lam-quyen-trong-khi-thi-hanh-cong-vu-xay-ra-tu-nam-2003-den-nam-2008-tai-phuong-di-su-thi-xa-my-hao-tinh-hung-yen-c217864.html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8927</v>
      </c>
      <c r="B928" t="str">
        <f>HYPERLINK("https://www.facebook.com/viettan/videos/tq-x%E1%BA%A3-th%E1%BA%A3i/10157086650315620/", "Công an xã Bạch Sam tỉnh Hưng Yên")</f>
        <v>Công an xã Bạch Sam tỉnh Hưng Yên</v>
      </c>
      <c r="C928" t="str">
        <v>https://www.facebook.com/viettan/videos/tq-x%E1%BA%A3-th%E1%BA%A3i/10157086650315620/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8928</v>
      </c>
      <c r="B929" t="str">
        <f>HYPERLINK("https://bachsam.myhao.hungyen.gov.vn/", "UBND Ủy ban nhân dân xã Bạch Sam tỉnh Hưng Yên")</f>
        <v>UBND Ủy ban nhân dân xã Bạch Sam tỉnh Hưng Yên</v>
      </c>
      <c r="C929" t="str">
        <v>https://bachsam.myhao.hungyen.gov.vn/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8929</v>
      </c>
      <c r="B930" t="str">
        <f>HYPERLINK("https://www.facebook.com/thcsminhduc.mh/", "Công an xã Minh Đức tỉnh Hưng Yên")</f>
        <v>Công an xã Minh Đức tỉnh Hưng Yên</v>
      </c>
      <c r="C930" t="str">
        <v>https://www.facebook.com/thcsminhduc.mh/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8930</v>
      </c>
      <c r="B931" t="str">
        <f>HYPERLINK("https://minhduc.myhao.hungyen.gov.vn/", "UBND Ủy ban nhân dân xã Minh Đức tỉnh Hưng Yên")</f>
        <v>UBND Ủy ban nhân dân xã Minh Đức tỉnh Hưng Yên</v>
      </c>
      <c r="C931" t="str">
        <v>https://minhduc.myhao.hungyen.gov.vn/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8931</v>
      </c>
      <c r="B932" t="str">
        <f>HYPERLINK("https://www.facebook.com/p/Tu%E1%BB%95i-tr%E1%BA%BB-C%C3%B4ng-an-Th%C3%A1i-B%C3%ACnh-100068113789461/?locale=te_IN", "Công an xã Phùng Chí Kiên tỉnh Hưng Yên")</f>
        <v>Công an xã Phùng Chí Kiên tỉnh Hưng Yên</v>
      </c>
      <c r="C932" t="str">
        <v>https://www.facebook.com/p/Tu%E1%BB%95i-tr%E1%BA%BB-C%C3%B4ng-an-Th%C3%A1i-B%C3%ACnh-100068113789461/?locale=te_IN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8932</v>
      </c>
      <c r="B933" t="str">
        <f>HYPERLINK("https://phungchikien.myhao.hungyen.gov.vn/", "UBND Ủy ban nhân dân xã Phùng Chí Kiên tỉnh Hưng Yên")</f>
        <v>UBND Ủy ban nhân dân xã Phùng Chí Kiên tỉnh Hưng Yên</v>
      </c>
      <c r="C933" t="str">
        <v>https://phungchikien.myhao.hungyen.gov.vn/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8933</v>
      </c>
      <c r="B934" t="str">
        <f>HYPERLINK("https://www.facebook.com/p/Tu%E1%BB%95i-tr%E1%BA%BB-M%E1%BB%B9-H%C3%A0o-100089992407347/", "Công an xã Xuân Dục tỉnh Hưng Yên")</f>
        <v>Công an xã Xuân Dục tỉnh Hưng Yên</v>
      </c>
      <c r="C934" t="str">
        <v>https://www.facebook.com/p/Tu%E1%BB%95i-tr%E1%BA%BB-M%E1%BB%B9-H%C3%A0o-100089992407347/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8934</v>
      </c>
      <c r="B935" t="str">
        <f>HYPERLINK("https://congan.hungyen.gov.vn/khanh-thanh-ban-giao-tru-so-lam-viec-cong-an-xa-xuan-duc-thi-xa-my-hao-c229235.html", "UBND Ủy ban nhân dân xã Xuân Dục tỉnh Hưng Yên")</f>
        <v>UBND Ủy ban nhân dân xã Xuân Dục tỉnh Hưng Yên</v>
      </c>
      <c r="C935" t="str">
        <v>https://congan.hungyen.gov.vn/khanh-thanh-ban-giao-tru-so-lam-viec-cong-an-xa-xuan-duc-thi-xa-my-hao-c229235.html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8935</v>
      </c>
      <c r="B936" t="str">
        <v>Công an xã Ngọc Lâm tỉnh Hưng Yên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8936</v>
      </c>
      <c r="B937" t="str">
        <f>HYPERLINK("https://ngoclam.myhao.hungyen.gov.vn/", "UBND Ủy ban nhân dân xã Ngọc Lâm tỉnh Hưng Yên")</f>
        <v>UBND Ủy ban nhân dân xã Ngọc Lâm tỉnh Hưng Yên</v>
      </c>
      <c r="C937" t="str">
        <v>https://ngoclam.myhao.hungyen.gov.vn/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8937</v>
      </c>
      <c r="B938" t="str">
        <f>HYPERLINK("https://www.facebook.com/TuoiTreXaHungLong/", "Công an xã Hưng Long tỉnh Hưng Yên")</f>
        <v>Công an xã Hưng Long tỉnh Hưng Yên</v>
      </c>
      <c r="C938" t="str">
        <v>https://www.facebook.com/TuoiTreXaHungLong/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8938</v>
      </c>
      <c r="B939" t="str">
        <f>HYPERLINK("https://hungyennam.hungnguyen.nghean.gov.vn/", "UBND Ủy ban nhân dân xã Hưng Long tỉnh Hưng Yên")</f>
        <v>UBND Ủy ban nhân dân xã Hưng Long tỉnh Hưng Yên</v>
      </c>
      <c r="C939" t="str">
        <v>https://hungyennam.hungnguyen.nghean.gov.vn/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8939</v>
      </c>
      <c r="B940" t="str">
        <f>HYPERLINK("https://www.facebook.com/p/%C4%90o%C3%A0n-Thanh-ni%C3%AAn-C%C3%B4ng-an-huy%E1%BB%87n-%C3%82n-Thi-t%E1%BB%89nh-H%C6%B0ng-Y%C3%AAn-100029060573137/", "Công an thị trấn Ân Thi tỉnh Hưng Yên")</f>
        <v>Công an thị trấn Ân Thi tỉnh Hưng Yên</v>
      </c>
      <c r="C940" t="str">
        <v>https://www.facebook.com/p/%C4%90o%C3%A0n-Thanh-ni%C3%AAn-C%C3%B4ng-an-huy%E1%BB%87n-%C3%82n-Thi-t%E1%BB%89nh-H%C6%B0ng-Y%C3%AAn-100029060573137/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8940</v>
      </c>
      <c r="B941" t="str">
        <f>HYPERLINK("https://anthi.hungyen.gov.vn/", "UBND Ủy ban nhân dân thị trấn Ân Thi tỉnh Hưng Yên")</f>
        <v>UBND Ủy ban nhân dân thị trấn Ân Thi tỉnh Hưng Yên</v>
      </c>
      <c r="C941" t="str">
        <v>https://anthi.hungyen.gov.vn/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8941</v>
      </c>
      <c r="B942" t="str">
        <f>HYPERLINK("https://www.facebook.com/conganphuung/", "Công an xã Phù Ủng tỉnh Hưng Yên")</f>
        <v>Công an xã Phù Ủng tỉnh Hưng Yên</v>
      </c>
      <c r="C942" t="str">
        <v>https://www.facebook.com/conganphuung/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8942</v>
      </c>
      <c r="B943" t="str">
        <f>HYPERLINK("https://ddbqhhdnd.hungyen.gov.vn/hdnd-cap-huyen-xa/hoi-dong-nhan-dan-xa-phu-ung-huyen-an-thi-to-chuc-ky-hop-thu-bay-ky-hop-chuyen-de.html", "UBND Ủy ban nhân dân xã Phù Ủng tỉnh Hưng Yên")</f>
        <v>UBND Ủy ban nhân dân xã Phù Ủng tỉnh Hưng Yên</v>
      </c>
      <c r="C943" t="str">
        <v>https://ddbqhhdnd.hungyen.gov.vn/hdnd-cap-huyen-xa/hoi-dong-nhan-dan-xa-phu-ung-huyen-an-thi-to-chuc-ky-hop-thu-bay-ky-hop-chuyen-de.html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8943</v>
      </c>
      <c r="B944" t="str">
        <f>HYPERLINK("https://www.facebook.com/p/C%C3%B4ng-an-x%C3%A3-B%E1%BA%AFc-S%C6%A1n-huy%E1%BB%87n-%C3%82n-Thi-t%E1%BB%89nh-H%C6%B0ng-Y%C3%AAn-100065175061816/?locale=sq_AL", "Công an xã Bắc Sơn tỉnh Hưng Yên")</f>
        <v>Công an xã Bắc Sơn tỉnh Hưng Yên</v>
      </c>
      <c r="C944" t="str">
        <v>https://www.facebook.com/p/C%C3%B4ng-an-x%C3%A3-B%E1%BA%AFc-S%C6%A1n-huy%E1%BB%87n-%C3%82n-Thi-t%E1%BB%89nh-H%C6%B0ng-Y%C3%AAn-100065175061816/?locale=sq_AL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8944</v>
      </c>
      <c r="B945" t="str">
        <f>HYPERLINK("https://mongcai.gov.vn/vi-vn/tin/thong-tin-can-bo-cong-chuc-xa-bac-son-p726611-c210255-n733959", "UBND Ủy ban nhân dân xã Bắc Sơn tỉnh Hưng Yên")</f>
        <v>UBND Ủy ban nhân dân xã Bắc Sơn tỉnh Hưng Yên</v>
      </c>
      <c r="C945" t="str">
        <v>https://mongcai.gov.vn/vi-vn/tin/thong-tin-can-bo-cong-chuc-xa-bac-son-p726611-c210255-n733959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8945</v>
      </c>
      <c r="B946" t="str">
        <v>Công an xã Bãi Sậy tỉnh Hưng Yên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8946</v>
      </c>
      <c r="B947" t="str">
        <f>HYPERLINK("https://minhduc.myhao.hungyen.gov.vn/", "UBND Ủy ban nhân dân xã Bãi Sậy tỉnh Hưng Yên")</f>
        <v>UBND Ủy ban nhân dân xã Bãi Sậy tỉnh Hưng Yên</v>
      </c>
      <c r="C947" t="str">
        <v>https://minhduc.myhao.hungyen.gov.vn/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8947</v>
      </c>
      <c r="B948" t="str">
        <v>Công an xã Đào Dương tỉnh Hưng Yên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8948</v>
      </c>
      <c r="B949" t="str">
        <f>HYPERLINK("https://ddbqhhdnd.hungyen.gov.vn/hdnd-cap-huyen-xa/hdnd-huyen-an-thi-hoi-dong-nhan-dan-xa-dao-duong-huyen-an-thi-to-chuc-ky-hop-thu-muoi-hai-ky-hop-chuyen-de.html", "UBND Ủy ban nhân dân xã Đào Dương tỉnh Hưng Yên")</f>
        <v>UBND Ủy ban nhân dân xã Đào Dương tỉnh Hưng Yên</v>
      </c>
      <c r="C949" t="str">
        <v>https://ddbqhhdnd.hungyen.gov.vn/hdnd-cap-huyen-xa/hdnd-huyen-an-thi-hoi-dong-nhan-dan-xa-dao-duong-huyen-an-thi-to-chuc-ky-hop-thu-muoi-hai-ky-hop-chuyen-de.html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8949</v>
      </c>
      <c r="B950" t="str">
        <f>HYPERLINK("https://www.facebook.com/p/C%C3%B4ng-an-x%C3%A3-T%C3%A2n-Ph%C3%BAc-%C3%82n-Thi-H%C6%B0ng-Y%C3%AAn-100064646004818/", "Công an xã Tân Phúc tỉnh Hưng Yên")</f>
        <v>Công an xã Tân Phúc tỉnh Hưng Yên</v>
      </c>
      <c r="C950" t="str">
        <v>https://www.facebook.com/p/C%C3%B4ng-an-x%C3%A3-T%C3%A2n-Ph%C3%BAc-%C3%82n-Thi-H%C6%B0ng-Y%C3%AAn-100064646004818/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8950</v>
      </c>
      <c r="B951" t="str">
        <f>HYPERLINK("https://anthi.hungyen.gov.vn/", "UBND Ủy ban nhân dân xã Tân Phúc tỉnh Hưng Yên")</f>
        <v>UBND Ủy ban nhân dân xã Tân Phúc tỉnh Hưng Yên</v>
      </c>
      <c r="C951" t="str">
        <v>https://anthi.hungyen.gov.vn/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8951</v>
      </c>
      <c r="B952" t="str">
        <v>Công an xã Vân Du tỉnh Hưng Yên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8952</v>
      </c>
      <c r="B953" t="str">
        <f>HYPERLINK("https://dichvucong.hungyen.gov.vn/dichvucong/hotline", "UBND Ủy ban nhân dân xã Vân Du tỉnh Hưng Yên")</f>
        <v>UBND Ủy ban nhân dân xã Vân Du tỉnh Hưng Yên</v>
      </c>
      <c r="C953" t="str">
        <v>https://dichvucong.hungyen.gov.vn/dichvucong/hotline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8953</v>
      </c>
      <c r="B954" t="str">
        <f>HYPERLINK("https://www.facebook.com/p/C%C3%B4ng-an-x%C3%A3-Quang-Vinh-huy%E1%BB%87n-%C3%82n-Thi-t%E1%BB%89nh-H%C6%B0ng-Y%C3%AAn-100079497109617/", "Công an xã Quang Vinh tỉnh Hưng Yên")</f>
        <v>Công an xã Quang Vinh tỉnh Hưng Yên</v>
      </c>
      <c r="C954" t="str">
        <v>https://www.facebook.com/p/C%C3%B4ng-an-x%C3%A3-Quang-Vinh-huy%E1%BB%87n-%C3%82n-Thi-t%E1%BB%89nh-H%C6%B0ng-Y%C3%AAn-100079497109617/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8954</v>
      </c>
      <c r="B955" t="str">
        <f>HYPERLINK("https://anthi.hungyen.gov.vn/", "UBND Ủy ban nhân dân xã Quang Vinh tỉnh Hưng Yên")</f>
        <v>UBND Ủy ban nhân dân xã Quang Vinh tỉnh Hưng Yên</v>
      </c>
      <c r="C955" t="str">
        <v>https://anthi.hungyen.gov.vn/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8955</v>
      </c>
      <c r="B956" t="str">
        <v>Công an xã Xuân Trúc tỉnh Hưng Yên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8956</v>
      </c>
      <c r="B957" t="str">
        <f>HYPERLINK("https://vanban.hungyen.gov.vn/vbpq_hungyen.nsf/49C8968EB68FD6B347258A31000A98E0/$file/K%E1%BA%BF%20ho%E1%BA%A1ch%20Tu%E1%BA%A7n%20l%E1%BB%85%20h%E1%BB%8Dc%20t%E1%BA%ADp%20su%E1%BB%91t%20%C4%91%E1%BB%9Di%202023.pdf", "UBND Ủy ban nhân dân xã Xuân Trúc tỉnh Hưng Yên")</f>
        <v>UBND Ủy ban nhân dân xã Xuân Trúc tỉnh Hưng Yên</v>
      </c>
      <c r="C957" t="str">
        <v>https://vanban.hungyen.gov.vn/vbpq_hungyen.nsf/49C8968EB68FD6B347258A31000A98E0/$file/K%E1%BA%BF%20ho%E1%BA%A1ch%20Tu%E1%BA%A7n%20l%E1%BB%85%20h%E1%BB%8Dc%20t%E1%BA%ADp%20su%E1%BB%91t%20%C4%91%E1%BB%9Di%202023.pdf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8957</v>
      </c>
      <c r="B958" t="str">
        <v>Công an xã Hoàng Hoa Thám tỉnh Hưng Yên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8958</v>
      </c>
      <c r="B959" t="str">
        <f>HYPERLINK("https://diche.tienlu.hungyen.gov.vn/", "UBND Ủy ban nhân dân xã Hoàng Hoa Thám tỉnh Hưng Yên")</f>
        <v>UBND Ủy ban nhân dân xã Hoàng Hoa Thám tỉnh Hưng Yên</v>
      </c>
      <c r="C959" t="str">
        <v>https://diche.tienlu.hungyen.gov.vn/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8959</v>
      </c>
      <c r="B960" t="str">
        <f>HYPERLINK("https://www.facebook.com/conganxaquanglang/", "Công an xã Quảng Lãng tỉnh Hưng Yên")</f>
        <v>Công an xã Quảng Lãng tỉnh Hưng Yên</v>
      </c>
      <c r="C960" t="str">
        <v>https://www.facebook.com/conganxaquanglang/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8960</v>
      </c>
      <c r="B961" t="str">
        <f>HYPERLINK("https://haiha.quangninh.gov.vn/trang/chitietbvgioithieu.aspx?bvid=129", "UBND Ủy ban nhân dân xã Quảng Lãng tỉnh Hưng Yên")</f>
        <v>UBND Ủy ban nhân dân xã Quảng Lãng tỉnh Hưng Yên</v>
      </c>
      <c r="C961" t="str">
        <v>https://haiha.quangninh.gov.vn/trang/chitietbvgioithieu.aspx?bvid=129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8961</v>
      </c>
      <c r="B962" t="str">
        <f>HYPERLINK("https://www.facebook.com/p/C%C3%B4ng-an-x%C3%A3-V%C4%83n-Nhu%E1%BB%87-%C3%82n-Thi-H%C6%B0ng-Y%C3%AAn-100070008631894/", "Công an xã Văn Nhuệ tỉnh Hưng Yên")</f>
        <v>Công an xã Văn Nhuệ tỉnh Hưng Yên</v>
      </c>
      <c r="C962" t="str">
        <v>https://www.facebook.com/p/C%C3%B4ng-an-x%C3%A3-V%C4%83n-Nhu%E1%BB%87-%C3%82n-Thi-H%C6%B0ng-Y%C3%AAn-100070008631894/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8962</v>
      </c>
      <c r="B963" t="str">
        <f>HYPERLINK("https://congbao.hungyen.gov.vn/vbpq_hungyen.nsf/0B977C9CCF45DC99472582AB001F0C58/$file/2425.pdf", "UBND Ủy ban nhân dân xã Văn Nhuệ tỉnh Hưng Yên")</f>
        <v>UBND Ủy ban nhân dân xã Văn Nhuệ tỉnh Hưng Yên</v>
      </c>
      <c r="C963" t="str">
        <v>https://congbao.hungyen.gov.vn/vbpq_hungyen.nsf/0B977C9CCF45DC99472582AB001F0C58/$file/2425.pdf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8963</v>
      </c>
      <c r="B964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964" t="str">
        <v>https://www.facebook.com/p/C%C3%B4ng-an-x%C3%A3-%C4%90%E1%BA%B7ng-L%E1%BB%85-huy%E1%BB%87n-%C3%82n-Thi-t%E1%BB%89nh-H%C6%B0ng-Y%C3%AAn-100070670761232/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8964</v>
      </c>
      <c r="B965" t="str">
        <f>HYPERLINK("https://anthi.hungyen.gov.vn/", "UBND Ủy ban nhân dân xã Đặng Lễ tỉnh Hưng Yên")</f>
        <v>UBND Ủy ban nhân dân xã Đặng Lễ tỉnh Hưng Yên</v>
      </c>
      <c r="C965" t="str">
        <v>https://anthi.hungyen.gov.vn/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8965</v>
      </c>
      <c r="B966" t="str">
        <f>HYPERLINK("https://www.facebook.com/p/C%C3%B4ng-an-x%C3%A3-C%E1%BA%A9m-Ninh-100064752490634/", "Công an xã Cẩm Ninh tỉnh Hưng Yên")</f>
        <v>Công an xã Cẩm Ninh tỉnh Hưng Yên</v>
      </c>
      <c r="C966" t="str">
        <v>https://www.facebook.com/p/C%C3%B4ng-an-x%C3%A3-C%E1%BA%A9m-Ninh-100064752490634/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8966</v>
      </c>
      <c r="B967" t="str">
        <f>HYPERLINK("https://www.quangninh.gov.vn/donvi/TXQuangYen/Trang/ChiTietBVGioiThieu.aspx?bvid=198", "UBND Ủy ban nhân dân xã Cẩm Ninh tỉnh Hưng Yên")</f>
        <v>UBND Ủy ban nhân dân xã Cẩm Ninh tỉnh Hưng Yên</v>
      </c>
      <c r="C967" t="str">
        <v>https://www.quangninh.gov.vn/donvi/TXQuangYen/Trang/ChiTietBVGioiThieu.aspx?bvid=198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8967</v>
      </c>
      <c r="B968" t="str">
        <f>HYPERLINK("https://www.facebook.com/reel/1394264471262745/", "Công an xã Nguyễn Trãi tỉnh Hưng Yên")</f>
        <v>Công an xã Nguyễn Trãi tỉnh Hưng Yên</v>
      </c>
      <c r="C968" t="str">
        <v>https://www.facebook.com/reel/1394264471262745/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8968</v>
      </c>
      <c r="B969" t="str">
        <f>HYPERLINK("https://anthi.hungyen.gov.vn/", "UBND Ủy ban nhân dân xã Nguyễn Trãi tỉnh Hưng Yên")</f>
        <v>UBND Ủy ban nhân dân xã Nguyễn Trãi tỉnh Hưng Yên</v>
      </c>
      <c r="C969" t="str">
        <v>https://anthi.hungyen.gov.vn/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8969</v>
      </c>
      <c r="B970" t="str">
        <f>HYPERLINK("https://www.facebook.com/p/C%C3%B4ng-an-x%C3%A3-%C4%90a-L%E1%BB%99c-%C3%82n-Thi-H%C6%B0ng-Y%C3%AAn-100065473239712/", "Công an xã Đa Lộc tỉnh Hưng Yên")</f>
        <v>Công an xã Đa Lộc tỉnh Hưng Yên</v>
      </c>
      <c r="C970" t="str">
        <v>https://www.facebook.com/p/C%C3%B4ng-an-x%C3%A3-%C4%90a-L%E1%BB%99c-%C3%82n-Thi-H%C6%B0ng-Y%C3%AAn-100065473239712/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8970</v>
      </c>
      <c r="B971" t="str">
        <f>HYPERLINK("https://anthi.hungyen.gov.vn/", "UBND Ủy ban nhân dân xã Đa Lộc tỉnh Hưng Yên")</f>
        <v>UBND Ủy ban nhân dân xã Đa Lộc tỉnh Hưng Yên</v>
      </c>
      <c r="C971" t="str">
        <v>https://anthi.hungyen.gov.vn/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8971</v>
      </c>
      <c r="B972" t="str">
        <f>HYPERLINK("https://www.facebook.com/p/C%C3%B4ng-an-x%C3%A3-H%E1%BB%93-T%C3%B9ng-M%E1%BA%ADu-huy%E1%BB%87n-%C3%82n-Thi-t%E1%BB%89nh-H%C6%B0ng-Y%C3%AAn-100064552704732/", "Công an xã Hồ Tùng Mậu tỉnh Hưng Yên")</f>
        <v>Công an xã Hồ Tùng Mậu tỉnh Hưng Yên</v>
      </c>
      <c r="C972" t="str">
        <v>https://www.facebook.com/p/C%C3%B4ng-an-x%C3%A3-H%E1%BB%93-T%C3%B9ng-M%E1%BA%ADu-huy%E1%BB%87n-%C3%82n-Thi-t%E1%BB%89nh-H%C6%B0ng-Y%C3%AAn-100064552704732/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8972</v>
      </c>
      <c r="B973" t="str">
        <f>HYPERLINK("https://hungyen.baohiemxahoi.gov.vn/tintuc/Pages/dang-doan-the.aspx?CateID=0&amp;ItemID=4625", "UBND Ủy ban nhân dân xã Hồ Tùng Mậu tỉnh Hưng Yên")</f>
        <v>UBND Ủy ban nhân dân xã Hồ Tùng Mậu tỉnh Hưng Yên</v>
      </c>
      <c r="C973" t="str">
        <v>https://hungyen.baohiemxahoi.gov.vn/tintuc/Pages/dang-doan-the.aspx?CateID=0&amp;ItemID=4625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8973</v>
      </c>
      <c r="B974" t="str">
        <v>Công an xã Tiền Phong tỉnh Hưng Yên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8974</v>
      </c>
      <c r="B975" t="str">
        <f>HYPERLINK("https://www.quangninh.gov.vn/donvi/TXQuangYen/Trang/ChiTietBVGioiThieu.aspx?bvid=212", "UBND Ủy ban nhân dân xã Tiền Phong tỉnh Hưng Yên")</f>
        <v>UBND Ủy ban nhân dân xã Tiền Phong tỉnh Hưng Yên</v>
      </c>
      <c r="C975" t="str">
        <v>https://www.quangninh.gov.vn/donvi/TXQuangYen/Trang/ChiTietBVGioiThieu.aspx?bvid=212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8975</v>
      </c>
      <c r="B976" t="str">
        <v>Công an xã Hồng Vân tỉnh Hưng Yên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8976</v>
      </c>
      <c r="B977" t="str">
        <f>HYPERLINK("https://anthi.hungyen.gov.vn/", "UBND Ủy ban nhân dân xã Hồng Vân tỉnh Hưng Yên")</f>
        <v>UBND Ủy ban nhân dân xã Hồng Vân tỉnh Hưng Yên</v>
      </c>
      <c r="C977" t="str">
        <v>https://anthi.hungyen.gov.vn/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8977</v>
      </c>
      <c r="B978" t="str">
        <v>Công an xã Hồng Quang tỉnh Hưng Yên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8978</v>
      </c>
      <c r="B979" t="str">
        <f>HYPERLINK("https://dichvucong.namdinh.gov.vn/portaldvc/KenhTin/dich-vu-cong-truc-tuyen.aspx?_dv=4284B5CC-ABA9-377A-83C7-14E8075CC074", "UBND Ủy ban nhân dân xã Hồng Quang tỉnh Hưng Yên")</f>
        <v>UBND Ủy ban nhân dân xã Hồng Quang tỉnh Hưng Yên</v>
      </c>
      <c r="C979" t="str">
        <v>https://dichvucong.namdinh.gov.vn/portaldvc/KenhTin/dich-vu-cong-truc-tuyen.aspx?_dv=4284B5CC-ABA9-377A-83C7-14E8075CC074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8979</v>
      </c>
      <c r="B980" t="str">
        <v>Công an xã Hạ Lễ tỉnh Hưng Yên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8980</v>
      </c>
      <c r="B981" t="str">
        <f>HYPERLINK("https://anthi.hungyen.gov.vn/", "UBND Ủy ban nhân dân xã Hạ Lễ tỉnh Hưng Yên")</f>
        <v>UBND Ủy ban nhân dân xã Hạ Lễ tỉnh Hưng Yên</v>
      </c>
      <c r="C981" t="str">
        <v>https://anthi.hungyen.gov.vn/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8981</v>
      </c>
      <c r="B982" t="str">
        <f>HYPERLINK("https://www.facebook.com/DTNCAKC/", "Công an thị trấn Khoái Châu tỉnh Hưng Yên")</f>
        <v>Công an thị trấn Khoái Châu tỉnh Hưng Yên</v>
      </c>
      <c r="C982" t="str">
        <v>https://www.facebook.com/DTNCAKC/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8982</v>
      </c>
      <c r="B983" t="str">
        <f>HYPERLINK("https://khoaichau.hungyen.gov.vn/", "UBND Ủy ban nhân dân thị trấn Khoái Châu tỉnh Hưng Yên")</f>
        <v>UBND Ủy ban nhân dân thị trấn Khoái Châu tỉnh Hưng Yên</v>
      </c>
      <c r="C983" t="str">
        <v>https://khoaichau.hungyen.gov.vn/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8983</v>
      </c>
      <c r="B984" t="str">
        <f>HYPERLINK("https://www.facebook.com/ubndxadongtao/", "Công an xã Đông Tảo tỉnh Hưng Yên")</f>
        <v>Công an xã Đông Tảo tỉnh Hưng Yên</v>
      </c>
      <c r="C984" t="str">
        <v>https://www.facebook.com/ubndxadongtao/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8984</v>
      </c>
      <c r="B985" t="str">
        <f>HYPERLINK("https://dichvucong.hungyen.gov.vn/dichvucong/hotline", "UBND Ủy ban nhân dân xã Đông Tảo tỉnh Hưng Yên")</f>
        <v>UBND Ủy ban nhân dân xã Đông Tảo tỉnh Hưng Yên</v>
      </c>
      <c r="C985" t="str">
        <v>https://dichvucong.hungyen.gov.vn/dichvucong/hotline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8985</v>
      </c>
      <c r="B986" t="str">
        <f>HYPERLINK("https://www.facebook.com/BinhMinhKC/", "Công an xã Bình Minh tỉnh Hưng Yên")</f>
        <v>Công an xã Bình Minh tỉnh Hưng Yên</v>
      </c>
      <c r="C986" t="str">
        <v>https://www.facebook.com/BinhMinhKC/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8986</v>
      </c>
      <c r="B987" t="str">
        <f>HYPERLINK("https://dichvucong.namdinh.gov.vn/portaldvc/KenhTin/dich-vu-cong-truc-tuyen.aspx?_dv=ADE0BDEC-F132-BC08-7DA7-847A136E1930", "UBND Ủy ban nhân dân xã Bình Minh tỉnh Hưng Yên")</f>
        <v>UBND Ủy ban nhân dân xã Bình Minh tỉnh Hưng Yên</v>
      </c>
      <c r="C987" t="str">
        <v>https://dichvucong.namdinh.gov.vn/portaldvc/KenhTin/dich-vu-cong-truc-tuyen.aspx?_dv=ADE0BDEC-F132-BC08-7DA7-847A136E1930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8987</v>
      </c>
      <c r="B988" t="str">
        <f>HYPERLINK("https://www.facebook.com/p/C%C3%B4ng-an-x%C3%A3-D%E1%BA%A1-Tr%E1%BA%A1ch-huy%E1%BB%87n-Kho%C3%A1i-Ch%C3%A2u-t%E1%BB%89nh-H%C6%B0ng-Y%C3%AAn-100021606377238/", "Công an xã Dạ Trạch tỉnh Hưng Yên")</f>
        <v>Công an xã Dạ Trạch tỉnh Hưng Yên</v>
      </c>
      <c r="C988" t="str">
        <v>https://www.facebook.com/p/C%C3%B4ng-an-x%C3%A3-D%E1%BA%A1-Tr%E1%BA%A1ch-huy%E1%BB%87n-Kho%C3%A1i-Ch%C3%A2u-t%E1%BB%89nh-H%C6%B0ng-Y%C3%AAn-100021606377238/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8988</v>
      </c>
      <c r="B989" t="str">
        <f>HYPERLINK("https://congbao.hungyen.gov.vn/vbpq_hungyen.nsf/B8CD0537443B6951472582AB001F0194/$file/1977.pdf", "UBND Ủy ban nhân dân xã Dạ Trạch tỉnh Hưng Yên")</f>
        <v>UBND Ủy ban nhân dân xã Dạ Trạch tỉnh Hưng Yên</v>
      </c>
      <c r="C989" t="str">
        <v>https://congbao.hungyen.gov.vn/vbpq_hungyen.nsf/B8CD0537443B6951472582AB001F0194/$file/1977.pdf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8989</v>
      </c>
      <c r="B990" t="str">
        <f>HYPERLINK("https://www.facebook.com/p/C%C3%B4ng-an-x%C3%A3-H%C3%A0m-T%E1%BB%AD-100082987796281/", "Công an xã Hàm Tử tỉnh Hưng Yên")</f>
        <v>Công an xã Hàm Tử tỉnh Hưng Yên</v>
      </c>
      <c r="C990" t="str">
        <v>https://www.facebook.com/p/C%C3%B4ng-an-x%C3%A3-H%C3%A0m-T%E1%BB%AD-100082987796281/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8990</v>
      </c>
      <c r="B991" t="str">
        <f>HYPERLINK("https://congbao.hungyen.gov.vn/2015%5Cvbdi.nsf/str/05B125551835842047257B3200067F02/$file/500qd.pdf", "UBND Ủy ban nhân dân xã Hàm Tử tỉnh Hưng Yên")</f>
        <v>UBND Ủy ban nhân dân xã Hàm Tử tỉnh Hưng Yên</v>
      </c>
      <c r="C991" t="str">
        <v>https://congbao.hungyen.gov.vn/2015%5Cvbdi.nsf/str/05B125551835842047257B3200067F02/$file/500qd.pdf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8991</v>
      </c>
      <c r="B992" t="str">
        <v>Công an xã Ông Đình tỉnh Hưng Yên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8992</v>
      </c>
      <c r="B993" t="str">
        <f>HYPERLINK("https://dichvucong.hungyen.gov.vn/dichvucong/hotline", "UBND Ủy ban nhân dân xã Ông Đình tỉnh Hưng Yên")</f>
        <v>UBND Ủy ban nhân dân xã Ông Đình tỉnh Hưng Yên</v>
      </c>
      <c r="C993" t="str">
        <v>https://dichvucong.hungyen.gov.vn/dichvucong/hotline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8993</v>
      </c>
      <c r="B994" t="str">
        <f>HYPERLINK("https://www.facebook.com/caxtanchau/", "Công an xã Tân Dân tỉnh Hưng Yên")</f>
        <v>Công an xã Tân Dân tỉnh Hưng Yên</v>
      </c>
      <c r="C994" t="str">
        <v>https://www.facebook.com/caxtanchau/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8994</v>
      </c>
      <c r="B995" t="str">
        <f>HYPERLINK("https://dichvucong.hungyen.gov.vn/dichvucong/hotline", "UBND Ủy ban nhân dân xã Tân Dân tỉnh Hưng Yên")</f>
        <v>UBND Ủy ban nhân dân xã Tân Dân tỉnh Hưng Yên</v>
      </c>
      <c r="C995" t="str">
        <v>https://dichvucong.hungyen.gov.vn/dichvucong/hotline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8995</v>
      </c>
      <c r="B996" t="str">
        <f>HYPERLINK("https://www.facebook.com/xatudan/", "Công an xã Tứ Dân tỉnh Hưng Yên")</f>
        <v>Công an xã Tứ Dân tỉnh Hưng Yên</v>
      </c>
      <c r="C996" t="str">
        <v>https://www.facebook.com/xatudan/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8996</v>
      </c>
      <c r="B997" t="str">
        <f>HYPERLINK("https://vanban.hungyen.gov.vn/vbpq_hungyen.nsf/0CE7FB63A0501801472582AB001FCB8C/$file/313.pdf", "UBND Ủy ban nhân dân xã Tứ Dân tỉnh Hưng Yên")</f>
        <v>UBND Ủy ban nhân dân xã Tứ Dân tỉnh Hưng Yên</v>
      </c>
      <c r="C997" t="str">
        <v>https://vanban.hungyen.gov.vn/vbpq_hungyen.nsf/0CE7FB63A0501801472582AB001FCB8C/$file/313.pdf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8997</v>
      </c>
      <c r="B998" t="str">
        <f>HYPERLINK("https://www.facebook.com/p/Tu%E1%BB%95i-tr%E1%BA%BB-C%C3%B4ng-an-Th%C3%A0nh-ph%E1%BB%91-V%C4%A9nh-Y%C3%AAn-100066497717181/", "Công an xã An Vĩ tỉnh Hưng Yên")</f>
        <v>Công an xã An Vĩ tỉnh Hưng Yên</v>
      </c>
      <c r="C998" t="str">
        <v>https://www.facebook.com/p/Tu%E1%BB%95i-tr%E1%BA%BB-C%C3%B4ng-an-Th%C3%A0nh-ph%E1%BB%91-V%C4%A9nh-Y%C3%AAn-100066497717181/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8998</v>
      </c>
      <c r="B999" t="str">
        <f>HYPERLINK("https://www.quangninh.gov.vn/donvi/TXQuangYen/Trang/ChiTietBVGioiThieu.aspx?bvid=215", "UBND Ủy ban nhân dân xã An Vĩ tỉnh Hưng Yên")</f>
        <v>UBND Ủy ban nhân dân xã An Vĩ tỉnh Hưng Yên</v>
      </c>
      <c r="C999" t="str">
        <v>https://www.quangninh.gov.vn/donvi/TXQuangYen/Trang/ChiTietBVGioiThieu.aspx?bvid=215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8999</v>
      </c>
      <c r="B1000" t="str">
        <f>HYPERLINK("https://www.facebook.com/p/C%C3%B4ng-an-x%C3%A3-%C4%90%C3%B4ng-K%E1%BA%BFt-Kho%C3%A1i-Ch%C3%A2u-100083176449949/", "Công an xã Đông Kết tỉnh Hưng Yên")</f>
        <v>Công an xã Đông Kết tỉnh Hưng Yên</v>
      </c>
      <c r="C1000" t="str">
        <v>https://www.facebook.com/p/C%C3%B4ng-an-x%C3%A3-%C4%90%C3%B4ng-K%E1%BA%BFt-Kho%C3%A1i-Ch%C3%A2u-100083176449949/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9000</v>
      </c>
      <c r="B1001" t="str">
        <f>HYPERLINK("https://congan.hungyen.gov.vn/hieu-qua-tu-he-thong-camera-giam-sat-an-ninh-trat-tu-tren-dia-ban-xa-dong-ket-huyen-khoai-chau-c221792.html", "UBND Ủy ban nhân dân xã Đông Kết tỉnh Hưng Yên")</f>
        <v>UBND Ủy ban nhân dân xã Đông Kết tỉnh Hưng Yên</v>
      </c>
      <c r="C1001" t="str">
        <v>https://congan.hungyen.gov.vn/hieu-qua-tu-he-thong-camera-giam-sat-an-ninh-trat-tu-tren-dia-ban-xa-dong-ket-huyen-khoai-chau-c221792.html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